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rbis Data\Desktop\OMS\"/>
    </mc:Choice>
  </mc:AlternateContent>
  <xr:revisionPtr revIDLastSave="0" documentId="13_ncr:1_{9C8CC9AA-A362-412E-A180-0650E96C8F64}" xr6:coauthVersionLast="37" xr6:coauthVersionMax="37" xr10:uidLastSave="{00000000-0000-0000-0000-000000000000}"/>
  <bookViews>
    <workbookView xWindow="0" yWindow="0" windowWidth="23970" windowHeight="10050" tabRatio="800" activeTab="1" xr2:uid="{00000000-000D-0000-FFFF-FFFF00000000}"/>
  </bookViews>
  <sheets>
    <sheet name="Instrucciones" sheetId="1" r:id="rId1"/>
    <sheet name="Shipping.csv" sheetId="2" r:id="rId2"/>
    <sheet name="Base" sheetId="3" r:id="rId3"/>
    <sheet name="Análisis" sheetId="4" r:id="rId4"/>
    <sheet name="Resumen" sheetId="5" r:id="rId5"/>
    <sheet name="4 bandas" sheetId="6" r:id="rId6"/>
    <sheet name="Comparacion" sheetId="7" state="hidden" r:id="rId7"/>
    <sheet name="Detalle" sheetId="8" r:id="rId8"/>
  </sheets>
  <externalReferences>
    <externalReference r:id="rId9"/>
  </externalReferences>
  <definedNames>
    <definedName name="_xlnm._FilterDatabase" localSheetId="3" hidden="1">Análisis!$B$4:$AH$160</definedName>
    <definedName name="_xlnm._FilterDatabase" localSheetId="2" hidden="1">Base!$E$9:$BG$115</definedName>
    <definedName name="_xlnm._FilterDatabase" localSheetId="4" hidden="1">Análisis!$B$4:$AH$160</definedName>
    <definedName name="_xlnm._FilterDatabase" localSheetId="1" hidden="1">Shipping.csv!$A$1:$K$1371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730" i="2" l="1"/>
  <c r="N95" i="7"/>
  <c r="M95" i="7"/>
  <c r="I95" i="7"/>
  <c r="H95" i="7"/>
  <c r="D95" i="7"/>
  <c r="C95" i="7"/>
  <c r="N94" i="7"/>
  <c r="M94" i="7"/>
  <c r="I94" i="7"/>
  <c r="H94" i="7"/>
  <c r="D94" i="7"/>
  <c r="C94" i="7"/>
  <c r="N93" i="7"/>
  <c r="M93" i="7"/>
  <c r="I93" i="7"/>
  <c r="H93" i="7"/>
  <c r="D93" i="7"/>
  <c r="C93" i="7"/>
  <c r="N92" i="7"/>
  <c r="M92" i="7"/>
  <c r="I92" i="7"/>
  <c r="H92" i="7"/>
  <c r="D92" i="7"/>
  <c r="C92" i="7"/>
  <c r="N91" i="7"/>
  <c r="M91" i="7"/>
  <c r="I91" i="7"/>
  <c r="H91" i="7"/>
  <c r="D91" i="7"/>
  <c r="C91" i="7"/>
  <c r="N90" i="7"/>
  <c r="M90" i="7"/>
  <c r="I90" i="7"/>
  <c r="H90" i="7"/>
  <c r="D90" i="7"/>
  <c r="C90" i="7"/>
  <c r="N89" i="7"/>
  <c r="M89" i="7"/>
  <c r="I89" i="7"/>
  <c r="H89" i="7"/>
  <c r="D89" i="7"/>
  <c r="C89" i="7"/>
  <c r="N88" i="7"/>
  <c r="M88" i="7"/>
  <c r="I88" i="7"/>
  <c r="H88" i="7"/>
  <c r="D88" i="7"/>
  <c r="C88" i="7"/>
  <c r="N87" i="7"/>
  <c r="M87" i="7"/>
  <c r="I87" i="7"/>
  <c r="H87" i="7"/>
  <c r="D87" i="7"/>
  <c r="C87" i="7"/>
  <c r="N86" i="7"/>
  <c r="M86" i="7"/>
  <c r="I86" i="7"/>
  <c r="H86" i="7"/>
  <c r="D86" i="7"/>
  <c r="C86" i="7"/>
  <c r="N85" i="7"/>
  <c r="M85" i="7"/>
  <c r="I85" i="7"/>
  <c r="H85" i="7"/>
  <c r="D85" i="7"/>
  <c r="C85" i="7"/>
  <c r="N84" i="7"/>
  <c r="M84" i="7"/>
  <c r="I84" i="7"/>
  <c r="H84" i="7"/>
  <c r="D84" i="7"/>
  <c r="C84" i="7"/>
  <c r="N83" i="7"/>
  <c r="M83" i="7"/>
  <c r="I83" i="7"/>
  <c r="H83" i="7"/>
  <c r="D83" i="7"/>
  <c r="C83" i="7"/>
  <c r="N82" i="7"/>
  <c r="M82" i="7"/>
  <c r="I82" i="7"/>
  <c r="H82" i="7"/>
  <c r="D82" i="7"/>
  <c r="C82" i="7"/>
  <c r="N81" i="7"/>
  <c r="M81" i="7"/>
  <c r="I81" i="7"/>
  <c r="H81" i="7"/>
  <c r="D81" i="7"/>
  <c r="C81" i="7"/>
  <c r="N80" i="7"/>
  <c r="M80" i="7"/>
  <c r="I80" i="7"/>
  <c r="H80" i="7"/>
  <c r="D80" i="7"/>
  <c r="C80" i="7"/>
  <c r="N79" i="7"/>
  <c r="M79" i="7"/>
  <c r="I79" i="7"/>
  <c r="H79" i="7"/>
  <c r="D79" i="7"/>
  <c r="C79" i="7"/>
  <c r="N78" i="7"/>
  <c r="M78" i="7"/>
  <c r="I78" i="7"/>
  <c r="H78" i="7"/>
  <c r="D78" i="7"/>
  <c r="C78" i="7"/>
  <c r="N77" i="7"/>
  <c r="M77" i="7"/>
  <c r="I77" i="7"/>
  <c r="H77" i="7"/>
  <c r="D77" i="7"/>
  <c r="C77" i="7"/>
  <c r="N76" i="7"/>
  <c r="M76" i="7"/>
  <c r="I76" i="7"/>
  <c r="H76" i="7"/>
  <c r="D76" i="7"/>
  <c r="C76" i="7"/>
  <c r="N75" i="7"/>
  <c r="M75" i="7"/>
  <c r="I75" i="7"/>
  <c r="H75" i="7"/>
  <c r="D75" i="7"/>
  <c r="C75" i="7"/>
  <c r="N74" i="7"/>
  <c r="M74" i="7"/>
  <c r="I74" i="7"/>
  <c r="H74" i="7"/>
  <c r="D74" i="7"/>
  <c r="C74" i="7"/>
  <c r="N73" i="7"/>
  <c r="M73" i="7"/>
  <c r="I73" i="7"/>
  <c r="H73" i="7"/>
  <c r="D73" i="7"/>
  <c r="C73" i="7"/>
  <c r="N72" i="7"/>
  <c r="M72" i="7"/>
  <c r="I72" i="7"/>
  <c r="H72" i="7"/>
  <c r="D72" i="7"/>
  <c r="C72" i="7"/>
  <c r="N71" i="7"/>
  <c r="M71" i="7"/>
  <c r="I71" i="7"/>
  <c r="H71" i="7"/>
  <c r="D71" i="7"/>
  <c r="C71" i="7"/>
  <c r="N70" i="7"/>
  <c r="M70" i="7"/>
  <c r="I70" i="7"/>
  <c r="H70" i="7"/>
  <c r="D70" i="7"/>
  <c r="C70" i="7"/>
  <c r="N69" i="7"/>
  <c r="M69" i="7"/>
  <c r="I69" i="7"/>
  <c r="H69" i="7"/>
  <c r="D69" i="7"/>
  <c r="C69" i="7"/>
  <c r="N68" i="7"/>
  <c r="M68" i="7"/>
  <c r="I68" i="7"/>
  <c r="H68" i="7"/>
  <c r="D68" i="7"/>
  <c r="C68" i="7"/>
  <c r="N67" i="7"/>
  <c r="M67" i="7"/>
  <c r="I67" i="7"/>
  <c r="H67" i="7"/>
  <c r="D67" i="7"/>
  <c r="C67" i="7"/>
  <c r="N66" i="7"/>
  <c r="M66" i="7"/>
  <c r="I66" i="7"/>
  <c r="H66" i="7"/>
  <c r="D66" i="7"/>
  <c r="C66" i="7"/>
  <c r="N65" i="7"/>
  <c r="M65" i="7"/>
  <c r="I65" i="7"/>
  <c r="H65" i="7"/>
  <c r="D65" i="7"/>
  <c r="C65" i="7"/>
  <c r="N64" i="7"/>
  <c r="M64" i="7"/>
  <c r="I64" i="7"/>
  <c r="H64" i="7"/>
  <c r="D64" i="7"/>
  <c r="C64" i="7"/>
  <c r="N63" i="7"/>
  <c r="M63" i="7"/>
  <c r="I63" i="7"/>
  <c r="H63" i="7"/>
  <c r="D63" i="7"/>
  <c r="C63" i="7"/>
  <c r="N62" i="7"/>
  <c r="M62" i="7"/>
  <c r="I62" i="7"/>
  <c r="H62" i="7"/>
  <c r="D62" i="7"/>
  <c r="C62" i="7"/>
  <c r="N61" i="7"/>
  <c r="M61" i="7"/>
  <c r="I61" i="7"/>
  <c r="H61" i="7"/>
  <c r="D61" i="7"/>
  <c r="C61" i="7"/>
  <c r="N60" i="7"/>
  <c r="M60" i="7"/>
  <c r="I60" i="7"/>
  <c r="H60" i="7"/>
  <c r="D60" i="7"/>
  <c r="C60" i="7"/>
  <c r="N59" i="7"/>
  <c r="M59" i="7"/>
  <c r="I59" i="7"/>
  <c r="H59" i="7"/>
  <c r="D59" i="7"/>
  <c r="C59" i="7"/>
  <c r="N58" i="7"/>
  <c r="M58" i="7"/>
  <c r="I58" i="7"/>
  <c r="H58" i="7"/>
  <c r="D58" i="7"/>
  <c r="C58" i="7"/>
  <c r="N57" i="7"/>
  <c r="M57" i="7"/>
  <c r="I57" i="7"/>
  <c r="H57" i="7"/>
  <c r="D57" i="7"/>
  <c r="C57" i="7"/>
  <c r="N56" i="7"/>
  <c r="M56" i="7"/>
  <c r="I56" i="7"/>
  <c r="H56" i="7"/>
  <c r="D56" i="7"/>
  <c r="C56" i="7"/>
  <c r="N55" i="7"/>
  <c r="M55" i="7"/>
  <c r="I55" i="7"/>
  <c r="H55" i="7"/>
  <c r="D55" i="7"/>
  <c r="C55" i="7"/>
  <c r="N54" i="7"/>
  <c r="M54" i="7"/>
  <c r="I54" i="7"/>
  <c r="H54" i="7"/>
  <c r="D54" i="7"/>
  <c r="C54" i="7"/>
  <c r="N53" i="7"/>
  <c r="M53" i="7"/>
  <c r="I53" i="7"/>
  <c r="H53" i="7"/>
  <c r="D53" i="7"/>
  <c r="C53" i="7"/>
  <c r="N52" i="7"/>
  <c r="M52" i="7"/>
  <c r="I52" i="7"/>
  <c r="H52" i="7"/>
  <c r="D52" i="7"/>
  <c r="C52" i="7"/>
  <c r="N51" i="7"/>
  <c r="M51" i="7"/>
  <c r="I51" i="7"/>
  <c r="H51" i="7"/>
  <c r="D51" i="7"/>
  <c r="C51" i="7"/>
  <c r="N50" i="7"/>
  <c r="M50" i="7"/>
  <c r="I50" i="7"/>
  <c r="H50" i="7"/>
  <c r="D50" i="7"/>
  <c r="C50" i="7"/>
  <c r="N49" i="7"/>
  <c r="M49" i="7"/>
  <c r="I49" i="7"/>
  <c r="H49" i="7"/>
  <c r="D49" i="7"/>
  <c r="C49" i="7"/>
  <c r="N48" i="7"/>
  <c r="M48" i="7"/>
  <c r="I48" i="7"/>
  <c r="H48" i="7"/>
  <c r="D48" i="7"/>
  <c r="C48" i="7"/>
  <c r="N47" i="7"/>
  <c r="M47" i="7"/>
  <c r="I47" i="7"/>
  <c r="H47" i="7"/>
  <c r="D47" i="7"/>
  <c r="C47" i="7"/>
  <c r="N46" i="7"/>
  <c r="M46" i="7"/>
  <c r="I46" i="7"/>
  <c r="H46" i="7"/>
  <c r="D46" i="7"/>
  <c r="C46" i="7"/>
  <c r="N45" i="7"/>
  <c r="M45" i="7"/>
  <c r="I45" i="7"/>
  <c r="H45" i="7"/>
  <c r="D45" i="7"/>
  <c r="C45" i="7"/>
  <c r="P44" i="7"/>
  <c r="N44" i="7"/>
  <c r="M44" i="7"/>
  <c r="I44" i="7"/>
  <c r="H44" i="7"/>
  <c r="D44" i="7"/>
  <c r="C44" i="7"/>
  <c r="P43" i="7"/>
  <c r="N43" i="7"/>
  <c r="M43" i="7"/>
  <c r="K43" i="7"/>
  <c r="I43" i="7"/>
  <c r="H43" i="7"/>
  <c r="F43" i="7"/>
  <c r="D43" i="7"/>
  <c r="C43" i="7"/>
  <c r="N42" i="7"/>
  <c r="M42" i="7"/>
  <c r="I42" i="7"/>
  <c r="H42" i="7"/>
  <c r="D42" i="7"/>
  <c r="C42" i="7"/>
  <c r="N41" i="7"/>
  <c r="M41" i="7"/>
  <c r="I41" i="7"/>
  <c r="H41" i="7"/>
  <c r="D41" i="7"/>
  <c r="C41" i="7"/>
  <c r="N40" i="7"/>
  <c r="M40" i="7"/>
  <c r="I40" i="7"/>
  <c r="H40" i="7"/>
  <c r="D40" i="7"/>
  <c r="C40" i="7"/>
  <c r="N39" i="7"/>
  <c r="M39" i="7"/>
  <c r="I39" i="7"/>
  <c r="H39" i="7"/>
  <c r="D39" i="7"/>
  <c r="C39" i="7"/>
  <c r="N38" i="7"/>
  <c r="M38" i="7"/>
  <c r="I38" i="7"/>
  <c r="H38" i="7"/>
  <c r="D38" i="7"/>
  <c r="C38" i="7"/>
  <c r="N37" i="7"/>
  <c r="M37" i="7"/>
  <c r="I37" i="7"/>
  <c r="H37" i="7"/>
  <c r="D37" i="7"/>
  <c r="C37" i="7"/>
  <c r="N36" i="7"/>
  <c r="M36" i="7"/>
  <c r="I36" i="7"/>
  <c r="H36" i="7"/>
  <c r="D36" i="7"/>
  <c r="C36" i="7"/>
  <c r="N35" i="7"/>
  <c r="M35" i="7"/>
  <c r="I35" i="7"/>
  <c r="H35" i="7"/>
  <c r="D35" i="7"/>
  <c r="C35" i="7"/>
  <c r="N34" i="7"/>
  <c r="M34" i="7"/>
  <c r="I34" i="7"/>
  <c r="H34" i="7"/>
  <c r="D34" i="7"/>
  <c r="C34" i="7"/>
  <c r="N33" i="7"/>
  <c r="M33" i="7"/>
  <c r="I33" i="7"/>
  <c r="H33" i="7"/>
  <c r="D33" i="7"/>
  <c r="C33" i="7"/>
  <c r="N32" i="7"/>
  <c r="M32" i="7"/>
  <c r="I32" i="7"/>
  <c r="H32" i="7"/>
  <c r="D32" i="7"/>
  <c r="C32" i="7"/>
  <c r="N31" i="7"/>
  <c r="M31" i="7"/>
  <c r="I31" i="7"/>
  <c r="H31" i="7"/>
  <c r="D31" i="7"/>
  <c r="C31" i="7"/>
  <c r="N30" i="7"/>
  <c r="M30" i="7"/>
  <c r="I30" i="7"/>
  <c r="H30" i="7"/>
  <c r="D30" i="7"/>
  <c r="C30" i="7"/>
  <c r="N29" i="7"/>
  <c r="M29" i="7"/>
  <c r="I29" i="7"/>
  <c r="H29" i="7"/>
  <c r="D29" i="7"/>
  <c r="C29" i="7"/>
  <c r="N28" i="7"/>
  <c r="M28" i="7"/>
  <c r="I28" i="7"/>
  <c r="H28" i="7"/>
  <c r="D28" i="7"/>
  <c r="C28" i="7"/>
  <c r="N27" i="7"/>
  <c r="M27" i="7"/>
  <c r="I27" i="7"/>
  <c r="H27" i="7"/>
  <c r="D27" i="7"/>
  <c r="C27" i="7"/>
  <c r="N26" i="7"/>
  <c r="M26" i="7"/>
  <c r="I26" i="7"/>
  <c r="H26" i="7"/>
  <c r="D26" i="7"/>
  <c r="C26" i="7"/>
  <c r="N25" i="7"/>
  <c r="M25" i="7"/>
  <c r="I25" i="7"/>
  <c r="H25" i="7"/>
  <c r="D25" i="7"/>
  <c r="C25" i="7"/>
  <c r="N24" i="7"/>
  <c r="M24" i="7"/>
  <c r="I24" i="7"/>
  <c r="H24" i="7"/>
  <c r="D24" i="7"/>
  <c r="C24" i="7"/>
  <c r="N23" i="7"/>
  <c r="M23" i="7"/>
  <c r="I23" i="7"/>
  <c r="H23" i="7"/>
  <c r="D23" i="7"/>
  <c r="C23" i="7"/>
  <c r="N22" i="7"/>
  <c r="M22" i="7"/>
  <c r="I22" i="7"/>
  <c r="H22" i="7"/>
  <c r="D22" i="7"/>
  <c r="C22" i="7"/>
  <c r="N21" i="7"/>
  <c r="M21" i="7"/>
  <c r="I21" i="7"/>
  <c r="H21" i="7"/>
  <c r="D21" i="7"/>
  <c r="C21" i="7"/>
  <c r="N20" i="7"/>
  <c r="M20" i="7"/>
  <c r="I20" i="7"/>
  <c r="H20" i="7"/>
  <c r="D20" i="7"/>
  <c r="C20" i="7"/>
  <c r="N19" i="7"/>
  <c r="M19" i="7"/>
  <c r="I19" i="7"/>
  <c r="H19" i="7"/>
  <c r="D19" i="7"/>
  <c r="C19" i="7"/>
  <c r="N18" i="7"/>
  <c r="M18" i="7"/>
  <c r="I18" i="7"/>
  <c r="H18" i="7"/>
  <c r="D18" i="7"/>
  <c r="C18" i="7"/>
  <c r="N17" i="7"/>
  <c r="M17" i="7"/>
  <c r="I17" i="7"/>
  <c r="H17" i="7"/>
  <c r="D17" i="7"/>
  <c r="C17" i="7"/>
  <c r="N16" i="7"/>
  <c r="M16" i="7"/>
  <c r="I16" i="7"/>
  <c r="H16" i="7"/>
  <c r="D16" i="7"/>
  <c r="C16" i="7"/>
  <c r="N15" i="7"/>
  <c r="M15" i="7"/>
  <c r="I15" i="7"/>
  <c r="H15" i="7"/>
  <c r="D15" i="7"/>
  <c r="C15" i="7"/>
  <c r="N14" i="7"/>
  <c r="M14" i="7"/>
  <c r="I14" i="7"/>
  <c r="H14" i="7"/>
  <c r="D14" i="7"/>
  <c r="C14" i="7"/>
  <c r="N13" i="7"/>
  <c r="M13" i="7"/>
  <c r="I13" i="7"/>
  <c r="H13" i="7"/>
  <c r="D13" i="7"/>
  <c r="C13" i="7"/>
  <c r="N12" i="7"/>
  <c r="M12" i="7"/>
  <c r="I12" i="7"/>
  <c r="H12" i="7"/>
  <c r="D12" i="7"/>
  <c r="C12" i="7"/>
  <c r="N11" i="7"/>
  <c r="M11" i="7"/>
  <c r="I11" i="7"/>
  <c r="H11" i="7"/>
  <c r="D11" i="7"/>
  <c r="C11" i="7"/>
  <c r="N10" i="7"/>
  <c r="M10" i="7"/>
  <c r="I10" i="7"/>
  <c r="H10" i="7"/>
  <c r="D10" i="7"/>
  <c r="C10" i="7"/>
  <c r="N9" i="7"/>
  <c r="M9" i="7"/>
  <c r="I9" i="7"/>
  <c r="H9" i="7"/>
  <c r="D9" i="7"/>
  <c r="C9" i="7"/>
  <c r="N8" i="7"/>
  <c r="M8" i="7"/>
  <c r="I8" i="7"/>
  <c r="H8" i="7"/>
  <c r="D8" i="7"/>
  <c r="C8" i="7"/>
  <c r="N7" i="7"/>
  <c r="M7" i="7"/>
  <c r="I7" i="7"/>
  <c r="H7" i="7"/>
  <c r="D7" i="7"/>
  <c r="C7" i="7"/>
  <c r="N6" i="7"/>
  <c r="M6" i="7"/>
  <c r="I6" i="7"/>
  <c r="H6" i="7"/>
  <c r="D6" i="7"/>
  <c r="C6" i="7"/>
  <c r="N5" i="7"/>
  <c r="M5" i="7"/>
  <c r="I5" i="7"/>
  <c r="H5" i="7"/>
  <c r="D5" i="7"/>
  <c r="C5" i="7"/>
  <c r="N4" i="7"/>
  <c r="M4" i="7"/>
  <c r="I4" i="7"/>
  <c r="H4" i="7"/>
  <c r="D4" i="7"/>
  <c r="C4" i="7"/>
  <c r="N3" i="7"/>
  <c r="M3" i="7"/>
  <c r="I3" i="7"/>
  <c r="H3" i="7"/>
  <c r="D3" i="7"/>
  <c r="C3" i="7"/>
  <c r="AW101" i="5"/>
  <c r="AP101" i="5"/>
  <c r="AI101" i="5"/>
  <c r="AW100" i="5"/>
  <c r="AP100" i="5"/>
  <c r="AI100" i="5"/>
  <c r="AW99" i="5"/>
  <c r="AP99" i="5"/>
  <c r="AI99" i="5"/>
  <c r="AW98" i="5"/>
  <c r="AP98" i="5"/>
  <c r="AI98" i="5"/>
  <c r="AW97" i="5"/>
  <c r="AP97" i="5"/>
  <c r="AI97" i="5"/>
  <c r="AW96" i="5"/>
  <c r="AP96" i="5"/>
  <c r="AI96" i="5"/>
  <c r="AW95" i="5"/>
  <c r="AP95" i="5"/>
  <c r="AI95" i="5"/>
  <c r="F95" i="5"/>
  <c r="E95" i="5"/>
  <c r="D95" i="5"/>
  <c r="G95" i="5" s="1"/>
  <c r="AW94" i="5"/>
  <c r="AP94" i="5"/>
  <c r="AI94" i="5"/>
  <c r="F94" i="5"/>
  <c r="E94" i="5"/>
  <c r="D94" i="5"/>
  <c r="G94" i="5" s="1"/>
  <c r="AW93" i="5"/>
  <c r="AP93" i="5"/>
  <c r="AI93" i="5"/>
  <c r="G93" i="5"/>
  <c r="F93" i="5"/>
  <c r="E93" i="5"/>
  <c r="D93" i="5"/>
  <c r="AW92" i="5"/>
  <c r="AP92" i="5"/>
  <c r="AI92" i="5"/>
  <c r="F92" i="5"/>
  <c r="E92" i="5"/>
  <c r="D92" i="5"/>
  <c r="G92" i="5" s="1"/>
  <c r="AW91" i="5"/>
  <c r="AP91" i="5"/>
  <c r="AI91" i="5"/>
  <c r="F91" i="5"/>
  <c r="E91" i="5"/>
  <c r="D91" i="5"/>
  <c r="G91" i="5" s="1"/>
  <c r="AW90" i="5"/>
  <c r="AP90" i="5"/>
  <c r="AI90" i="5"/>
  <c r="F90" i="5"/>
  <c r="E90" i="5"/>
  <c r="D90" i="5"/>
  <c r="G90" i="5" s="1"/>
  <c r="AW89" i="5"/>
  <c r="AP89" i="5"/>
  <c r="AI89" i="5"/>
  <c r="G89" i="5"/>
  <c r="F89" i="5"/>
  <c r="E89" i="5"/>
  <c r="D89" i="5"/>
  <c r="AW88" i="5"/>
  <c r="AP88" i="5"/>
  <c r="AI88" i="5"/>
  <c r="F88" i="5"/>
  <c r="E88" i="5"/>
  <c r="D88" i="5"/>
  <c r="G88" i="5" s="1"/>
  <c r="AW87" i="5"/>
  <c r="AP87" i="5"/>
  <c r="AI87" i="5"/>
  <c r="F87" i="5"/>
  <c r="E87" i="5"/>
  <c r="G87" i="5" s="1"/>
  <c r="D87" i="5"/>
  <c r="AW86" i="5"/>
  <c r="AP86" i="5"/>
  <c r="AI86" i="5"/>
  <c r="F86" i="5"/>
  <c r="E86" i="5"/>
  <c r="D86" i="5"/>
  <c r="G86" i="5" s="1"/>
  <c r="AW85" i="5"/>
  <c r="AP85" i="5"/>
  <c r="AI85" i="5"/>
  <c r="F85" i="5"/>
  <c r="E85" i="5"/>
  <c r="G85" i="5" s="1"/>
  <c r="D85" i="5"/>
  <c r="AW84" i="5"/>
  <c r="AP84" i="5"/>
  <c r="AI84" i="5"/>
  <c r="F84" i="5"/>
  <c r="E84" i="5"/>
  <c r="D84" i="5"/>
  <c r="G84" i="5" s="1"/>
  <c r="AW83" i="5"/>
  <c r="AP83" i="5"/>
  <c r="AI83" i="5"/>
  <c r="G83" i="5"/>
  <c r="F83" i="5"/>
  <c r="E83" i="5"/>
  <c r="D83" i="5"/>
  <c r="AW82" i="5"/>
  <c r="AP82" i="5"/>
  <c r="AI82" i="5"/>
  <c r="F82" i="5"/>
  <c r="E82" i="5"/>
  <c r="D82" i="5"/>
  <c r="G82" i="5" s="1"/>
  <c r="AW81" i="5"/>
  <c r="AP81" i="5"/>
  <c r="AI81" i="5"/>
  <c r="F81" i="5"/>
  <c r="E81" i="5"/>
  <c r="G81" i="5" s="1"/>
  <c r="D81" i="5"/>
  <c r="AW80" i="5"/>
  <c r="AP80" i="5"/>
  <c r="AI80" i="5"/>
  <c r="F80" i="5"/>
  <c r="E80" i="5"/>
  <c r="D80" i="5"/>
  <c r="G80" i="5" s="1"/>
  <c r="AW79" i="5"/>
  <c r="AP79" i="5"/>
  <c r="AI79" i="5"/>
  <c r="G79" i="5"/>
  <c r="F79" i="5"/>
  <c r="E79" i="5"/>
  <c r="D79" i="5"/>
  <c r="AW78" i="5"/>
  <c r="AP78" i="5"/>
  <c r="AI78" i="5"/>
  <c r="F78" i="5"/>
  <c r="E78" i="5"/>
  <c r="D78" i="5"/>
  <c r="G78" i="5" s="1"/>
  <c r="AW77" i="5"/>
  <c r="AP77" i="5"/>
  <c r="AI77" i="5"/>
  <c r="F77" i="5"/>
  <c r="E77" i="5"/>
  <c r="D77" i="5"/>
  <c r="G77" i="5" s="1"/>
  <c r="AW76" i="5"/>
  <c r="AP76" i="5"/>
  <c r="AI76" i="5"/>
  <c r="F76" i="5"/>
  <c r="E76" i="5"/>
  <c r="D76" i="5"/>
  <c r="G76" i="5" s="1"/>
  <c r="AW75" i="5"/>
  <c r="AP75" i="5"/>
  <c r="AI75" i="5"/>
  <c r="F75" i="5"/>
  <c r="G75" i="5" s="1"/>
  <c r="E75" i="5"/>
  <c r="D75" i="5"/>
  <c r="AW74" i="5"/>
  <c r="AP74" i="5"/>
  <c r="AI74" i="5"/>
  <c r="G74" i="5"/>
  <c r="F74" i="5"/>
  <c r="E74" i="5"/>
  <c r="D74" i="5"/>
  <c r="AW73" i="5"/>
  <c r="AP73" i="5"/>
  <c r="AI73" i="5"/>
  <c r="F73" i="5"/>
  <c r="E73" i="5"/>
  <c r="D73" i="5"/>
  <c r="G73" i="5" s="1"/>
  <c r="AW72" i="5"/>
  <c r="AP72" i="5"/>
  <c r="AI72" i="5"/>
  <c r="F72" i="5"/>
  <c r="E72" i="5"/>
  <c r="D72" i="5"/>
  <c r="G72" i="5" s="1"/>
  <c r="AW71" i="5"/>
  <c r="AP71" i="5"/>
  <c r="AI71" i="5"/>
  <c r="F71" i="5"/>
  <c r="G71" i="5" s="1"/>
  <c r="E71" i="5"/>
  <c r="D71" i="5"/>
  <c r="AW70" i="5"/>
  <c r="AP70" i="5"/>
  <c r="AI70" i="5"/>
  <c r="F70" i="5"/>
  <c r="E70" i="5"/>
  <c r="D70" i="5"/>
  <c r="G70" i="5" s="1"/>
  <c r="AW69" i="5"/>
  <c r="AP69" i="5"/>
  <c r="AI69" i="5"/>
  <c r="F69" i="5"/>
  <c r="E69" i="5"/>
  <c r="D69" i="5"/>
  <c r="G69" i="5" s="1"/>
  <c r="AW68" i="5"/>
  <c r="AP68" i="5"/>
  <c r="AI68" i="5"/>
  <c r="F68" i="5"/>
  <c r="E68" i="5"/>
  <c r="D68" i="5"/>
  <c r="G68" i="5" s="1"/>
  <c r="AW67" i="5"/>
  <c r="AP67" i="5"/>
  <c r="AI67" i="5"/>
  <c r="F67" i="5"/>
  <c r="G67" i="5" s="1"/>
  <c r="E67" i="5"/>
  <c r="D67" i="5"/>
  <c r="AW66" i="5"/>
  <c r="AP66" i="5"/>
  <c r="AI66" i="5"/>
  <c r="G66" i="5"/>
  <c r="F66" i="5"/>
  <c r="E66" i="5"/>
  <c r="D66" i="5"/>
  <c r="AW65" i="5"/>
  <c r="AP65" i="5"/>
  <c r="AI65" i="5"/>
  <c r="F65" i="5"/>
  <c r="E65" i="5"/>
  <c r="D65" i="5"/>
  <c r="G65" i="5" s="1"/>
  <c r="AW64" i="5"/>
  <c r="AP64" i="5"/>
  <c r="AI64" i="5"/>
  <c r="F64" i="5"/>
  <c r="E64" i="5"/>
  <c r="D64" i="5"/>
  <c r="G64" i="5" s="1"/>
  <c r="AW63" i="5"/>
  <c r="AP63" i="5"/>
  <c r="AI63" i="5"/>
  <c r="F63" i="5"/>
  <c r="G63" i="5" s="1"/>
  <c r="E63" i="5"/>
  <c r="D63" i="5"/>
  <c r="AW62" i="5"/>
  <c r="AP62" i="5"/>
  <c r="AI62" i="5"/>
  <c r="G62" i="5"/>
  <c r="F62" i="5"/>
  <c r="E62" i="5"/>
  <c r="D62" i="5"/>
  <c r="AW61" i="5"/>
  <c r="AP61" i="5"/>
  <c r="AI61" i="5"/>
  <c r="F61" i="5"/>
  <c r="E61" i="5"/>
  <c r="D61" i="5"/>
  <c r="G61" i="5" s="1"/>
  <c r="AW60" i="5"/>
  <c r="AP60" i="5"/>
  <c r="AI60" i="5"/>
  <c r="F60" i="5"/>
  <c r="E60" i="5"/>
  <c r="D60" i="5"/>
  <c r="G60" i="5" s="1"/>
  <c r="AW59" i="5"/>
  <c r="AP59" i="5"/>
  <c r="AI59" i="5"/>
  <c r="F59" i="5"/>
  <c r="G59" i="5" s="1"/>
  <c r="E59" i="5"/>
  <c r="D59" i="5"/>
  <c r="AW58" i="5"/>
  <c r="AP58" i="5"/>
  <c r="AI58" i="5"/>
  <c r="G58" i="5"/>
  <c r="F58" i="5"/>
  <c r="E58" i="5"/>
  <c r="D58" i="5"/>
  <c r="AW57" i="5"/>
  <c r="AP57" i="5"/>
  <c r="AI57" i="5"/>
  <c r="F57" i="5"/>
  <c r="E57" i="5"/>
  <c r="D57" i="5"/>
  <c r="G57" i="5" s="1"/>
  <c r="AW56" i="5"/>
  <c r="AP56" i="5"/>
  <c r="AI56" i="5"/>
  <c r="F56" i="5"/>
  <c r="E56" i="5"/>
  <c r="D56" i="5"/>
  <c r="G56" i="5" s="1"/>
  <c r="AW55" i="5"/>
  <c r="AP55" i="5"/>
  <c r="AI55" i="5"/>
  <c r="F55" i="5"/>
  <c r="G55" i="5" s="1"/>
  <c r="E55" i="5"/>
  <c r="D55" i="5"/>
  <c r="AW54" i="5"/>
  <c r="AP54" i="5"/>
  <c r="AI54" i="5"/>
  <c r="G54" i="5"/>
  <c r="F54" i="5"/>
  <c r="E54" i="5"/>
  <c r="D54" i="5"/>
  <c r="AW53" i="5"/>
  <c r="AP53" i="5"/>
  <c r="AI53" i="5"/>
  <c r="F53" i="5"/>
  <c r="E53" i="5"/>
  <c r="D53" i="5"/>
  <c r="G53" i="5" s="1"/>
  <c r="AW52" i="5"/>
  <c r="AP52" i="5"/>
  <c r="AI52" i="5"/>
  <c r="F52" i="5"/>
  <c r="E52" i="5"/>
  <c r="D52" i="5"/>
  <c r="G52" i="5" s="1"/>
  <c r="AW51" i="5"/>
  <c r="AP51" i="5"/>
  <c r="AI51" i="5"/>
  <c r="F51" i="5"/>
  <c r="G51" i="5" s="1"/>
  <c r="E51" i="5"/>
  <c r="D51" i="5"/>
  <c r="AW50" i="5"/>
  <c r="AP50" i="5"/>
  <c r="AI50" i="5"/>
  <c r="G50" i="5"/>
  <c r="F50" i="5"/>
  <c r="E50" i="5"/>
  <c r="D50" i="5"/>
  <c r="AW49" i="5"/>
  <c r="AP49" i="5"/>
  <c r="AI49" i="5"/>
  <c r="F49" i="5"/>
  <c r="E49" i="5"/>
  <c r="D49" i="5"/>
  <c r="G49" i="5" s="1"/>
  <c r="AW48" i="5"/>
  <c r="AP48" i="5"/>
  <c r="AI48" i="5"/>
  <c r="F48" i="5"/>
  <c r="E48" i="5"/>
  <c r="D48" i="5"/>
  <c r="G48" i="5" s="1"/>
  <c r="AW47" i="5"/>
  <c r="AP47" i="5"/>
  <c r="AI47" i="5"/>
  <c r="F47" i="5"/>
  <c r="G47" i="5" s="1"/>
  <c r="E47" i="5"/>
  <c r="D47" i="5"/>
  <c r="AW46" i="5"/>
  <c r="AP46" i="5"/>
  <c r="AI46" i="5"/>
  <c r="G46" i="5"/>
  <c r="F46" i="5"/>
  <c r="E46" i="5"/>
  <c r="D46" i="5"/>
  <c r="AW45" i="5"/>
  <c r="AP45" i="5"/>
  <c r="AI45" i="5"/>
  <c r="F45" i="5"/>
  <c r="E45" i="5"/>
  <c r="D45" i="5"/>
  <c r="G45" i="5" s="1"/>
  <c r="AW44" i="5"/>
  <c r="AP44" i="5"/>
  <c r="AI44" i="5"/>
  <c r="F44" i="5"/>
  <c r="E44" i="5"/>
  <c r="D44" i="5"/>
  <c r="AW43" i="5"/>
  <c r="AP43" i="5"/>
  <c r="AI43" i="5"/>
  <c r="F43" i="5"/>
  <c r="E43" i="5"/>
  <c r="G43" i="5" s="1"/>
  <c r="D43" i="5"/>
  <c r="AW42" i="5"/>
  <c r="AP42" i="5"/>
  <c r="AI42" i="5"/>
  <c r="F42" i="5"/>
  <c r="G42" i="5" s="1"/>
  <c r="E42" i="5"/>
  <c r="D42" i="5"/>
  <c r="AW41" i="5"/>
  <c r="AP41" i="5"/>
  <c r="AI41" i="5"/>
  <c r="F41" i="5"/>
  <c r="G41" i="5" s="1"/>
  <c r="E41" i="5"/>
  <c r="D41" i="5"/>
  <c r="AW40" i="5"/>
  <c r="AP40" i="5"/>
  <c r="AI40" i="5"/>
  <c r="F40" i="5"/>
  <c r="E40" i="5"/>
  <c r="D40" i="5"/>
  <c r="G40" i="5" s="1"/>
  <c r="AW39" i="5"/>
  <c r="AP39" i="5"/>
  <c r="AI39" i="5"/>
  <c r="Y39" i="5"/>
  <c r="R39" i="5"/>
  <c r="K39" i="5"/>
  <c r="F39" i="5"/>
  <c r="E39" i="5"/>
  <c r="D39" i="5"/>
  <c r="G39" i="5" s="1"/>
  <c r="AW38" i="5"/>
  <c r="AP38" i="5"/>
  <c r="AI38" i="5"/>
  <c r="F38" i="5"/>
  <c r="E38" i="5"/>
  <c r="D38" i="5"/>
  <c r="G38" i="5" s="1"/>
  <c r="AW37" i="5"/>
  <c r="AP37" i="5"/>
  <c r="AI37" i="5"/>
  <c r="F37" i="5"/>
  <c r="E37" i="5"/>
  <c r="D37" i="5"/>
  <c r="G37" i="5" s="1"/>
  <c r="AW36" i="5"/>
  <c r="AP36" i="5"/>
  <c r="AI36" i="5"/>
  <c r="G36" i="5"/>
  <c r="F36" i="5"/>
  <c r="E36" i="5"/>
  <c r="D36" i="5"/>
  <c r="AW35" i="5"/>
  <c r="AP35" i="5"/>
  <c r="AI35" i="5"/>
  <c r="F35" i="5"/>
  <c r="E35" i="5"/>
  <c r="D35" i="5"/>
  <c r="G35" i="5" s="1"/>
  <c r="AW34" i="5"/>
  <c r="AP34" i="5"/>
  <c r="AI34" i="5"/>
  <c r="R34" i="5"/>
  <c r="K34" i="5"/>
  <c r="I34" i="5"/>
  <c r="G34" i="5"/>
  <c r="F34" i="5"/>
  <c r="E34" i="5"/>
  <c r="D34" i="5"/>
  <c r="AW33" i="5"/>
  <c r="AP33" i="5"/>
  <c r="AI33" i="5"/>
  <c r="I33" i="5"/>
  <c r="F33" i="5"/>
  <c r="E33" i="5"/>
  <c r="D33" i="5"/>
  <c r="G33" i="5" s="1"/>
  <c r="AW32" i="5"/>
  <c r="AP32" i="5"/>
  <c r="AI32" i="5"/>
  <c r="R32" i="5"/>
  <c r="I32" i="5"/>
  <c r="F32" i="5"/>
  <c r="E32" i="5"/>
  <c r="G32" i="5" s="1"/>
  <c r="D32" i="5"/>
  <c r="AW31" i="5"/>
  <c r="AP31" i="5"/>
  <c r="AI31" i="5"/>
  <c r="K31" i="5"/>
  <c r="I31" i="5"/>
  <c r="F31" i="5"/>
  <c r="E31" i="5"/>
  <c r="D31" i="5"/>
  <c r="G31" i="5" s="1"/>
  <c r="AW30" i="5"/>
  <c r="AP30" i="5"/>
  <c r="AI30" i="5"/>
  <c r="R30" i="5"/>
  <c r="K30" i="5"/>
  <c r="I30" i="5"/>
  <c r="G30" i="5"/>
  <c r="F30" i="5"/>
  <c r="E30" i="5"/>
  <c r="D30" i="5"/>
  <c r="AW29" i="5"/>
  <c r="AP29" i="5"/>
  <c r="AI29" i="5"/>
  <c r="I29" i="5"/>
  <c r="F29" i="5"/>
  <c r="E29" i="5"/>
  <c r="D29" i="5"/>
  <c r="G29" i="5" s="1"/>
  <c r="AW28" i="5"/>
  <c r="AP28" i="5"/>
  <c r="AI28" i="5"/>
  <c r="R28" i="5"/>
  <c r="I28" i="5"/>
  <c r="F28" i="5"/>
  <c r="E28" i="5"/>
  <c r="G28" i="5" s="1"/>
  <c r="D28" i="5"/>
  <c r="AW27" i="5"/>
  <c r="AP27" i="5"/>
  <c r="AI27" i="5"/>
  <c r="K27" i="5"/>
  <c r="I27" i="5"/>
  <c r="F27" i="5"/>
  <c r="E27" i="5"/>
  <c r="D27" i="5"/>
  <c r="G27" i="5" s="1"/>
  <c r="AW26" i="5"/>
  <c r="AP26" i="5"/>
  <c r="AI26" i="5"/>
  <c r="R26" i="5"/>
  <c r="K26" i="5"/>
  <c r="I26" i="5"/>
  <c r="F26" i="5"/>
  <c r="E26" i="5"/>
  <c r="G26" i="5" s="1"/>
  <c r="D26" i="5"/>
  <c r="AW25" i="5"/>
  <c r="AP25" i="5"/>
  <c r="AI25" i="5"/>
  <c r="I25" i="5"/>
  <c r="G25" i="5"/>
  <c r="F25" i="5"/>
  <c r="E25" i="5"/>
  <c r="D25" i="5"/>
  <c r="AW24" i="5"/>
  <c r="AP24" i="5"/>
  <c r="AI24" i="5"/>
  <c r="F24" i="5"/>
  <c r="E24" i="5"/>
  <c r="G24" i="5" s="1"/>
  <c r="D24" i="5"/>
  <c r="AW23" i="5"/>
  <c r="AP23" i="5"/>
  <c r="AI23" i="5"/>
  <c r="F23" i="5"/>
  <c r="E23" i="5"/>
  <c r="D23" i="5"/>
  <c r="AW22" i="5"/>
  <c r="AP22" i="5"/>
  <c r="AI22" i="5"/>
  <c r="F22" i="5"/>
  <c r="G22" i="5" s="1"/>
  <c r="E22" i="5"/>
  <c r="D22" i="5"/>
  <c r="AW21" i="5"/>
  <c r="AP21" i="5"/>
  <c r="AI21" i="5"/>
  <c r="G21" i="5"/>
  <c r="F21" i="5"/>
  <c r="E21" i="5"/>
  <c r="D21" i="5"/>
  <c r="AW20" i="5"/>
  <c r="AP20" i="5"/>
  <c r="AI20" i="5"/>
  <c r="F20" i="5"/>
  <c r="E20" i="5"/>
  <c r="D20" i="5"/>
  <c r="AW19" i="5"/>
  <c r="AP19" i="5"/>
  <c r="AI19" i="5"/>
  <c r="Y19" i="5"/>
  <c r="R19" i="5"/>
  <c r="K19" i="5"/>
  <c r="F19" i="5"/>
  <c r="E19" i="5"/>
  <c r="D19" i="5"/>
  <c r="G19" i="5" s="1"/>
  <c r="AW18" i="5"/>
  <c r="AP18" i="5"/>
  <c r="AI18" i="5"/>
  <c r="F18" i="5"/>
  <c r="E18" i="5"/>
  <c r="D18" i="5"/>
  <c r="G18" i="5" s="1"/>
  <c r="AW17" i="5"/>
  <c r="AP17" i="5"/>
  <c r="AI17" i="5"/>
  <c r="G17" i="5"/>
  <c r="F17" i="5"/>
  <c r="E17" i="5"/>
  <c r="D17" i="5"/>
  <c r="AW16" i="5"/>
  <c r="AP16" i="5"/>
  <c r="AI16" i="5"/>
  <c r="F16" i="5"/>
  <c r="E16" i="5"/>
  <c r="D16" i="5"/>
  <c r="G16" i="5" s="1"/>
  <c r="AW15" i="5"/>
  <c r="AP15" i="5"/>
  <c r="AI15" i="5"/>
  <c r="F15" i="5"/>
  <c r="E15" i="5"/>
  <c r="D15" i="5"/>
  <c r="G15" i="5" s="1"/>
  <c r="AW14" i="5"/>
  <c r="AP14" i="5"/>
  <c r="AI14" i="5"/>
  <c r="R14" i="5"/>
  <c r="I14" i="5"/>
  <c r="F14" i="5"/>
  <c r="E14" i="5"/>
  <c r="D14" i="5"/>
  <c r="G14" i="5" s="1"/>
  <c r="AW13" i="5"/>
  <c r="AP13" i="5"/>
  <c r="AI13" i="5"/>
  <c r="R13" i="5"/>
  <c r="K13" i="5"/>
  <c r="I13" i="5"/>
  <c r="F13" i="5"/>
  <c r="E13" i="5"/>
  <c r="D13" i="5"/>
  <c r="G13" i="5" s="1"/>
  <c r="AW12" i="5"/>
  <c r="AP12" i="5"/>
  <c r="AI12" i="5"/>
  <c r="R12" i="5"/>
  <c r="K12" i="5"/>
  <c r="I12" i="5"/>
  <c r="G12" i="5"/>
  <c r="F12" i="5"/>
  <c r="E12" i="5"/>
  <c r="D12" i="5"/>
  <c r="AW11" i="5"/>
  <c r="AP11" i="5"/>
  <c r="AI11" i="5"/>
  <c r="I11" i="5"/>
  <c r="F11" i="5"/>
  <c r="E11" i="5"/>
  <c r="D11" i="5"/>
  <c r="G11" i="5" s="1"/>
  <c r="AW10" i="5"/>
  <c r="AP10" i="5"/>
  <c r="AI10" i="5"/>
  <c r="R10" i="5"/>
  <c r="I10" i="5"/>
  <c r="F10" i="5"/>
  <c r="E10" i="5"/>
  <c r="D10" i="5"/>
  <c r="G10" i="5" s="1"/>
  <c r="AW9" i="5"/>
  <c r="AP9" i="5"/>
  <c r="AI9" i="5"/>
  <c r="R9" i="5"/>
  <c r="K9" i="5"/>
  <c r="I9" i="5"/>
  <c r="F9" i="5"/>
  <c r="E9" i="5"/>
  <c r="D9" i="5"/>
  <c r="G9" i="5" s="1"/>
  <c r="AW8" i="5"/>
  <c r="AP8" i="5"/>
  <c r="AI8" i="5"/>
  <c r="R8" i="5"/>
  <c r="K8" i="5"/>
  <c r="I8" i="5"/>
  <c r="F8" i="5"/>
  <c r="G8" i="5" s="1"/>
  <c r="E8" i="5"/>
  <c r="D8" i="5"/>
  <c r="AW7" i="5"/>
  <c r="AP7" i="5"/>
  <c r="AI7" i="5"/>
  <c r="I7" i="5"/>
  <c r="G7" i="5"/>
  <c r="F7" i="5"/>
  <c r="E7" i="5"/>
  <c r="D7" i="5"/>
  <c r="AW6" i="5"/>
  <c r="AP6" i="5"/>
  <c r="AI6" i="5"/>
  <c r="I6" i="5"/>
  <c r="G6" i="5"/>
  <c r="F6" i="5"/>
  <c r="E6" i="5"/>
  <c r="D6" i="5"/>
  <c r="AW5" i="5"/>
  <c r="AP5" i="5"/>
  <c r="AI5" i="5"/>
  <c r="I5" i="5"/>
  <c r="F5" i="5"/>
  <c r="E5" i="5"/>
  <c r="D5" i="5"/>
  <c r="G5" i="5" s="1"/>
  <c r="F4" i="5"/>
  <c r="E4" i="5"/>
  <c r="D4" i="5"/>
  <c r="G4" i="5" s="1"/>
  <c r="F3" i="5"/>
  <c r="E3" i="5"/>
  <c r="D3" i="5"/>
  <c r="G3" i="5" s="1"/>
  <c r="AV2" i="5"/>
  <c r="AO2" i="5"/>
  <c r="AH2" i="5"/>
  <c r="X2" i="5"/>
  <c r="Q2" i="5"/>
  <c r="J2" i="5"/>
  <c r="AM160" i="4"/>
  <c r="AL160" i="4"/>
  <c r="AK160" i="4"/>
  <c r="AJ160" i="4"/>
  <c r="AI160" i="4"/>
  <c r="Z160" i="4"/>
  <c r="Y160" i="4"/>
  <c r="X160" i="4"/>
  <c r="J160" i="4"/>
  <c r="I160" i="4"/>
  <c r="H160" i="4"/>
  <c r="G160" i="4"/>
  <c r="M160" i="4" s="1"/>
  <c r="N160" i="4" s="1"/>
  <c r="F160" i="4"/>
  <c r="D160" i="4"/>
  <c r="AM159" i="4"/>
  <c r="AL159" i="4"/>
  <c r="AK159" i="4"/>
  <c r="AJ159" i="4"/>
  <c r="AI159" i="4"/>
  <c r="Z159" i="4"/>
  <c r="Y159" i="4"/>
  <c r="X159" i="4"/>
  <c r="J159" i="4"/>
  <c r="I159" i="4"/>
  <c r="H159" i="4"/>
  <c r="G159" i="4"/>
  <c r="M159" i="4" s="1"/>
  <c r="N159" i="4" s="1"/>
  <c r="F159" i="4"/>
  <c r="D159" i="4"/>
  <c r="AM158" i="4"/>
  <c r="AL158" i="4"/>
  <c r="AK158" i="4"/>
  <c r="AJ158" i="4"/>
  <c r="AI158" i="4"/>
  <c r="Z158" i="4"/>
  <c r="Y158" i="4"/>
  <c r="X158" i="4"/>
  <c r="J158" i="4"/>
  <c r="I158" i="4"/>
  <c r="H158" i="4"/>
  <c r="G158" i="4"/>
  <c r="M158" i="4" s="1"/>
  <c r="N158" i="4" s="1"/>
  <c r="F158" i="4"/>
  <c r="D158" i="4"/>
  <c r="AM157" i="4"/>
  <c r="AL157" i="4"/>
  <c r="AK157" i="4"/>
  <c r="AJ157" i="4"/>
  <c r="AI157" i="4"/>
  <c r="Z157" i="4"/>
  <c r="Y157" i="4"/>
  <c r="X157" i="4"/>
  <c r="J157" i="4"/>
  <c r="I157" i="4"/>
  <c r="H157" i="4"/>
  <c r="G157" i="4"/>
  <c r="M157" i="4" s="1"/>
  <c r="N157" i="4" s="1"/>
  <c r="F157" i="4"/>
  <c r="D157" i="4"/>
  <c r="AM156" i="4"/>
  <c r="AL156" i="4"/>
  <c r="AK156" i="4"/>
  <c r="AJ156" i="4"/>
  <c r="AI156" i="4"/>
  <c r="Z156" i="4"/>
  <c r="Y156" i="4"/>
  <c r="X156" i="4"/>
  <c r="J156" i="4"/>
  <c r="I156" i="4"/>
  <c r="H156" i="4"/>
  <c r="G156" i="4"/>
  <c r="M156" i="4" s="1"/>
  <c r="N156" i="4" s="1"/>
  <c r="F156" i="4"/>
  <c r="D156" i="4"/>
  <c r="AM155" i="4"/>
  <c r="AL155" i="4"/>
  <c r="AK155" i="4"/>
  <c r="AJ155" i="4"/>
  <c r="AI155" i="4"/>
  <c r="Z155" i="4"/>
  <c r="Y155" i="4"/>
  <c r="X155" i="4"/>
  <c r="J155" i="4"/>
  <c r="I155" i="4"/>
  <c r="H155" i="4"/>
  <c r="G155" i="4"/>
  <c r="M155" i="4" s="1"/>
  <c r="N155" i="4" s="1"/>
  <c r="F155" i="4"/>
  <c r="D155" i="4"/>
  <c r="AM154" i="4"/>
  <c r="AL154" i="4"/>
  <c r="AK154" i="4"/>
  <c r="AJ154" i="4"/>
  <c r="AI154" i="4"/>
  <c r="Z154" i="4"/>
  <c r="Y154" i="4"/>
  <c r="X154" i="4"/>
  <c r="J154" i="4"/>
  <c r="I154" i="4"/>
  <c r="H154" i="4"/>
  <c r="G154" i="4"/>
  <c r="M154" i="4" s="1"/>
  <c r="N154" i="4" s="1"/>
  <c r="F154" i="4"/>
  <c r="D154" i="4"/>
  <c r="AM153" i="4"/>
  <c r="AL153" i="4"/>
  <c r="AK153" i="4"/>
  <c r="AJ153" i="4"/>
  <c r="AI153" i="4"/>
  <c r="Z153" i="4"/>
  <c r="Y153" i="4"/>
  <c r="X153" i="4"/>
  <c r="J153" i="4"/>
  <c r="I153" i="4"/>
  <c r="H153" i="4"/>
  <c r="G153" i="4"/>
  <c r="F153" i="4"/>
  <c r="M153" i="4" s="1"/>
  <c r="N153" i="4" s="1"/>
  <c r="D153" i="4"/>
  <c r="AK152" i="4"/>
  <c r="AL152" i="4" s="1"/>
  <c r="AJ152" i="4"/>
  <c r="AI152" i="4"/>
  <c r="Y152" i="4"/>
  <c r="Z152" i="4" s="1"/>
  <c r="X152" i="4"/>
  <c r="J152" i="4"/>
  <c r="I152" i="4"/>
  <c r="H152" i="4"/>
  <c r="G152" i="4"/>
  <c r="F152" i="4"/>
  <c r="M152" i="4" s="1"/>
  <c r="N152" i="4" s="1"/>
  <c r="D152" i="4"/>
  <c r="AK151" i="4"/>
  <c r="AL151" i="4" s="1"/>
  <c r="AJ151" i="4"/>
  <c r="AI151" i="4"/>
  <c r="Y151" i="4"/>
  <c r="Z151" i="4" s="1"/>
  <c r="X151" i="4"/>
  <c r="J151" i="4"/>
  <c r="I151" i="4"/>
  <c r="H151" i="4"/>
  <c r="G151" i="4"/>
  <c r="F151" i="4"/>
  <c r="M151" i="4" s="1"/>
  <c r="N151" i="4" s="1"/>
  <c r="D151" i="4"/>
  <c r="AK150" i="4"/>
  <c r="AL150" i="4" s="1"/>
  <c r="AJ150" i="4"/>
  <c r="AI150" i="4"/>
  <c r="Y150" i="4"/>
  <c r="Z150" i="4" s="1"/>
  <c r="X150" i="4"/>
  <c r="J150" i="4"/>
  <c r="I150" i="4"/>
  <c r="H150" i="4"/>
  <c r="G150" i="4"/>
  <c r="F150" i="4"/>
  <c r="M150" i="4" s="1"/>
  <c r="N150" i="4" s="1"/>
  <c r="D150" i="4"/>
  <c r="AK149" i="4"/>
  <c r="AL149" i="4" s="1"/>
  <c r="AJ149" i="4"/>
  <c r="AI149" i="4"/>
  <c r="Y149" i="4"/>
  <c r="Z149" i="4" s="1"/>
  <c r="X149" i="4"/>
  <c r="J149" i="4"/>
  <c r="I149" i="4"/>
  <c r="H149" i="4"/>
  <c r="G149" i="4"/>
  <c r="F149" i="4"/>
  <c r="M149" i="4" s="1"/>
  <c r="N149" i="4" s="1"/>
  <c r="D149" i="4"/>
  <c r="AK148" i="4"/>
  <c r="AL148" i="4" s="1"/>
  <c r="AJ148" i="4"/>
  <c r="AI148" i="4"/>
  <c r="Y148" i="4"/>
  <c r="Z148" i="4" s="1"/>
  <c r="X148" i="4"/>
  <c r="J148" i="4"/>
  <c r="I148" i="4"/>
  <c r="H148" i="4"/>
  <c r="G148" i="4"/>
  <c r="F148" i="4"/>
  <c r="M148" i="4" s="1"/>
  <c r="N148" i="4" s="1"/>
  <c r="D148" i="4"/>
  <c r="AK147" i="4"/>
  <c r="AL147" i="4" s="1"/>
  <c r="AJ147" i="4"/>
  <c r="AI147" i="4"/>
  <c r="Y147" i="4"/>
  <c r="Z147" i="4" s="1"/>
  <c r="X147" i="4"/>
  <c r="J147" i="4"/>
  <c r="I147" i="4"/>
  <c r="H147" i="4"/>
  <c r="G147" i="4"/>
  <c r="F147" i="4"/>
  <c r="M147" i="4" s="1"/>
  <c r="N147" i="4" s="1"/>
  <c r="D147" i="4"/>
  <c r="AK146" i="4"/>
  <c r="AL146" i="4" s="1"/>
  <c r="AJ146" i="4"/>
  <c r="AI146" i="4"/>
  <c r="Y146" i="4"/>
  <c r="Z146" i="4" s="1"/>
  <c r="X146" i="4"/>
  <c r="J146" i="4"/>
  <c r="I146" i="4"/>
  <c r="H146" i="4"/>
  <c r="G146" i="4"/>
  <c r="F146" i="4"/>
  <c r="M146" i="4" s="1"/>
  <c r="N146" i="4" s="1"/>
  <c r="D146" i="4"/>
  <c r="AK145" i="4"/>
  <c r="AL145" i="4" s="1"/>
  <c r="AJ145" i="4"/>
  <c r="AI145" i="4"/>
  <c r="Y145" i="4"/>
  <c r="Z145" i="4" s="1"/>
  <c r="X145" i="4"/>
  <c r="J145" i="4"/>
  <c r="I145" i="4"/>
  <c r="H145" i="4"/>
  <c r="G145" i="4"/>
  <c r="F145" i="4"/>
  <c r="M145" i="4" s="1"/>
  <c r="N145" i="4" s="1"/>
  <c r="D145" i="4"/>
  <c r="AM144" i="4"/>
  <c r="AL144" i="4"/>
  <c r="AK144" i="4"/>
  <c r="AJ144" i="4"/>
  <c r="AI144" i="4"/>
  <c r="Z144" i="4"/>
  <c r="Y144" i="4"/>
  <c r="X144" i="4"/>
  <c r="J144" i="4"/>
  <c r="I144" i="4"/>
  <c r="H144" i="4"/>
  <c r="G144" i="4"/>
  <c r="M144" i="4" s="1"/>
  <c r="N144" i="4" s="1"/>
  <c r="F144" i="4"/>
  <c r="D144" i="4"/>
  <c r="AK143" i="4"/>
  <c r="AM143" i="4" s="1"/>
  <c r="AP143" i="4" s="1"/>
  <c r="AJ143" i="4"/>
  <c r="AI143" i="4"/>
  <c r="Y143" i="4"/>
  <c r="Z143" i="4" s="1"/>
  <c r="X143" i="4"/>
  <c r="J143" i="4"/>
  <c r="I143" i="4"/>
  <c r="H143" i="4"/>
  <c r="G143" i="4"/>
  <c r="F143" i="4"/>
  <c r="M143" i="4" s="1"/>
  <c r="N143" i="4" s="1"/>
  <c r="D143" i="4"/>
  <c r="AL142" i="4"/>
  <c r="AK142" i="4"/>
  <c r="AM142" i="4" s="1"/>
  <c r="AP142" i="4" s="1"/>
  <c r="AJ142" i="4"/>
  <c r="AI142" i="4"/>
  <c r="Z142" i="4"/>
  <c r="Y142" i="4"/>
  <c r="X142" i="4"/>
  <c r="J142" i="4"/>
  <c r="I142" i="4"/>
  <c r="H142" i="4"/>
  <c r="G142" i="4"/>
  <c r="M142" i="4" s="1"/>
  <c r="N142" i="4" s="1"/>
  <c r="F142" i="4"/>
  <c r="D142" i="4"/>
  <c r="AM141" i="4"/>
  <c r="AP141" i="4" s="1"/>
  <c r="AK141" i="4"/>
  <c r="AL141" i="4" s="1"/>
  <c r="AJ141" i="4"/>
  <c r="AI141" i="4"/>
  <c r="Y141" i="4"/>
  <c r="Z141" i="4" s="1"/>
  <c r="X141" i="4"/>
  <c r="J141" i="4"/>
  <c r="I141" i="4"/>
  <c r="H141" i="4"/>
  <c r="G141" i="4"/>
  <c r="F141" i="4"/>
  <c r="M141" i="4" s="1"/>
  <c r="N141" i="4" s="1"/>
  <c r="D141" i="4"/>
  <c r="AP140" i="4"/>
  <c r="AM140" i="4"/>
  <c r="AL140" i="4"/>
  <c r="AK140" i="4"/>
  <c r="AJ140" i="4"/>
  <c r="AI140" i="4"/>
  <c r="Z140" i="4"/>
  <c r="Y140" i="4"/>
  <c r="X140" i="4"/>
  <c r="J140" i="4"/>
  <c r="I140" i="4"/>
  <c r="H140" i="4"/>
  <c r="G140" i="4"/>
  <c r="M140" i="4" s="1"/>
  <c r="N140" i="4" s="1"/>
  <c r="F140" i="4"/>
  <c r="D140" i="4"/>
  <c r="AK139" i="4"/>
  <c r="AM139" i="4" s="1"/>
  <c r="AP139" i="4" s="1"/>
  <c r="AJ139" i="4"/>
  <c r="AI139" i="4"/>
  <c r="Y139" i="4"/>
  <c r="Z139" i="4" s="1"/>
  <c r="X139" i="4"/>
  <c r="J139" i="4"/>
  <c r="I139" i="4"/>
  <c r="H139" i="4"/>
  <c r="G139" i="4"/>
  <c r="F139" i="4"/>
  <c r="M139" i="4" s="1"/>
  <c r="N139" i="4" s="1"/>
  <c r="D139" i="4"/>
  <c r="AL138" i="4"/>
  <c r="AK138" i="4"/>
  <c r="AM138" i="4" s="1"/>
  <c r="AP138" i="4" s="1"/>
  <c r="AJ138" i="4"/>
  <c r="AI138" i="4"/>
  <c r="Z138" i="4"/>
  <c r="Y138" i="4"/>
  <c r="X138" i="4"/>
  <c r="J138" i="4"/>
  <c r="I138" i="4"/>
  <c r="H138" i="4"/>
  <c r="G138" i="4"/>
  <c r="M138" i="4" s="1"/>
  <c r="N138" i="4" s="1"/>
  <c r="F138" i="4"/>
  <c r="D138" i="4"/>
  <c r="AM137" i="4"/>
  <c r="AP137" i="4" s="1"/>
  <c r="AK137" i="4"/>
  <c r="AL137" i="4" s="1"/>
  <c r="AJ137" i="4"/>
  <c r="AI137" i="4"/>
  <c r="Y137" i="4"/>
  <c r="Z137" i="4" s="1"/>
  <c r="X137" i="4"/>
  <c r="J137" i="4"/>
  <c r="I137" i="4"/>
  <c r="H137" i="4"/>
  <c r="G137" i="4"/>
  <c r="F137" i="4"/>
  <c r="M137" i="4" s="1"/>
  <c r="N137" i="4" s="1"/>
  <c r="D137" i="4"/>
  <c r="AP136" i="4"/>
  <c r="AM136" i="4"/>
  <c r="AL136" i="4"/>
  <c r="AK136" i="4"/>
  <c r="AJ136" i="4"/>
  <c r="AI136" i="4"/>
  <c r="Z136" i="4"/>
  <c r="Y136" i="4"/>
  <c r="X136" i="4"/>
  <c r="J136" i="4"/>
  <c r="I136" i="4"/>
  <c r="H136" i="4"/>
  <c r="G136" i="4"/>
  <c r="M136" i="4" s="1"/>
  <c r="N136" i="4" s="1"/>
  <c r="F136" i="4"/>
  <c r="D136" i="4"/>
  <c r="AK135" i="4"/>
  <c r="AM135" i="4" s="1"/>
  <c r="AP135" i="4" s="1"/>
  <c r="AJ135" i="4"/>
  <c r="AI135" i="4"/>
  <c r="Y135" i="4"/>
  <c r="Z135" i="4" s="1"/>
  <c r="X135" i="4"/>
  <c r="J135" i="4"/>
  <c r="I135" i="4"/>
  <c r="H135" i="4"/>
  <c r="G135" i="4"/>
  <c r="F135" i="4"/>
  <c r="M135" i="4" s="1"/>
  <c r="N135" i="4" s="1"/>
  <c r="D135" i="4"/>
  <c r="AL134" i="4"/>
  <c r="AK134" i="4"/>
  <c r="AM134" i="4" s="1"/>
  <c r="AP134" i="4" s="1"/>
  <c r="AJ134" i="4"/>
  <c r="AI134" i="4"/>
  <c r="Z134" i="4"/>
  <c r="Y134" i="4"/>
  <c r="X134" i="4"/>
  <c r="J134" i="4"/>
  <c r="I134" i="4"/>
  <c r="H134" i="4"/>
  <c r="G134" i="4"/>
  <c r="M134" i="4" s="1"/>
  <c r="N134" i="4" s="1"/>
  <c r="F134" i="4"/>
  <c r="D134" i="4"/>
  <c r="AM133" i="4"/>
  <c r="AP133" i="4" s="1"/>
  <c r="AK133" i="4"/>
  <c r="AL133" i="4" s="1"/>
  <c r="AJ133" i="4"/>
  <c r="AI133" i="4"/>
  <c r="Y133" i="4"/>
  <c r="Z133" i="4" s="1"/>
  <c r="X133" i="4"/>
  <c r="J133" i="4"/>
  <c r="I133" i="4"/>
  <c r="H133" i="4"/>
  <c r="G133" i="4"/>
  <c r="F133" i="4"/>
  <c r="M133" i="4" s="1"/>
  <c r="N133" i="4" s="1"/>
  <c r="D133" i="4"/>
  <c r="AP132" i="4"/>
  <c r="AM132" i="4"/>
  <c r="AL132" i="4"/>
  <c r="AK132" i="4"/>
  <c r="AJ132" i="4"/>
  <c r="AI132" i="4"/>
  <c r="Z132" i="4"/>
  <c r="Y132" i="4"/>
  <c r="X132" i="4"/>
  <c r="J132" i="4"/>
  <c r="I132" i="4"/>
  <c r="H132" i="4"/>
  <c r="G132" i="4"/>
  <c r="M132" i="4" s="1"/>
  <c r="N132" i="4" s="1"/>
  <c r="F132" i="4"/>
  <c r="D132" i="4"/>
  <c r="AK131" i="4"/>
  <c r="AM131" i="4" s="1"/>
  <c r="AP131" i="4" s="1"/>
  <c r="AJ131" i="4"/>
  <c r="AI131" i="4"/>
  <c r="Y131" i="4"/>
  <c r="Z131" i="4" s="1"/>
  <c r="X131" i="4"/>
  <c r="J131" i="4"/>
  <c r="I131" i="4"/>
  <c r="H131" i="4"/>
  <c r="G131" i="4"/>
  <c r="F131" i="4"/>
  <c r="M131" i="4" s="1"/>
  <c r="N131" i="4" s="1"/>
  <c r="D131" i="4"/>
  <c r="AK130" i="4"/>
  <c r="AM130" i="4" s="1"/>
  <c r="AP130" i="4" s="1"/>
  <c r="AJ130" i="4"/>
  <c r="AI130" i="4"/>
  <c r="Y130" i="4"/>
  <c r="Z130" i="4" s="1"/>
  <c r="X130" i="4"/>
  <c r="J130" i="4"/>
  <c r="I130" i="4"/>
  <c r="H130" i="4"/>
  <c r="G130" i="4"/>
  <c r="F130" i="4"/>
  <c r="M130" i="4" s="1"/>
  <c r="N130" i="4" s="1"/>
  <c r="D130" i="4"/>
  <c r="AM129" i="4"/>
  <c r="AP129" i="4" s="1"/>
  <c r="AL129" i="4"/>
  <c r="AK129" i="4"/>
  <c r="AJ129" i="4"/>
  <c r="AI129" i="4"/>
  <c r="Z129" i="4"/>
  <c r="Y129" i="4"/>
  <c r="X129" i="4"/>
  <c r="J129" i="4"/>
  <c r="I129" i="4"/>
  <c r="H129" i="4"/>
  <c r="G129" i="4"/>
  <c r="M129" i="4" s="1"/>
  <c r="N129" i="4" s="1"/>
  <c r="F129" i="4"/>
  <c r="D129" i="4"/>
  <c r="AM128" i="4"/>
  <c r="AP128" i="4" s="1"/>
  <c r="AL128" i="4"/>
  <c r="AK128" i="4"/>
  <c r="AJ128" i="4"/>
  <c r="AI128" i="4"/>
  <c r="Z128" i="4"/>
  <c r="Y128" i="4"/>
  <c r="X128" i="4"/>
  <c r="J128" i="4"/>
  <c r="I128" i="4"/>
  <c r="H128" i="4"/>
  <c r="M128" i="4" s="1"/>
  <c r="N128" i="4" s="1"/>
  <c r="G128" i="4"/>
  <c r="F128" i="4"/>
  <c r="D128" i="4"/>
  <c r="AK127" i="4"/>
  <c r="AM127" i="4" s="1"/>
  <c r="AP127" i="4" s="1"/>
  <c r="AJ127" i="4"/>
  <c r="AI127" i="4"/>
  <c r="Y127" i="4"/>
  <c r="Z127" i="4" s="1"/>
  <c r="X127" i="4"/>
  <c r="J127" i="4"/>
  <c r="I127" i="4"/>
  <c r="H127" i="4"/>
  <c r="G127" i="4"/>
  <c r="F127" i="4"/>
  <c r="M127" i="4" s="1"/>
  <c r="N127" i="4" s="1"/>
  <c r="D127" i="4"/>
  <c r="AK126" i="4"/>
  <c r="AM126" i="4" s="1"/>
  <c r="AP126" i="4" s="1"/>
  <c r="AJ126" i="4"/>
  <c r="AI126" i="4"/>
  <c r="Y126" i="4"/>
  <c r="Z126" i="4" s="1"/>
  <c r="X126" i="4"/>
  <c r="J126" i="4"/>
  <c r="I126" i="4"/>
  <c r="H126" i="4"/>
  <c r="G126" i="4"/>
  <c r="F126" i="4"/>
  <c r="M126" i="4" s="1"/>
  <c r="N126" i="4" s="1"/>
  <c r="D126" i="4"/>
  <c r="AM125" i="4"/>
  <c r="AP125" i="4" s="1"/>
  <c r="AL125" i="4"/>
  <c r="AK125" i="4"/>
  <c r="AJ125" i="4"/>
  <c r="AI125" i="4"/>
  <c r="Z125" i="4"/>
  <c r="Y125" i="4"/>
  <c r="X125" i="4"/>
  <c r="J125" i="4"/>
  <c r="I125" i="4"/>
  <c r="H125" i="4"/>
  <c r="G125" i="4"/>
  <c r="M125" i="4" s="1"/>
  <c r="N125" i="4" s="1"/>
  <c r="F125" i="4"/>
  <c r="D125" i="4"/>
  <c r="AM124" i="4"/>
  <c r="AP124" i="4" s="1"/>
  <c r="AL124" i="4"/>
  <c r="AK124" i="4"/>
  <c r="AJ124" i="4"/>
  <c r="AI124" i="4"/>
  <c r="Z124" i="4"/>
  <c r="Y124" i="4"/>
  <c r="X124" i="4"/>
  <c r="J124" i="4"/>
  <c r="I124" i="4"/>
  <c r="H124" i="4"/>
  <c r="M124" i="4" s="1"/>
  <c r="N124" i="4" s="1"/>
  <c r="G124" i="4"/>
  <c r="F124" i="4"/>
  <c r="D124" i="4"/>
  <c r="AK123" i="4"/>
  <c r="AM123" i="4" s="1"/>
  <c r="AP123" i="4" s="1"/>
  <c r="AJ123" i="4"/>
  <c r="AI123" i="4"/>
  <c r="Y123" i="4"/>
  <c r="Z123" i="4" s="1"/>
  <c r="X123" i="4"/>
  <c r="J123" i="4"/>
  <c r="I123" i="4"/>
  <c r="H123" i="4"/>
  <c r="G123" i="4"/>
  <c r="F123" i="4"/>
  <c r="M123" i="4" s="1"/>
  <c r="N123" i="4" s="1"/>
  <c r="D123" i="4"/>
  <c r="AK122" i="4"/>
  <c r="AM122" i="4" s="1"/>
  <c r="AP122" i="4" s="1"/>
  <c r="AJ122" i="4"/>
  <c r="AI122" i="4"/>
  <c r="Y122" i="4"/>
  <c r="Z122" i="4" s="1"/>
  <c r="X122" i="4"/>
  <c r="J122" i="4"/>
  <c r="I122" i="4"/>
  <c r="H122" i="4"/>
  <c r="G122" i="4"/>
  <c r="F122" i="4"/>
  <c r="M122" i="4" s="1"/>
  <c r="N122" i="4" s="1"/>
  <c r="D122" i="4"/>
  <c r="AM121" i="4"/>
  <c r="AP121" i="4" s="1"/>
  <c r="AL121" i="4"/>
  <c r="AK121" i="4"/>
  <c r="AJ121" i="4"/>
  <c r="AI121" i="4"/>
  <c r="Z121" i="4"/>
  <c r="Y121" i="4"/>
  <c r="X121" i="4"/>
  <c r="J121" i="4"/>
  <c r="I121" i="4"/>
  <c r="H121" i="4"/>
  <c r="G121" i="4"/>
  <c r="M121" i="4" s="1"/>
  <c r="N121" i="4" s="1"/>
  <c r="F121" i="4"/>
  <c r="D121" i="4"/>
  <c r="AM120" i="4"/>
  <c r="AP120" i="4" s="1"/>
  <c r="AL120" i="4"/>
  <c r="AK120" i="4"/>
  <c r="AJ120" i="4"/>
  <c r="AI120" i="4"/>
  <c r="Z120" i="4"/>
  <c r="Y120" i="4"/>
  <c r="X120" i="4"/>
  <c r="J120" i="4"/>
  <c r="I120" i="4"/>
  <c r="H120" i="4"/>
  <c r="M120" i="4" s="1"/>
  <c r="N120" i="4" s="1"/>
  <c r="G120" i="4"/>
  <c r="F120" i="4"/>
  <c r="D120" i="4"/>
  <c r="AK119" i="4"/>
  <c r="AM119" i="4" s="1"/>
  <c r="AP119" i="4" s="1"/>
  <c r="AJ119" i="4"/>
  <c r="AI119" i="4"/>
  <c r="Y119" i="4"/>
  <c r="Z119" i="4" s="1"/>
  <c r="X119" i="4"/>
  <c r="J119" i="4"/>
  <c r="I119" i="4"/>
  <c r="H119" i="4"/>
  <c r="G119" i="4"/>
  <c r="F119" i="4"/>
  <c r="M119" i="4" s="1"/>
  <c r="N119" i="4" s="1"/>
  <c r="D119" i="4"/>
  <c r="AK118" i="4"/>
  <c r="AM118" i="4" s="1"/>
  <c r="AP118" i="4" s="1"/>
  <c r="AJ118" i="4"/>
  <c r="AI118" i="4"/>
  <c r="Y118" i="4"/>
  <c r="Z118" i="4" s="1"/>
  <c r="X118" i="4"/>
  <c r="J118" i="4"/>
  <c r="I118" i="4"/>
  <c r="H118" i="4"/>
  <c r="G118" i="4"/>
  <c r="F118" i="4"/>
  <c r="M118" i="4" s="1"/>
  <c r="N118" i="4" s="1"/>
  <c r="D118" i="4"/>
  <c r="AM117" i="4"/>
  <c r="AP117" i="4" s="1"/>
  <c r="AL117" i="4"/>
  <c r="AK117" i="4"/>
  <c r="AJ117" i="4"/>
  <c r="AI117" i="4"/>
  <c r="Z117" i="4"/>
  <c r="Y117" i="4"/>
  <c r="X117" i="4"/>
  <c r="J117" i="4"/>
  <c r="I117" i="4"/>
  <c r="H117" i="4"/>
  <c r="G117" i="4"/>
  <c r="M117" i="4" s="1"/>
  <c r="N117" i="4" s="1"/>
  <c r="F117" i="4"/>
  <c r="D117" i="4"/>
  <c r="AM116" i="4"/>
  <c r="AP116" i="4" s="1"/>
  <c r="AL116" i="4"/>
  <c r="AK116" i="4"/>
  <c r="AJ116" i="4"/>
  <c r="AI116" i="4"/>
  <c r="Z116" i="4"/>
  <c r="Y116" i="4"/>
  <c r="X116" i="4"/>
  <c r="J116" i="4"/>
  <c r="I116" i="4"/>
  <c r="H116" i="4"/>
  <c r="M116" i="4" s="1"/>
  <c r="N116" i="4" s="1"/>
  <c r="G116" i="4"/>
  <c r="F116" i="4"/>
  <c r="D116" i="4"/>
  <c r="AK115" i="4"/>
  <c r="AM115" i="4" s="1"/>
  <c r="AP115" i="4" s="1"/>
  <c r="AJ115" i="4"/>
  <c r="AI115" i="4"/>
  <c r="Y115" i="4"/>
  <c r="Z115" i="4" s="1"/>
  <c r="X115" i="4"/>
  <c r="J115" i="4"/>
  <c r="I115" i="4"/>
  <c r="H115" i="4"/>
  <c r="G115" i="4"/>
  <c r="F115" i="4"/>
  <c r="M115" i="4" s="1"/>
  <c r="N115" i="4" s="1"/>
  <c r="D115" i="4"/>
  <c r="AK114" i="4"/>
  <c r="AM114" i="4" s="1"/>
  <c r="AP114" i="4" s="1"/>
  <c r="AJ114" i="4"/>
  <c r="AI114" i="4"/>
  <c r="Y114" i="4"/>
  <c r="Z114" i="4" s="1"/>
  <c r="X114" i="4"/>
  <c r="J114" i="4"/>
  <c r="I114" i="4"/>
  <c r="H114" i="4"/>
  <c r="G114" i="4"/>
  <c r="F114" i="4"/>
  <c r="M114" i="4" s="1"/>
  <c r="N114" i="4" s="1"/>
  <c r="D114" i="4"/>
  <c r="AM113" i="4"/>
  <c r="AP113" i="4" s="1"/>
  <c r="AL113" i="4"/>
  <c r="AK113" i="4"/>
  <c r="AJ113" i="4"/>
  <c r="AI113" i="4"/>
  <c r="Z113" i="4"/>
  <c r="Y113" i="4"/>
  <c r="X113" i="4"/>
  <c r="J113" i="4"/>
  <c r="I113" i="4"/>
  <c r="H113" i="4"/>
  <c r="G113" i="4"/>
  <c r="M113" i="4" s="1"/>
  <c r="N113" i="4" s="1"/>
  <c r="F113" i="4"/>
  <c r="D113" i="4"/>
  <c r="AM112" i="4"/>
  <c r="AP112" i="4" s="1"/>
  <c r="AL112" i="4"/>
  <c r="AK112" i="4"/>
  <c r="AJ112" i="4"/>
  <c r="AI112" i="4"/>
  <c r="Z112" i="4"/>
  <c r="Y112" i="4"/>
  <c r="X112" i="4"/>
  <c r="J112" i="4"/>
  <c r="I112" i="4"/>
  <c r="H112" i="4"/>
  <c r="M112" i="4" s="1"/>
  <c r="N112" i="4" s="1"/>
  <c r="G112" i="4"/>
  <c r="F112" i="4"/>
  <c r="D112" i="4"/>
  <c r="AK111" i="4"/>
  <c r="AM111" i="4" s="1"/>
  <c r="AP111" i="4" s="1"/>
  <c r="AJ111" i="4"/>
  <c r="AI111" i="4"/>
  <c r="Y111" i="4"/>
  <c r="Z111" i="4" s="1"/>
  <c r="X111" i="4"/>
  <c r="J111" i="4"/>
  <c r="I111" i="4"/>
  <c r="H111" i="4"/>
  <c r="G111" i="4"/>
  <c r="F111" i="4"/>
  <c r="M111" i="4" s="1"/>
  <c r="N111" i="4" s="1"/>
  <c r="D111" i="4"/>
  <c r="AK110" i="4"/>
  <c r="AM110" i="4" s="1"/>
  <c r="AP110" i="4" s="1"/>
  <c r="AJ110" i="4"/>
  <c r="AI110" i="4"/>
  <c r="Y110" i="4"/>
  <c r="Z110" i="4" s="1"/>
  <c r="X110" i="4"/>
  <c r="J110" i="4"/>
  <c r="I110" i="4"/>
  <c r="H110" i="4"/>
  <c r="G110" i="4"/>
  <c r="F110" i="4"/>
  <c r="M110" i="4" s="1"/>
  <c r="N110" i="4" s="1"/>
  <c r="D110" i="4"/>
  <c r="AM109" i="4"/>
  <c r="AP109" i="4" s="1"/>
  <c r="AL109" i="4"/>
  <c r="AK109" i="4"/>
  <c r="AJ109" i="4"/>
  <c r="AI109" i="4"/>
  <c r="Z109" i="4"/>
  <c r="Y109" i="4"/>
  <c r="X109" i="4"/>
  <c r="J109" i="4"/>
  <c r="I109" i="4"/>
  <c r="H109" i="4"/>
  <c r="G109" i="4"/>
  <c r="M109" i="4" s="1"/>
  <c r="N109" i="4" s="1"/>
  <c r="F109" i="4"/>
  <c r="D109" i="4"/>
  <c r="AM108" i="4"/>
  <c r="AP108" i="4" s="1"/>
  <c r="AL108" i="4"/>
  <c r="AK108" i="4"/>
  <c r="AJ108" i="4"/>
  <c r="AI108" i="4"/>
  <c r="Z108" i="4"/>
  <c r="Y108" i="4"/>
  <c r="X108" i="4"/>
  <c r="J108" i="4"/>
  <c r="I108" i="4"/>
  <c r="H108" i="4"/>
  <c r="M108" i="4" s="1"/>
  <c r="N108" i="4" s="1"/>
  <c r="G108" i="4"/>
  <c r="F108" i="4"/>
  <c r="D108" i="4"/>
  <c r="AK107" i="4"/>
  <c r="AM107" i="4" s="1"/>
  <c r="AP107" i="4" s="1"/>
  <c r="AJ107" i="4"/>
  <c r="AI107" i="4"/>
  <c r="Y107" i="4"/>
  <c r="Z107" i="4" s="1"/>
  <c r="X107" i="4"/>
  <c r="J107" i="4"/>
  <c r="I107" i="4"/>
  <c r="H107" i="4"/>
  <c r="G107" i="4"/>
  <c r="F107" i="4"/>
  <c r="M107" i="4" s="1"/>
  <c r="N107" i="4" s="1"/>
  <c r="D107" i="4"/>
  <c r="AK106" i="4"/>
  <c r="AM106" i="4" s="1"/>
  <c r="AP106" i="4" s="1"/>
  <c r="AJ106" i="4"/>
  <c r="AI106" i="4"/>
  <c r="Y106" i="4"/>
  <c r="Z106" i="4" s="1"/>
  <c r="X106" i="4"/>
  <c r="J106" i="4"/>
  <c r="I106" i="4"/>
  <c r="H106" i="4"/>
  <c r="G106" i="4"/>
  <c r="F106" i="4"/>
  <c r="M106" i="4" s="1"/>
  <c r="N106" i="4" s="1"/>
  <c r="D106" i="4"/>
  <c r="AM105" i="4"/>
  <c r="AP105" i="4" s="1"/>
  <c r="AL105" i="4"/>
  <c r="AK105" i="4"/>
  <c r="AJ105" i="4"/>
  <c r="AI105" i="4"/>
  <c r="Z105" i="4"/>
  <c r="Y105" i="4"/>
  <c r="X105" i="4"/>
  <c r="J105" i="4"/>
  <c r="I105" i="4"/>
  <c r="H105" i="4"/>
  <c r="G105" i="4"/>
  <c r="M105" i="4" s="1"/>
  <c r="N105" i="4" s="1"/>
  <c r="F105" i="4"/>
  <c r="D105" i="4"/>
  <c r="AM104" i="4"/>
  <c r="AP104" i="4" s="1"/>
  <c r="AL104" i="4"/>
  <c r="AK104" i="4"/>
  <c r="AJ104" i="4"/>
  <c r="AI104" i="4"/>
  <c r="Z104" i="4"/>
  <c r="Y104" i="4"/>
  <c r="X104" i="4"/>
  <c r="J104" i="4"/>
  <c r="I104" i="4"/>
  <c r="H104" i="4"/>
  <c r="M104" i="4" s="1"/>
  <c r="N104" i="4" s="1"/>
  <c r="G104" i="4"/>
  <c r="F104" i="4"/>
  <c r="D104" i="4"/>
  <c r="AK103" i="4"/>
  <c r="AM103" i="4" s="1"/>
  <c r="AP103" i="4" s="1"/>
  <c r="AJ103" i="4"/>
  <c r="AI103" i="4"/>
  <c r="Y103" i="4"/>
  <c r="Z103" i="4" s="1"/>
  <c r="X103" i="4"/>
  <c r="J103" i="4"/>
  <c r="I103" i="4"/>
  <c r="H103" i="4"/>
  <c r="G103" i="4"/>
  <c r="F103" i="4"/>
  <c r="M103" i="4" s="1"/>
  <c r="N103" i="4" s="1"/>
  <c r="D103" i="4"/>
  <c r="AK102" i="4"/>
  <c r="AM102" i="4" s="1"/>
  <c r="AP102" i="4" s="1"/>
  <c r="AJ102" i="4"/>
  <c r="AI102" i="4"/>
  <c r="Y102" i="4"/>
  <c r="Z102" i="4" s="1"/>
  <c r="X102" i="4"/>
  <c r="J102" i="4"/>
  <c r="I102" i="4"/>
  <c r="H102" i="4"/>
  <c r="G102" i="4"/>
  <c r="F102" i="4"/>
  <c r="M102" i="4" s="1"/>
  <c r="N102" i="4" s="1"/>
  <c r="D102" i="4"/>
  <c r="AM101" i="4"/>
  <c r="AP101" i="4" s="1"/>
  <c r="AL101" i="4"/>
  <c r="AK101" i="4"/>
  <c r="AJ101" i="4"/>
  <c r="AI101" i="4"/>
  <c r="Z101" i="4"/>
  <c r="Y101" i="4"/>
  <c r="X101" i="4"/>
  <c r="J101" i="4"/>
  <c r="I101" i="4"/>
  <c r="H101" i="4"/>
  <c r="G101" i="4"/>
  <c r="M101" i="4" s="1"/>
  <c r="N101" i="4" s="1"/>
  <c r="F101" i="4"/>
  <c r="D101" i="4"/>
  <c r="AM100" i="4"/>
  <c r="AP100" i="4" s="1"/>
  <c r="AL100" i="4"/>
  <c r="AK100" i="4"/>
  <c r="AJ100" i="4"/>
  <c r="AI100" i="4"/>
  <c r="Z100" i="4"/>
  <c r="Y100" i="4"/>
  <c r="X100" i="4"/>
  <c r="J100" i="4"/>
  <c r="I100" i="4"/>
  <c r="H100" i="4"/>
  <c r="M100" i="4" s="1"/>
  <c r="N100" i="4" s="1"/>
  <c r="G100" i="4"/>
  <c r="F100" i="4"/>
  <c r="D100" i="4"/>
  <c r="AK99" i="4"/>
  <c r="AM99" i="4" s="1"/>
  <c r="AP99" i="4" s="1"/>
  <c r="AJ99" i="4"/>
  <c r="AI99" i="4"/>
  <c r="Y99" i="4"/>
  <c r="Z99" i="4" s="1"/>
  <c r="X99" i="4"/>
  <c r="J99" i="4"/>
  <c r="I99" i="4"/>
  <c r="H99" i="4"/>
  <c r="G99" i="4"/>
  <c r="F99" i="4"/>
  <c r="M99" i="4" s="1"/>
  <c r="N99" i="4" s="1"/>
  <c r="D99" i="4"/>
  <c r="AK98" i="4"/>
  <c r="AM98" i="4" s="1"/>
  <c r="AP98" i="4" s="1"/>
  <c r="AJ98" i="4"/>
  <c r="AI98" i="4"/>
  <c r="Y98" i="4"/>
  <c r="Z98" i="4" s="1"/>
  <c r="X98" i="4"/>
  <c r="J98" i="4"/>
  <c r="I98" i="4"/>
  <c r="H98" i="4"/>
  <c r="G98" i="4"/>
  <c r="F98" i="4"/>
  <c r="M98" i="4" s="1"/>
  <c r="N98" i="4" s="1"/>
  <c r="D98" i="4"/>
  <c r="AH97" i="4"/>
  <c r="BB88" i="5" s="1"/>
  <c r="AG97" i="4"/>
  <c r="BA88" i="5" s="1"/>
  <c r="AF97" i="4"/>
  <c r="AZ88" i="5" s="1"/>
  <c r="AE97" i="4"/>
  <c r="AY88" i="5" s="1"/>
  <c r="AD97" i="4"/>
  <c r="AX88" i="5" s="1"/>
  <c r="AC97" i="4"/>
  <c r="AV88" i="5" s="1"/>
  <c r="X97" i="4"/>
  <c r="V97" i="4"/>
  <c r="AU88" i="5" s="1"/>
  <c r="U97" i="4"/>
  <c r="AT88" i="5" s="1"/>
  <c r="T97" i="4"/>
  <c r="AS88" i="5" s="1"/>
  <c r="S97" i="4"/>
  <c r="AR88" i="5" s="1"/>
  <c r="R97" i="4"/>
  <c r="AQ88" i="5" s="1"/>
  <c r="Q97" i="4"/>
  <c r="AO88" i="5" s="1"/>
  <c r="J97" i="4"/>
  <c r="AN88" i="5" s="1"/>
  <c r="I97" i="4"/>
  <c r="AM88" i="5" s="1"/>
  <c r="H97" i="4"/>
  <c r="AL88" i="5" s="1"/>
  <c r="G97" i="4"/>
  <c r="AK88" i="5" s="1"/>
  <c r="F97" i="4"/>
  <c r="AJ88" i="5" s="1"/>
  <c r="E97" i="4"/>
  <c r="AH88" i="5" s="1"/>
  <c r="D97" i="4"/>
  <c r="AI96" i="4"/>
  <c r="AH96" i="4"/>
  <c r="BB86" i="5" s="1"/>
  <c r="AG96" i="4"/>
  <c r="BA86" i="5" s="1"/>
  <c r="AF96" i="4"/>
  <c r="AZ86" i="5" s="1"/>
  <c r="AE96" i="4"/>
  <c r="AY86" i="5" s="1"/>
  <c r="AD96" i="4"/>
  <c r="AX86" i="5" s="1"/>
  <c r="AC96" i="4"/>
  <c r="AV86" i="5" s="1"/>
  <c r="V96" i="4"/>
  <c r="AU86" i="5" s="1"/>
  <c r="U96" i="4"/>
  <c r="AT86" i="5" s="1"/>
  <c r="T96" i="4"/>
  <c r="AS86" i="5" s="1"/>
  <c r="S96" i="4"/>
  <c r="AR86" i="5" s="1"/>
  <c r="R96" i="4"/>
  <c r="AQ86" i="5" s="1"/>
  <c r="Q96" i="4"/>
  <c r="AO86" i="5" s="1"/>
  <c r="J96" i="4"/>
  <c r="AN86" i="5" s="1"/>
  <c r="I96" i="4"/>
  <c r="AM86" i="5" s="1"/>
  <c r="H96" i="4"/>
  <c r="AL86" i="5" s="1"/>
  <c r="G96" i="4"/>
  <c r="AK86" i="5" s="1"/>
  <c r="F96" i="4"/>
  <c r="AJ86" i="5" s="1"/>
  <c r="E96" i="4"/>
  <c r="AH86" i="5" s="1"/>
  <c r="D96" i="4"/>
  <c r="AJ95" i="4"/>
  <c r="AH95" i="4"/>
  <c r="BB83" i="5" s="1"/>
  <c r="AG95" i="4"/>
  <c r="BA83" i="5" s="1"/>
  <c r="AF95" i="4"/>
  <c r="AZ83" i="5" s="1"/>
  <c r="AE95" i="4"/>
  <c r="AY83" i="5" s="1"/>
  <c r="AD95" i="4"/>
  <c r="AX83" i="5" s="1"/>
  <c r="AC95" i="4"/>
  <c r="AV83" i="5" s="1"/>
  <c r="V95" i="4"/>
  <c r="AU83" i="5" s="1"/>
  <c r="U95" i="4"/>
  <c r="AT83" i="5" s="1"/>
  <c r="T95" i="4"/>
  <c r="AS83" i="5" s="1"/>
  <c r="S95" i="4"/>
  <c r="AR83" i="5" s="1"/>
  <c r="R95" i="4"/>
  <c r="AQ83" i="5" s="1"/>
  <c r="Q95" i="4"/>
  <c r="AO83" i="5" s="1"/>
  <c r="J95" i="4"/>
  <c r="AN83" i="5" s="1"/>
  <c r="I95" i="4"/>
  <c r="AM83" i="5" s="1"/>
  <c r="H95" i="4"/>
  <c r="AL83" i="5" s="1"/>
  <c r="G95" i="4"/>
  <c r="AK83" i="5" s="1"/>
  <c r="F95" i="4"/>
  <c r="AJ83" i="5" s="1"/>
  <c r="E95" i="4"/>
  <c r="AH83" i="5" s="1"/>
  <c r="D95" i="4"/>
  <c r="AI94" i="4"/>
  <c r="AH94" i="4"/>
  <c r="BB97" i="5" s="1"/>
  <c r="AG94" i="4"/>
  <c r="BA97" i="5" s="1"/>
  <c r="AF94" i="4"/>
  <c r="AZ97" i="5" s="1"/>
  <c r="AE94" i="4"/>
  <c r="AY97" i="5" s="1"/>
  <c r="AD94" i="4"/>
  <c r="AX97" i="5" s="1"/>
  <c r="AC94" i="4"/>
  <c r="AV97" i="5" s="1"/>
  <c r="V94" i="4"/>
  <c r="AU97" i="5" s="1"/>
  <c r="U94" i="4"/>
  <c r="AT97" i="5" s="1"/>
  <c r="T94" i="4"/>
  <c r="AS97" i="5" s="1"/>
  <c r="S94" i="4"/>
  <c r="AR97" i="5" s="1"/>
  <c r="R94" i="4"/>
  <c r="AQ97" i="5" s="1"/>
  <c r="Q94" i="4"/>
  <c r="AO97" i="5" s="1"/>
  <c r="J94" i="4"/>
  <c r="AN97" i="5" s="1"/>
  <c r="I94" i="4"/>
  <c r="AM97" i="5" s="1"/>
  <c r="H94" i="4"/>
  <c r="AL97" i="5" s="1"/>
  <c r="G94" i="4"/>
  <c r="AK97" i="5" s="1"/>
  <c r="F94" i="4"/>
  <c r="AJ97" i="5" s="1"/>
  <c r="E94" i="4"/>
  <c r="AH97" i="5" s="1"/>
  <c r="D94" i="4"/>
  <c r="AJ93" i="4"/>
  <c r="AH93" i="4"/>
  <c r="BB92" i="5" s="1"/>
  <c r="AG93" i="4"/>
  <c r="BA92" i="5" s="1"/>
  <c r="AF93" i="4"/>
  <c r="AZ92" i="5" s="1"/>
  <c r="AE93" i="4"/>
  <c r="AY92" i="5" s="1"/>
  <c r="AD93" i="4"/>
  <c r="AX92" i="5" s="1"/>
  <c r="AC93" i="4"/>
  <c r="AV92" i="5" s="1"/>
  <c r="V93" i="4"/>
  <c r="AU92" i="5" s="1"/>
  <c r="U93" i="4"/>
  <c r="AT92" i="5" s="1"/>
  <c r="T93" i="4"/>
  <c r="AS92" i="5" s="1"/>
  <c r="S93" i="4"/>
  <c r="AR92" i="5" s="1"/>
  <c r="R93" i="4"/>
  <c r="AQ92" i="5" s="1"/>
  <c r="Q93" i="4"/>
  <c r="AO92" i="5" s="1"/>
  <c r="J93" i="4"/>
  <c r="AN92" i="5" s="1"/>
  <c r="I93" i="4"/>
  <c r="AM92" i="5" s="1"/>
  <c r="H93" i="4"/>
  <c r="AL92" i="5" s="1"/>
  <c r="G93" i="4"/>
  <c r="AK92" i="5" s="1"/>
  <c r="F93" i="4"/>
  <c r="AJ92" i="5" s="1"/>
  <c r="E93" i="4"/>
  <c r="AH92" i="5" s="1"/>
  <c r="D93" i="4"/>
  <c r="AH92" i="4"/>
  <c r="BB95" i="5" s="1"/>
  <c r="AG92" i="4"/>
  <c r="BA95" i="5" s="1"/>
  <c r="AF92" i="4"/>
  <c r="AZ95" i="5" s="1"/>
  <c r="AE92" i="4"/>
  <c r="AY95" i="5" s="1"/>
  <c r="AD92" i="4"/>
  <c r="AX95" i="5" s="1"/>
  <c r="AC92" i="4"/>
  <c r="AV95" i="5" s="1"/>
  <c r="V92" i="4"/>
  <c r="AU95" i="5" s="1"/>
  <c r="U92" i="4"/>
  <c r="AT95" i="5" s="1"/>
  <c r="T92" i="4"/>
  <c r="AS95" i="5" s="1"/>
  <c r="S92" i="4"/>
  <c r="AR95" i="5" s="1"/>
  <c r="R92" i="4"/>
  <c r="AQ95" i="5" s="1"/>
  <c r="Q92" i="4"/>
  <c r="AO95" i="5" s="1"/>
  <c r="J92" i="4"/>
  <c r="AN95" i="5" s="1"/>
  <c r="I92" i="4"/>
  <c r="AM95" i="5" s="1"/>
  <c r="H92" i="4"/>
  <c r="AL95" i="5" s="1"/>
  <c r="G92" i="4"/>
  <c r="AK95" i="5" s="1"/>
  <c r="F92" i="4"/>
  <c r="AJ95" i="5" s="1"/>
  <c r="E92" i="4"/>
  <c r="AH95" i="5" s="1"/>
  <c r="D92" i="4"/>
  <c r="AJ91" i="4"/>
  <c r="AH91" i="4"/>
  <c r="BB79" i="5" s="1"/>
  <c r="AG91" i="4"/>
  <c r="BA79" i="5" s="1"/>
  <c r="AF91" i="4"/>
  <c r="AZ79" i="5" s="1"/>
  <c r="AE91" i="4"/>
  <c r="AY79" i="5" s="1"/>
  <c r="AD91" i="4"/>
  <c r="AX79" i="5" s="1"/>
  <c r="AC91" i="4"/>
  <c r="AV79" i="5" s="1"/>
  <c r="V91" i="4"/>
  <c r="AU79" i="5" s="1"/>
  <c r="U91" i="4"/>
  <c r="AT79" i="5" s="1"/>
  <c r="T91" i="4"/>
  <c r="AS79" i="5" s="1"/>
  <c r="S91" i="4"/>
  <c r="AR79" i="5" s="1"/>
  <c r="R91" i="4"/>
  <c r="AQ79" i="5" s="1"/>
  <c r="Q91" i="4"/>
  <c r="AO79" i="5" s="1"/>
  <c r="J91" i="4"/>
  <c r="AN79" i="5" s="1"/>
  <c r="I91" i="4"/>
  <c r="AM79" i="5" s="1"/>
  <c r="H91" i="4"/>
  <c r="AL79" i="5" s="1"/>
  <c r="G91" i="4"/>
  <c r="AK79" i="5" s="1"/>
  <c r="F91" i="4"/>
  <c r="AJ79" i="5" s="1"/>
  <c r="E91" i="4"/>
  <c r="AH79" i="5" s="1"/>
  <c r="D91" i="4"/>
  <c r="AH90" i="4"/>
  <c r="BB89" i="5" s="1"/>
  <c r="AG90" i="4"/>
  <c r="BA89" i="5" s="1"/>
  <c r="AF90" i="4"/>
  <c r="AZ89" i="5" s="1"/>
  <c r="AE90" i="4"/>
  <c r="AY89" i="5" s="1"/>
  <c r="AD90" i="4"/>
  <c r="AX89" i="5" s="1"/>
  <c r="AC90" i="4"/>
  <c r="AV89" i="5" s="1"/>
  <c r="V90" i="4"/>
  <c r="AU89" i="5" s="1"/>
  <c r="U90" i="4"/>
  <c r="AT89" i="5" s="1"/>
  <c r="T90" i="4"/>
  <c r="AS89" i="5" s="1"/>
  <c r="S90" i="4"/>
  <c r="AR89" i="5" s="1"/>
  <c r="R90" i="4"/>
  <c r="AQ89" i="5" s="1"/>
  <c r="Q90" i="4"/>
  <c r="AO89" i="5" s="1"/>
  <c r="J90" i="4"/>
  <c r="AN89" i="5" s="1"/>
  <c r="I90" i="4"/>
  <c r="AM89" i="5" s="1"/>
  <c r="H90" i="4"/>
  <c r="AL89" i="5" s="1"/>
  <c r="G90" i="4"/>
  <c r="AK89" i="5" s="1"/>
  <c r="F90" i="4"/>
  <c r="AJ89" i="5" s="1"/>
  <c r="E90" i="4"/>
  <c r="AH89" i="5" s="1"/>
  <c r="D90" i="4"/>
  <c r="AI89" i="4"/>
  <c r="AH89" i="4"/>
  <c r="BB81" i="5" s="1"/>
  <c r="AG89" i="4"/>
  <c r="BA81" i="5" s="1"/>
  <c r="AF89" i="4"/>
  <c r="AZ81" i="5" s="1"/>
  <c r="AE89" i="4"/>
  <c r="AY81" i="5" s="1"/>
  <c r="AD89" i="4"/>
  <c r="AX81" i="5" s="1"/>
  <c r="AC89" i="4"/>
  <c r="AV81" i="5" s="1"/>
  <c r="V89" i="4"/>
  <c r="AU81" i="5" s="1"/>
  <c r="U89" i="4"/>
  <c r="AT81" i="5" s="1"/>
  <c r="T89" i="4"/>
  <c r="AS81" i="5" s="1"/>
  <c r="S89" i="4"/>
  <c r="AR81" i="5" s="1"/>
  <c r="R89" i="4"/>
  <c r="AQ81" i="5" s="1"/>
  <c r="Q89" i="4"/>
  <c r="AO81" i="5" s="1"/>
  <c r="J89" i="4"/>
  <c r="AN81" i="5" s="1"/>
  <c r="I89" i="4"/>
  <c r="AM81" i="5" s="1"/>
  <c r="H89" i="4"/>
  <c r="AL81" i="5" s="1"/>
  <c r="G89" i="4"/>
  <c r="AK81" i="5" s="1"/>
  <c r="F89" i="4"/>
  <c r="AJ81" i="5" s="1"/>
  <c r="E89" i="4"/>
  <c r="AH81" i="5" s="1"/>
  <c r="D89" i="4"/>
  <c r="AH88" i="4"/>
  <c r="BB82" i="5" s="1"/>
  <c r="AG88" i="4"/>
  <c r="BA82" i="5" s="1"/>
  <c r="AF88" i="4"/>
  <c r="AZ82" i="5" s="1"/>
  <c r="AE88" i="4"/>
  <c r="AY82" i="5" s="1"/>
  <c r="AD88" i="4"/>
  <c r="AX82" i="5" s="1"/>
  <c r="AC88" i="4"/>
  <c r="AV82" i="5" s="1"/>
  <c r="X88" i="4"/>
  <c r="V88" i="4"/>
  <c r="AU82" i="5" s="1"/>
  <c r="U88" i="4"/>
  <c r="AT82" i="5" s="1"/>
  <c r="T88" i="4"/>
  <c r="AS82" i="5" s="1"/>
  <c r="S88" i="4"/>
  <c r="AR82" i="5" s="1"/>
  <c r="R88" i="4"/>
  <c r="AQ82" i="5" s="1"/>
  <c r="Q88" i="4"/>
  <c r="AO82" i="5" s="1"/>
  <c r="J88" i="4"/>
  <c r="AN82" i="5" s="1"/>
  <c r="I88" i="4"/>
  <c r="AM82" i="5" s="1"/>
  <c r="H88" i="4"/>
  <c r="AL82" i="5" s="1"/>
  <c r="G88" i="4"/>
  <c r="AK82" i="5" s="1"/>
  <c r="F88" i="4"/>
  <c r="AJ82" i="5" s="1"/>
  <c r="E88" i="4"/>
  <c r="AH82" i="5" s="1"/>
  <c r="D88" i="4"/>
  <c r="AH87" i="4"/>
  <c r="BB98" i="5" s="1"/>
  <c r="AG87" i="4"/>
  <c r="BA98" i="5" s="1"/>
  <c r="AF87" i="4"/>
  <c r="AZ98" i="5" s="1"/>
  <c r="AE87" i="4"/>
  <c r="AY98" i="5" s="1"/>
  <c r="AD87" i="4"/>
  <c r="AX98" i="5" s="1"/>
  <c r="AC87" i="4"/>
  <c r="AV98" i="5" s="1"/>
  <c r="V87" i="4"/>
  <c r="AU98" i="5" s="1"/>
  <c r="U87" i="4"/>
  <c r="AT98" i="5" s="1"/>
  <c r="T87" i="4"/>
  <c r="AS98" i="5" s="1"/>
  <c r="S87" i="4"/>
  <c r="AR98" i="5" s="1"/>
  <c r="R87" i="4"/>
  <c r="AQ98" i="5" s="1"/>
  <c r="Q87" i="4"/>
  <c r="AO98" i="5" s="1"/>
  <c r="J87" i="4"/>
  <c r="AN98" i="5" s="1"/>
  <c r="I87" i="4"/>
  <c r="AM98" i="5" s="1"/>
  <c r="H87" i="4"/>
  <c r="AL98" i="5" s="1"/>
  <c r="G87" i="4"/>
  <c r="AK98" i="5" s="1"/>
  <c r="F87" i="4"/>
  <c r="AJ98" i="5" s="1"/>
  <c r="E87" i="4"/>
  <c r="AH98" i="5" s="1"/>
  <c r="D87" i="4"/>
  <c r="AH86" i="4"/>
  <c r="BB78" i="5" s="1"/>
  <c r="AG86" i="4"/>
  <c r="BA78" i="5" s="1"/>
  <c r="AF86" i="4"/>
  <c r="AZ78" i="5" s="1"/>
  <c r="AE86" i="4"/>
  <c r="AY78" i="5" s="1"/>
  <c r="AD86" i="4"/>
  <c r="AX78" i="5" s="1"/>
  <c r="AC86" i="4"/>
  <c r="AV78" i="5" s="1"/>
  <c r="X86" i="4"/>
  <c r="V86" i="4"/>
  <c r="AU78" i="5" s="1"/>
  <c r="U86" i="4"/>
  <c r="AT78" i="5" s="1"/>
  <c r="T86" i="4"/>
  <c r="AS78" i="5" s="1"/>
  <c r="S86" i="4"/>
  <c r="AR78" i="5" s="1"/>
  <c r="R86" i="4"/>
  <c r="AQ78" i="5" s="1"/>
  <c r="Q86" i="4"/>
  <c r="AO78" i="5" s="1"/>
  <c r="J86" i="4"/>
  <c r="AN78" i="5" s="1"/>
  <c r="I86" i="4"/>
  <c r="AM78" i="5" s="1"/>
  <c r="H86" i="4"/>
  <c r="AL78" i="5" s="1"/>
  <c r="G86" i="4"/>
  <c r="AK78" i="5" s="1"/>
  <c r="F86" i="4"/>
  <c r="AJ78" i="5" s="1"/>
  <c r="E86" i="4"/>
  <c r="AH78" i="5" s="1"/>
  <c r="D86" i="4"/>
  <c r="AH85" i="4"/>
  <c r="BB80" i="5" s="1"/>
  <c r="AG85" i="4"/>
  <c r="BA80" i="5" s="1"/>
  <c r="AF85" i="4"/>
  <c r="AZ80" i="5" s="1"/>
  <c r="AE85" i="4"/>
  <c r="AY80" i="5" s="1"/>
  <c r="AD85" i="4"/>
  <c r="AX80" i="5" s="1"/>
  <c r="AC85" i="4"/>
  <c r="AV80" i="5" s="1"/>
  <c r="V85" i="4"/>
  <c r="AU80" i="5" s="1"/>
  <c r="U85" i="4"/>
  <c r="AT80" i="5" s="1"/>
  <c r="T85" i="4"/>
  <c r="AS80" i="5" s="1"/>
  <c r="S85" i="4"/>
  <c r="AR80" i="5" s="1"/>
  <c r="R85" i="4"/>
  <c r="AQ80" i="5" s="1"/>
  <c r="Q85" i="4"/>
  <c r="AO80" i="5" s="1"/>
  <c r="J85" i="4"/>
  <c r="AN80" i="5" s="1"/>
  <c r="I85" i="4"/>
  <c r="AM80" i="5" s="1"/>
  <c r="H85" i="4"/>
  <c r="AL80" i="5" s="1"/>
  <c r="G85" i="4"/>
  <c r="AK80" i="5" s="1"/>
  <c r="F85" i="4"/>
  <c r="AJ80" i="5" s="1"/>
  <c r="E85" i="4"/>
  <c r="AH80" i="5" s="1"/>
  <c r="D85" i="4"/>
  <c r="AH84" i="4"/>
  <c r="BB77" i="5" s="1"/>
  <c r="AG84" i="4"/>
  <c r="BA77" i="5" s="1"/>
  <c r="AF84" i="4"/>
  <c r="AZ77" i="5" s="1"/>
  <c r="AE84" i="4"/>
  <c r="AY77" i="5" s="1"/>
  <c r="AD84" i="4"/>
  <c r="AX77" i="5" s="1"/>
  <c r="AC84" i="4"/>
  <c r="AV77" i="5" s="1"/>
  <c r="X84" i="4"/>
  <c r="V84" i="4"/>
  <c r="AU77" i="5" s="1"/>
  <c r="U84" i="4"/>
  <c r="AT77" i="5" s="1"/>
  <c r="T84" i="4"/>
  <c r="AS77" i="5" s="1"/>
  <c r="S84" i="4"/>
  <c r="AR77" i="5" s="1"/>
  <c r="R84" i="4"/>
  <c r="AQ77" i="5" s="1"/>
  <c r="Q84" i="4"/>
  <c r="AO77" i="5" s="1"/>
  <c r="J84" i="4"/>
  <c r="AN77" i="5" s="1"/>
  <c r="I84" i="4"/>
  <c r="AM77" i="5" s="1"/>
  <c r="H84" i="4"/>
  <c r="AL77" i="5" s="1"/>
  <c r="G84" i="4"/>
  <c r="AK77" i="5" s="1"/>
  <c r="F84" i="4"/>
  <c r="AJ77" i="5" s="1"/>
  <c r="E84" i="4"/>
  <c r="AH77" i="5" s="1"/>
  <c r="D84" i="4"/>
  <c r="AH83" i="4"/>
  <c r="BB96" i="5" s="1"/>
  <c r="AG83" i="4"/>
  <c r="BA96" i="5" s="1"/>
  <c r="AF83" i="4"/>
  <c r="AZ96" i="5" s="1"/>
  <c r="AE83" i="4"/>
  <c r="AY96" i="5" s="1"/>
  <c r="AD83" i="4"/>
  <c r="AX96" i="5" s="1"/>
  <c r="AC83" i="4"/>
  <c r="AV96" i="5" s="1"/>
  <c r="V83" i="4"/>
  <c r="AU96" i="5" s="1"/>
  <c r="U83" i="4"/>
  <c r="AT96" i="5" s="1"/>
  <c r="T83" i="4"/>
  <c r="AS96" i="5" s="1"/>
  <c r="S83" i="4"/>
  <c r="AR96" i="5" s="1"/>
  <c r="R83" i="4"/>
  <c r="AQ96" i="5" s="1"/>
  <c r="Q83" i="4"/>
  <c r="AO96" i="5" s="1"/>
  <c r="J83" i="4"/>
  <c r="AN96" i="5" s="1"/>
  <c r="I83" i="4"/>
  <c r="AM96" i="5" s="1"/>
  <c r="H83" i="4"/>
  <c r="AL96" i="5" s="1"/>
  <c r="G83" i="4"/>
  <c r="AK96" i="5" s="1"/>
  <c r="F83" i="4"/>
  <c r="AJ96" i="5" s="1"/>
  <c r="E83" i="4"/>
  <c r="AH96" i="5" s="1"/>
  <c r="D83" i="4"/>
  <c r="AH82" i="4"/>
  <c r="BB93" i="5" s="1"/>
  <c r="AG82" i="4"/>
  <c r="BA93" i="5" s="1"/>
  <c r="AF82" i="4"/>
  <c r="AZ93" i="5" s="1"/>
  <c r="AE82" i="4"/>
  <c r="AY93" i="5" s="1"/>
  <c r="AD82" i="4"/>
  <c r="AX93" i="5" s="1"/>
  <c r="AC82" i="4"/>
  <c r="AV93" i="5" s="1"/>
  <c r="X82" i="4"/>
  <c r="V82" i="4"/>
  <c r="AU93" i="5" s="1"/>
  <c r="U82" i="4"/>
  <c r="AT93" i="5" s="1"/>
  <c r="T82" i="4"/>
  <c r="AS93" i="5" s="1"/>
  <c r="S82" i="4"/>
  <c r="AR93" i="5" s="1"/>
  <c r="R82" i="4"/>
  <c r="AQ93" i="5" s="1"/>
  <c r="Q82" i="4"/>
  <c r="AO93" i="5" s="1"/>
  <c r="J82" i="4"/>
  <c r="AN93" i="5" s="1"/>
  <c r="I82" i="4"/>
  <c r="AM93" i="5" s="1"/>
  <c r="H82" i="4"/>
  <c r="AL93" i="5" s="1"/>
  <c r="G82" i="4"/>
  <c r="AK93" i="5" s="1"/>
  <c r="F82" i="4"/>
  <c r="AJ93" i="5" s="1"/>
  <c r="E82" i="4"/>
  <c r="AH93" i="5" s="1"/>
  <c r="D82" i="4"/>
  <c r="AH81" i="4"/>
  <c r="BB87" i="5" s="1"/>
  <c r="AG81" i="4"/>
  <c r="BA87" i="5" s="1"/>
  <c r="AF81" i="4"/>
  <c r="AZ87" i="5" s="1"/>
  <c r="AE81" i="4"/>
  <c r="AY87" i="5" s="1"/>
  <c r="AD81" i="4"/>
  <c r="AX87" i="5" s="1"/>
  <c r="AC81" i="4"/>
  <c r="AV87" i="5" s="1"/>
  <c r="V81" i="4"/>
  <c r="AU87" i="5" s="1"/>
  <c r="U81" i="4"/>
  <c r="AT87" i="5" s="1"/>
  <c r="T81" i="4"/>
  <c r="AS87" i="5" s="1"/>
  <c r="S81" i="4"/>
  <c r="AR87" i="5" s="1"/>
  <c r="R81" i="4"/>
  <c r="AQ87" i="5" s="1"/>
  <c r="Q81" i="4"/>
  <c r="AO87" i="5" s="1"/>
  <c r="J81" i="4"/>
  <c r="AN87" i="5" s="1"/>
  <c r="I81" i="4"/>
  <c r="AM87" i="5" s="1"/>
  <c r="H81" i="4"/>
  <c r="AL87" i="5" s="1"/>
  <c r="G81" i="4"/>
  <c r="AK87" i="5" s="1"/>
  <c r="F81" i="4"/>
  <c r="AJ87" i="5" s="1"/>
  <c r="E81" i="4"/>
  <c r="AH87" i="5" s="1"/>
  <c r="D81" i="4"/>
  <c r="AJ80" i="4"/>
  <c r="AH80" i="4"/>
  <c r="BB101" i="5" s="1"/>
  <c r="AG80" i="4"/>
  <c r="BA101" i="5" s="1"/>
  <c r="AF80" i="4"/>
  <c r="AZ101" i="5" s="1"/>
  <c r="AE80" i="4"/>
  <c r="AY101" i="5" s="1"/>
  <c r="AD80" i="4"/>
  <c r="AX101" i="5" s="1"/>
  <c r="AC80" i="4"/>
  <c r="AV101" i="5" s="1"/>
  <c r="V80" i="4"/>
  <c r="AU101" i="5" s="1"/>
  <c r="U80" i="4"/>
  <c r="AT101" i="5" s="1"/>
  <c r="T80" i="4"/>
  <c r="AS101" i="5" s="1"/>
  <c r="S80" i="4"/>
  <c r="AR101" i="5" s="1"/>
  <c r="R80" i="4"/>
  <c r="AQ101" i="5" s="1"/>
  <c r="Q80" i="4"/>
  <c r="AO101" i="5" s="1"/>
  <c r="J80" i="4"/>
  <c r="AN101" i="5" s="1"/>
  <c r="I80" i="4"/>
  <c r="AM101" i="5" s="1"/>
  <c r="H80" i="4"/>
  <c r="AL101" i="5" s="1"/>
  <c r="G80" i="4"/>
  <c r="AK101" i="5" s="1"/>
  <c r="F80" i="4"/>
  <c r="AJ101" i="5" s="1"/>
  <c r="E80" i="4"/>
  <c r="AH101" i="5" s="1"/>
  <c r="D80" i="4"/>
  <c r="AJ79" i="4"/>
  <c r="AH79" i="4"/>
  <c r="BB76" i="5" s="1"/>
  <c r="AG79" i="4"/>
  <c r="BA76" i="5" s="1"/>
  <c r="AF79" i="4"/>
  <c r="AE79" i="4"/>
  <c r="AY76" i="5" s="1"/>
  <c r="AD79" i="4"/>
  <c r="AX76" i="5" s="1"/>
  <c r="AC79" i="4"/>
  <c r="AV76" i="5" s="1"/>
  <c r="V79" i="4"/>
  <c r="AU76" i="5" s="1"/>
  <c r="U79" i="4"/>
  <c r="AT76" i="5" s="1"/>
  <c r="T79" i="4"/>
  <c r="AS76" i="5" s="1"/>
  <c r="S79" i="4"/>
  <c r="R79" i="4"/>
  <c r="AQ76" i="5" s="1"/>
  <c r="Q79" i="4"/>
  <c r="AO76" i="5" s="1"/>
  <c r="J79" i="4"/>
  <c r="AN76" i="5" s="1"/>
  <c r="I79" i="4"/>
  <c r="AM76" i="5" s="1"/>
  <c r="H79" i="4"/>
  <c r="AL76" i="5" s="1"/>
  <c r="G79" i="4"/>
  <c r="AK76" i="5" s="1"/>
  <c r="F79" i="4"/>
  <c r="AJ76" i="5" s="1"/>
  <c r="E79" i="4"/>
  <c r="D79" i="4"/>
  <c r="AH78" i="4"/>
  <c r="BB91" i="5" s="1"/>
  <c r="AG78" i="4"/>
  <c r="BA91" i="5" s="1"/>
  <c r="AF78" i="4"/>
  <c r="AZ91" i="5" s="1"/>
  <c r="AE78" i="4"/>
  <c r="AY91" i="5" s="1"/>
  <c r="AD78" i="4"/>
  <c r="AC78" i="4"/>
  <c r="AV91" i="5" s="1"/>
  <c r="V78" i="4"/>
  <c r="AU91" i="5" s="1"/>
  <c r="U78" i="4"/>
  <c r="AT91" i="5" s="1"/>
  <c r="T78" i="4"/>
  <c r="AS91" i="5" s="1"/>
  <c r="S78" i="4"/>
  <c r="AR91" i="5" s="1"/>
  <c r="R78" i="4"/>
  <c r="AQ91" i="5" s="1"/>
  <c r="Q78" i="4"/>
  <c r="J78" i="4"/>
  <c r="AN91" i="5" s="1"/>
  <c r="I78" i="4"/>
  <c r="AM91" i="5" s="1"/>
  <c r="H78" i="4"/>
  <c r="AL91" i="5" s="1"/>
  <c r="G78" i="4"/>
  <c r="AK91" i="5" s="1"/>
  <c r="F78" i="4"/>
  <c r="AJ91" i="5" s="1"/>
  <c r="E78" i="4"/>
  <c r="AH91" i="5" s="1"/>
  <c r="D78" i="4"/>
  <c r="AJ77" i="4"/>
  <c r="AH77" i="4"/>
  <c r="BB85" i="5" s="1"/>
  <c r="AG77" i="4"/>
  <c r="BA85" i="5" s="1"/>
  <c r="AF77" i="4"/>
  <c r="AE77" i="4"/>
  <c r="AY85" i="5" s="1"/>
  <c r="AD77" i="4"/>
  <c r="AX85" i="5" s="1"/>
  <c r="AC77" i="4"/>
  <c r="AV85" i="5" s="1"/>
  <c r="V77" i="4"/>
  <c r="AU85" i="5" s="1"/>
  <c r="U77" i="4"/>
  <c r="AT85" i="5" s="1"/>
  <c r="T77" i="4"/>
  <c r="AS85" i="5" s="1"/>
  <c r="S77" i="4"/>
  <c r="R77" i="4"/>
  <c r="AQ85" i="5" s="1"/>
  <c r="Q77" i="4"/>
  <c r="AO85" i="5" s="1"/>
  <c r="J77" i="4"/>
  <c r="AN85" i="5" s="1"/>
  <c r="I77" i="4"/>
  <c r="AM85" i="5" s="1"/>
  <c r="H77" i="4"/>
  <c r="AL85" i="5" s="1"/>
  <c r="G77" i="4"/>
  <c r="AK85" i="5" s="1"/>
  <c r="F77" i="4"/>
  <c r="AJ85" i="5" s="1"/>
  <c r="E77" i="4"/>
  <c r="D77" i="4"/>
  <c r="AH76" i="4"/>
  <c r="BB90" i="5" s="1"/>
  <c r="AG76" i="4"/>
  <c r="BA90" i="5" s="1"/>
  <c r="AF76" i="4"/>
  <c r="AZ90" i="5" s="1"/>
  <c r="AE76" i="4"/>
  <c r="AY90" i="5" s="1"/>
  <c r="AD76" i="4"/>
  <c r="AC76" i="4"/>
  <c r="AV90" i="5" s="1"/>
  <c r="Y76" i="4"/>
  <c r="V76" i="4"/>
  <c r="AU90" i="5" s="1"/>
  <c r="U76" i="4"/>
  <c r="AT90" i="5" s="1"/>
  <c r="T76" i="4"/>
  <c r="AS90" i="5" s="1"/>
  <c r="S76" i="4"/>
  <c r="AR90" i="5" s="1"/>
  <c r="R76" i="4"/>
  <c r="AQ90" i="5" s="1"/>
  <c r="Q76" i="4"/>
  <c r="J76" i="4"/>
  <c r="AN90" i="5" s="1"/>
  <c r="I76" i="4"/>
  <c r="AM90" i="5" s="1"/>
  <c r="H76" i="4"/>
  <c r="AL90" i="5" s="1"/>
  <c r="G76" i="4"/>
  <c r="AK90" i="5" s="1"/>
  <c r="F76" i="4"/>
  <c r="AJ90" i="5" s="1"/>
  <c r="E76" i="4"/>
  <c r="AH90" i="5" s="1"/>
  <c r="D76" i="4"/>
  <c r="AJ75" i="4"/>
  <c r="AH75" i="4"/>
  <c r="BB84" i="5" s="1"/>
  <c r="AG75" i="4"/>
  <c r="BA84" i="5" s="1"/>
  <c r="AF75" i="4"/>
  <c r="AE75" i="4"/>
  <c r="AY84" i="5" s="1"/>
  <c r="AD75" i="4"/>
  <c r="AX84" i="5" s="1"/>
  <c r="AC75" i="4"/>
  <c r="AV84" i="5" s="1"/>
  <c r="V75" i="4"/>
  <c r="AU84" i="5" s="1"/>
  <c r="U75" i="4"/>
  <c r="AT84" i="5" s="1"/>
  <c r="T75" i="4"/>
  <c r="AS84" i="5" s="1"/>
  <c r="S75" i="4"/>
  <c r="R75" i="4"/>
  <c r="AQ84" i="5" s="1"/>
  <c r="Q75" i="4"/>
  <c r="AO84" i="5" s="1"/>
  <c r="J75" i="4"/>
  <c r="AN84" i="5" s="1"/>
  <c r="I75" i="4"/>
  <c r="AM84" i="5" s="1"/>
  <c r="H75" i="4"/>
  <c r="AL84" i="5" s="1"/>
  <c r="G75" i="4"/>
  <c r="AK84" i="5" s="1"/>
  <c r="F75" i="4"/>
  <c r="AJ84" i="5" s="1"/>
  <c r="E75" i="4"/>
  <c r="D75" i="4"/>
  <c r="AH74" i="4"/>
  <c r="BB94" i="5" s="1"/>
  <c r="AG74" i="4"/>
  <c r="BA94" i="5" s="1"/>
  <c r="AF74" i="4"/>
  <c r="AZ94" i="5" s="1"/>
  <c r="AE74" i="4"/>
  <c r="AY94" i="5" s="1"/>
  <c r="AD74" i="4"/>
  <c r="AC74" i="4"/>
  <c r="AV94" i="5" s="1"/>
  <c r="V74" i="4"/>
  <c r="AU94" i="5" s="1"/>
  <c r="U74" i="4"/>
  <c r="AT94" i="5" s="1"/>
  <c r="T74" i="4"/>
  <c r="AS94" i="5" s="1"/>
  <c r="S74" i="4"/>
  <c r="AR94" i="5" s="1"/>
  <c r="R74" i="4"/>
  <c r="AQ94" i="5" s="1"/>
  <c r="Q74" i="4"/>
  <c r="J74" i="4"/>
  <c r="AN94" i="5" s="1"/>
  <c r="I74" i="4"/>
  <c r="AM94" i="5" s="1"/>
  <c r="H74" i="4"/>
  <c r="AL94" i="5" s="1"/>
  <c r="G74" i="4"/>
  <c r="AK94" i="5" s="1"/>
  <c r="F74" i="4"/>
  <c r="AJ94" i="5" s="1"/>
  <c r="E74" i="4"/>
  <c r="AH94" i="5" s="1"/>
  <c r="D74" i="4"/>
  <c r="AI73" i="4"/>
  <c r="AH73" i="4"/>
  <c r="BB16" i="5" s="1"/>
  <c r="BY36" i="5" s="1"/>
  <c r="AG73" i="4"/>
  <c r="BA16" i="5" s="1"/>
  <c r="BX36" i="5" s="1"/>
  <c r="AF73" i="4"/>
  <c r="AZ16" i="5" s="1"/>
  <c r="BW36" i="5" s="1"/>
  <c r="AE73" i="4"/>
  <c r="AD73" i="4"/>
  <c r="AX16" i="5" s="1"/>
  <c r="BU36" i="5" s="1"/>
  <c r="AC73" i="4"/>
  <c r="AV16" i="5" s="1"/>
  <c r="BT36" i="5" s="1"/>
  <c r="V73" i="4"/>
  <c r="AU16" i="5" s="1"/>
  <c r="BS36" i="5" s="1"/>
  <c r="U73" i="4"/>
  <c r="AT16" i="5" s="1"/>
  <c r="BR36" i="5" s="1"/>
  <c r="T73" i="4"/>
  <c r="AS16" i="5" s="1"/>
  <c r="BQ36" i="5" s="1"/>
  <c r="S73" i="4"/>
  <c r="AR16" i="5" s="1"/>
  <c r="BP36" i="5" s="1"/>
  <c r="R73" i="4"/>
  <c r="Q73" i="4"/>
  <c r="AO16" i="5" s="1"/>
  <c r="BN36" i="5" s="1"/>
  <c r="M73" i="4"/>
  <c r="J73" i="4"/>
  <c r="AN16" i="5" s="1"/>
  <c r="BM36" i="5" s="1"/>
  <c r="I73" i="4"/>
  <c r="AM16" i="5" s="1"/>
  <c r="BL36" i="5" s="1"/>
  <c r="H73" i="4"/>
  <c r="AL16" i="5" s="1"/>
  <c r="BK36" i="5" s="1"/>
  <c r="G73" i="4"/>
  <c r="AK16" i="5" s="1"/>
  <c r="BJ36" i="5" s="1"/>
  <c r="F73" i="4"/>
  <c r="AJ16" i="5" s="1"/>
  <c r="BI36" i="5" s="1"/>
  <c r="E73" i="4"/>
  <c r="AH16" i="5" s="1"/>
  <c r="BH36" i="5" s="1"/>
  <c r="D73" i="4"/>
  <c r="AK72" i="4"/>
  <c r="AH72" i="4"/>
  <c r="BB19" i="5" s="1"/>
  <c r="AG72" i="4"/>
  <c r="BA19" i="5" s="1"/>
  <c r="AF72" i="4"/>
  <c r="AZ19" i="5" s="1"/>
  <c r="AE72" i="4"/>
  <c r="AY19" i="5" s="1"/>
  <c r="AD72" i="4"/>
  <c r="AX19" i="5" s="1"/>
  <c r="AC72" i="4"/>
  <c r="X72" i="4"/>
  <c r="V72" i="4"/>
  <c r="AU19" i="5" s="1"/>
  <c r="U72" i="4"/>
  <c r="AT19" i="5" s="1"/>
  <c r="T72" i="4"/>
  <c r="S72" i="4"/>
  <c r="AR19" i="5" s="1"/>
  <c r="R72" i="4"/>
  <c r="AQ19" i="5" s="1"/>
  <c r="Q72" i="4"/>
  <c r="AO19" i="5" s="1"/>
  <c r="J72" i="4"/>
  <c r="AN19" i="5" s="1"/>
  <c r="I72" i="4"/>
  <c r="AM19" i="5" s="1"/>
  <c r="H72" i="4"/>
  <c r="AL19" i="5" s="1"/>
  <c r="G72" i="4"/>
  <c r="AK19" i="5" s="1"/>
  <c r="F72" i="4"/>
  <c r="E72" i="4"/>
  <c r="AH19" i="5" s="1"/>
  <c r="D72" i="4"/>
  <c r="AI71" i="4"/>
  <c r="AH71" i="4"/>
  <c r="BB17" i="5" s="1"/>
  <c r="BY32" i="5" s="1"/>
  <c r="AG71" i="4"/>
  <c r="BA17" i="5" s="1"/>
  <c r="BX32" i="5" s="1"/>
  <c r="AF71" i="4"/>
  <c r="AZ17" i="5" s="1"/>
  <c r="BW32" i="5" s="1"/>
  <c r="AE71" i="4"/>
  <c r="AD71" i="4"/>
  <c r="AX17" i="5" s="1"/>
  <c r="BU32" i="5" s="1"/>
  <c r="AC71" i="4"/>
  <c r="AV17" i="5" s="1"/>
  <c r="BT32" i="5" s="1"/>
  <c r="V71" i="4"/>
  <c r="AU17" i="5" s="1"/>
  <c r="BS32" i="5" s="1"/>
  <c r="U71" i="4"/>
  <c r="AT17" i="5" s="1"/>
  <c r="BR32" i="5" s="1"/>
  <c r="T71" i="4"/>
  <c r="AS17" i="5" s="1"/>
  <c r="BQ32" i="5" s="1"/>
  <c r="S71" i="4"/>
  <c r="AR17" i="5" s="1"/>
  <c r="BP32" i="5" s="1"/>
  <c r="R71" i="4"/>
  <c r="Q71" i="4"/>
  <c r="AO17" i="5" s="1"/>
  <c r="BN32" i="5" s="1"/>
  <c r="J71" i="4"/>
  <c r="AN17" i="5" s="1"/>
  <c r="BM32" i="5" s="1"/>
  <c r="I71" i="4"/>
  <c r="AM17" i="5" s="1"/>
  <c r="BL32" i="5" s="1"/>
  <c r="H71" i="4"/>
  <c r="AL17" i="5" s="1"/>
  <c r="BK32" i="5" s="1"/>
  <c r="G71" i="4"/>
  <c r="AK17" i="5" s="1"/>
  <c r="BJ32" i="5" s="1"/>
  <c r="F71" i="4"/>
  <c r="AJ17" i="5" s="1"/>
  <c r="BI32" i="5" s="1"/>
  <c r="E71" i="4"/>
  <c r="AH17" i="5" s="1"/>
  <c r="BH32" i="5" s="1"/>
  <c r="D71" i="4"/>
  <c r="AH70" i="4"/>
  <c r="BB29" i="5" s="1"/>
  <c r="AG70" i="4"/>
  <c r="BA29" i="5" s="1"/>
  <c r="AF70" i="4"/>
  <c r="AZ29" i="5" s="1"/>
  <c r="AE70" i="4"/>
  <c r="AY29" i="5" s="1"/>
  <c r="AD70" i="4"/>
  <c r="AX29" i="5" s="1"/>
  <c r="AC70" i="4"/>
  <c r="X70" i="4"/>
  <c r="V70" i="4"/>
  <c r="AU29" i="5" s="1"/>
  <c r="U70" i="4"/>
  <c r="AT29" i="5" s="1"/>
  <c r="T70" i="4"/>
  <c r="S70" i="4"/>
  <c r="AR29" i="5" s="1"/>
  <c r="R70" i="4"/>
  <c r="AQ29" i="5" s="1"/>
  <c r="Q70" i="4"/>
  <c r="AO29" i="5" s="1"/>
  <c r="J70" i="4"/>
  <c r="AN29" i="5" s="1"/>
  <c r="I70" i="4"/>
  <c r="AM29" i="5" s="1"/>
  <c r="H70" i="4"/>
  <c r="AL29" i="5" s="1"/>
  <c r="G70" i="4"/>
  <c r="AK29" i="5" s="1"/>
  <c r="F70" i="4"/>
  <c r="E70" i="4"/>
  <c r="AH29" i="5" s="1"/>
  <c r="D70" i="4"/>
  <c r="AH69" i="4"/>
  <c r="BB9" i="5" s="1"/>
  <c r="BY35" i="5" s="1"/>
  <c r="AG69" i="4"/>
  <c r="BA9" i="5" s="1"/>
  <c r="BX35" i="5" s="1"/>
  <c r="AF69" i="4"/>
  <c r="AZ9" i="5" s="1"/>
  <c r="BW35" i="5" s="1"/>
  <c r="AE69" i="4"/>
  <c r="AD69" i="4"/>
  <c r="AX9" i="5" s="1"/>
  <c r="BU35" i="5" s="1"/>
  <c r="AC69" i="4"/>
  <c r="AV9" i="5" s="1"/>
  <c r="BT35" i="5" s="1"/>
  <c r="V69" i="4"/>
  <c r="AU9" i="5" s="1"/>
  <c r="BS35" i="5" s="1"/>
  <c r="U69" i="4"/>
  <c r="AT9" i="5" s="1"/>
  <c r="BR35" i="5" s="1"/>
  <c r="T69" i="4"/>
  <c r="AS9" i="5" s="1"/>
  <c r="BQ35" i="5" s="1"/>
  <c r="S69" i="4"/>
  <c r="R69" i="4"/>
  <c r="Q69" i="4"/>
  <c r="AO9" i="5" s="1"/>
  <c r="BN35" i="5" s="1"/>
  <c r="J69" i="4"/>
  <c r="AN9" i="5" s="1"/>
  <c r="BM35" i="5" s="1"/>
  <c r="I69" i="4"/>
  <c r="AM9" i="5" s="1"/>
  <c r="BL35" i="5" s="1"/>
  <c r="H69" i="4"/>
  <c r="AL9" i="5" s="1"/>
  <c r="BK35" i="5" s="1"/>
  <c r="G69" i="4"/>
  <c r="AK9" i="5" s="1"/>
  <c r="BJ35" i="5" s="1"/>
  <c r="F69" i="4"/>
  <c r="AJ9" i="5" s="1"/>
  <c r="BI35" i="5" s="1"/>
  <c r="E69" i="4"/>
  <c r="D69" i="4"/>
  <c r="AH68" i="4"/>
  <c r="BB27" i="5" s="1"/>
  <c r="AG68" i="4"/>
  <c r="BA27" i="5" s="1"/>
  <c r="AF68" i="4"/>
  <c r="AZ27" i="5" s="1"/>
  <c r="AE68" i="4"/>
  <c r="AY27" i="5" s="1"/>
  <c r="AD68" i="4"/>
  <c r="AX27" i="5" s="1"/>
  <c r="AC68" i="4"/>
  <c r="AJ68" i="4" s="1"/>
  <c r="V68" i="4"/>
  <c r="AU27" i="5" s="1"/>
  <c r="U68" i="4"/>
  <c r="AT27" i="5" s="1"/>
  <c r="T68" i="4"/>
  <c r="S68" i="4"/>
  <c r="AR27" i="5" s="1"/>
  <c r="R68" i="4"/>
  <c r="AQ27" i="5" s="1"/>
  <c r="Q68" i="4"/>
  <c r="AO27" i="5" s="1"/>
  <c r="J68" i="4"/>
  <c r="AN27" i="5" s="1"/>
  <c r="I68" i="4"/>
  <c r="AM27" i="5" s="1"/>
  <c r="H68" i="4"/>
  <c r="AL27" i="5" s="1"/>
  <c r="G68" i="4"/>
  <c r="AK27" i="5" s="1"/>
  <c r="F68" i="4"/>
  <c r="E68" i="4"/>
  <c r="D68" i="4"/>
  <c r="AH67" i="4"/>
  <c r="BB21" i="5" s="1"/>
  <c r="AG67" i="4"/>
  <c r="BA21" i="5" s="1"/>
  <c r="AF67" i="4"/>
  <c r="AZ21" i="5" s="1"/>
  <c r="AE67" i="4"/>
  <c r="AD67" i="4"/>
  <c r="AC67" i="4"/>
  <c r="AV21" i="5" s="1"/>
  <c r="V67" i="4"/>
  <c r="AU21" i="5" s="1"/>
  <c r="U67" i="4"/>
  <c r="AT21" i="5" s="1"/>
  <c r="T67" i="4"/>
  <c r="AS21" i="5" s="1"/>
  <c r="S67" i="4"/>
  <c r="AR21" i="5" s="1"/>
  <c r="R67" i="4"/>
  <c r="AQ21" i="5" s="1"/>
  <c r="Q67" i="4"/>
  <c r="J67" i="4"/>
  <c r="AN21" i="5" s="1"/>
  <c r="I67" i="4"/>
  <c r="AM21" i="5" s="1"/>
  <c r="H67" i="4"/>
  <c r="AL21" i="5" s="1"/>
  <c r="G67" i="4"/>
  <c r="AK21" i="5" s="1"/>
  <c r="F67" i="4"/>
  <c r="AJ21" i="5" s="1"/>
  <c r="E67" i="4"/>
  <c r="AH21" i="5" s="1"/>
  <c r="D67" i="4"/>
  <c r="AJ66" i="4"/>
  <c r="AH66" i="4"/>
  <c r="BB26" i="5" s="1"/>
  <c r="AG66" i="4"/>
  <c r="BA26" i="5" s="1"/>
  <c r="AF66" i="4"/>
  <c r="AZ26" i="5" s="1"/>
  <c r="AE66" i="4"/>
  <c r="AY26" i="5" s="1"/>
  <c r="AD66" i="4"/>
  <c r="AX26" i="5" s="1"/>
  <c r="AC66" i="4"/>
  <c r="V66" i="4"/>
  <c r="AU26" i="5" s="1"/>
  <c r="U66" i="4"/>
  <c r="AT26" i="5" s="1"/>
  <c r="T66" i="4"/>
  <c r="S66" i="4"/>
  <c r="AR26" i="5" s="1"/>
  <c r="R66" i="4"/>
  <c r="AQ26" i="5" s="1"/>
  <c r="Q66" i="4"/>
  <c r="AO26" i="5" s="1"/>
  <c r="J66" i="4"/>
  <c r="AN26" i="5" s="1"/>
  <c r="I66" i="4"/>
  <c r="AM26" i="5" s="1"/>
  <c r="H66" i="4"/>
  <c r="AL26" i="5" s="1"/>
  <c r="G66" i="4"/>
  <c r="AK26" i="5" s="1"/>
  <c r="F66" i="4"/>
  <c r="E66" i="4"/>
  <c r="D66" i="4"/>
  <c r="AI65" i="4"/>
  <c r="AH65" i="4"/>
  <c r="BB6" i="5" s="1"/>
  <c r="AG65" i="4"/>
  <c r="BA6" i="5" s="1"/>
  <c r="AF65" i="4"/>
  <c r="AZ6" i="5" s="1"/>
  <c r="AE65" i="4"/>
  <c r="AD65" i="4"/>
  <c r="AC65" i="4"/>
  <c r="AV6" i="5" s="1"/>
  <c r="V65" i="4"/>
  <c r="AU6" i="5" s="1"/>
  <c r="U65" i="4"/>
  <c r="AT6" i="5" s="1"/>
  <c r="T65" i="4"/>
  <c r="AS6" i="5" s="1"/>
  <c r="S65" i="4"/>
  <c r="AR6" i="5" s="1"/>
  <c r="R65" i="4"/>
  <c r="AQ6" i="5" s="1"/>
  <c r="Q65" i="4"/>
  <c r="J65" i="4"/>
  <c r="AN6" i="5" s="1"/>
  <c r="I65" i="4"/>
  <c r="AM6" i="5" s="1"/>
  <c r="H65" i="4"/>
  <c r="AL6" i="5" s="1"/>
  <c r="G65" i="4"/>
  <c r="AK6" i="5" s="1"/>
  <c r="F65" i="4"/>
  <c r="AJ6" i="5" s="1"/>
  <c r="E65" i="4"/>
  <c r="AH6" i="5" s="1"/>
  <c r="D65" i="4"/>
  <c r="AI64" i="4"/>
  <c r="AH64" i="4"/>
  <c r="BB30" i="5" s="1"/>
  <c r="AG64" i="4"/>
  <c r="BA30" i="5" s="1"/>
  <c r="AF64" i="4"/>
  <c r="AE64" i="4"/>
  <c r="AY30" i="5" s="1"/>
  <c r="AD64" i="4"/>
  <c r="AX30" i="5" s="1"/>
  <c r="AC64" i="4"/>
  <c r="AV30" i="5" s="1"/>
  <c r="V64" i="4"/>
  <c r="AU30" i="5" s="1"/>
  <c r="U64" i="4"/>
  <c r="AT30" i="5" s="1"/>
  <c r="T64" i="4"/>
  <c r="AS30" i="5" s="1"/>
  <c r="S64" i="4"/>
  <c r="R64" i="4"/>
  <c r="Q64" i="4"/>
  <c r="AO30" i="5" s="1"/>
  <c r="J64" i="4"/>
  <c r="AN30" i="5" s="1"/>
  <c r="I64" i="4"/>
  <c r="AM30" i="5" s="1"/>
  <c r="H64" i="4"/>
  <c r="AL30" i="5" s="1"/>
  <c r="G64" i="4"/>
  <c r="AK30" i="5" s="1"/>
  <c r="F64" i="4"/>
  <c r="AJ30" i="5" s="1"/>
  <c r="E64" i="4"/>
  <c r="D64" i="4"/>
  <c r="AH63" i="4"/>
  <c r="BB18" i="5" s="1"/>
  <c r="AG63" i="4"/>
  <c r="BA18" i="5" s="1"/>
  <c r="AF63" i="4"/>
  <c r="AZ18" i="5" s="1"/>
  <c r="AE63" i="4"/>
  <c r="AY18" i="5" s="1"/>
  <c r="AD63" i="4"/>
  <c r="AX18" i="5" s="1"/>
  <c r="AC63" i="4"/>
  <c r="V63" i="4"/>
  <c r="AU18" i="5" s="1"/>
  <c r="U63" i="4"/>
  <c r="AT18" i="5" s="1"/>
  <c r="T63" i="4"/>
  <c r="AS18" i="5" s="1"/>
  <c r="S63" i="4"/>
  <c r="AR18" i="5" s="1"/>
  <c r="R63" i="4"/>
  <c r="AQ18" i="5" s="1"/>
  <c r="Q63" i="4"/>
  <c r="X63" i="4" s="1"/>
  <c r="J63" i="4"/>
  <c r="AN18" i="5" s="1"/>
  <c r="I63" i="4"/>
  <c r="AM18" i="5" s="1"/>
  <c r="H63" i="4"/>
  <c r="AL18" i="5" s="1"/>
  <c r="G63" i="4"/>
  <c r="AK18" i="5" s="1"/>
  <c r="F63" i="4"/>
  <c r="E63" i="4"/>
  <c r="AH18" i="5" s="1"/>
  <c r="D63" i="4"/>
  <c r="AJ62" i="4"/>
  <c r="AH62" i="4"/>
  <c r="BB7" i="5" s="1"/>
  <c r="BY31" i="5" s="1"/>
  <c r="AG62" i="4"/>
  <c r="BA7" i="5" s="1"/>
  <c r="BX31" i="5" s="1"/>
  <c r="AF62" i="4"/>
  <c r="AE62" i="4"/>
  <c r="AY7" i="5" s="1"/>
  <c r="BV31" i="5" s="1"/>
  <c r="AD62" i="4"/>
  <c r="AX7" i="5" s="1"/>
  <c r="BU31" i="5" s="1"/>
  <c r="AC62" i="4"/>
  <c r="AV7" i="5" s="1"/>
  <c r="BT31" i="5" s="1"/>
  <c r="V62" i="4"/>
  <c r="AU7" i="5" s="1"/>
  <c r="BS31" i="5" s="1"/>
  <c r="U62" i="4"/>
  <c r="AT7" i="5" s="1"/>
  <c r="BR31" i="5" s="1"/>
  <c r="T62" i="4"/>
  <c r="AS7" i="5" s="1"/>
  <c r="BQ31" i="5" s="1"/>
  <c r="S62" i="4"/>
  <c r="R62" i="4"/>
  <c r="Q62" i="4"/>
  <c r="AO7" i="5" s="1"/>
  <c r="BN31" i="5" s="1"/>
  <c r="J62" i="4"/>
  <c r="AN7" i="5" s="1"/>
  <c r="BM31" i="5" s="1"/>
  <c r="I62" i="4"/>
  <c r="AM7" i="5" s="1"/>
  <c r="BL31" i="5" s="1"/>
  <c r="H62" i="4"/>
  <c r="AL7" i="5" s="1"/>
  <c r="BK31" i="5" s="1"/>
  <c r="G62" i="4"/>
  <c r="AK7" i="5" s="1"/>
  <c r="BJ31" i="5" s="1"/>
  <c r="F62" i="4"/>
  <c r="AJ7" i="5" s="1"/>
  <c r="BI31" i="5" s="1"/>
  <c r="E62" i="4"/>
  <c r="D62" i="4"/>
  <c r="AH61" i="4"/>
  <c r="AG61" i="4"/>
  <c r="AF61" i="4"/>
  <c r="AE61" i="4"/>
  <c r="AY72" i="5" s="1"/>
  <c r="AD61" i="4"/>
  <c r="AK61" i="4" s="1"/>
  <c r="AC61" i="4"/>
  <c r="X61" i="4"/>
  <c r="V61" i="4"/>
  <c r="AU72" i="5" s="1"/>
  <c r="U61" i="4"/>
  <c r="T61" i="4"/>
  <c r="S61" i="4"/>
  <c r="R61" i="4"/>
  <c r="AQ72" i="5" s="1"/>
  <c r="Q61" i="4"/>
  <c r="J61" i="4"/>
  <c r="I61" i="4"/>
  <c r="AM72" i="5" s="1"/>
  <c r="H61" i="4"/>
  <c r="AL72" i="5" s="1"/>
  <c r="G61" i="4"/>
  <c r="F61" i="4"/>
  <c r="E61" i="4"/>
  <c r="AH72" i="5" s="1"/>
  <c r="D61" i="4"/>
  <c r="AJ60" i="4"/>
  <c r="AH60" i="4"/>
  <c r="BB14" i="5" s="1"/>
  <c r="AG60" i="4"/>
  <c r="BA14" i="5" s="1"/>
  <c r="AF60" i="4"/>
  <c r="AE60" i="4"/>
  <c r="AY14" i="5" s="1"/>
  <c r="AD60" i="4"/>
  <c r="AX14" i="5" s="1"/>
  <c r="AC60" i="4"/>
  <c r="AV14" i="5" s="1"/>
  <c r="V60" i="4"/>
  <c r="AU14" i="5" s="1"/>
  <c r="U60" i="4"/>
  <c r="AT14" i="5" s="1"/>
  <c r="T60" i="4"/>
  <c r="AS14" i="5" s="1"/>
  <c r="S60" i="4"/>
  <c r="R60" i="4"/>
  <c r="Q60" i="4"/>
  <c r="AO14" i="5" s="1"/>
  <c r="M60" i="4"/>
  <c r="J60" i="4"/>
  <c r="AN14" i="5" s="1"/>
  <c r="I60" i="4"/>
  <c r="AM14" i="5" s="1"/>
  <c r="H60" i="4"/>
  <c r="AL14" i="5" s="1"/>
  <c r="G60" i="4"/>
  <c r="AK14" i="5" s="1"/>
  <c r="F60" i="4"/>
  <c r="AJ14" i="5" s="1"/>
  <c r="E60" i="4"/>
  <c r="D60" i="4"/>
  <c r="AK59" i="4"/>
  <c r="AL59" i="4" s="1"/>
  <c r="AH59" i="4"/>
  <c r="BB10" i="5" s="1"/>
  <c r="AG59" i="4"/>
  <c r="BA10" i="5" s="1"/>
  <c r="AF59" i="4"/>
  <c r="AZ10" i="5" s="1"/>
  <c r="AE59" i="4"/>
  <c r="AY10" i="5" s="1"/>
  <c r="AD59" i="4"/>
  <c r="AX10" i="5" s="1"/>
  <c r="AC59" i="4"/>
  <c r="X59" i="4"/>
  <c r="V59" i="4"/>
  <c r="AU10" i="5" s="1"/>
  <c r="U59" i="4"/>
  <c r="AT10" i="5" s="1"/>
  <c r="T59" i="4"/>
  <c r="AS10" i="5" s="1"/>
  <c r="S59" i="4"/>
  <c r="AR10" i="5" s="1"/>
  <c r="R59" i="4"/>
  <c r="AQ10" i="5" s="1"/>
  <c r="Q59" i="4"/>
  <c r="J59" i="4"/>
  <c r="AN10" i="5" s="1"/>
  <c r="I59" i="4"/>
  <c r="AM10" i="5" s="1"/>
  <c r="H59" i="4"/>
  <c r="AL10" i="5" s="1"/>
  <c r="G59" i="4"/>
  <c r="AK10" i="5" s="1"/>
  <c r="F59" i="4"/>
  <c r="E59" i="4"/>
  <c r="AH10" i="5" s="1"/>
  <c r="D59" i="4"/>
  <c r="AH58" i="4"/>
  <c r="BB13" i="5" s="1"/>
  <c r="BY29" i="5" s="1"/>
  <c r="AG58" i="4"/>
  <c r="BA13" i="5" s="1"/>
  <c r="BX29" i="5" s="1"/>
  <c r="AF58" i="4"/>
  <c r="AZ13" i="5" s="1"/>
  <c r="BW29" i="5" s="1"/>
  <c r="AE58" i="4"/>
  <c r="AD58" i="4"/>
  <c r="AC58" i="4"/>
  <c r="AV13" i="5" s="1"/>
  <c r="BT29" i="5" s="1"/>
  <c r="V58" i="4"/>
  <c r="AU13" i="5" s="1"/>
  <c r="BS29" i="5" s="1"/>
  <c r="U58" i="4"/>
  <c r="AT13" i="5" s="1"/>
  <c r="BR29" i="5" s="1"/>
  <c r="T58" i="4"/>
  <c r="AS13" i="5" s="1"/>
  <c r="BQ29" i="5" s="1"/>
  <c r="S58" i="4"/>
  <c r="AR13" i="5" s="1"/>
  <c r="BP29" i="5" s="1"/>
  <c r="R58" i="4"/>
  <c r="AQ13" i="5" s="1"/>
  <c r="BO29" i="5" s="1"/>
  <c r="Q58" i="4"/>
  <c r="J58" i="4"/>
  <c r="AN13" i="5" s="1"/>
  <c r="BM29" i="5" s="1"/>
  <c r="I58" i="4"/>
  <c r="AM13" i="5" s="1"/>
  <c r="BL29" i="5" s="1"/>
  <c r="H58" i="4"/>
  <c r="AL13" i="5" s="1"/>
  <c r="BK29" i="5" s="1"/>
  <c r="G58" i="4"/>
  <c r="AK13" i="5" s="1"/>
  <c r="BJ29" i="5" s="1"/>
  <c r="F58" i="4"/>
  <c r="AJ13" i="5" s="1"/>
  <c r="BI29" i="5" s="1"/>
  <c r="E58" i="4"/>
  <c r="AH13" i="5" s="1"/>
  <c r="BH29" i="5" s="1"/>
  <c r="D58" i="4"/>
  <c r="AJ57" i="4"/>
  <c r="AH57" i="4"/>
  <c r="AG57" i="4"/>
  <c r="AF57" i="4"/>
  <c r="AE57" i="4"/>
  <c r="AD57" i="4"/>
  <c r="AC57" i="4"/>
  <c r="X57" i="4"/>
  <c r="V57" i="4"/>
  <c r="U57" i="4"/>
  <c r="T57" i="4"/>
  <c r="S57" i="4"/>
  <c r="R57" i="4"/>
  <c r="Q57" i="4"/>
  <c r="J57" i="4"/>
  <c r="I57" i="4"/>
  <c r="H57" i="4"/>
  <c r="G57" i="4"/>
  <c r="F57" i="4"/>
  <c r="E57" i="4"/>
  <c r="D57" i="4"/>
  <c r="AH56" i="4"/>
  <c r="AG56" i="4"/>
  <c r="BA15" i="5" s="1"/>
  <c r="BX27" i="5" s="1"/>
  <c r="AF56" i="4"/>
  <c r="AE56" i="4"/>
  <c r="AD56" i="4"/>
  <c r="AC56" i="4"/>
  <c r="V56" i="4"/>
  <c r="U56" i="4"/>
  <c r="T56" i="4"/>
  <c r="AS15" i="5" s="1"/>
  <c r="BQ27" i="5" s="1"/>
  <c r="S56" i="4"/>
  <c r="R56" i="4"/>
  <c r="Q56" i="4"/>
  <c r="X56" i="4" s="1"/>
  <c r="J56" i="4"/>
  <c r="I56" i="4"/>
  <c r="H56" i="4"/>
  <c r="G56" i="4"/>
  <c r="AK15" i="5" s="1"/>
  <c r="BJ27" i="5" s="1"/>
  <c r="F56" i="4"/>
  <c r="E56" i="4"/>
  <c r="D56" i="4"/>
  <c r="AJ55" i="4"/>
  <c r="AH55" i="4"/>
  <c r="BB11" i="5" s="1"/>
  <c r="BY20" i="5" s="1"/>
  <c r="AG55" i="4"/>
  <c r="BA11" i="5" s="1"/>
  <c r="BX20" i="5" s="1"/>
  <c r="AF55" i="4"/>
  <c r="AE55" i="4"/>
  <c r="AY11" i="5" s="1"/>
  <c r="BV20" i="5" s="1"/>
  <c r="AD55" i="4"/>
  <c r="AX11" i="5" s="1"/>
  <c r="BU20" i="5" s="1"/>
  <c r="AC55" i="4"/>
  <c r="AV11" i="5" s="1"/>
  <c r="BT20" i="5" s="1"/>
  <c r="V55" i="4"/>
  <c r="AU11" i="5" s="1"/>
  <c r="BS20" i="5" s="1"/>
  <c r="U55" i="4"/>
  <c r="AT11" i="5" s="1"/>
  <c r="BR20" i="5" s="1"/>
  <c r="T55" i="4"/>
  <c r="AS11" i="5" s="1"/>
  <c r="BQ20" i="5" s="1"/>
  <c r="S55" i="4"/>
  <c r="R55" i="4"/>
  <c r="Q55" i="4"/>
  <c r="AO11" i="5" s="1"/>
  <c r="BN20" i="5" s="1"/>
  <c r="J55" i="4"/>
  <c r="AN11" i="5" s="1"/>
  <c r="BM20" i="5" s="1"/>
  <c r="I55" i="4"/>
  <c r="AM11" i="5" s="1"/>
  <c r="BL20" i="5" s="1"/>
  <c r="H55" i="4"/>
  <c r="AL11" i="5" s="1"/>
  <c r="BK20" i="5" s="1"/>
  <c r="G55" i="4"/>
  <c r="AK11" i="5" s="1"/>
  <c r="BJ20" i="5" s="1"/>
  <c r="F55" i="4"/>
  <c r="AJ11" i="5" s="1"/>
  <c r="BI20" i="5" s="1"/>
  <c r="E55" i="4"/>
  <c r="D55" i="4"/>
  <c r="AH54" i="4"/>
  <c r="AG54" i="4"/>
  <c r="AF54" i="4"/>
  <c r="AE54" i="4"/>
  <c r="AD54" i="4"/>
  <c r="AK54" i="4" s="1"/>
  <c r="AC54" i="4"/>
  <c r="X54" i="4"/>
  <c r="V54" i="4"/>
  <c r="U54" i="4"/>
  <c r="T54" i="4"/>
  <c r="S54" i="4"/>
  <c r="R54" i="4"/>
  <c r="Q54" i="4"/>
  <c r="J54" i="4"/>
  <c r="I54" i="4"/>
  <c r="H54" i="4"/>
  <c r="G54" i="4"/>
  <c r="F54" i="4"/>
  <c r="E54" i="4"/>
  <c r="D54" i="4"/>
  <c r="AJ53" i="4"/>
  <c r="AH53" i="4"/>
  <c r="BB12" i="5" s="1"/>
  <c r="BY28" i="5" s="1"/>
  <c r="AG53" i="4"/>
  <c r="BA12" i="5" s="1"/>
  <c r="BX28" i="5" s="1"/>
  <c r="AF53" i="4"/>
  <c r="AE53" i="4"/>
  <c r="AD53" i="4"/>
  <c r="AX12" i="5" s="1"/>
  <c r="BU28" i="5" s="1"/>
  <c r="AC53" i="4"/>
  <c r="AV12" i="5" s="1"/>
  <c r="BT28" i="5" s="1"/>
  <c r="V53" i="4"/>
  <c r="U53" i="4"/>
  <c r="AT12" i="5" s="1"/>
  <c r="BR28" i="5" s="1"/>
  <c r="T53" i="4"/>
  <c r="AS12" i="5" s="1"/>
  <c r="BQ28" i="5" s="1"/>
  <c r="S53" i="4"/>
  <c r="R53" i="4"/>
  <c r="Q53" i="4"/>
  <c r="AO12" i="5" s="1"/>
  <c r="BN28" i="5" s="1"/>
  <c r="M53" i="4"/>
  <c r="J53" i="4"/>
  <c r="AN12" i="5" s="1"/>
  <c r="BM28" i="5" s="1"/>
  <c r="I53" i="4"/>
  <c r="H53" i="4"/>
  <c r="AL12" i="5" s="1"/>
  <c r="BK28" i="5" s="1"/>
  <c r="G53" i="4"/>
  <c r="AK12" i="5" s="1"/>
  <c r="BJ28" i="5" s="1"/>
  <c r="F53" i="4"/>
  <c r="AJ12" i="5" s="1"/>
  <c r="BI28" i="5" s="1"/>
  <c r="E53" i="4"/>
  <c r="D53" i="4"/>
  <c r="AJ52" i="4"/>
  <c r="AH52" i="4"/>
  <c r="AG52" i="4"/>
  <c r="BA31" i="5" s="1"/>
  <c r="BX24" i="5" s="1"/>
  <c r="AF52" i="4"/>
  <c r="AE52" i="4"/>
  <c r="AD52" i="4"/>
  <c r="AC52" i="4"/>
  <c r="X52" i="4"/>
  <c r="V52" i="4"/>
  <c r="U52" i="4"/>
  <c r="T52" i="4"/>
  <c r="S52" i="4"/>
  <c r="R52" i="4"/>
  <c r="Q52" i="4"/>
  <c r="AO31" i="5" s="1"/>
  <c r="BN24" i="5" s="1"/>
  <c r="J52" i="4"/>
  <c r="I52" i="4"/>
  <c r="H52" i="4"/>
  <c r="G52" i="4"/>
  <c r="AK31" i="5" s="1"/>
  <c r="BJ24" i="5" s="1"/>
  <c r="F52" i="4"/>
  <c r="E52" i="4"/>
  <c r="L52" i="4" s="1"/>
  <c r="D52" i="4"/>
  <c r="AJ51" i="4"/>
  <c r="AH51" i="4"/>
  <c r="BB28" i="5" s="1"/>
  <c r="BY23" i="5" s="1"/>
  <c r="AG51" i="4"/>
  <c r="BA28" i="5" s="1"/>
  <c r="BX23" i="5" s="1"/>
  <c r="AF51" i="4"/>
  <c r="AZ28" i="5" s="1"/>
  <c r="BW23" i="5" s="1"/>
  <c r="AE51" i="4"/>
  <c r="AY28" i="5" s="1"/>
  <c r="BV23" i="5" s="1"/>
  <c r="AD51" i="4"/>
  <c r="AC51" i="4"/>
  <c r="AV28" i="5" s="1"/>
  <c r="BT23" i="5" s="1"/>
  <c r="V51" i="4"/>
  <c r="AU28" i="5" s="1"/>
  <c r="BS23" i="5" s="1"/>
  <c r="U51" i="4"/>
  <c r="AT28" i="5" s="1"/>
  <c r="BR23" i="5" s="1"/>
  <c r="T51" i="4"/>
  <c r="AS28" i="5" s="1"/>
  <c r="BQ23" i="5" s="1"/>
  <c r="S51" i="4"/>
  <c r="AR28" i="5" s="1"/>
  <c r="BP23" i="5" s="1"/>
  <c r="R51" i="4"/>
  <c r="AQ28" i="5" s="1"/>
  <c r="BO23" i="5" s="1"/>
  <c r="Q51" i="4"/>
  <c r="J51" i="4"/>
  <c r="AN28" i="5" s="1"/>
  <c r="BM23" i="5" s="1"/>
  <c r="I51" i="4"/>
  <c r="AM28" i="5" s="1"/>
  <c r="BL23" i="5" s="1"/>
  <c r="H51" i="4"/>
  <c r="AL28" i="5" s="1"/>
  <c r="BK23" i="5" s="1"/>
  <c r="G51" i="4"/>
  <c r="AK28" i="5" s="1"/>
  <c r="BJ23" i="5" s="1"/>
  <c r="F51" i="4"/>
  <c r="AJ28" i="5" s="1"/>
  <c r="BI23" i="5" s="1"/>
  <c r="E51" i="4"/>
  <c r="AH28" i="5" s="1"/>
  <c r="BH23" i="5" s="1"/>
  <c r="D51" i="4"/>
  <c r="AJ50" i="4"/>
  <c r="AH50" i="4"/>
  <c r="AG50" i="4"/>
  <c r="BA20" i="5" s="1"/>
  <c r="BX22" i="5" s="1"/>
  <c r="AF50" i="4"/>
  <c r="AE50" i="4"/>
  <c r="AY20" i="5" s="1"/>
  <c r="BV22" i="5" s="1"/>
  <c r="AD50" i="4"/>
  <c r="AC50" i="4"/>
  <c r="V50" i="4"/>
  <c r="AU20" i="5" s="1"/>
  <c r="BS22" i="5" s="1"/>
  <c r="U50" i="4"/>
  <c r="T50" i="4"/>
  <c r="AS20" i="5" s="1"/>
  <c r="BQ22" i="5" s="1"/>
  <c r="S50" i="4"/>
  <c r="R50" i="4"/>
  <c r="AQ20" i="5" s="1"/>
  <c r="BO22" i="5" s="1"/>
  <c r="Q50" i="4"/>
  <c r="AO20" i="5" s="1"/>
  <c r="BN22" i="5" s="1"/>
  <c r="J50" i="4"/>
  <c r="I50" i="4"/>
  <c r="AM20" i="5" s="1"/>
  <c r="BL22" i="5" s="1"/>
  <c r="H50" i="4"/>
  <c r="G50" i="4"/>
  <c r="AK20" i="5" s="1"/>
  <c r="BJ22" i="5" s="1"/>
  <c r="F50" i="4"/>
  <c r="E50" i="4"/>
  <c r="D50" i="4"/>
  <c r="AH49" i="4"/>
  <c r="AG49" i="4"/>
  <c r="AF49" i="4"/>
  <c r="AE49" i="4"/>
  <c r="AD49" i="4"/>
  <c r="AC49" i="4"/>
  <c r="Y49" i="4"/>
  <c r="V49" i="4"/>
  <c r="U49" i="4"/>
  <c r="T49" i="4"/>
  <c r="S49" i="4"/>
  <c r="R49" i="4"/>
  <c r="Q49" i="4"/>
  <c r="J49" i="4"/>
  <c r="I49" i="4"/>
  <c r="H49" i="4"/>
  <c r="G49" i="4"/>
  <c r="F49" i="4"/>
  <c r="E49" i="4"/>
  <c r="L49" i="4" s="1"/>
  <c r="D49" i="4"/>
  <c r="AH48" i="4"/>
  <c r="AG48" i="4"/>
  <c r="BA5" i="5" s="1"/>
  <c r="BX33" i="5" s="1"/>
  <c r="AF48" i="4"/>
  <c r="AE48" i="4"/>
  <c r="AA26" i="5" s="1"/>
  <c r="AD48" i="4"/>
  <c r="AC48" i="4"/>
  <c r="V48" i="4"/>
  <c r="W26" i="5" s="1"/>
  <c r="U48" i="4"/>
  <c r="T48" i="4"/>
  <c r="AS5" i="5" s="1"/>
  <c r="BQ33" i="5" s="1"/>
  <c r="S48" i="4"/>
  <c r="R48" i="4"/>
  <c r="S26" i="5" s="1"/>
  <c r="Q48" i="4"/>
  <c r="AO5" i="5" s="1"/>
  <c r="BN33" i="5" s="1"/>
  <c r="J48" i="4"/>
  <c r="I48" i="4"/>
  <c r="H48" i="4"/>
  <c r="N26" i="5" s="1"/>
  <c r="G48" i="4"/>
  <c r="AK5" i="5" s="1"/>
  <c r="BJ33" i="5" s="1"/>
  <c r="F48" i="4"/>
  <c r="E48" i="4"/>
  <c r="D48" i="4"/>
  <c r="AH47" i="4"/>
  <c r="AG47" i="4"/>
  <c r="AF47" i="4"/>
  <c r="AE47" i="4"/>
  <c r="AJ47" i="4" s="1"/>
  <c r="AD47" i="4"/>
  <c r="AC47" i="4"/>
  <c r="V47" i="4"/>
  <c r="U47" i="4"/>
  <c r="T47" i="4"/>
  <c r="S47" i="4"/>
  <c r="R47" i="4"/>
  <c r="Q47" i="4"/>
  <c r="W47" i="4" s="1"/>
  <c r="J47" i="4"/>
  <c r="I47" i="4"/>
  <c r="H47" i="4"/>
  <c r="G47" i="4"/>
  <c r="F47" i="4"/>
  <c r="E47" i="4"/>
  <c r="D47" i="4"/>
  <c r="AH46" i="4"/>
  <c r="BB100" i="5" s="1"/>
  <c r="AG46" i="4"/>
  <c r="BA100" i="5" s="1"/>
  <c r="AF46" i="4"/>
  <c r="AZ100" i="5" s="1"/>
  <c r="AE46" i="4"/>
  <c r="AY100" i="5" s="1"/>
  <c r="AD46" i="4"/>
  <c r="AX100" i="5" s="1"/>
  <c r="AC46" i="4"/>
  <c r="AV100" i="5" s="1"/>
  <c r="V46" i="4"/>
  <c r="AU100" i="5" s="1"/>
  <c r="U46" i="4"/>
  <c r="AT100" i="5" s="1"/>
  <c r="T46" i="4"/>
  <c r="AS100" i="5" s="1"/>
  <c r="S46" i="4"/>
  <c r="AR100" i="5" s="1"/>
  <c r="R46" i="4"/>
  <c r="Q46" i="4"/>
  <c r="AO100" i="5" s="1"/>
  <c r="J46" i="4"/>
  <c r="AN100" i="5" s="1"/>
  <c r="I46" i="4"/>
  <c r="AM100" i="5" s="1"/>
  <c r="H46" i="4"/>
  <c r="AL100" i="5" s="1"/>
  <c r="G46" i="4"/>
  <c r="AK100" i="5" s="1"/>
  <c r="F46" i="4"/>
  <c r="AJ100" i="5" s="1"/>
  <c r="E46" i="4"/>
  <c r="D46" i="4"/>
  <c r="AH45" i="4"/>
  <c r="BB99" i="5" s="1"/>
  <c r="AG45" i="4"/>
  <c r="BA99" i="5" s="1"/>
  <c r="AF45" i="4"/>
  <c r="AZ99" i="5" s="1"/>
  <c r="AE45" i="4"/>
  <c r="AY99" i="5" s="1"/>
  <c r="AD45" i="4"/>
  <c r="AX99" i="5" s="1"/>
  <c r="AC45" i="4"/>
  <c r="V45" i="4"/>
  <c r="AU99" i="5" s="1"/>
  <c r="U45" i="4"/>
  <c r="AT99" i="5" s="1"/>
  <c r="T45" i="4"/>
  <c r="AS99" i="5" s="1"/>
  <c r="S45" i="4"/>
  <c r="AR99" i="5" s="1"/>
  <c r="R45" i="4"/>
  <c r="AQ99" i="5" s="1"/>
  <c r="Q45" i="4"/>
  <c r="J45" i="4"/>
  <c r="AN99" i="5" s="1"/>
  <c r="I45" i="4"/>
  <c r="AM99" i="5" s="1"/>
  <c r="H45" i="4"/>
  <c r="AL99" i="5" s="1"/>
  <c r="G45" i="4"/>
  <c r="AK99" i="5" s="1"/>
  <c r="F45" i="4"/>
  <c r="AJ99" i="5" s="1"/>
  <c r="E45" i="4"/>
  <c r="AH99" i="5" s="1"/>
  <c r="D45" i="4"/>
  <c r="AH44" i="4"/>
  <c r="BB68" i="5" s="1"/>
  <c r="AG44" i="4"/>
  <c r="BA68" i="5" s="1"/>
  <c r="AF44" i="4"/>
  <c r="AZ68" i="5" s="1"/>
  <c r="AE44" i="4"/>
  <c r="AY68" i="5" s="1"/>
  <c r="AD44" i="4"/>
  <c r="AX68" i="5" s="1"/>
  <c r="AC44" i="4"/>
  <c r="AV68" i="5" s="1"/>
  <c r="V44" i="4"/>
  <c r="AU68" i="5" s="1"/>
  <c r="U44" i="4"/>
  <c r="AT68" i="5" s="1"/>
  <c r="T44" i="4"/>
  <c r="AS68" i="5" s="1"/>
  <c r="S44" i="4"/>
  <c r="AR68" i="5" s="1"/>
  <c r="R44" i="4"/>
  <c r="Q44" i="4"/>
  <c r="AO68" i="5" s="1"/>
  <c r="J44" i="4"/>
  <c r="AN68" i="5" s="1"/>
  <c r="I44" i="4"/>
  <c r="AM68" i="5" s="1"/>
  <c r="H44" i="4"/>
  <c r="AL68" i="5" s="1"/>
  <c r="G44" i="4"/>
  <c r="AK68" i="5" s="1"/>
  <c r="F44" i="4"/>
  <c r="AJ68" i="5" s="1"/>
  <c r="E44" i="4"/>
  <c r="D44" i="4"/>
  <c r="AJ43" i="4"/>
  <c r="AH43" i="4"/>
  <c r="BB55" i="5" s="1"/>
  <c r="AG43" i="4"/>
  <c r="BA55" i="5" s="1"/>
  <c r="AF43" i="4"/>
  <c r="AZ55" i="5" s="1"/>
  <c r="AE43" i="4"/>
  <c r="AY55" i="5" s="1"/>
  <c r="AD43" i="4"/>
  <c r="AX55" i="5" s="1"/>
  <c r="AC43" i="4"/>
  <c r="AV55" i="5" s="1"/>
  <c r="V43" i="4"/>
  <c r="AU55" i="5" s="1"/>
  <c r="U43" i="4"/>
  <c r="AT55" i="5" s="1"/>
  <c r="T43" i="4"/>
  <c r="AS55" i="5" s="1"/>
  <c r="S43" i="4"/>
  <c r="AR55" i="5" s="1"/>
  <c r="R43" i="4"/>
  <c r="AQ55" i="5" s="1"/>
  <c r="Q43" i="4"/>
  <c r="AO55" i="5" s="1"/>
  <c r="J43" i="4"/>
  <c r="AN55" i="5" s="1"/>
  <c r="I43" i="4"/>
  <c r="AM55" i="5" s="1"/>
  <c r="H43" i="4"/>
  <c r="AL55" i="5" s="1"/>
  <c r="G43" i="4"/>
  <c r="AK55" i="5" s="1"/>
  <c r="F43" i="4"/>
  <c r="AJ55" i="5" s="1"/>
  <c r="E43" i="4"/>
  <c r="AH55" i="5" s="1"/>
  <c r="D43" i="4"/>
  <c r="AH42" i="4"/>
  <c r="BB66" i="5" s="1"/>
  <c r="AG42" i="4"/>
  <c r="BA66" i="5" s="1"/>
  <c r="AF42" i="4"/>
  <c r="AZ66" i="5" s="1"/>
  <c r="AE42" i="4"/>
  <c r="AY66" i="5" s="1"/>
  <c r="AD42" i="4"/>
  <c r="AX66" i="5" s="1"/>
  <c r="AC42" i="4"/>
  <c r="AV66" i="5" s="1"/>
  <c r="V42" i="4"/>
  <c r="AU66" i="5" s="1"/>
  <c r="U42" i="4"/>
  <c r="AT66" i="5" s="1"/>
  <c r="T42" i="4"/>
  <c r="AS66" i="5" s="1"/>
  <c r="S42" i="4"/>
  <c r="AR66" i="5" s="1"/>
  <c r="R42" i="4"/>
  <c r="AQ66" i="5" s="1"/>
  <c r="Q42" i="4"/>
  <c r="AO66" i="5" s="1"/>
  <c r="J42" i="4"/>
  <c r="AN66" i="5" s="1"/>
  <c r="I42" i="4"/>
  <c r="AM66" i="5" s="1"/>
  <c r="H42" i="4"/>
  <c r="AL66" i="5" s="1"/>
  <c r="G42" i="4"/>
  <c r="AK66" i="5" s="1"/>
  <c r="F42" i="4"/>
  <c r="AJ66" i="5" s="1"/>
  <c r="E42" i="4"/>
  <c r="AH66" i="5" s="1"/>
  <c r="D42" i="4"/>
  <c r="AJ41" i="4"/>
  <c r="AH41" i="4"/>
  <c r="BB33" i="5" s="1"/>
  <c r="AG41" i="4"/>
  <c r="BA33" i="5" s="1"/>
  <c r="AF41" i="4"/>
  <c r="AZ33" i="5" s="1"/>
  <c r="AE41" i="4"/>
  <c r="AY33" i="5" s="1"/>
  <c r="AD41" i="4"/>
  <c r="AX33" i="5" s="1"/>
  <c r="AC41" i="4"/>
  <c r="AV33" i="5" s="1"/>
  <c r="V41" i="4"/>
  <c r="AU33" i="5" s="1"/>
  <c r="U41" i="4"/>
  <c r="AT33" i="5" s="1"/>
  <c r="T41" i="4"/>
  <c r="AS33" i="5" s="1"/>
  <c r="S41" i="4"/>
  <c r="AR33" i="5" s="1"/>
  <c r="R41" i="4"/>
  <c r="AQ33" i="5" s="1"/>
  <c r="Q41" i="4"/>
  <c r="AO33" i="5" s="1"/>
  <c r="J41" i="4"/>
  <c r="AN33" i="5" s="1"/>
  <c r="I41" i="4"/>
  <c r="AM33" i="5" s="1"/>
  <c r="H41" i="4"/>
  <c r="AL33" i="5" s="1"/>
  <c r="G41" i="4"/>
  <c r="AK33" i="5" s="1"/>
  <c r="F41" i="4"/>
  <c r="AJ33" i="5" s="1"/>
  <c r="E41" i="4"/>
  <c r="AH33" i="5" s="1"/>
  <c r="D41" i="4"/>
  <c r="AH40" i="4"/>
  <c r="BB44" i="5" s="1"/>
  <c r="AG40" i="4"/>
  <c r="BA44" i="5" s="1"/>
  <c r="AF40" i="4"/>
  <c r="AZ44" i="5" s="1"/>
  <c r="AE40" i="4"/>
  <c r="AY44" i="5" s="1"/>
  <c r="AD40" i="4"/>
  <c r="AX44" i="5" s="1"/>
  <c r="AC40" i="4"/>
  <c r="AV44" i="5" s="1"/>
  <c r="V40" i="4"/>
  <c r="AU44" i="5" s="1"/>
  <c r="U40" i="4"/>
  <c r="AT44" i="5" s="1"/>
  <c r="T40" i="4"/>
  <c r="AS44" i="5" s="1"/>
  <c r="S40" i="4"/>
  <c r="AR44" i="5" s="1"/>
  <c r="R40" i="4"/>
  <c r="AQ44" i="5" s="1"/>
  <c r="Q40" i="4"/>
  <c r="AO44" i="5" s="1"/>
  <c r="J40" i="4"/>
  <c r="AN44" i="5" s="1"/>
  <c r="I40" i="4"/>
  <c r="AM44" i="5" s="1"/>
  <c r="H40" i="4"/>
  <c r="AL44" i="5" s="1"/>
  <c r="G40" i="4"/>
  <c r="AK44" i="5" s="1"/>
  <c r="F40" i="4"/>
  <c r="AJ44" i="5" s="1"/>
  <c r="E40" i="4"/>
  <c r="AH44" i="5" s="1"/>
  <c r="D40" i="4"/>
  <c r="AJ39" i="4"/>
  <c r="AH39" i="4"/>
  <c r="BB47" i="5" s="1"/>
  <c r="AG39" i="4"/>
  <c r="BA47" i="5" s="1"/>
  <c r="AF39" i="4"/>
  <c r="AZ47" i="5" s="1"/>
  <c r="AE39" i="4"/>
  <c r="AY47" i="5" s="1"/>
  <c r="AD39" i="4"/>
  <c r="AX47" i="5" s="1"/>
  <c r="AC39" i="4"/>
  <c r="AV47" i="5" s="1"/>
  <c r="V39" i="4"/>
  <c r="AU47" i="5" s="1"/>
  <c r="U39" i="4"/>
  <c r="AT47" i="5" s="1"/>
  <c r="T39" i="4"/>
  <c r="AS47" i="5" s="1"/>
  <c r="S39" i="4"/>
  <c r="AR47" i="5" s="1"/>
  <c r="R39" i="4"/>
  <c r="AQ47" i="5" s="1"/>
  <c r="Q39" i="4"/>
  <c r="AO47" i="5" s="1"/>
  <c r="J39" i="4"/>
  <c r="AN47" i="5" s="1"/>
  <c r="I39" i="4"/>
  <c r="AM47" i="5" s="1"/>
  <c r="H39" i="4"/>
  <c r="AL47" i="5" s="1"/>
  <c r="G39" i="4"/>
  <c r="AK47" i="5" s="1"/>
  <c r="F39" i="4"/>
  <c r="AJ47" i="5" s="1"/>
  <c r="E39" i="4"/>
  <c r="AH47" i="5" s="1"/>
  <c r="D39" i="4"/>
  <c r="AH38" i="4"/>
  <c r="BB56" i="5" s="1"/>
  <c r="AG38" i="4"/>
  <c r="BA56" i="5" s="1"/>
  <c r="AF38" i="4"/>
  <c r="AZ56" i="5" s="1"/>
  <c r="AE38" i="4"/>
  <c r="AY56" i="5" s="1"/>
  <c r="AD38" i="4"/>
  <c r="AX56" i="5" s="1"/>
  <c r="AC38" i="4"/>
  <c r="AV56" i="5" s="1"/>
  <c r="X38" i="4"/>
  <c r="V38" i="4"/>
  <c r="AU56" i="5" s="1"/>
  <c r="U38" i="4"/>
  <c r="AT56" i="5" s="1"/>
  <c r="T38" i="4"/>
  <c r="AS56" i="5" s="1"/>
  <c r="S38" i="4"/>
  <c r="AR56" i="5" s="1"/>
  <c r="R38" i="4"/>
  <c r="AQ56" i="5" s="1"/>
  <c r="Q38" i="4"/>
  <c r="AO56" i="5" s="1"/>
  <c r="J38" i="4"/>
  <c r="AN56" i="5" s="1"/>
  <c r="I38" i="4"/>
  <c r="AM56" i="5" s="1"/>
  <c r="H38" i="4"/>
  <c r="AL56" i="5" s="1"/>
  <c r="G38" i="4"/>
  <c r="AK56" i="5" s="1"/>
  <c r="F38" i="4"/>
  <c r="AJ56" i="5" s="1"/>
  <c r="E38" i="4"/>
  <c r="AH56" i="5" s="1"/>
  <c r="D38" i="4"/>
  <c r="AH37" i="4"/>
  <c r="BB50" i="5" s="1"/>
  <c r="AG37" i="4"/>
  <c r="BA50" i="5" s="1"/>
  <c r="AF37" i="4"/>
  <c r="AZ50" i="5" s="1"/>
  <c r="AE37" i="4"/>
  <c r="AY50" i="5" s="1"/>
  <c r="AD37" i="4"/>
  <c r="AX50" i="5" s="1"/>
  <c r="AC37" i="4"/>
  <c r="AV50" i="5" s="1"/>
  <c r="V37" i="4"/>
  <c r="AU50" i="5" s="1"/>
  <c r="U37" i="4"/>
  <c r="AT50" i="5" s="1"/>
  <c r="T37" i="4"/>
  <c r="AS50" i="5" s="1"/>
  <c r="S37" i="4"/>
  <c r="AR50" i="5" s="1"/>
  <c r="R37" i="4"/>
  <c r="AQ50" i="5" s="1"/>
  <c r="Q37" i="4"/>
  <c r="AO50" i="5" s="1"/>
  <c r="J37" i="4"/>
  <c r="AN50" i="5" s="1"/>
  <c r="I37" i="4"/>
  <c r="AM50" i="5" s="1"/>
  <c r="H37" i="4"/>
  <c r="AL50" i="5" s="1"/>
  <c r="G37" i="4"/>
  <c r="AK50" i="5" s="1"/>
  <c r="F37" i="4"/>
  <c r="AJ50" i="5" s="1"/>
  <c r="E37" i="4"/>
  <c r="AH50" i="5" s="1"/>
  <c r="D37" i="4"/>
  <c r="AJ36" i="4"/>
  <c r="AI36" i="4"/>
  <c r="AH36" i="4"/>
  <c r="BB70" i="5" s="1"/>
  <c r="AG36" i="4"/>
  <c r="BA70" i="5" s="1"/>
  <c r="AF36" i="4"/>
  <c r="AZ70" i="5" s="1"/>
  <c r="AE36" i="4"/>
  <c r="AY70" i="5" s="1"/>
  <c r="AD36" i="4"/>
  <c r="AX70" i="5" s="1"/>
  <c r="AC36" i="4"/>
  <c r="AV70" i="5" s="1"/>
  <c r="V36" i="4"/>
  <c r="AU70" i="5" s="1"/>
  <c r="U36" i="4"/>
  <c r="AT70" i="5" s="1"/>
  <c r="T36" i="4"/>
  <c r="AS70" i="5" s="1"/>
  <c r="S36" i="4"/>
  <c r="AR70" i="5" s="1"/>
  <c r="R36" i="4"/>
  <c r="AQ70" i="5" s="1"/>
  <c r="Q36" i="4"/>
  <c r="AO70" i="5" s="1"/>
  <c r="J36" i="4"/>
  <c r="AN70" i="5" s="1"/>
  <c r="I36" i="4"/>
  <c r="AM70" i="5" s="1"/>
  <c r="H36" i="4"/>
  <c r="AL70" i="5" s="1"/>
  <c r="G36" i="4"/>
  <c r="AK70" i="5" s="1"/>
  <c r="F36" i="4"/>
  <c r="AJ70" i="5" s="1"/>
  <c r="E36" i="4"/>
  <c r="AH70" i="5" s="1"/>
  <c r="D36" i="4"/>
  <c r="AH35" i="4"/>
  <c r="BB45" i="5" s="1"/>
  <c r="AG35" i="4"/>
  <c r="BA45" i="5" s="1"/>
  <c r="AF35" i="4"/>
  <c r="AZ45" i="5" s="1"/>
  <c r="AE35" i="4"/>
  <c r="AY45" i="5" s="1"/>
  <c r="AD35" i="4"/>
  <c r="AX45" i="5" s="1"/>
  <c r="AC35" i="4"/>
  <c r="AV45" i="5" s="1"/>
  <c r="V35" i="4"/>
  <c r="AU45" i="5" s="1"/>
  <c r="U35" i="4"/>
  <c r="AT45" i="5" s="1"/>
  <c r="T35" i="4"/>
  <c r="AS45" i="5" s="1"/>
  <c r="S35" i="4"/>
  <c r="AR45" i="5" s="1"/>
  <c r="R35" i="4"/>
  <c r="AQ45" i="5" s="1"/>
  <c r="Q35" i="4"/>
  <c r="AO45" i="5" s="1"/>
  <c r="J35" i="4"/>
  <c r="AN45" i="5" s="1"/>
  <c r="I35" i="4"/>
  <c r="AM45" i="5" s="1"/>
  <c r="H35" i="4"/>
  <c r="AL45" i="5" s="1"/>
  <c r="G35" i="4"/>
  <c r="AK45" i="5" s="1"/>
  <c r="F35" i="4"/>
  <c r="AJ45" i="5" s="1"/>
  <c r="E35" i="4"/>
  <c r="AH45" i="5" s="1"/>
  <c r="D35" i="4"/>
  <c r="AJ34" i="4"/>
  <c r="AH34" i="4"/>
  <c r="BB42" i="5" s="1"/>
  <c r="AG34" i="4"/>
  <c r="BA42" i="5" s="1"/>
  <c r="AF34" i="4"/>
  <c r="AZ42" i="5" s="1"/>
  <c r="AE34" i="4"/>
  <c r="AY42" i="5" s="1"/>
  <c r="AD34" i="4"/>
  <c r="AX42" i="5" s="1"/>
  <c r="AC34" i="4"/>
  <c r="AV42" i="5" s="1"/>
  <c r="V34" i="4"/>
  <c r="AU42" i="5" s="1"/>
  <c r="U34" i="4"/>
  <c r="AT42" i="5" s="1"/>
  <c r="T34" i="4"/>
  <c r="AS42" i="5" s="1"/>
  <c r="S34" i="4"/>
  <c r="AR42" i="5" s="1"/>
  <c r="R34" i="4"/>
  <c r="AQ42" i="5" s="1"/>
  <c r="Q34" i="4"/>
  <c r="AO42" i="5" s="1"/>
  <c r="J34" i="4"/>
  <c r="AN42" i="5" s="1"/>
  <c r="I34" i="4"/>
  <c r="AM42" i="5" s="1"/>
  <c r="H34" i="4"/>
  <c r="AL42" i="5" s="1"/>
  <c r="G34" i="4"/>
  <c r="AK42" i="5" s="1"/>
  <c r="F34" i="4"/>
  <c r="AJ42" i="5" s="1"/>
  <c r="E34" i="4"/>
  <c r="AH42" i="5" s="1"/>
  <c r="D34" i="4"/>
  <c r="AH33" i="4"/>
  <c r="BB34" i="5" s="1"/>
  <c r="AG33" i="4"/>
  <c r="BA34" i="5" s="1"/>
  <c r="AF33" i="4"/>
  <c r="AZ34" i="5" s="1"/>
  <c r="AE33" i="4"/>
  <c r="AY34" i="5" s="1"/>
  <c r="AD33" i="4"/>
  <c r="AX34" i="5" s="1"/>
  <c r="AC33" i="4"/>
  <c r="AV34" i="5" s="1"/>
  <c r="V33" i="4"/>
  <c r="AU34" i="5" s="1"/>
  <c r="U33" i="4"/>
  <c r="AT34" i="5" s="1"/>
  <c r="T33" i="4"/>
  <c r="AS34" i="5" s="1"/>
  <c r="S33" i="4"/>
  <c r="AR34" i="5" s="1"/>
  <c r="R33" i="4"/>
  <c r="AQ34" i="5" s="1"/>
  <c r="Q33" i="4"/>
  <c r="AO34" i="5" s="1"/>
  <c r="J33" i="4"/>
  <c r="AN34" i="5" s="1"/>
  <c r="I33" i="4"/>
  <c r="AM34" i="5" s="1"/>
  <c r="H33" i="4"/>
  <c r="AL34" i="5" s="1"/>
  <c r="G33" i="4"/>
  <c r="AK34" i="5" s="1"/>
  <c r="F33" i="4"/>
  <c r="AJ34" i="5" s="1"/>
  <c r="E33" i="4"/>
  <c r="AH34" i="5" s="1"/>
  <c r="D33" i="4"/>
  <c r="AI32" i="4"/>
  <c r="AH32" i="4"/>
  <c r="BB32" i="5" s="1"/>
  <c r="AG32" i="4"/>
  <c r="BA32" i="5" s="1"/>
  <c r="AF32" i="4"/>
  <c r="AZ32" i="5" s="1"/>
  <c r="AE32" i="4"/>
  <c r="AY32" i="5" s="1"/>
  <c r="AD32" i="4"/>
  <c r="AX32" i="5" s="1"/>
  <c r="AC32" i="4"/>
  <c r="AV32" i="5" s="1"/>
  <c r="V32" i="4"/>
  <c r="AU32" i="5" s="1"/>
  <c r="U32" i="4"/>
  <c r="AT32" i="5" s="1"/>
  <c r="T32" i="4"/>
  <c r="AS32" i="5" s="1"/>
  <c r="S32" i="4"/>
  <c r="AR32" i="5" s="1"/>
  <c r="R32" i="4"/>
  <c r="AQ32" i="5" s="1"/>
  <c r="Q32" i="4"/>
  <c r="AO32" i="5" s="1"/>
  <c r="J32" i="4"/>
  <c r="AN32" i="5" s="1"/>
  <c r="I32" i="4"/>
  <c r="AM32" i="5" s="1"/>
  <c r="H32" i="4"/>
  <c r="AL32" i="5" s="1"/>
  <c r="G32" i="4"/>
  <c r="AK32" i="5" s="1"/>
  <c r="F32" i="4"/>
  <c r="AJ32" i="5" s="1"/>
  <c r="E32" i="4"/>
  <c r="AH32" i="5" s="1"/>
  <c r="D32" i="4"/>
  <c r="AH31" i="4"/>
  <c r="BB53" i="5" s="1"/>
  <c r="AG31" i="4"/>
  <c r="BA53" i="5" s="1"/>
  <c r="AF31" i="4"/>
  <c r="AZ53" i="5" s="1"/>
  <c r="AE31" i="4"/>
  <c r="AY53" i="5" s="1"/>
  <c r="AD31" i="4"/>
  <c r="AX53" i="5" s="1"/>
  <c r="AC31" i="4"/>
  <c r="AV53" i="5" s="1"/>
  <c r="X31" i="4"/>
  <c r="V31" i="4"/>
  <c r="AU53" i="5" s="1"/>
  <c r="U31" i="4"/>
  <c r="AT53" i="5" s="1"/>
  <c r="T31" i="4"/>
  <c r="AS53" i="5" s="1"/>
  <c r="S31" i="4"/>
  <c r="AR53" i="5" s="1"/>
  <c r="R31" i="4"/>
  <c r="AQ53" i="5" s="1"/>
  <c r="Q31" i="4"/>
  <c r="AO53" i="5" s="1"/>
  <c r="J31" i="4"/>
  <c r="AN53" i="5" s="1"/>
  <c r="I31" i="4"/>
  <c r="AM53" i="5" s="1"/>
  <c r="H31" i="4"/>
  <c r="AL53" i="5" s="1"/>
  <c r="G31" i="4"/>
  <c r="AK53" i="5" s="1"/>
  <c r="F31" i="4"/>
  <c r="AJ53" i="5" s="1"/>
  <c r="E31" i="4"/>
  <c r="AH53" i="5" s="1"/>
  <c r="D31" i="4"/>
  <c r="AH30" i="4"/>
  <c r="BB40" i="5" s="1"/>
  <c r="AG30" i="4"/>
  <c r="BA40" i="5" s="1"/>
  <c r="AF30" i="4"/>
  <c r="AZ40" i="5" s="1"/>
  <c r="AE30" i="4"/>
  <c r="AY40" i="5" s="1"/>
  <c r="AD30" i="4"/>
  <c r="AX40" i="5" s="1"/>
  <c r="AC30" i="4"/>
  <c r="AV40" i="5" s="1"/>
  <c r="V30" i="4"/>
  <c r="AU40" i="5" s="1"/>
  <c r="U30" i="4"/>
  <c r="AT40" i="5" s="1"/>
  <c r="T30" i="4"/>
  <c r="AS40" i="5" s="1"/>
  <c r="S30" i="4"/>
  <c r="AR40" i="5" s="1"/>
  <c r="R30" i="4"/>
  <c r="AQ40" i="5" s="1"/>
  <c r="Q30" i="4"/>
  <c r="AO40" i="5" s="1"/>
  <c r="J30" i="4"/>
  <c r="AN40" i="5" s="1"/>
  <c r="I30" i="4"/>
  <c r="AM40" i="5" s="1"/>
  <c r="H30" i="4"/>
  <c r="AL40" i="5" s="1"/>
  <c r="G30" i="4"/>
  <c r="AK40" i="5" s="1"/>
  <c r="F30" i="4"/>
  <c r="AJ40" i="5" s="1"/>
  <c r="E30" i="4"/>
  <c r="AH40" i="5" s="1"/>
  <c r="D30" i="4"/>
  <c r="AH29" i="4"/>
  <c r="BB36" i="5" s="1"/>
  <c r="AG29" i="4"/>
  <c r="BA36" i="5" s="1"/>
  <c r="AF29" i="4"/>
  <c r="AZ36" i="5" s="1"/>
  <c r="AE29" i="4"/>
  <c r="AY36" i="5" s="1"/>
  <c r="AD29" i="4"/>
  <c r="AX36" i="5" s="1"/>
  <c r="AC29" i="4"/>
  <c r="AV36" i="5" s="1"/>
  <c r="X29" i="4"/>
  <c r="V29" i="4"/>
  <c r="AU36" i="5" s="1"/>
  <c r="U29" i="4"/>
  <c r="AT36" i="5" s="1"/>
  <c r="T29" i="4"/>
  <c r="AS36" i="5" s="1"/>
  <c r="S29" i="4"/>
  <c r="AR36" i="5" s="1"/>
  <c r="R29" i="4"/>
  <c r="AQ36" i="5" s="1"/>
  <c r="Q29" i="4"/>
  <c r="AO36" i="5" s="1"/>
  <c r="J29" i="4"/>
  <c r="AN36" i="5" s="1"/>
  <c r="I29" i="4"/>
  <c r="AM36" i="5" s="1"/>
  <c r="H29" i="4"/>
  <c r="AL36" i="5" s="1"/>
  <c r="G29" i="4"/>
  <c r="AK36" i="5" s="1"/>
  <c r="F29" i="4"/>
  <c r="AJ36" i="5" s="1"/>
  <c r="E29" i="4"/>
  <c r="AH36" i="5" s="1"/>
  <c r="D29" i="4"/>
  <c r="AH28" i="4"/>
  <c r="BB41" i="5" s="1"/>
  <c r="AG28" i="4"/>
  <c r="BA41" i="5" s="1"/>
  <c r="AF28" i="4"/>
  <c r="AZ41" i="5" s="1"/>
  <c r="AE28" i="4"/>
  <c r="AY41" i="5" s="1"/>
  <c r="AD28" i="4"/>
  <c r="AX41" i="5" s="1"/>
  <c r="AC28" i="4"/>
  <c r="AV41" i="5" s="1"/>
  <c r="V28" i="4"/>
  <c r="AU41" i="5" s="1"/>
  <c r="U28" i="4"/>
  <c r="AT41" i="5" s="1"/>
  <c r="T28" i="4"/>
  <c r="AS41" i="5" s="1"/>
  <c r="S28" i="4"/>
  <c r="AR41" i="5" s="1"/>
  <c r="R28" i="4"/>
  <c r="AQ41" i="5" s="1"/>
  <c r="Q28" i="4"/>
  <c r="AO41" i="5" s="1"/>
  <c r="J28" i="4"/>
  <c r="AN41" i="5" s="1"/>
  <c r="I28" i="4"/>
  <c r="AM41" i="5" s="1"/>
  <c r="H28" i="4"/>
  <c r="AL41" i="5" s="1"/>
  <c r="G28" i="4"/>
  <c r="AK41" i="5" s="1"/>
  <c r="F28" i="4"/>
  <c r="AJ41" i="5" s="1"/>
  <c r="E28" i="4"/>
  <c r="AH41" i="5" s="1"/>
  <c r="D28" i="4"/>
  <c r="AH27" i="4"/>
  <c r="BB51" i="5" s="1"/>
  <c r="AG27" i="4"/>
  <c r="BA51" i="5" s="1"/>
  <c r="AF27" i="4"/>
  <c r="AZ51" i="5" s="1"/>
  <c r="AE27" i="4"/>
  <c r="AY51" i="5" s="1"/>
  <c r="AD27" i="4"/>
  <c r="AX51" i="5" s="1"/>
  <c r="AC27" i="4"/>
  <c r="AV51" i="5" s="1"/>
  <c r="X27" i="4"/>
  <c r="V27" i="4"/>
  <c r="AU51" i="5" s="1"/>
  <c r="U27" i="4"/>
  <c r="AT51" i="5" s="1"/>
  <c r="T27" i="4"/>
  <c r="AS51" i="5" s="1"/>
  <c r="S27" i="4"/>
  <c r="AR51" i="5" s="1"/>
  <c r="R27" i="4"/>
  <c r="AQ51" i="5" s="1"/>
  <c r="Q27" i="4"/>
  <c r="AO51" i="5" s="1"/>
  <c r="J27" i="4"/>
  <c r="AN51" i="5" s="1"/>
  <c r="I27" i="4"/>
  <c r="AM51" i="5" s="1"/>
  <c r="H27" i="4"/>
  <c r="AL51" i="5" s="1"/>
  <c r="G27" i="4"/>
  <c r="AK51" i="5" s="1"/>
  <c r="F27" i="4"/>
  <c r="AJ51" i="5" s="1"/>
  <c r="E27" i="4"/>
  <c r="AH51" i="5" s="1"/>
  <c r="D27" i="4"/>
  <c r="AH26" i="4"/>
  <c r="BB37" i="5" s="1"/>
  <c r="AG26" i="4"/>
  <c r="BA37" i="5" s="1"/>
  <c r="AF26" i="4"/>
  <c r="AZ37" i="5" s="1"/>
  <c r="AE26" i="4"/>
  <c r="AY37" i="5" s="1"/>
  <c r="AD26" i="4"/>
  <c r="AX37" i="5" s="1"/>
  <c r="AC26" i="4"/>
  <c r="AV37" i="5" s="1"/>
  <c r="V26" i="4"/>
  <c r="AU37" i="5" s="1"/>
  <c r="U26" i="4"/>
  <c r="AT37" i="5" s="1"/>
  <c r="T26" i="4"/>
  <c r="AS37" i="5" s="1"/>
  <c r="S26" i="4"/>
  <c r="AR37" i="5" s="1"/>
  <c r="R26" i="4"/>
  <c r="AQ37" i="5" s="1"/>
  <c r="Q26" i="4"/>
  <c r="AO37" i="5" s="1"/>
  <c r="J26" i="4"/>
  <c r="AN37" i="5" s="1"/>
  <c r="I26" i="4"/>
  <c r="AM37" i="5" s="1"/>
  <c r="H26" i="4"/>
  <c r="AL37" i="5" s="1"/>
  <c r="G26" i="4"/>
  <c r="AK37" i="5" s="1"/>
  <c r="F26" i="4"/>
  <c r="AJ37" i="5" s="1"/>
  <c r="E26" i="4"/>
  <c r="AH37" i="5" s="1"/>
  <c r="D26" i="4"/>
  <c r="AH25" i="4"/>
  <c r="BB38" i="5" s="1"/>
  <c r="AG25" i="4"/>
  <c r="BA38" i="5" s="1"/>
  <c r="AF25" i="4"/>
  <c r="AZ38" i="5" s="1"/>
  <c r="AE25" i="4"/>
  <c r="AY38" i="5" s="1"/>
  <c r="AD25" i="4"/>
  <c r="AX38" i="5" s="1"/>
  <c r="AC25" i="4"/>
  <c r="AV38" i="5" s="1"/>
  <c r="X25" i="4"/>
  <c r="V25" i="4"/>
  <c r="AU38" i="5" s="1"/>
  <c r="U25" i="4"/>
  <c r="AT38" i="5" s="1"/>
  <c r="T25" i="4"/>
  <c r="AS38" i="5" s="1"/>
  <c r="S25" i="4"/>
  <c r="AR38" i="5" s="1"/>
  <c r="R25" i="4"/>
  <c r="AQ38" i="5" s="1"/>
  <c r="Q25" i="4"/>
  <c r="AO38" i="5" s="1"/>
  <c r="J25" i="4"/>
  <c r="AN38" i="5" s="1"/>
  <c r="I25" i="4"/>
  <c r="AM38" i="5" s="1"/>
  <c r="H25" i="4"/>
  <c r="AL38" i="5" s="1"/>
  <c r="G25" i="4"/>
  <c r="AK38" i="5" s="1"/>
  <c r="F25" i="4"/>
  <c r="AJ38" i="5" s="1"/>
  <c r="E25" i="4"/>
  <c r="AH38" i="5" s="1"/>
  <c r="D25" i="4"/>
  <c r="AH24" i="4"/>
  <c r="BB64" i="5" s="1"/>
  <c r="AG24" i="4"/>
  <c r="BA64" i="5" s="1"/>
  <c r="AF24" i="4"/>
  <c r="AZ64" i="5" s="1"/>
  <c r="AE24" i="4"/>
  <c r="AY64" i="5" s="1"/>
  <c r="AD24" i="4"/>
  <c r="AX64" i="5" s="1"/>
  <c r="AC24" i="4"/>
  <c r="AV64" i="5" s="1"/>
  <c r="V24" i="4"/>
  <c r="AU64" i="5" s="1"/>
  <c r="U24" i="4"/>
  <c r="AT64" i="5" s="1"/>
  <c r="T24" i="4"/>
  <c r="AS64" i="5" s="1"/>
  <c r="S24" i="4"/>
  <c r="AR64" i="5" s="1"/>
  <c r="R24" i="4"/>
  <c r="AQ64" i="5" s="1"/>
  <c r="Q24" i="4"/>
  <c r="AO64" i="5" s="1"/>
  <c r="J24" i="4"/>
  <c r="AN64" i="5" s="1"/>
  <c r="I24" i="4"/>
  <c r="AM64" i="5" s="1"/>
  <c r="H24" i="4"/>
  <c r="AL64" i="5" s="1"/>
  <c r="G24" i="4"/>
  <c r="AK64" i="5" s="1"/>
  <c r="F24" i="4"/>
  <c r="AJ64" i="5" s="1"/>
  <c r="E24" i="4"/>
  <c r="AH64" i="5" s="1"/>
  <c r="D24" i="4"/>
  <c r="AH23" i="4"/>
  <c r="BB62" i="5" s="1"/>
  <c r="AG23" i="4"/>
  <c r="BA62" i="5" s="1"/>
  <c r="AF23" i="4"/>
  <c r="AZ62" i="5" s="1"/>
  <c r="AE23" i="4"/>
  <c r="AY62" i="5" s="1"/>
  <c r="AD23" i="4"/>
  <c r="AX62" i="5" s="1"/>
  <c r="AC23" i="4"/>
  <c r="AV62" i="5" s="1"/>
  <c r="X23" i="4"/>
  <c r="V23" i="4"/>
  <c r="AU62" i="5" s="1"/>
  <c r="U23" i="4"/>
  <c r="AT62" i="5" s="1"/>
  <c r="T23" i="4"/>
  <c r="AS62" i="5" s="1"/>
  <c r="S23" i="4"/>
  <c r="AR62" i="5" s="1"/>
  <c r="R23" i="4"/>
  <c r="AQ62" i="5" s="1"/>
  <c r="Q23" i="4"/>
  <c r="AO62" i="5" s="1"/>
  <c r="J23" i="4"/>
  <c r="AN62" i="5" s="1"/>
  <c r="I23" i="4"/>
  <c r="AM62" i="5" s="1"/>
  <c r="H23" i="4"/>
  <c r="AL62" i="5" s="1"/>
  <c r="G23" i="4"/>
  <c r="AK62" i="5" s="1"/>
  <c r="F23" i="4"/>
  <c r="AJ62" i="5" s="1"/>
  <c r="E23" i="4"/>
  <c r="AH62" i="5" s="1"/>
  <c r="D23" i="4"/>
  <c r="AH22" i="4"/>
  <c r="BB39" i="5" s="1"/>
  <c r="AG22" i="4"/>
  <c r="BA39" i="5" s="1"/>
  <c r="AF22" i="4"/>
  <c r="AZ39" i="5" s="1"/>
  <c r="AE22" i="4"/>
  <c r="AY39" i="5" s="1"/>
  <c r="AD22" i="4"/>
  <c r="AX39" i="5" s="1"/>
  <c r="AC22" i="4"/>
  <c r="AV39" i="5" s="1"/>
  <c r="V22" i="4"/>
  <c r="AU39" i="5" s="1"/>
  <c r="U22" i="4"/>
  <c r="AT39" i="5" s="1"/>
  <c r="T22" i="4"/>
  <c r="AS39" i="5" s="1"/>
  <c r="S22" i="4"/>
  <c r="AR39" i="5" s="1"/>
  <c r="R22" i="4"/>
  <c r="Q22" i="4"/>
  <c r="AO39" i="5" s="1"/>
  <c r="J22" i="4"/>
  <c r="AN39" i="5" s="1"/>
  <c r="I22" i="4"/>
  <c r="AM39" i="5" s="1"/>
  <c r="H22" i="4"/>
  <c r="AL39" i="5" s="1"/>
  <c r="G22" i="4"/>
  <c r="AK39" i="5" s="1"/>
  <c r="F22" i="4"/>
  <c r="AJ39" i="5" s="1"/>
  <c r="E22" i="4"/>
  <c r="AH39" i="5" s="1"/>
  <c r="D22" i="4"/>
  <c r="AH21" i="4"/>
  <c r="BB46" i="5" s="1"/>
  <c r="AG21" i="4"/>
  <c r="BA46" i="5" s="1"/>
  <c r="AF21" i="4"/>
  <c r="AZ46" i="5" s="1"/>
  <c r="AE21" i="4"/>
  <c r="AY46" i="5" s="1"/>
  <c r="AD21" i="4"/>
  <c r="AX46" i="5" s="1"/>
  <c r="AC21" i="4"/>
  <c r="X21" i="4"/>
  <c r="V21" i="4"/>
  <c r="AU46" i="5" s="1"/>
  <c r="U21" i="4"/>
  <c r="AT46" i="5" s="1"/>
  <c r="T21" i="4"/>
  <c r="S21" i="4"/>
  <c r="AR46" i="5" s="1"/>
  <c r="R21" i="4"/>
  <c r="AQ46" i="5" s="1"/>
  <c r="Q21" i="4"/>
  <c r="AO46" i="5" s="1"/>
  <c r="J21" i="4"/>
  <c r="AN46" i="5" s="1"/>
  <c r="I21" i="4"/>
  <c r="AM46" i="5" s="1"/>
  <c r="H21" i="4"/>
  <c r="AL46" i="5" s="1"/>
  <c r="G21" i="4"/>
  <c r="AK46" i="5" s="1"/>
  <c r="F21" i="4"/>
  <c r="E21" i="4"/>
  <c r="AH46" i="5" s="1"/>
  <c r="D21" i="4"/>
  <c r="AH20" i="4"/>
  <c r="BB49" i="5" s="1"/>
  <c r="AG20" i="4"/>
  <c r="BA49" i="5" s="1"/>
  <c r="AF20" i="4"/>
  <c r="AZ49" i="5" s="1"/>
  <c r="AE20" i="4"/>
  <c r="AD20" i="4"/>
  <c r="AX49" i="5" s="1"/>
  <c r="AC20" i="4"/>
  <c r="AV49" i="5" s="1"/>
  <c r="V20" i="4"/>
  <c r="AU49" i="5" s="1"/>
  <c r="U20" i="4"/>
  <c r="AT49" i="5" s="1"/>
  <c r="T20" i="4"/>
  <c r="AS49" i="5" s="1"/>
  <c r="S20" i="4"/>
  <c r="AR49" i="5" s="1"/>
  <c r="R20" i="4"/>
  <c r="Q20" i="4"/>
  <c r="AO49" i="5" s="1"/>
  <c r="M20" i="4"/>
  <c r="J20" i="4"/>
  <c r="AN49" i="5" s="1"/>
  <c r="I20" i="4"/>
  <c r="AM49" i="5" s="1"/>
  <c r="H20" i="4"/>
  <c r="AL49" i="5" s="1"/>
  <c r="G20" i="4"/>
  <c r="AK49" i="5" s="1"/>
  <c r="F20" i="4"/>
  <c r="AJ49" i="5" s="1"/>
  <c r="E20" i="4"/>
  <c r="AH49" i="5" s="1"/>
  <c r="D20" i="4"/>
  <c r="AH19" i="4"/>
  <c r="BB63" i="5" s="1"/>
  <c r="AG19" i="4"/>
  <c r="BA63" i="5" s="1"/>
  <c r="AF19" i="4"/>
  <c r="AZ63" i="5" s="1"/>
  <c r="AE19" i="4"/>
  <c r="AY63" i="5" s="1"/>
  <c r="AD19" i="4"/>
  <c r="AX63" i="5" s="1"/>
  <c r="AC19" i="4"/>
  <c r="X19" i="4"/>
  <c r="V19" i="4"/>
  <c r="AU63" i="5" s="1"/>
  <c r="U19" i="4"/>
  <c r="AT63" i="5" s="1"/>
  <c r="T19" i="4"/>
  <c r="S19" i="4"/>
  <c r="AR63" i="5" s="1"/>
  <c r="R19" i="4"/>
  <c r="AQ63" i="5" s="1"/>
  <c r="Q19" i="4"/>
  <c r="AO63" i="5" s="1"/>
  <c r="J19" i="4"/>
  <c r="AN63" i="5" s="1"/>
  <c r="I19" i="4"/>
  <c r="AM63" i="5" s="1"/>
  <c r="H19" i="4"/>
  <c r="AL63" i="5" s="1"/>
  <c r="G19" i="4"/>
  <c r="AK63" i="5" s="1"/>
  <c r="F19" i="4"/>
  <c r="E19" i="4"/>
  <c r="AH63" i="5" s="1"/>
  <c r="D19" i="4"/>
  <c r="AH18" i="4"/>
  <c r="BB35" i="5" s="1"/>
  <c r="BY16" i="5" s="1"/>
  <c r="AG18" i="4"/>
  <c r="BA35" i="5" s="1"/>
  <c r="BX16" i="5" s="1"/>
  <c r="AF18" i="4"/>
  <c r="AZ35" i="5" s="1"/>
  <c r="BW16" i="5" s="1"/>
  <c r="AE18" i="4"/>
  <c r="AD18" i="4"/>
  <c r="AX35" i="5" s="1"/>
  <c r="BU16" i="5" s="1"/>
  <c r="AC18" i="4"/>
  <c r="AV35" i="5" s="1"/>
  <c r="BT16" i="5" s="1"/>
  <c r="V18" i="4"/>
  <c r="AU35" i="5" s="1"/>
  <c r="BS16" i="5" s="1"/>
  <c r="U18" i="4"/>
  <c r="AT35" i="5" s="1"/>
  <c r="BR16" i="5" s="1"/>
  <c r="T18" i="4"/>
  <c r="AS35" i="5" s="1"/>
  <c r="BQ16" i="5" s="1"/>
  <c r="S18" i="4"/>
  <c r="AR35" i="5" s="1"/>
  <c r="BP16" i="5" s="1"/>
  <c r="R18" i="4"/>
  <c r="Q18" i="4"/>
  <c r="AO35" i="5" s="1"/>
  <c r="BN16" i="5" s="1"/>
  <c r="M18" i="4"/>
  <c r="J18" i="4"/>
  <c r="AN35" i="5" s="1"/>
  <c r="BM16" i="5" s="1"/>
  <c r="I18" i="4"/>
  <c r="AM35" i="5" s="1"/>
  <c r="BL16" i="5" s="1"/>
  <c r="H18" i="4"/>
  <c r="AL35" i="5" s="1"/>
  <c r="BK16" i="5" s="1"/>
  <c r="G18" i="4"/>
  <c r="AK35" i="5" s="1"/>
  <c r="BJ16" i="5" s="1"/>
  <c r="F18" i="4"/>
  <c r="AJ35" i="5" s="1"/>
  <c r="BI16" i="5" s="1"/>
  <c r="E18" i="4"/>
  <c r="AH35" i="5" s="1"/>
  <c r="BH16" i="5" s="1"/>
  <c r="D18" i="4"/>
  <c r="AK17" i="4"/>
  <c r="AH17" i="4"/>
  <c r="BB61" i="5" s="1"/>
  <c r="BY18" i="5" s="1"/>
  <c r="AG17" i="4"/>
  <c r="BA61" i="5" s="1"/>
  <c r="BX18" i="5" s="1"/>
  <c r="AF17" i="4"/>
  <c r="AZ61" i="5" s="1"/>
  <c r="BW18" i="5" s="1"/>
  <c r="AE17" i="4"/>
  <c r="AY61" i="5" s="1"/>
  <c r="BV18" i="5" s="1"/>
  <c r="AD17" i="4"/>
  <c r="AX61" i="5" s="1"/>
  <c r="BU18" i="5" s="1"/>
  <c r="AC17" i="4"/>
  <c r="X17" i="4"/>
  <c r="V17" i="4"/>
  <c r="AU61" i="5" s="1"/>
  <c r="BS18" i="5" s="1"/>
  <c r="U17" i="4"/>
  <c r="AT61" i="5" s="1"/>
  <c r="BR18" i="5" s="1"/>
  <c r="T17" i="4"/>
  <c r="S17" i="4"/>
  <c r="AR61" i="5" s="1"/>
  <c r="BP18" i="5" s="1"/>
  <c r="R17" i="4"/>
  <c r="AQ61" i="5" s="1"/>
  <c r="BO18" i="5" s="1"/>
  <c r="Q17" i="4"/>
  <c r="AO61" i="5" s="1"/>
  <c r="BN18" i="5" s="1"/>
  <c r="J17" i="4"/>
  <c r="AN61" i="5" s="1"/>
  <c r="BM18" i="5" s="1"/>
  <c r="I17" i="4"/>
  <c r="AM61" i="5" s="1"/>
  <c r="BL18" i="5" s="1"/>
  <c r="H17" i="4"/>
  <c r="AL61" i="5" s="1"/>
  <c r="BK18" i="5" s="1"/>
  <c r="G17" i="4"/>
  <c r="AK61" i="5" s="1"/>
  <c r="BJ18" i="5" s="1"/>
  <c r="F17" i="4"/>
  <c r="E17" i="4"/>
  <c r="AH61" i="5" s="1"/>
  <c r="BH18" i="5" s="1"/>
  <c r="D17" i="4"/>
  <c r="AH16" i="4"/>
  <c r="BB65" i="5" s="1"/>
  <c r="BY14" i="5" s="1"/>
  <c r="AG16" i="4"/>
  <c r="BA65" i="5" s="1"/>
  <c r="BX14" i="5" s="1"/>
  <c r="AF16" i="4"/>
  <c r="AZ65" i="5" s="1"/>
  <c r="BW14" i="5" s="1"/>
  <c r="AE16" i="4"/>
  <c r="AD16" i="4"/>
  <c r="AX65" i="5" s="1"/>
  <c r="BU14" i="5" s="1"/>
  <c r="AC16" i="4"/>
  <c r="AV65" i="5" s="1"/>
  <c r="BT14" i="5" s="1"/>
  <c r="V16" i="4"/>
  <c r="AU65" i="5" s="1"/>
  <c r="BS14" i="5" s="1"/>
  <c r="U16" i="4"/>
  <c r="AT65" i="5" s="1"/>
  <c r="BR14" i="5" s="1"/>
  <c r="T16" i="4"/>
  <c r="AS65" i="5" s="1"/>
  <c r="BQ14" i="5" s="1"/>
  <c r="S16" i="4"/>
  <c r="AR65" i="5" s="1"/>
  <c r="BP14" i="5" s="1"/>
  <c r="R16" i="4"/>
  <c r="Q16" i="4"/>
  <c r="AO65" i="5" s="1"/>
  <c r="BN14" i="5" s="1"/>
  <c r="J16" i="4"/>
  <c r="AN65" i="5" s="1"/>
  <c r="BM14" i="5" s="1"/>
  <c r="I16" i="4"/>
  <c r="AM65" i="5" s="1"/>
  <c r="BL14" i="5" s="1"/>
  <c r="H16" i="4"/>
  <c r="AL65" i="5" s="1"/>
  <c r="BK14" i="5" s="1"/>
  <c r="G16" i="4"/>
  <c r="AK65" i="5" s="1"/>
  <c r="BJ14" i="5" s="1"/>
  <c r="F16" i="4"/>
  <c r="AJ65" i="5" s="1"/>
  <c r="BI14" i="5" s="1"/>
  <c r="E16" i="4"/>
  <c r="AH65" i="5" s="1"/>
  <c r="BH14" i="5" s="1"/>
  <c r="D16" i="4"/>
  <c r="AH15" i="4"/>
  <c r="BB67" i="5" s="1"/>
  <c r="BY17" i="5" s="1"/>
  <c r="AG15" i="4"/>
  <c r="BA67" i="5" s="1"/>
  <c r="BX17" i="5" s="1"/>
  <c r="AF15" i="4"/>
  <c r="AZ67" i="5" s="1"/>
  <c r="BW17" i="5" s="1"/>
  <c r="AE15" i="4"/>
  <c r="AY67" i="5" s="1"/>
  <c r="BV17" i="5" s="1"/>
  <c r="AD15" i="4"/>
  <c r="AX67" i="5" s="1"/>
  <c r="BU17" i="5" s="1"/>
  <c r="AC15" i="4"/>
  <c r="X15" i="4"/>
  <c r="V15" i="4"/>
  <c r="AU67" i="5" s="1"/>
  <c r="BS17" i="5" s="1"/>
  <c r="U15" i="4"/>
  <c r="AT67" i="5" s="1"/>
  <c r="BR17" i="5" s="1"/>
  <c r="T15" i="4"/>
  <c r="S15" i="4"/>
  <c r="AR67" i="5" s="1"/>
  <c r="BP17" i="5" s="1"/>
  <c r="R15" i="4"/>
  <c r="AQ67" i="5" s="1"/>
  <c r="BO17" i="5" s="1"/>
  <c r="Q15" i="4"/>
  <c r="AO67" i="5" s="1"/>
  <c r="BN17" i="5" s="1"/>
  <c r="J15" i="4"/>
  <c r="AN67" i="5" s="1"/>
  <c r="BM17" i="5" s="1"/>
  <c r="I15" i="4"/>
  <c r="AM67" i="5" s="1"/>
  <c r="BL17" i="5" s="1"/>
  <c r="H15" i="4"/>
  <c r="AL67" i="5" s="1"/>
  <c r="BK17" i="5" s="1"/>
  <c r="G15" i="4"/>
  <c r="AK67" i="5" s="1"/>
  <c r="BJ17" i="5" s="1"/>
  <c r="F15" i="4"/>
  <c r="E15" i="4"/>
  <c r="AH67" i="5" s="1"/>
  <c r="BH17" i="5" s="1"/>
  <c r="D15" i="4"/>
  <c r="AH14" i="4"/>
  <c r="AG14" i="4"/>
  <c r="BA57" i="5" s="1"/>
  <c r="BX15" i="5" s="1"/>
  <c r="AF14" i="4"/>
  <c r="AZ57" i="5" s="1"/>
  <c r="BW15" i="5" s="1"/>
  <c r="AE14" i="4"/>
  <c r="AD14" i="4"/>
  <c r="AC14" i="4"/>
  <c r="AV57" i="5" s="1"/>
  <c r="BT15" i="5" s="1"/>
  <c r="V14" i="4"/>
  <c r="AU57" i="5" s="1"/>
  <c r="BS15" i="5" s="1"/>
  <c r="U14" i="4"/>
  <c r="T14" i="4"/>
  <c r="AS57" i="5" s="1"/>
  <c r="BQ15" i="5" s="1"/>
  <c r="S14" i="4"/>
  <c r="AR57" i="5" s="1"/>
  <c r="BP15" i="5" s="1"/>
  <c r="R14" i="4"/>
  <c r="AQ57" i="5" s="1"/>
  <c r="BO15" i="5" s="1"/>
  <c r="Q14" i="4"/>
  <c r="J14" i="4"/>
  <c r="AN57" i="5" s="1"/>
  <c r="BM15" i="5" s="1"/>
  <c r="I14" i="4"/>
  <c r="AM57" i="5" s="1"/>
  <c r="BL15" i="5" s="1"/>
  <c r="H14" i="4"/>
  <c r="G14" i="4"/>
  <c r="AK57" i="5" s="1"/>
  <c r="BJ15" i="5" s="1"/>
  <c r="F14" i="4"/>
  <c r="AJ57" i="5" s="1"/>
  <c r="BI15" i="5" s="1"/>
  <c r="E14" i="4"/>
  <c r="D14" i="4"/>
  <c r="AJ13" i="4"/>
  <c r="AH13" i="4"/>
  <c r="AG13" i="4"/>
  <c r="BA59" i="5" s="1"/>
  <c r="BX13" i="5" s="1"/>
  <c r="AF13" i="4"/>
  <c r="AZ59" i="5" s="1"/>
  <c r="BW13" i="5" s="1"/>
  <c r="AE13" i="4"/>
  <c r="AD13" i="4"/>
  <c r="AC13" i="4"/>
  <c r="X13" i="4"/>
  <c r="V13" i="4"/>
  <c r="U13" i="4"/>
  <c r="T13" i="4"/>
  <c r="S13" i="4"/>
  <c r="AR59" i="5" s="1"/>
  <c r="BP13" i="5" s="1"/>
  <c r="R13" i="4"/>
  <c r="Q13" i="4"/>
  <c r="AO59" i="5" s="1"/>
  <c r="BN13" i="5" s="1"/>
  <c r="J13" i="4"/>
  <c r="AN59" i="5" s="1"/>
  <c r="BM13" i="5" s="1"/>
  <c r="I13" i="4"/>
  <c r="H13" i="4"/>
  <c r="G13" i="4"/>
  <c r="AK59" i="5" s="1"/>
  <c r="BJ13" i="5" s="1"/>
  <c r="F13" i="4"/>
  <c r="E13" i="4"/>
  <c r="D13" i="4"/>
  <c r="AH12" i="4"/>
  <c r="AG12" i="4"/>
  <c r="BA71" i="5" s="1"/>
  <c r="BX12" i="5" s="1"/>
  <c r="AF12" i="4"/>
  <c r="AE12" i="4"/>
  <c r="AD12" i="4"/>
  <c r="AC12" i="4"/>
  <c r="V12" i="4"/>
  <c r="U12" i="4"/>
  <c r="T12" i="4"/>
  <c r="AS71" i="5" s="1"/>
  <c r="BQ12" i="5" s="1"/>
  <c r="S12" i="4"/>
  <c r="R12" i="4"/>
  <c r="Y12" i="4" s="1"/>
  <c r="Q12" i="4"/>
  <c r="J12" i="4"/>
  <c r="I12" i="4"/>
  <c r="H12" i="4"/>
  <c r="G12" i="4"/>
  <c r="AK71" i="5" s="1"/>
  <c r="BJ12" i="5" s="1"/>
  <c r="F12" i="4"/>
  <c r="E12" i="4"/>
  <c r="D12" i="4"/>
  <c r="AJ11" i="4"/>
  <c r="AH11" i="4"/>
  <c r="BB43" i="5" s="1"/>
  <c r="BY11" i="5" s="1"/>
  <c r="AG11" i="4"/>
  <c r="BA43" i="5" s="1"/>
  <c r="BX11" i="5" s="1"/>
  <c r="AF11" i="4"/>
  <c r="AZ43" i="5" s="1"/>
  <c r="BW11" i="5" s="1"/>
  <c r="AE11" i="4"/>
  <c r="AY43" i="5" s="1"/>
  <c r="BV11" i="5" s="1"/>
  <c r="AD11" i="4"/>
  <c r="AX43" i="5" s="1"/>
  <c r="BU11" i="5" s="1"/>
  <c r="AC11" i="4"/>
  <c r="X11" i="4"/>
  <c r="V11" i="4"/>
  <c r="AU43" i="5" s="1"/>
  <c r="BS11" i="5" s="1"/>
  <c r="U11" i="4"/>
  <c r="AT43" i="5" s="1"/>
  <c r="BR11" i="5" s="1"/>
  <c r="T11" i="4"/>
  <c r="S11" i="4"/>
  <c r="AR43" i="5" s="1"/>
  <c r="BP11" i="5" s="1"/>
  <c r="R11" i="4"/>
  <c r="AQ43" i="5" s="1"/>
  <c r="BO11" i="5" s="1"/>
  <c r="Q11" i="4"/>
  <c r="AO43" i="5" s="1"/>
  <c r="BN11" i="5" s="1"/>
  <c r="J11" i="4"/>
  <c r="AN43" i="5" s="1"/>
  <c r="BM11" i="5" s="1"/>
  <c r="I11" i="4"/>
  <c r="AM43" i="5" s="1"/>
  <c r="BL11" i="5" s="1"/>
  <c r="H11" i="4"/>
  <c r="AL43" i="5" s="1"/>
  <c r="BK11" i="5" s="1"/>
  <c r="G11" i="4"/>
  <c r="AK43" i="5" s="1"/>
  <c r="BJ11" i="5" s="1"/>
  <c r="F11" i="4"/>
  <c r="E11" i="4"/>
  <c r="D11" i="4"/>
  <c r="AH10" i="4"/>
  <c r="AG10" i="4"/>
  <c r="BA60" i="5" s="1"/>
  <c r="BX10" i="5" s="1"/>
  <c r="AF10" i="4"/>
  <c r="AZ60" i="5" s="1"/>
  <c r="BW10" i="5" s="1"/>
  <c r="AE10" i="4"/>
  <c r="AD10" i="4"/>
  <c r="AC10" i="4"/>
  <c r="AV60" i="5" s="1"/>
  <c r="BT10" i="5" s="1"/>
  <c r="Y10" i="4"/>
  <c r="Z10" i="4" s="1"/>
  <c r="V10" i="4"/>
  <c r="AU60" i="5" s="1"/>
  <c r="BS10" i="5" s="1"/>
  <c r="U10" i="4"/>
  <c r="T10" i="4"/>
  <c r="AS60" i="5" s="1"/>
  <c r="BQ10" i="5" s="1"/>
  <c r="S10" i="4"/>
  <c r="AR60" i="5" s="1"/>
  <c r="BP10" i="5" s="1"/>
  <c r="R10" i="4"/>
  <c r="AQ60" i="5" s="1"/>
  <c r="BO10" i="5" s="1"/>
  <c r="Q10" i="4"/>
  <c r="J10" i="4"/>
  <c r="AN60" i="5" s="1"/>
  <c r="BM10" i="5" s="1"/>
  <c r="I10" i="4"/>
  <c r="AM60" i="5" s="1"/>
  <c r="BL10" i="5" s="1"/>
  <c r="H10" i="4"/>
  <c r="G10" i="4"/>
  <c r="AK60" i="5" s="1"/>
  <c r="BJ10" i="5" s="1"/>
  <c r="F10" i="4"/>
  <c r="AJ60" i="5" s="1"/>
  <c r="BI10" i="5" s="1"/>
  <c r="E10" i="4"/>
  <c r="D10" i="4"/>
  <c r="AH9" i="4"/>
  <c r="AG9" i="4"/>
  <c r="BA54" i="5" s="1"/>
  <c r="BX9" i="5" s="1"/>
  <c r="AF9" i="4"/>
  <c r="AZ54" i="5" s="1"/>
  <c r="BW9" i="5" s="1"/>
  <c r="AE9" i="4"/>
  <c r="AD9" i="4"/>
  <c r="AK9" i="4" s="1"/>
  <c r="AC9" i="4"/>
  <c r="AJ9" i="4" s="1"/>
  <c r="X9" i="4"/>
  <c r="V9" i="4"/>
  <c r="U9" i="4"/>
  <c r="T9" i="4"/>
  <c r="AS54" i="5" s="1"/>
  <c r="BQ9" i="5" s="1"/>
  <c r="S9" i="4"/>
  <c r="AR54" i="5" s="1"/>
  <c r="BP9" i="5" s="1"/>
  <c r="R9" i="4"/>
  <c r="Q9" i="4"/>
  <c r="AO54" i="5" s="1"/>
  <c r="BN9" i="5" s="1"/>
  <c r="J9" i="4"/>
  <c r="AN54" i="5" s="1"/>
  <c r="BM9" i="5" s="1"/>
  <c r="I9" i="4"/>
  <c r="H9" i="4"/>
  <c r="G9" i="4"/>
  <c r="AK54" i="5" s="1"/>
  <c r="BJ9" i="5" s="1"/>
  <c r="F9" i="4"/>
  <c r="E9" i="4"/>
  <c r="L9" i="4" s="1"/>
  <c r="D9" i="4"/>
  <c r="AJ8" i="4"/>
  <c r="AH8" i="4"/>
  <c r="AG8" i="4"/>
  <c r="BA52" i="5" s="1"/>
  <c r="BX7" i="5" s="1"/>
  <c r="AF8" i="4"/>
  <c r="AE8" i="4"/>
  <c r="AD8" i="4"/>
  <c r="AC8" i="4"/>
  <c r="V8" i="4"/>
  <c r="U8" i="4"/>
  <c r="T8" i="4"/>
  <c r="AS52" i="5" s="1"/>
  <c r="BQ7" i="5" s="1"/>
  <c r="S8" i="4"/>
  <c r="R8" i="4"/>
  <c r="Y8" i="4" s="1"/>
  <c r="Q8" i="4"/>
  <c r="J8" i="4"/>
  <c r="I8" i="4"/>
  <c r="H8" i="4"/>
  <c r="G8" i="4"/>
  <c r="AK52" i="5" s="1"/>
  <c r="BJ7" i="5" s="1"/>
  <c r="F8" i="4"/>
  <c r="E8" i="4"/>
  <c r="D8" i="4"/>
  <c r="AJ7" i="4"/>
  <c r="AH7" i="4"/>
  <c r="BB58" i="5" s="1"/>
  <c r="BY8" i="5" s="1"/>
  <c r="AG7" i="4"/>
  <c r="AF7" i="4"/>
  <c r="AE7" i="4"/>
  <c r="AY58" i="5" s="1"/>
  <c r="BV8" i="5" s="1"/>
  <c r="AD7" i="4"/>
  <c r="AX58" i="5" s="1"/>
  <c r="BU8" i="5" s="1"/>
  <c r="AC7" i="4"/>
  <c r="X7" i="4"/>
  <c r="V7" i="4"/>
  <c r="AU58" i="5" s="1"/>
  <c r="BS8" i="5" s="1"/>
  <c r="U7" i="4"/>
  <c r="AT58" i="5" s="1"/>
  <c r="BR8" i="5" s="1"/>
  <c r="T7" i="4"/>
  <c r="S7" i="4"/>
  <c r="R7" i="4"/>
  <c r="AQ58" i="5" s="1"/>
  <c r="BO8" i="5" s="1"/>
  <c r="Q7" i="4"/>
  <c r="AO58" i="5" s="1"/>
  <c r="BN8" i="5" s="1"/>
  <c r="J7" i="4"/>
  <c r="I7" i="4"/>
  <c r="AM58" i="5" s="1"/>
  <c r="BL8" i="5" s="1"/>
  <c r="H7" i="4"/>
  <c r="AL58" i="5" s="1"/>
  <c r="BK8" i="5" s="1"/>
  <c r="G7" i="4"/>
  <c r="F7" i="4"/>
  <c r="E7" i="4"/>
  <c r="AH58" i="5" s="1"/>
  <c r="BH8" i="5" s="1"/>
  <c r="D7" i="4"/>
  <c r="AH6" i="4"/>
  <c r="BB48" i="5" s="1"/>
  <c r="BY5" i="5" s="1"/>
  <c r="AG6" i="4"/>
  <c r="BA48" i="5" s="1"/>
  <c r="BX5" i="5" s="1"/>
  <c r="AF6" i="4"/>
  <c r="AE6" i="4"/>
  <c r="AY48" i="5" s="1"/>
  <c r="BV5" i="5" s="1"/>
  <c r="AD6" i="4"/>
  <c r="AC6" i="4"/>
  <c r="Y6" i="4"/>
  <c r="V6" i="4"/>
  <c r="AU48" i="5" s="1"/>
  <c r="BS5" i="5" s="1"/>
  <c r="U6" i="4"/>
  <c r="AT48" i="5" s="1"/>
  <c r="BR5" i="5" s="1"/>
  <c r="T6" i="4"/>
  <c r="AS48" i="5" s="1"/>
  <c r="BQ5" i="5" s="1"/>
  <c r="S6" i="4"/>
  <c r="R6" i="4"/>
  <c r="AQ48" i="5" s="1"/>
  <c r="BO5" i="5" s="1"/>
  <c r="Q6" i="4"/>
  <c r="J6" i="4"/>
  <c r="I6" i="4"/>
  <c r="AM48" i="5" s="1"/>
  <c r="BL5" i="5" s="1"/>
  <c r="H6" i="4"/>
  <c r="AL48" i="5" s="1"/>
  <c r="BK5" i="5" s="1"/>
  <c r="G6" i="4"/>
  <c r="AK48" i="5" s="1"/>
  <c r="BJ5" i="5" s="1"/>
  <c r="F6" i="4"/>
  <c r="E6" i="4"/>
  <c r="AH48" i="5" s="1"/>
  <c r="BH5" i="5" s="1"/>
  <c r="D6" i="4"/>
  <c r="AJ5" i="4"/>
  <c r="AH5" i="4"/>
  <c r="AG5" i="4"/>
  <c r="AF5" i="4"/>
  <c r="AE5" i="4"/>
  <c r="AD5" i="4"/>
  <c r="AC5" i="4"/>
  <c r="V5" i="4"/>
  <c r="U5" i="4"/>
  <c r="T5" i="4"/>
  <c r="S5" i="4"/>
  <c r="R5" i="4"/>
  <c r="Q5" i="4"/>
  <c r="X5" i="4" s="1"/>
  <c r="J5" i="4"/>
  <c r="I5" i="4"/>
  <c r="H5" i="4"/>
  <c r="G5" i="4"/>
  <c r="F5" i="4"/>
  <c r="E5" i="4"/>
  <c r="D5" i="4"/>
  <c r="W106" i="3"/>
  <c r="V106" i="3"/>
  <c r="U106" i="3"/>
  <c r="T106" i="3"/>
  <c r="S106" i="3"/>
  <c r="R106" i="3"/>
  <c r="Q106" i="3"/>
  <c r="P106" i="3"/>
  <c r="O106" i="3"/>
  <c r="N106" i="3"/>
  <c r="M106" i="3"/>
  <c r="L106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W99" i="3"/>
  <c r="V99" i="3"/>
  <c r="U99" i="3"/>
  <c r="T99" i="3"/>
  <c r="S99" i="3"/>
  <c r="R99" i="3"/>
  <c r="Q99" i="3"/>
  <c r="P99" i="3"/>
  <c r="O99" i="3"/>
  <c r="N99" i="3"/>
  <c r="M99" i="3"/>
  <c r="L99" i="3"/>
  <c r="W98" i="3"/>
  <c r="V98" i="3"/>
  <c r="U98" i="3"/>
  <c r="T98" i="3"/>
  <c r="S98" i="3"/>
  <c r="R98" i="3"/>
  <c r="Q98" i="3"/>
  <c r="P98" i="3"/>
  <c r="O98" i="3"/>
  <c r="N98" i="3"/>
  <c r="M98" i="3"/>
  <c r="L98" i="3"/>
  <c r="W97" i="3"/>
  <c r="V97" i="3"/>
  <c r="U97" i="3"/>
  <c r="T97" i="3"/>
  <c r="S97" i="3"/>
  <c r="R97" i="3"/>
  <c r="Q97" i="3"/>
  <c r="P97" i="3"/>
  <c r="O97" i="3"/>
  <c r="N97" i="3"/>
  <c r="M97" i="3"/>
  <c r="L97" i="3"/>
  <c r="W96" i="3"/>
  <c r="V96" i="3"/>
  <c r="U96" i="3"/>
  <c r="T96" i="3"/>
  <c r="S96" i="3"/>
  <c r="R96" i="3"/>
  <c r="Q96" i="3"/>
  <c r="P96" i="3"/>
  <c r="O96" i="3"/>
  <c r="N96" i="3"/>
  <c r="M96" i="3"/>
  <c r="L96" i="3"/>
  <c r="W95" i="3"/>
  <c r="V95" i="3"/>
  <c r="U95" i="3"/>
  <c r="T95" i="3"/>
  <c r="S95" i="3"/>
  <c r="R95" i="3"/>
  <c r="Q95" i="3"/>
  <c r="P95" i="3"/>
  <c r="O95" i="3"/>
  <c r="N95" i="3"/>
  <c r="M95" i="3"/>
  <c r="L95" i="3"/>
  <c r="W94" i="3"/>
  <c r="V94" i="3"/>
  <c r="U94" i="3"/>
  <c r="T94" i="3"/>
  <c r="S94" i="3"/>
  <c r="R94" i="3"/>
  <c r="Q94" i="3"/>
  <c r="P94" i="3"/>
  <c r="O94" i="3"/>
  <c r="N94" i="3"/>
  <c r="M94" i="3"/>
  <c r="L94" i="3"/>
  <c r="W93" i="3"/>
  <c r="V93" i="3"/>
  <c r="U93" i="3"/>
  <c r="T93" i="3"/>
  <c r="S93" i="3"/>
  <c r="R93" i="3"/>
  <c r="Q93" i="3"/>
  <c r="P93" i="3"/>
  <c r="O93" i="3"/>
  <c r="N93" i="3"/>
  <c r="M93" i="3"/>
  <c r="L93" i="3"/>
  <c r="W92" i="3"/>
  <c r="V92" i="3"/>
  <c r="U92" i="3"/>
  <c r="T92" i="3"/>
  <c r="S92" i="3"/>
  <c r="R92" i="3"/>
  <c r="Q92" i="3"/>
  <c r="P92" i="3"/>
  <c r="O92" i="3"/>
  <c r="N92" i="3"/>
  <c r="M92" i="3"/>
  <c r="L92" i="3"/>
  <c r="W91" i="3"/>
  <c r="V91" i="3"/>
  <c r="U91" i="3"/>
  <c r="T91" i="3"/>
  <c r="S91" i="3"/>
  <c r="R91" i="3"/>
  <c r="Q91" i="3"/>
  <c r="P91" i="3"/>
  <c r="O91" i="3"/>
  <c r="N91" i="3"/>
  <c r="M91" i="3"/>
  <c r="L91" i="3"/>
  <c r="W90" i="3"/>
  <c r="V90" i="3"/>
  <c r="U90" i="3"/>
  <c r="T90" i="3"/>
  <c r="S90" i="3"/>
  <c r="R90" i="3"/>
  <c r="Q90" i="3"/>
  <c r="P90" i="3"/>
  <c r="O90" i="3"/>
  <c r="N90" i="3"/>
  <c r="M90" i="3"/>
  <c r="L90" i="3"/>
  <c r="W89" i="3"/>
  <c r="V89" i="3"/>
  <c r="U89" i="3"/>
  <c r="T89" i="3"/>
  <c r="S89" i="3"/>
  <c r="R89" i="3"/>
  <c r="Q89" i="3"/>
  <c r="P89" i="3"/>
  <c r="O89" i="3"/>
  <c r="N89" i="3"/>
  <c r="M89" i="3"/>
  <c r="L89" i="3"/>
  <c r="W88" i="3"/>
  <c r="V88" i="3"/>
  <c r="U88" i="3"/>
  <c r="T88" i="3"/>
  <c r="S88" i="3"/>
  <c r="R88" i="3"/>
  <c r="Q88" i="3"/>
  <c r="P88" i="3"/>
  <c r="O88" i="3"/>
  <c r="N88" i="3"/>
  <c r="M88" i="3"/>
  <c r="L88" i="3"/>
  <c r="W87" i="3"/>
  <c r="V87" i="3"/>
  <c r="U87" i="3"/>
  <c r="T87" i="3"/>
  <c r="S87" i="3"/>
  <c r="R87" i="3"/>
  <c r="Q87" i="3"/>
  <c r="P87" i="3"/>
  <c r="O87" i="3"/>
  <c r="N87" i="3"/>
  <c r="M87" i="3"/>
  <c r="L87" i="3"/>
  <c r="W86" i="3"/>
  <c r="V86" i="3"/>
  <c r="U86" i="3"/>
  <c r="T86" i="3"/>
  <c r="S86" i="3"/>
  <c r="R86" i="3"/>
  <c r="Q86" i="3"/>
  <c r="P86" i="3"/>
  <c r="O86" i="3"/>
  <c r="N86" i="3"/>
  <c r="M86" i="3"/>
  <c r="L86" i="3"/>
  <c r="W85" i="3"/>
  <c r="V85" i="3"/>
  <c r="U85" i="3"/>
  <c r="T85" i="3"/>
  <c r="S85" i="3"/>
  <c r="R85" i="3"/>
  <c r="Q85" i="3"/>
  <c r="P85" i="3"/>
  <c r="O85" i="3"/>
  <c r="N85" i="3"/>
  <c r="M85" i="3"/>
  <c r="L85" i="3"/>
  <c r="W84" i="3"/>
  <c r="V84" i="3"/>
  <c r="U84" i="3"/>
  <c r="T84" i="3"/>
  <c r="S84" i="3"/>
  <c r="R84" i="3"/>
  <c r="Q84" i="3"/>
  <c r="P84" i="3"/>
  <c r="O84" i="3"/>
  <c r="N84" i="3"/>
  <c r="M84" i="3"/>
  <c r="L84" i="3"/>
  <c r="W83" i="3"/>
  <c r="V83" i="3"/>
  <c r="U83" i="3"/>
  <c r="T83" i="3"/>
  <c r="S83" i="3"/>
  <c r="R83" i="3"/>
  <c r="Q83" i="3"/>
  <c r="P83" i="3"/>
  <c r="O83" i="3"/>
  <c r="N83" i="3"/>
  <c r="M83" i="3"/>
  <c r="L83" i="3"/>
  <c r="W82" i="3"/>
  <c r="V82" i="3"/>
  <c r="U82" i="3"/>
  <c r="T82" i="3"/>
  <c r="S82" i="3"/>
  <c r="R82" i="3"/>
  <c r="Q82" i="3"/>
  <c r="P82" i="3"/>
  <c r="O82" i="3"/>
  <c r="N82" i="3"/>
  <c r="M82" i="3"/>
  <c r="L82" i="3"/>
  <c r="W81" i="3"/>
  <c r="V81" i="3"/>
  <c r="U81" i="3"/>
  <c r="T81" i="3"/>
  <c r="S81" i="3"/>
  <c r="R81" i="3"/>
  <c r="Q81" i="3"/>
  <c r="P81" i="3"/>
  <c r="O81" i="3"/>
  <c r="N81" i="3"/>
  <c r="M81" i="3"/>
  <c r="L81" i="3"/>
  <c r="W80" i="3"/>
  <c r="V80" i="3"/>
  <c r="U80" i="3"/>
  <c r="T80" i="3"/>
  <c r="S80" i="3"/>
  <c r="R80" i="3"/>
  <c r="Q80" i="3"/>
  <c r="P80" i="3"/>
  <c r="O80" i="3"/>
  <c r="N80" i="3"/>
  <c r="M80" i="3"/>
  <c r="L80" i="3"/>
  <c r="W79" i="3"/>
  <c r="V79" i="3"/>
  <c r="U79" i="3"/>
  <c r="T79" i="3"/>
  <c r="S79" i="3"/>
  <c r="R79" i="3"/>
  <c r="Q79" i="3"/>
  <c r="P79" i="3"/>
  <c r="O79" i="3"/>
  <c r="N79" i="3"/>
  <c r="M79" i="3"/>
  <c r="L79" i="3"/>
  <c r="W78" i="3"/>
  <c r="V78" i="3"/>
  <c r="U78" i="3"/>
  <c r="T78" i="3"/>
  <c r="S78" i="3"/>
  <c r="R78" i="3"/>
  <c r="Q78" i="3"/>
  <c r="P78" i="3"/>
  <c r="O78" i="3"/>
  <c r="N78" i="3"/>
  <c r="M78" i="3"/>
  <c r="L78" i="3"/>
  <c r="W77" i="3"/>
  <c r="V77" i="3"/>
  <c r="U77" i="3"/>
  <c r="T77" i="3"/>
  <c r="S77" i="3"/>
  <c r="R77" i="3"/>
  <c r="Q77" i="3"/>
  <c r="P77" i="3"/>
  <c r="O77" i="3"/>
  <c r="N77" i="3"/>
  <c r="M77" i="3"/>
  <c r="L77" i="3"/>
  <c r="W76" i="3"/>
  <c r="V76" i="3"/>
  <c r="U76" i="3"/>
  <c r="T76" i="3"/>
  <c r="S76" i="3"/>
  <c r="R76" i="3"/>
  <c r="Q76" i="3"/>
  <c r="P76" i="3"/>
  <c r="O76" i="3"/>
  <c r="N76" i="3"/>
  <c r="M76" i="3"/>
  <c r="L76" i="3"/>
  <c r="W75" i="3"/>
  <c r="V75" i="3"/>
  <c r="U75" i="3"/>
  <c r="T75" i="3"/>
  <c r="S75" i="3"/>
  <c r="R75" i="3"/>
  <c r="Q75" i="3"/>
  <c r="P75" i="3"/>
  <c r="O75" i="3"/>
  <c r="N75" i="3"/>
  <c r="M75" i="3"/>
  <c r="L75" i="3"/>
  <c r="W74" i="3"/>
  <c r="V74" i="3"/>
  <c r="U74" i="3"/>
  <c r="T74" i="3"/>
  <c r="S74" i="3"/>
  <c r="R74" i="3"/>
  <c r="Q74" i="3"/>
  <c r="P74" i="3"/>
  <c r="O74" i="3"/>
  <c r="N74" i="3"/>
  <c r="M74" i="3"/>
  <c r="L74" i="3"/>
  <c r="W73" i="3"/>
  <c r="V73" i="3"/>
  <c r="U73" i="3"/>
  <c r="T73" i="3"/>
  <c r="S73" i="3"/>
  <c r="R73" i="3"/>
  <c r="Q73" i="3"/>
  <c r="P73" i="3"/>
  <c r="O73" i="3"/>
  <c r="N73" i="3"/>
  <c r="M73" i="3"/>
  <c r="L73" i="3"/>
  <c r="W72" i="3"/>
  <c r="V72" i="3"/>
  <c r="U72" i="3"/>
  <c r="T72" i="3"/>
  <c r="S72" i="3"/>
  <c r="R72" i="3"/>
  <c r="Q72" i="3"/>
  <c r="P72" i="3"/>
  <c r="O72" i="3"/>
  <c r="N72" i="3"/>
  <c r="M72" i="3"/>
  <c r="L72" i="3"/>
  <c r="W71" i="3"/>
  <c r="V71" i="3"/>
  <c r="U71" i="3"/>
  <c r="T71" i="3"/>
  <c r="S71" i="3"/>
  <c r="R71" i="3"/>
  <c r="Q71" i="3"/>
  <c r="P71" i="3"/>
  <c r="O71" i="3"/>
  <c r="N71" i="3"/>
  <c r="M71" i="3"/>
  <c r="L71" i="3"/>
  <c r="W70" i="3"/>
  <c r="V70" i="3"/>
  <c r="U70" i="3"/>
  <c r="T70" i="3"/>
  <c r="S70" i="3"/>
  <c r="R70" i="3"/>
  <c r="Q70" i="3"/>
  <c r="P70" i="3"/>
  <c r="O70" i="3"/>
  <c r="N70" i="3"/>
  <c r="M70" i="3"/>
  <c r="L70" i="3"/>
  <c r="W69" i="3"/>
  <c r="V69" i="3"/>
  <c r="U69" i="3"/>
  <c r="T69" i="3"/>
  <c r="S69" i="3"/>
  <c r="R69" i="3"/>
  <c r="Q69" i="3"/>
  <c r="P69" i="3"/>
  <c r="O69" i="3"/>
  <c r="N69" i="3"/>
  <c r="M69" i="3"/>
  <c r="L69" i="3"/>
  <c r="W68" i="3"/>
  <c r="V68" i="3"/>
  <c r="U68" i="3"/>
  <c r="T68" i="3"/>
  <c r="S68" i="3"/>
  <c r="R68" i="3"/>
  <c r="Q68" i="3"/>
  <c r="P68" i="3"/>
  <c r="O68" i="3"/>
  <c r="N68" i="3"/>
  <c r="M68" i="3"/>
  <c r="L68" i="3"/>
  <c r="W67" i="3"/>
  <c r="V67" i="3"/>
  <c r="U67" i="3"/>
  <c r="T67" i="3"/>
  <c r="S67" i="3"/>
  <c r="R67" i="3"/>
  <c r="Q67" i="3"/>
  <c r="P67" i="3"/>
  <c r="O67" i="3"/>
  <c r="N67" i="3"/>
  <c r="M67" i="3"/>
  <c r="L67" i="3"/>
  <c r="W66" i="3"/>
  <c r="V66" i="3"/>
  <c r="U66" i="3"/>
  <c r="T66" i="3"/>
  <c r="S66" i="3"/>
  <c r="R66" i="3"/>
  <c r="Q66" i="3"/>
  <c r="P66" i="3"/>
  <c r="O66" i="3"/>
  <c r="N66" i="3"/>
  <c r="M66" i="3"/>
  <c r="L66" i="3"/>
  <c r="W65" i="3"/>
  <c r="V65" i="3"/>
  <c r="U65" i="3"/>
  <c r="T65" i="3"/>
  <c r="S65" i="3"/>
  <c r="R65" i="3"/>
  <c r="Q65" i="3"/>
  <c r="P65" i="3"/>
  <c r="O65" i="3"/>
  <c r="N65" i="3"/>
  <c r="M65" i="3"/>
  <c r="L65" i="3"/>
  <c r="W64" i="3"/>
  <c r="V64" i="3"/>
  <c r="U64" i="3"/>
  <c r="T64" i="3"/>
  <c r="S64" i="3"/>
  <c r="R64" i="3"/>
  <c r="Q64" i="3"/>
  <c r="P64" i="3"/>
  <c r="O64" i="3"/>
  <c r="N64" i="3"/>
  <c r="M64" i="3"/>
  <c r="L64" i="3"/>
  <c r="W63" i="3"/>
  <c r="V63" i="3"/>
  <c r="U63" i="3"/>
  <c r="T63" i="3"/>
  <c r="S63" i="3"/>
  <c r="R63" i="3"/>
  <c r="Q63" i="3"/>
  <c r="P63" i="3"/>
  <c r="O63" i="3"/>
  <c r="N63" i="3"/>
  <c r="M63" i="3"/>
  <c r="L63" i="3"/>
  <c r="W62" i="3"/>
  <c r="V62" i="3"/>
  <c r="U62" i="3"/>
  <c r="T62" i="3"/>
  <c r="S62" i="3"/>
  <c r="R62" i="3"/>
  <c r="Q62" i="3"/>
  <c r="P62" i="3"/>
  <c r="O62" i="3"/>
  <c r="N62" i="3"/>
  <c r="M62" i="3"/>
  <c r="L62" i="3"/>
  <c r="W61" i="3"/>
  <c r="V61" i="3"/>
  <c r="U61" i="3"/>
  <c r="T61" i="3"/>
  <c r="S61" i="3"/>
  <c r="R61" i="3"/>
  <c r="Q61" i="3"/>
  <c r="P61" i="3"/>
  <c r="O61" i="3"/>
  <c r="N61" i="3"/>
  <c r="M61" i="3"/>
  <c r="L61" i="3"/>
  <c r="W60" i="3"/>
  <c r="V60" i="3"/>
  <c r="U60" i="3"/>
  <c r="T60" i="3"/>
  <c r="S60" i="3"/>
  <c r="R60" i="3"/>
  <c r="Q60" i="3"/>
  <c r="P60" i="3"/>
  <c r="O60" i="3"/>
  <c r="N60" i="3"/>
  <c r="M60" i="3"/>
  <c r="L60" i="3"/>
  <c r="W59" i="3"/>
  <c r="V59" i="3"/>
  <c r="U59" i="3"/>
  <c r="T59" i="3"/>
  <c r="S59" i="3"/>
  <c r="R59" i="3"/>
  <c r="Q59" i="3"/>
  <c r="P59" i="3"/>
  <c r="O59" i="3"/>
  <c r="N59" i="3"/>
  <c r="M59" i="3"/>
  <c r="L59" i="3"/>
  <c r="W58" i="3"/>
  <c r="V58" i="3"/>
  <c r="U58" i="3"/>
  <c r="T58" i="3"/>
  <c r="S58" i="3"/>
  <c r="R58" i="3"/>
  <c r="Q58" i="3"/>
  <c r="P58" i="3"/>
  <c r="O58" i="3"/>
  <c r="N58" i="3"/>
  <c r="M58" i="3"/>
  <c r="L58" i="3"/>
  <c r="W57" i="3"/>
  <c r="V57" i="3"/>
  <c r="U57" i="3"/>
  <c r="T57" i="3"/>
  <c r="S57" i="3"/>
  <c r="R57" i="3"/>
  <c r="Q57" i="3"/>
  <c r="P57" i="3"/>
  <c r="O57" i="3"/>
  <c r="N57" i="3"/>
  <c r="M57" i="3"/>
  <c r="L57" i="3"/>
  <c r="W56" i="3"/>
  <c r="V56" i="3"/>
  <c r="U56" i="3"/>
  <c r="T56" i="3"/>
  <c r="S56" i="3"/>
  <c r="R56" i="3"/>
  <c r="Q56" i="3"/>
  <c r="P56" i="3"/>
  <c r="O56" i="3"/>
  <c r="N56" i="3"/>
  <c r="M56" i="3"/>
  <c r="L56" i="3"/>
  <c r="W55" i="3"/>
  <c r="V55" i="3"/>
  <c r="U55" i="3"/>
  <c r="T55" i="3"/>
  <c r="S55" i="3"/>
  <c r="R55" i="3"/>
  <c r="Q55" i="3"/>
  <c r="P55" i="3"/>
  <c r="O55" i="3"/>
  <c r="N55" i="3"/>
  <c r="M55" i="3"/>
  <c r="L55" i="3"/>
  <c r="W54" i="3"/>
  <c r="V54" i="3"/>
  <c r="U54" i="3"/>
  <c r="T54" i="3"/>
  <c r="S54" i="3"/>
  <c r="R54" i="3"/>
  <c r="Q54" i="3"/>
  <c r="P54" i="3"/>
  <c r="O54" i="3"/>
  <c r="N54" i="3"/>
  <c r="M54" i="3"/>
  <c r="L54" i="3"/>
  <c r="W53" i="3"/>
  <c r="V53" i="3"/>
  <c r="U53" i="3"/>
  <c r="T53" i="3"/>
  <c r="S53" i="3"/>
  <c r="R53" i="3"/>
  <c r="Q53" i="3"/>
  <c r="P53" i="3"/>
  <c r="O53" i="3"/>
  <c r="N53" i="3"/>
  <c r="M53" i="3"/>
  <c r="L53" i="3"/>
  <c r="W52" i="3"/>
  <c r="V52" i="3"/>
  <c r="U52" i="3"/>
  <c r="T52" i="3"/>
  <c r="S52" i="3"/>
  <c r="R52" i="3"/>
  <c r="Q52" i="3"/>
  <c r="P52" i="3"/>
  <c r="O52" i="3"/>
  <c r="N52" i="3"/>
  <c r="M52" i="3"/>
  <c r="L52" i="3"/>
  <c r="W51" i="3"/>
  <c r="V51" i="3"/>
  <c r="U51" i="3"/>
  <c r="T51" i="3"/>
  <c r="S51" i="3"/>
  <c r="R51" i="3"/>
  <c r="Q51" i="3"/>
  <c r="P51" i="3"/>
  <c r="O51" i="3"/>
  <c r="N51" i="3"/>
  <c r="M51" i="3"/>
  <c r="L51" i="3"/>
  <c r="W50" i="3"/>
  <c r="V50" i="3"/>
  <c r="U50" i="3"/>
  <c r="T50" i="3"/>
  <c r="S50" i="3"/>
  <c r="R50" i="3"/>
  <c r="Q50" i="3"/>
  <c r="P50" i="3"/>
  <c r="O50" i="3"/>
  <c r="N50" i="3"/>
  <c r="M50" i="3"/>
  <c r="L50" i="3"/>
  <c r="W49" i="3"/>
  <c r="V49" i="3"/>
  <c r="U49" i="3"/>
  <c r="T49" i="3"/>
  <c r="S49" i="3"/>
  <c r="R49" i="3"/>
  <c r="Q49" i="3"/>
  <c r="P49" i="3"/>
  <c r="O49" i="3"/>
  <c r="N49" i="3"/>
  <c r="M49" i="3"/>
  <c r="L49" i="3"/>
  <c r="W48" i="3"/>
  <c r="V48" i="3"/>
  <c r="U48" i="3"/>
  <c r="T48" i="3"/>
  <c r="S48" i="3"/>
  <c r="R48" i="3"/>
  <c r="Q48" i="3"/>
  <c r="P48" i="3"/>
  <c r="O48" i="3"/>
  <c r="N48" i="3"/>
  <c r="M48" i="3"/>
  <c r="L48" i="3"/>
  <c r="W47" i="3"/>
  <c r="V47" i="3"/>
  <c r="U47" i="3"/>
  <c r="T47" i="3"/>
  <c r="S47" i="3"/>
  <c r="R47" i="3"/>
  <c r="Q47" i="3"/>
  <c r="P47" i="3"/>
  <c r="O47" i="3"/>
  <c r="N47" i="3"/>
  <c r="M47" i="3"/>
  <c r="L47" i="3"/>
  <c r="W46" i="3"/>
  <c r="V46" i="3"/>
  <c r="U46" i="3"/>
  <c r="T46" i="3"/>
  <c r="S46" i="3"/>
  <c r="R46" i="3"/>
  <c r="Q46" i="3"/>
  <c r="P46" i="3"/>
  <c r="O46" i="3"/>
  <c r="N46" i="3"/>
  <c r="M46" i="3"/>
  <c r="L46" i="3"/>
  <c r="W45" i="3"/>
  <c r="V45" i="3"/>
  <c r="U45" i="3"/>
  <c r="T45" i="3"/>
  <c r="S45" i="3"/>
  <c r="R45" i="3"/>
  <c r="Q45" i="3"/>
  <c r="P45" i="3"/>
  <c r="O45" i="3"/>
  <c r="N45" i="3"/>
  <c r="M45" i="3"/>
  <c r="L45" i="3"/>
  <c r="W44" i="3"/>
  <c r="V44" i="3"/>
  <c r="U44" i="3"/>
  <c r="T44" i="3"/>
  <c r="S44" i="3"/>
  <c r="R44" i="3"/>
  <c r="Q44" i="3"/>
  <c r="P44" i="3"/>
  <c r="O44" i="3"/>
  <c r="N44" i="3"/>
  <c r="M44" i="3"/>
  <c r="L44" i="3"/>
  <c r="W43" i="3"/>
  <c r="V43" i="3"/>
  <c r="U43" i="3"/>
  <c r="T43" i="3"/>
  <c r="S43" i="3"/>
  <c r="R43" i="3"/>
  <c r="Q43" i="3"/>
  <c r="P43" i="3"/>
  <c r="O43" i="3"/>
  <c r="N43" i="3"/>
  <c r="M43" i="3"/>
  <c r="L43" i="3"/>
  <c r="W42" i="3"/>
  <c r="V42" i="3"/>
  <c r="U42" i="3"/>
  <c r="T42" i="3"/>
  <c r="S42" i="3"/>
  <c r="R42" i="3"/>
  <c r="Q42" i="3"/>
  <c r="P42" i="3"/>
  <c r="O42" i="3"/>
  <c r="N42" i="3"/>
  <c r="M42" i="3"/>
  <c r="L42" i="3"/>
  <c r="W41" i="3"/>
  <c r="V41" i="3"/>
  <c r="U41" i="3"/>
  <c r="T41" i="3"/>
  <c r="S41" i="3"/>
  <c r="R41" i="3"/>
  <c r="Q41" i="3"/>
  <c r="P41" i="3"/>
  <c r="O41" i="3"/>
  <c r="N41" i="3"/>
  <c r="M41" i="3"/>
  <c r="L41" i="3"/>
  <c r="W40" i="3"/>
  <c r="V40" i="3"/>
  <c r="U40" i="3"/>
  <c r="T40" i="3"/>
  <c r="S40" i="3"/>
  <c r="R40" i="3"/>
  <c r="Q40" i="3"/>
  <c r="P40" i="3"/>
  <c r="O40" i="3"/>
  <c r="N40" i="3"/>
  <c r="M40" i="3"/>
  <c r="L40" i="3"/>
  <c r="W39" i="3"/>
  <c r="V39" i="3"/>
  <c r="U39" i="3"/>
  <c r="T39" i="3"/>
  <c r="S39" i="3"/>
  <c r="R39" i="3"/>
  <c r="Q39" i="3"/>
  <c r="P39" i="3"/>
  <c r="O39" i="3"/>
  <c r="N39" i="3"/>
  <c r="M39" i="3"/>
  <c r="L39" i="3"/>
  <c r="W38" i="3"/>
  <c r="V38" i="3"/>
  <c r="U38" i="3"/>
  <c r="T38" i="3"/>
  <c r="S38" i="3"/>
  <c r="R38" i="3"/>
  <c r="Q38" i="3"/>
  <c r="P38" i="3"/>
  <c r="O38" i="3"/>
  <c r="N38" i="3"/>
  <c r="M38" i="3"/>
  <c r="L38" i="3"/>
  <c r="W37" i="3"/>
  <c r="V37" i="3"/>
  <c r="U37" i="3"/>
  <c r="T37" i="3"/>
  <c r="S37" i="3"/>
  <c r="R37" i="3"/>
  <c r="Q37" i="3"/>
  <c r="P37" i="3"/>
  <c r="O37" i="3"/>
  <c r="N37" i="3"/>
  <c r="M37" i="3"/>
  <c r="L37" i="3"/>
  <c r="W36" i="3"/>
  <c r="V36" i="3"/>
  <c r="U36" i="3"/>
  <c r="T36" i="3"/>
  <c r="S36" i="3"/>
  <c r="R36" i="3"/>
  <c r="Q36" i="3"/>
  <c r="P36" i="3"/>
  <c r="O36" i="3"/>
  <c r="N36" i="3"/>
  <c r="M36" i="3"/>
  <c r="L36" i="3"/>
  <c r="W35" i="3"/>
  <c r="V35" i="3"/>
  <c r="U35" i="3"/>
  <c r="T35" i="3"/>
  <c r="S35" i="3"/>
  <c r="R35" i="3"/>
  <c r="Q35" i="3"/>
  <c r="P35" i="3"/>
  <c r="O35" i="3"/>
  <c r="N35" i="3"/>
  <c r="M35" i="3"/>
  <c r="L35" i="3"/>
  <c r="W34" i="3"/>
  <c r="V34" i="3"/>
  <c r="U34" i="3"/>
  <c r="T34" i="3"/>
  <c r="S34" i="3"/>
  <c r="R34" i="3"/>
  <c r="Q34" i="3"/>
  <c r="P34" i="3"/>
  <c r="O34" i="3"/>
  <c r="N34" i="3"/>
  <c r="M34" i="3"/>
  <c r="L34" i="3"/>
  <c r="W33" i="3"/>
  <c r="V33" i="3"/>
  <c r="U33" i="3"/>
  <c r="T33" i="3"/>
  <c r="S33" i="3"/>
  <c r="R33" i="3"/>
  <c r="Q33" i="3"/>
  <c r="P33" i="3"/>
  <c r="O33" i="3"/>
  <c r="N33" i="3"/>
  <c r="M33" i="3"/>
  <c r="L33" i="3"/>
  <c r="W32" i="3"/>
  <c r="V32" i="3"/>
  <c r="U32" i="3"/>
  <c r="T32" i="3"/>
  <c r="S32" i="3"/>
  <c r="R32" i="3"/>
  <c r="Q32" i="3"/>
  <c r="P32" i="3"/>
  <c r="O32" i="3"/>
  <c r="N32" i="3"/>
  <c r="M32" i="3"/>
  <c r="L32" i="3"/>
  <c r="W31" i="3"/>
  <c r="V31" i="3"/>
  <c r="U31" i="3"/>
  <c r="T31" i="3"/>
  <c r="S31" i="3"/>
  <c r="R31" i="3"/>
  <c r="Q31" i="3"/>
  <c r="P31" i="3"/>
  <c r="O31" i="3"/>
  <c r="N31" i="3"/>
  <c r="M31" i="3"/>
  <c r="L31" i="3"/>
  <c r="W30" i="3"/>
  <c r="V30" i="3"/>
  <c r="U30" i="3"/>
  <c r="T30" i="3"/>
  <c r="S30" i="3"/>
  <c r="R30" i="3"/>
  <c r="Q30" i="3"/>
  <c r="P30" i="3"/>
  <c r="O30" i="3"/>
  <c r="N30" i="3"/>
  <c r="M30" i="3"/>
  <c r="L30" i="3"/>
  <c r="W29" i="3"/>
  <c r="V29" i="3"/>
  <c r="U29" i="3"/>
  <c r="T29" i="3"/>
  <c r="S29" i="3"/>
  <c r="R29" i="3"/>
  <c r="Q29" i="3"/>
  <c r="P29" i="3"/>
  <c r="O29" i="3"/>
  <c r="N29" i="3"/>
  <c r="M29" i="3"/>
  <c r="L29" i="3"/>
  <c r="B29" i="3"/>
  <c r="W28" i="3"/>
  <c r="V28" i="3"/>
  <c r="U28" i="3"/>
  <c r="T28" i="3"/>
  <c r="S28" i="3"/>
  <c r="R28" i="3"/>
  <c r="Q28" i="3"/>
  <c r="P28" i="3"/>
  <c r="O28" i="3"/>
  <c r="N28" i="3"/>
  <c r="M28" i="3"/>
  <c r="L28" i="3"/>
  <c r="B28" i="3"/>
  <c r="A28" i="3"/>
  <c r="A29" i="3" s="1"/>
  <c r="A30" i="3" s="1"/>
  <c r="A31" i="3" s="1"/>
  <c r="W27" i="3"/>
  <c r="V27" i="3"/>
  <c r="U27" i="3"/>
  <c r="T27" i="3"/>
  <c r="S27" i="3"/>
  <c r="R27" i="3"/>
  <c r="Q27" i="3"/>
  <c r="P27" i="3"/>
  <c r="O27" i="3"/>
  <c r="N27" i="3"/>
  <c r="M27" i="3"/>
  <c r="L27" i="3"/>
  <c r="B27" i="3"/>
  <c r="W26" i="3"/>
  <c r="V26" i="3"/>
  <c r="U26" i="3"/>
  <c r="T26" i="3"/>
  <c r="S26" i="3"/>
  <c r="R26" i="3"/>
  <c r="Q26" i="3"/>
  <c r="P26" i="3"/>
  <c r="O26" i="3"/>
  <c r="N26" i="3"/>
  <c r="M26" i="3"/>
  <c r="L26" i="3"/>
  <c r="W25" i="3"/>
  <c r="V25" i="3"/>
  <c r="U25" i="3"/>
  <c r="T25" i="3"/>
  <c r="S25" i="3"/>
  <c r="R25" i="3"/>
  <c r="Q25" i="3"/>
  <c r="P25" i="3"/>
  <c r="O25" i="3"/>
  <c r="N25" i="3"/>
  <c r="M25" i="3"/>
  <c r="L25" i="3"/>
  <c r="W24" i="3"/>
  <c r="V24" i="3"/>
  <c r="U24" i="3"/>
  <c r="T24" i="3"/>
  <c r="S24" i="3"/>
  <c r="R24" i="3"/>
  <c r="Q24" i="3"/>
  <c r="P24" i="3"/>
  <c r="O24" i="3"/>
  <c r="N24" i="3"/>
  <c r="M24" i="3"/>
  <c r="L24" i="3"/>
  <c r="W23" i="3"/>
  <c r="V23" i="3"/>
  <c r="U23" i="3"/>
  <c r="T23" i="3"/>
  <c r="S23" i="3"/>
  <c r="R23" i="3"/>
  <c r="Q23" i="3"/>
  <c r="P23" i="3"/>
  <c r="O23" i="3"/>
  <c r="N23" i="3"/>
  <c r="M23" i="3"/>
  <c r="L23" i="3"/>
  <c r="W22" i="3"/>
  <c r="V22" i="3"/>
  <c r="U22" i="3"/>
  <c r="T22" i="3"/>
  <c r="S22" i="3"/>
  <c r="R22" i="3"/>
  <c r="Q22" i="3"/>
  <c r="P22" i="3"/>
  <c r="O22" i="3"/>
  <c r="N22" i="3"/>
  <c r="M22" i="3"/>
  <c r="L22" i="3"/>
  <c r="W21" i="3"/>
  <c r="V21" i="3"/>
  <c r="U21" i="3"/>
  <c r="T21" i="3"/>
  <c r="S21" i="3"/>
  <c r="R21" i="3"/>
  <c r="Q21" i="3"/>
  <c r="P21" i="3"/>
  <c r="O21" i="3"/>
  <c r="N21" i="3"/>
  <c r="M21" i="3"/>
  <c r="L21" i="3"/>
  <c r="W20" i="3"/>
  <c r="V20" i="3"/>
  <c r="U20" i="3"/>
  <c r="T20" i="3"/>
  <c r="S20" i="3"/>
  <c r="R20" i="3"/>
  <c r="Q20" i="3"/>
  <c r="P20" i="3"/>
  <c r="O20" i="3"/>
  <c r="N20" i="3"/>
  <c r="M20" i="3"/>
  <c r="L20" i="3"/>
  <c r="W19" i="3"/>
  <c r="V19" i="3"/>
  <c r="U19" i="3"/>
  <c r="T19" i="3"/>
  <c r="S19" i="3"/>
  <c r="R19" i="3"/>
  <c r="Q19" i="3"/>
  <c r="P19" i="3"/>
  <c r="O19" i="3"/>
  <c r="N19" i="3"/>
  <c r="M19" i="3"/>
  <c r="L19" i="3"/>
  <c r="W18" i="3"/>
  <c r="V18" i="3"/>
  <c r="U18" i="3"/>
  <c r="T18" i="3"/>
  <c r="S18" i="3"/>
  <c r="R18" i="3"/>
  <c r="Q18" i="3"/>
  <c r="P18" i="3"/>
  <c r="O18" i="3"/>
  <c r="N18" i="3"/>
  <c r="M18" i="3"/>
  <c r="L18" i="3"/>
  <c r="W17" i="3"/>
  <c r="V17" i="3"/>
  <c r="U17" i="3"/>
  <c r="T17" i="3"/>
  <c r="S17" i="3"/>
  <c r="R17" i="3"/>
  <c r="Q17" i="3"/>
  <c r="P17" i="3"/>
  <c r="O17" i="3"/>
  <c r="N17" i="3"/>
  <c r="M17" i="3"/>
  <c r="L17" i="3"/>
  <c r="W16" i="3"/>
  <c r="V16" i="3"/>
  <c r="U16" i="3"/>
  <c r="T16" i="3"/>
  <c r="S16" i="3"/>
  <c r="R16" i="3"/>
  <c r="Q16" i="3"/>
  <c r="P16" i="3"/>
  <c r="O16" i="3"/>
  <c r="N16" i="3"/>
  <c r="M16" i="3"/>
  <c r="L16" i="3"/>
  <c r="W15" i="3"/>
  <c r="V15" i="3"/>
  <c r="U15" i="3"/>
  <c r="T15" i="3"/>
  <c r="S15" i="3"/>
  <c r="R15" i="3"/>
  <c r="Q15" i="3"/>
  <c r="P15" i="3"/>
  <c r="O15" i="3"/>
  <c r="N15" i="3"/>
  <c r="M15" i="3"/>
  <c r="L15" i="3"/>
  <c r="W14" i="3"/>
  <c r="V14" i="3"/>
  <c r="U14" i="3"/>
  <c r="T14" i="3"/>
  <c r="S14" i="3"/>
  <c r="R14" i="3"/>
  <c r="Q14" i="3"/>
  <c r="P14" i="3"/>
  <c r="O14" i="3"/>
  <c r="N14" i="3"/>
  <c r="M14" i="3"/>
  <c r="L14" i="3"/>
  <c r="W13" i="3"/>
  <c r="V13" i="3"/>
  <c r="U13" i="3"/>
  <c r="T13" i="3"/>
  <c r="S13" i="3"/>
  <c r="R13" i="3"/>
  <c r="Q13" i="3"/>
  <c r="P13" i="3"/>
  <c r="O13" i="3"/>
  <c r="N13" i="3"/>
  <c r="M13" i="3"/>
  <c r="L13" i="3"/>
  <c r="W12" i="3"/>
  <c r="V12" i="3"/>
  <c r="U12" i="3"/>
  <c r="T12" i="3"/>
  <c r="S12" i="3"/>
  <c r="R12" i="3"/>
  <c r="Q12" i="3"/>
  <c r="P12" i="3"/>
  <c r="O12" i="3"/>
  <c r="N12" i="3"/>
  <c r="M12" i="3"/>
  <c r="L12" i="3"/>
  <c r="W11" i="3"/>
  <c r="V11" i="3"/>
  <c r="U11" i="3"/>
  <c r="T11" i="3"/>
  <c r="S11" i="3"/>
  <c r="R11" i="3"/>
  <c r="Q11" i="3"/>
  <c r="P11" i="3"/>
  <c r="O11" i="3"/>
  <c r="N11" i="3"/>
  <c r="M11" i="3"/>
  <c r="L11" i="3"/>
  <c r="W10" i="3"/>
  <c r="V10" i="3"/>
  <c r="U10" i="3"/>
  <c r="T10" i="3"/>
  <c r="S10" i="3"/>
  <c r="R10" i="3"/>
  <c r="Q10" i="3"/>
  <c r="P10" i="3"/>
  <c r="O10" i="3"/>
  <c r="N10" i="3"/>
  <c r="M10" i="3"/>
  <c r="L10" i="3"/>
  <c r="BA5" i="3"/>
  <c r="AW5" i="3"/>
  <c r="AS5" i="3"/>
  <c r="AC5" i="3"/>
  <c r="Y5" i="3"/>
  <c r="A1188" i="2"/>
  <c r="K1187" i="2"/>
  <c r="A1187" i="2"/>
  <c r="K1186" i="2"/>
  <c r="A1186" i="2"/>
  <c r="K1185" i="2"/>
  <c r="A1185" i="2"/>
  <c r="K1184" i="2"/>
  <c r="A1184" i="2"/>
  <c r="K1183" i="2"/>
  <c r="A1183" i="2"/>
  <c r="K1182" i="2"/>
  <c r="A1182" i="2"/>
  <c r="K1181" i="2"/>
  <c r="A1181" i="2"/>
  <c r="K1180" i="2"/>
  <c r="A1180" i="2"/>
  <c r="K1179" i="2"/>
  <c r="A1179" i="2"/>
  <c r="K1178" i="2"/>
  <c r="A1178" i="2"/>
  <c r="K1177" i="2"/>
  <c r="A1177" i="2"/>
  <c r="K1176" i="2"/>
  <c r="A1176" i="2"/>
  <c r="K1175" i="2"/>
  <c r="A1175" i="2"/>
  <c r="K1174" i="2"/>
  <c r="A1174" i="2"/>
  <c r="K1173" i="2"/>
  <c r="A1173" i="2"/>
  <c r="K1172" i="2"/>
  <c r="A1172" i="2"/>
  <c r="K1171" i="2"/>
  <c r="A1171" i="2"/>
  <c r="K1170" i="2"/>
  <c r="A1170" i="2"/>
  <c r="K1169" i="2"/>
  <c r="A1169" i="2"/>
  <c r="K1168" i="2"/>
  <c r="A1168" i="2"/>
  <c r="K1167" i="2"/>
  <c r="A1167" i="2"/>
  <c r="K1166" i="2"/>
  <c r="A1166" i="2"/>
  <c r="K1165" i="2"/>
  <c r="A1165" i="2"/>
  <c r="K1164" i="2"/>
  <c r="A1164" i="2"/>
  <c r="K1163" i="2"/>
  <c r="A1163" i="2"/>
  <c r="K1162" i="2"/>
  <c r="A1162" i="2"/>
  <c r="K1161" i="2"/>
  <c r="A1161" i="2"/>
  <c r="K1160" i="2"/>
  <c r="A1160" i="2"/>
  <c r="K1159" i="2"/>
  <c r="A1159" i="2"/>
  <c r="K1158" i="2"/>
  <c r="A1158" i="2"/>
  <c r="K1157" i="2"/>
  <c r="A1157" i="2"/>
  <c r="K1156" i="2"/>
  <c r="A1156" i="2"/>
  <c r="K1155" i="2"/>
  <c r="A1155" i="2"/>
  <c r="K1154" i="2"/>
  <c r="A1154" i="2"/>
  <c r="K1153" i="2"/>
  <c r="A1153" i="2"/>
  <c r="K1152" i="2"/>
  <c r="A1152" i="2"/>
  <c r="K1151" i="2"/>
  <c r="A1151" i="2"/>
  <c r="K1150" i="2"/>
  <c r="A1150" i="2"/>
  <c r="K1149" i="2"/>
  <c r="A1149" i="2"/>
  <c r="K1148" i="2"/>
  <c r="A1148" i="2"/>
  <c r="K1147" i="2"/>
  <c r="A1147" i="2"/>
  <c r="K1146" i="2"/>
  <c r="A1146" i="2"/>
  <c r="K1145" i="2"/>
  <c r="A1145" i="2"/>
  <c r="K1144" i="2"/>
  <c r="A1144" i="2"/>
  <c r="K1143" i="2"/>
  <c r="A1143" i="2"/>
  <c r="K1142" i="2"/>
  <c r="A1142" i="2"/>
  <c r="K1141" i="2"/>
  <c r="A1141" i="2"/>
  <c r="K1140" i="2"/>
  <c r="A1140" i="2"/>
  <c r="K1139" i="2"/>
  <c r="A1139" i="2"/>
  <c r="K1138" i="2"/>
  <c r="A1138" i="2"/>
  <c r="K1137" i="2"/>
  <c r="A1137" i="2"/>
  <c r="K1136" i="2"/>
  <c r="A1136" i="2"/>
  <c r="K1135" i="2"/>
  <c r="A1135" i="2"/>
  <c r="K1134" i="2"/>
  <c r="A1134" i="2"/>
  <c r="K1133" i="2"/>
  <c r="A1133" i="2"/>
  <c r="K1132" i="2"/>
  <c r="A1132" i="2"/>
  <c r="K1131" i="2"/>
  <c r="A1131" i="2"/>
  <c r="K1130" i="2"/>
  <c r="A1130" i="2"/>
  <c r="K1129" i="2"/>
  <c r="A1129" i="2"/>
  <c r="K1128" i="2"/>
  <c r="A1128" i="2"/>
  <c r="K1127" i="2"/>
  <c r="A1127" i="2"/>
  <c r="K1126" i="2"/>
  <c r="A1126" i="2"/>
  <c r="K1125" i="2"/>
  <c r="A1125" i="2"/>
  <c r="K1124" i="2"/>
  <c r="A1124" i="2"/>
  <c r="K1123" i="2"/>
  <c r="A1123" i="2"/>
  <c r="K1122" i="2"/>
  <c r="A1122" i="2"/>
  <c r="K1121" i="2"/>
  <c r="A1121" i="2"/>
  <c r="K1120" i="2"/>
  <c r="A1120" i="2"/>
  <c r="K1119" i="2"/>
  <c r="A1119" i="2"/>
  <c r="K1118" i="2"/>
  <c r="A1118" i="2"/>
  <c r="K1117" i="2"/>
  <c r="A1117" i="2"/>
  <c r="K1116" i="2"/>
  <c r="A1116" i="2"/>
  <c r="K1115" i="2"/>
  <c r="A1115" i="2"/>
  <c r="K1114" i="2"/>
  <c r="A1114" i="2"/>
  <c r="K1113" i="2"/>
  <c r="A1113" i="2"/>
  <c r="K1112" i="2"/>
  <c r="A1112" i="2"/>
  <c r="K1111" i="2"/>
  <c r="A1111" i="2"/>
  <c r="K1110" i="2"/>
  <c r="A1110" i="2"/>
  <c r="K1109" i="2"/>
  <c r="A1109" i="2"/>
  <c r="K1108" i="2"/>
  <c r="A1108" i="2"/>
  <c r="K1107" i="2"/>
  <c r="A1107" i="2"/>
  <c r="K1106" i="2"/>
  <c r="A1106" i="2"/>
  <c r="K1105" i="2"/>
  <c r="A1105" i="2"/>
  <c r="K1104" i="2"/>
  <c r="A1104" i="2"/>
  <c r="K1103" i="2"/>
  <c r="A1103" i="2"/>
  <c r="K1102" i="2"/>
  <c r="A1102" i="2"/>
  <c r="K1101" i="2"/>
  <c r="A1101" i="2"/>
  <c r="K1100" i="2"/>
  <c r="A1100" i="2"/>
  <c r="K1099" i="2"/>
  <c r="A1099" i="2"/>
  <c r="K1098" i="2"/>
  <c r="A1098" i="2"/>
  <c r="K1097" i="2"/>
  <c r="A1097" i="2"/>
  <c r="K1096" i="2"/>
  <c r="A1096" i="2"/>
  <c r="K1095" i="2"/>
  <c r="A1095" i="2"/>
  <c r="K1094" i="2"/>
  <c r="A1094" i="2"/>
  <c r="K1093" i="2"/>
  <c r="A1093" i="2"/>
  <c r="K1092" i="2"/>
  <c r="A1092" i="2"/>
  <c r="K1091" i="2"/>
  <c r="A1091" i="2"/>
  <c r="K1090" i="2"/>
  <c r="A1090" i="2"/>
  <c r="K1089" i="2"/>
  <c r="A1089" i="2"/>
  <c r="K1088" i="2"/>
  <c r="A1088" i="2"/>
  <c r="K1087" i="2"/>
  <c r="A1087" i="2"/>
  <c r="K1086" i="2"/>
  <c r="A1086" i="2"/>
  <c r="K1085" i="2"/>
  <c r="A1085" i="2"/>
  <c r="K1084" i="2"/>
  <c r="A1084" i="2"/>
  <c r="K1083" i="2"/>
  <c r="A1083" i="2"/>
  <c r="K1082" i="2"/>
  <c r="A1082" i="2"/>
  <c r="K1081" i="2"/>
  <c r="A1081" i="2"/>
  <c r="K1080" i="2"/>
  <c r="A1080" i="2"/>
  <c r="K1079" i="2"/>
  <c r="A1079" i="2"/>
  <c r="K1078" i="2"/>
  <c r="A1078" i="2"/>
  <c r="K1077" i="2"/>
  <c r="A1077" i="2"/>
  <c r="K1076" i="2"/>
  <c r="A1076" i="2"/>
  <c r="K1075" i="2"/>
  <c r="A1075" i="2"/>
  <c r="K1074" i="2"/>
  <c r="A1074" i="2"/>
  <c r="K1073" i="2"/>
  <c r="A1073" i="2"/>
  <c r="K1072" i="2"/>
  <c r="A1072" i="2"/>
  <c r="K1071" i="2"/>
  <c r="A1071" i="2"/>
  <c r="K1070" i="2"/>
  <c r="A1070" i="2"/>
  <c r="K1069" i="2"/>
  <c r="A1069" i="2"/>
  <c r="K1068" i="2"/>
  <c r="A1068" i="2"/>
  <c r="K1067" i="2"/>
  <c r="A1067" i="2"/>
  <c r="K1066" i="2"/>
  <c r="A1066" i="2"/>
  <c r="K1065" i="2"/>
  <c r="A1065" i="2"/>
  <c r="K1064" i="2"/>
  <c r="A1064" i="2"/>
  <c r="K1063" i="2"/>
  <c r="A1063" i="2"/>
  <c r="K1062" i="2"/>
  <c r="A1062" i="2"/>
  <c r="K1061" i="2"/>
  <c r="A1061" i="2"/>
  <c r="K1060" i="2"/>
  <c r="A1060" i="2"/>
  <c r="K1059" i="2"/>
  <c r="A1059" i="2"/>
  <c r="K1058" i="2"/>
  <c r="A1058" i="2"/>
  <c r="K1057" i="2"/>
  <c r="A1057" i="2"/>
  <c r="K1056" i="2"/>
  <c r="A1056" i="2"/>
  <c r="K1055" i="2"/>
  <c r="A1055" i="2"/>
  <c r="K1054" i="2"/>
  <c r="A1054" i="2"/>
  <c r="K1053" i="2"/>
  <c r="A1053" i="2"/>
  <c r="K1052" i="2"/>
  <c r="A1052" i="2"/>
  <c r="K1051" i="2"/>
  <c r="A1051" i="2"/>
  <c r="K1050" i="2"/>
  <c r="A1050" i="2"/>
  <c r="K1049" i="2"/>
  <c r="A1049" i="2"/>
  <c r="K1048" i="2"/>
  <c r="A1048" i="2"/>
  <c r="K1047" i="2"/>
  <c r="A1047" i="2"/>
  <c r="K1046" i="2"/>
  <c r="A1046" i="2"/>
  <c r="K1045" i="2"/>
  <c r="A1045" i="2"/>
  <c r="K1044" i="2"/>
  <c r="A1044" i="2"/>
  <c r="K1043" i="2"/>
  <c r="A1043" i="2"/>
  <c r="K1042" i="2"/>
  <c r="A1042" i="2"/>
  <c r="K1041" i="2"/>
  <c r="A1041" i="2"/>
  <c r="K1040" i="2"/>
  <c r="A1040" i="2"/>
  <c r="K1039" i="2"/>
  <c r="A1039" i="2"/>
  <c r="K1038" i="2"/>
  <c r="A1038" i="2"/>
  <c r="K1037" i="2"/>
  <c r="A1037" i="2"/>
  <c r="K1036" i="2"/>
  <c r="A1036" i="2"/>
  <c r="K1035" i="2"/>
  <c r="A1035" i="2"/>
  <c r="K1034" i="2"/>
  <c r="A1034" i="2"/>
  <c r="K1033" i="2"/>
  <c r="A1033" i="2"/>
  <c r="K1032" i="2"/>
  <c r="A1032" i="2"/>
  <c r="K1031" i="2"/>
  <c r="A1031" i="2"/>
  <c r="K1030" i="2"/>
  <c r="A1030" i="2"/>
  <c r="K1029" i="2"/>
  <c r="A1029" i="2"/>
  <c r="K1028" i="2"/>
  <c r="A1028" i="2"/>
  <c r="K1027" i="2"/>
  <c r="A1027" i="2"/>
  <c r="K1026" i="2"/>
  <c r="A1026" i="2"/>
  <c r="K1025" i="2"/>
  <c r="A1025" i="2"/>
  <c r="K1024" i="2"/>
  <c r="A1024" i="2"/>
  <c r="K1023" i="2"/>
  <c r="A1023" i="2"/>
  <c r="K1022" i="2"/>
  <c r="A1022" i="2"/>
  <c r="K1021" i="2"/>
  <c r="A1021" i="2"/>
  <c r="K1020" i="2"/>
  <c r="A1020" i="2"/>
  <c r="K1019" i="2"/>
  <c r="A1019" i="2"/>
  <c r="K1018" i="2"/>
  <c r="A1018" i="2"/>
  <c r="K1017" i="2"/>
  <c r="A1017" i="2"/>
  <c r="K1016" i="2"/>
  <c r="A1016" i="2"/>
  <c r="K1015" i="2"/>
  <c r="A1015" i="2"/>
  <c r="K1014" i="2"/>
  <c r="A1014" i="2"/>
  <c r="K1013" i="2"/>
  <c r="A1013" i="2"/>
  <c r="K1012" i="2"/>
  <c r="A1012" i="2"/>
  <c r="K1011" i="2"/>
  <c r="A1011" i="2"/>
  <c r="K1010" i="2"/>
  <c r="A1010" i="2"/>
  <c r="K1009" i="2"/>
  <c r="A1009" i="2"/>
  <c r="K1008" i="2"/>
  <c r="A1008" i="2"/>
  <c r="K1007" i="2"/>
  <c r="A1007" i="2"/>
  <c r="K1006" i="2"/>
  <c r="A1006" i="2"/>
  <c r="K1005" i="2"/>
  <c r="A1005" i="2"/>
  <c r="K1004" i="2"/>
  <c r="A1004" i="2"/>
  <c r="K1003" i="2"/>
  <c r="A1003" i="2"/>
  <c r="K1002" i="2"/>
  <c r="A1002" i="2"/>
  <c r="K1001" i="2"/>
  <c r="A1001" i="2"/>
  <c r="K1000" i="2"/>
  <c r="A1000" i="2"/>
  <c r="K999" i="2"/>
  <c r="A999" i="2"/>
  <c r="K998" i="2"/>
  <c r="A998" i="2"/>
  <c r="K997" i="2"/>
  <c r="A997" i="2"/>
  <c r="K996" i="2"/>
  <c r="A996" i="2"/>
  <c r="K995" i="2"/>
  <c r="A995" i="2"/>
  <c r="K994" i="2"/>
  <c r="A994" i="2"/>
  <c r="K993" i="2"/>
  <c r="A993" i="2"/>
  <c r="K992" i="2"/>
  <c r="A992" i="2"/>
  <c r="K991" i="2"/>
  <c r="A991" i="2"/>
  <c r="K990" i="2"/>
  <c r="A990" i="2"/>
  <c r="K989" i="2"/>
  <c r="A989" i="2"/>
  <c r="K988" i="2"/>
  <c r="A988" i="2"/>
  <c r="K987" i="2"/>
  <c r="A987" i="2"/>
  <c r="K986" i="2"/>
  <c r="A986" i="2"/>
  <c r="K985" i="2"/>
  <c r="A985" i="2"/>
  <c r="K984" i="2"/>
  <c r="A984" i="2"/>
  <c r="K983" i="2"/>
  <c r="A983" i="2"/>
  <c r="K982" i="2"/>
  <c r="A982" i="2"/>
  <c r="K981" i="2"/>
  <c r="A981" i="2"/>
  <c r="K980" i="2"/>
  <c r="A980" i="2"/>
  <c r="K979" i="2"/>
  <c r="A979" i="2"/>
  <c r="K978" i="2"/>
  <c r="A978" i="2"/>
  <c r="K977" i="2"/>
  <c r="A977" i="2"/>
  <c r="K976" i="2"/>
  <c r="A976" i="2"/>
  <c r="K975" i="2"/>
  <c r="A975" i="2"/>
  <c r="K974" i="2"/>
  <c r="A974" i="2"/>
  <c r="K973" i="2"/>
  <c r="A973" i="2"/>
  <c r="K972" i="2"/>
  <c r="A972" i="2"/>
  <c r="K971" i="2"/>
  <c r="A971" i="2"/>
  <c r="K970" i="2"/>
  <c r="A970" i="2"/>
  <c r="K969" i="2"/>
  <c r="A969" i="2"/>
  <c r="K968" i="2"/>
  <c r="A968" i="2"/>
  <c r="K967" i="2"/>
  <c r="A967" i="2"/>
  <c r="K966" i="2"/>
  <c r="A966" i="2"/>
  <c r="K965" i="2"/>
  <c r="A965" i="2"/>
  <c r="K964" i="2"/>
  <c r="A964" i="2"/>
  <c r="K963" i="2"/>
  <c r="A963" i="2"/>
  <c r="K962" i="2"/>
  <c r="A962" i="2"/>
  <c r="K961" i="2"/>
  <c r="A961" i="2"/>
  <c r="K960" i="2"/>
  <c r="A960" i="2"/>
  <c r="K959" i="2"/>
  <c r="A959" i="2"/>
  <c r="K958" i="2"/>
  <c r="A958" i="2"/>
  <c r="K957" i="2"/>
  <c r="A957" i="2"/>
  <c r="K956" i="2"/>
  <c r="A956" i="2"/>
  <c r="K955" i="2"/>
  <c r="A955" i="2"/>
  <c r="K954" i="2"/>
  <c r="A954" i="2"/>
  <c r="K953" i="2"/>
  <c r="A953" i="2"/>
  <c r="K952" i="2"/>
  <c r="A952" i="2"/>
  <c r="K951" i="2"/>
  <c r="A951" i="2"/>
  <c r="K950" i="2"/>
  <c r="A950" i="2"/>
  <c r="K949" i="2"/>
  <c r="A949" i="2"/>
  <c r="K948" i="2"/>
  <c r="A948" i="2"/>
  <c r="K947" i="2"/>
  <c r="A947" i="2"/>
  <c r="K946" i="2"/>
  <c r="A946" i="2"/>
  <c r="K945" i="2"/>
  <c r="A945" i="2"/>
  <c r="K944" i="2"/>
  <c r="A944" i="2"/>
  <c r="K943" i="2"/>
  <c r="A943" i="2"/>
  <c r="K942" i="2"/>
  <c r="A942" i="2"/>
  <c r="K941" i="2"/>
  <c r="A941" i="2"/>
  <c r="K940" i="2"/>
  <c r="A940" i="2"/>
  <c r="K939" i="2"/>
  <c r="A939" i="2"/>
  <c r="K938" i="2"/>
  <c r="A938" i="2"/>
  <c r="K937" i="2"/>
  <c r="A937" i="2"/>
  <c r="K936" i="2"/>
  <c r="A936" i="2"/>
  <c r="K935" i="2"/>
  <c r="A935" i="2"/>
  <c r="K934" i="2"/>
  <c r="A934" i="2"/>
  <c r="K933" i="2"/>
  <c r="A933" i="2"/>
  <c r="K932" i="2"/>
  <c r="A932" i="2"/>
  <c r="K931" i="2"/>
  <c r="A931" i="2"/>
  <c r="K930" i="2"/>
  <c r="A930" i="2"/>
  <c r="K929" i="2"/>
  <c r="A929" i="2"/>
  <c r="K928" i="2"/>
  <c r="A928" i="2"/>
  <c r="K927" i="2"/>
  <c r="A927" i="2"/>
  <c r="K926" i="2"/>
  <c r="A926" i="2"/>
  <c r="K925" i="2"/>
  <c r="A925" i="2"/>
  <c r="K924" i="2"/>
  <c r="A924" i="2"/>
  <c r="K923" i="2"/>
  <c r="A923" i="2"/>
  <c r="K922" i="2"/>
  <c r="A922" i="2"/>
  <c r="K921" i="2"/>
  <c r="A921" i="2"/>
  <c r="K920" i="2"/>
  <c r="A920" i="2"/>
  <c r="K919" i="2"/>
  <c r="A919" i="2"/>
  <c r="K918" i="2"/>
  <c r="A918" i="2"/>
  <c r="K917" i="2"/>
  <c r="A917" i="2"/>
  <c r="K916" i="2"/>
  <c r="A916" i="2"/>
  <c r="K915" i="2"/>
  <c r="A915" i="2"/>
  <c r="K914" i="2"/>
  <c r="A914" i="2"/>
  <c r="K913" i="2"/>
  <c r="A913" i="2"/>
  <c r="K912" i="2"/>
  <c r="A912" i="2"/>
  <c r="K911" i="2"/>
  <c r="A911" i="2"/>
  <c r="K910" i="2"/>
  <c r="A910" i="2"/>
  <c r="K909" i="2"/>
  <c r="A909" i="2"/>
  <c r="K908" i="2"/>
  <c r="A908" i="2"/>
  <c r="K907" i="2"/>
  <c r="A907" i="2"/>
  <c r="K906" i="2"/>
  <c r="A906" i="2"/>
  <c r="K905" i="2"/>
  <c r="A905" i="2"/>
  <c r="K904" i="2"/>
  <c r="A904" i="2"/>
  <c r="K903" i="2"/>
  <c r="A903" i="2"/>
  <c r="K902" i="2"/>
  <c r="A902" i="2"/>
  <c r="K901" i="2"/>
  <c r="A901" i="2"/>
  <c r="K900" i="2"/>
  <c r="A900" i="2"/>
  <c r="K899" i="2"/>
  <c r="A899" i="2"/>
  <c r="K898" i="2"/>
  <c r="A898" i="2"/>
  <c r="K897" i="2"/>
  <c r="A897" i="2"/>
  <c r="K896" i="2"/>
  <c r="A896" i="2"/>
  <c r="K895" i="2"/>
  <c r="A895" i="2"/>
  <c r="K894" i="2"/>
  <c r="A894" i="2"/>
  <c r="K893" i="2"/>
  <c r="A893" i="2"/>
  <c r="K892" i="2"/>
  <c r="A892" i="2"/>
  <c r="K891" i="2"/>
  <c r="A891" i="2"/>
  <c r="K890" i="2"/>
  <c r="A890" i="2"/>
  <c r="K889" i="2"/>
  <c r="A889" i="2"/>
  <c r="K888" i="2"/>
  <c r="A888" i="2"/>
  <c r="K887" i="2"/>
  <c r="A887" i="2"/>
  <c r="K886" i="2"/>
  <c r="A886" i="2"/>
  <c r="K885" i="2"/>
  <c r="A885" i="2"/>
  <c r="K884" i="2"/>
  <c r="A884" i="2"/>
  <c r="K883" i="2"/>
  <c r="A883" i="2"/>
  <c r="K882" i="2"/>
  <c r="A882" i="2"/>
  <c r="K881" i="2"/>
  <c r="A881" i="2"/>
  <c r="K880" i="2"/>
  <c r="A880" i="2"/>
  <c r="K879" i="2"/>
  <c r="A879" i="2"/>
  <c r="K878" i="2"/>
  <c r="A878" i="2"/>
  <c r="K877" i="2"/>
  <c r="A877" i="2"/>
  <c r="K876" i="2"/>
  <c r="A876" i="2"/>
  <c r="K875" i="2"/>
  <c r="A875" i="2"/>
  <c r="K874" i="2"/>
  <c r="A874" i="2"/>
  <c r="K873" i="2"/>
  <c r="A873" i="2"/>
  <c r="K872" i="2"/>
  <c r="A872" i="2"/>
  <c r="K871" i="2"/>
  <c r="A871" i="2"/>
  <c r="K870" i="2"/>
  <c r="A870" i="2"/>
  <c r="K869" i="2"/>
  <c r="A869" i="2"/>
  <c r="K868" i="2"/>
  <c r="A868" i="2"/>
  <c r="K867" i="2"/>
  <c r="A867" i="2"/>
  <c r="K866" i="2"/>
  <c r="A866" i="2"/>
  <c r="K865" i="2"/>
  <c r="A865" i="2"/>
  <c r="K864" i="2"/>
  <c r="A864" i="2"/>
  <c r="K863" i="2"/>
  <c r="A863" i="2"/>
  <c r="K862" i="2"/>
  <c r="A862" i="2"/>
  <c r="K861" i="2"/>
  <c r="A861" i="2"/>
  <c r="K860" i="2"/>
  <c r="A860" i="2"/>
  <c r="K859" i="2"/>
  <c r="A859" i="2"/>
  <c r="K858" i="2"/>
  <c r="A858" i="2"/>
  <c r="K857" i="2"/>
  <c r="A857" i="2"/>
  <c r="K856" i="2"/>
  <c r="A856" i="2"/>
  <c r="K855" i="2"/>
  <c r="A855" i="2"/>
  <c r="K854" i="2"/>
  <c r="A854" i="2"/>
  <c r="K853" i="2"/>
  <c r="A853" i="2"/>
  <c r="K852" i="2"/>
  <c r="A852" i="2"/>
  <c r="K851" i="2"/>
  <c r="A851" i="2"/>
  <c r="K850" i="2"/>
  <c r="A850" i="2"/>
  <c r="K849" i="2"/>
  <c r="A849" i="2"/>
  <c r="K848" i="2"/>
  <c r="A848" i="2"/>
  <c r="K847" i="2"/>
  <c r="A847" i="2"/>
  <c r="K846" i="2"/>
  <c r="A846" i="2"/>
  <c r="K845" i="2"/>
  <c r="A845" i="2"/>
  <c r="K844" i="2"/>
  <c r="A844" i="2"/>
  <c r="K843" i="2"/>
  <c r="A843" i="2"/>
  <c r="K842" i="2"/>
  <c r="A842" i="2"/>
  <c r="K841" i="2"/>
  <c r="A841" i="2"/>
  <c r="K840" i="2"/>
  <c r="A840" i="2"/>
  <c r="K839" i="2"/>
  <c r="A839" i="2"/>
  <c r="K838" i="2"/>
  <c r="A838" i="2"/>
  <c r="K837" i="2"/>
  <c r="A837" i="2"/>
  <c r="K836" i="2"/>
  <c r="A836" i="2"/>
  <c r="K835" i="2"/>
  <c r="A835" i="2"/>
  <c r="K834" i="2"/>
  <c r="A834" i="2"/>
  <c r="K833" i="2"/>
  <c r="A833" i="2"/>
  <c r="K832" i="2"/>
  <c r="A832" i="2"/>
  <c r="K831" i="2"/>
  <c r="A831" i="2"/>
  <c r="K830" i="2"/>
  <c r="A830" i="2"/>
  <c r="K829" i="2"/>
  <c r="A829" i="2"/>
  <c r="K828" i="2"/>
  <c r="A828" i="2"/>
  <c r="K827" i="2"/>
  <c r="A827" i="2"/>
  <c r="K826" i="2"/>
  <c r="A826" i="2"/>
  <c r="K825" i="2"/>
  <c r="A825" i="2"/>
  <c r="K824" i="2"/>
  <c r="A824" i="2"/>
  <c r="K823" i="2"/>
  <c r="A823" i="2"/>
  <c r="K822" i="2"/>
  <c r="A822" i="2"/>
  <c r="K821" i="2"/>
  <c r="A821" i="2"/>
  <c r="K820" i="2"/>
  <c r="A820" i="2"/>
  <c r="K819" i="2"/>
  <c r="A819" i="2"/>
  <c r="K818" i="2"/>
  <c r="A818" i="2"/>
  <c r="K817" i="2"/>
  <c r="A817" i="2"/>
  <c r="K816" i="2"/>
  <c r="A816" i="2"/>
  <c r="K815" i="2"/>
  <c r="A815" i="2"/>
  <c r="K814" i="2"/>
  <c r="A814" i="2"/>
  <c r="K813" i="2"/>
  <c r="A813" i="2"/>
  <c r="K812" i="2"/>
  <c r="A812" i="2"/>
  <c r="K811" i="2"/>
  <c r="A811" i="2"/>
  <c r="K810" i="2"/>
  <c r="A810" i="2"/>
  <c r="K809" i="2"/>
  <c r="A809" i="2"/>
  <c r="K808" i="2"/>
  <c r="A808" i="2"/>
  <c r="K807" i="2"/>
  <c r="A807" i="2"/>
  <c r="K806" i="2"/>
  <c r="A806" i="2"/>
  <c r="K805" i="2"/>
  <c r="A805" i="2"/>
  <c r="K804" i="2"/>
  <c r="A804" i="2"/>
  <c r="K803" i="2"/>
  <c r="A803" i="2"/>
  <c r="K802" i="2"/>
  <c r="A802" i="2"/>
  <c r="K801" i="2"/>
  <c r="A801" i="2"/>
  <c r="K800" i="2"/>
  <c r="A800" i="2"/>
  <c r="K799" i="2"/>
  <c r="A799" i="2"/>
  <c r="K798" i="2"/>
  <c r="A798" i="2"/>
  <c r="K797" i="2"/>
  <c r="A797" i="2"/>
  <c r="K796" i="2"/>
  <c r="A796" i="2"/>
  <c r="K795" i="2"/>
  <c r="A795" i="2"/>
  <c r="K794" i="2"/>
  <c r="A794" i="2"/>
  <c r="K793" i="2"/>
  <c r="A793" i="2"/>
  <c r="K792" i="2"/>
  <c r="A792" i="2"/>
  <c r="K791" i="2"/>
  <c r="A791" i="2"/>
  <c r="K790" i="2"/>
  <c r="A790" i="2"/>
  <c r="K789" i="2"/>
  <c r="A789" i="2"/>
  <c r="K788" i="2"/>
  <c r="A788" i="2"/>
  <c r="K787" i="2"/>
  <c r="A787" i="2"/>
  <c r="K786" i="2"/>
  <c r="A786" i="2"/>
  <c r="K785" i="2"/>
  <c r="A785" i="2"/>
  <c r="K784" i="2"/>
  <c r="A784" i="2"/>
  <c r="K783" i="2"/>
  <c r="A783" i="2"/>
  <c r="K782" i="2"/>
  <c r="A782" i="2"/>
  <c r="K781" i="2"/>
  <c r="A781" i="2"/>
  <c r="K780" i="2"/>
  <c r="A780" i="2"/>
  <c r="K779" i="2"/>
  <c r="A779" i="2"/>
  <c r="K778" i="2"/>
  <c r="A778" i="2"/>
  <c r="K777" i="2"/>
  <c r="A777" i="2"/>
  <c r="K776" i="2"/>
  <c r="A776" i="2"/>
  <c r="K775" i="2"/>
  <c r="A775" i="2"/>
  <c r="K774" i="2"/>
  <c r="A774" i="2"/>
  <c r="K773" i="2"/>
  <c r="A773" i="2"/>
  <c r="K772" i="2"/>
  <c r="A772" i="2"/>
  <c r="K771" i="2"/>
  <c r="A771" i="2"/>
  <c r="K770" i="2"/>
  <c r="A770" i="2"/>
  <c r="K769" i="2"/>
  <c r="A769" i="2"/>
  <c r="K768" i="2"/>
  <c r="A768" i="2"/>
  <c r="K767" i="2"/>
  <c r="A767" i="2"/>
  <c r="K766" i="2"/>
  <c r="A766" i="2"/>
  <c r="K765" i="2"/>
  <c r="A765" i="2"/>
  <c r="K764" i="2"/>
  <c r="A764" i="2"/>
  <c r="K763" i="2"/>
  <c r="A763" i="2"/>
  <c r="K762" i="2"/>
  <c r="A762" i="2"/>
  <c r="K761" i="2"/>
  <c r="A761" i="2"/>
  <c r="K760" i="2"/>
  <c r="A760" i="2"/>
  <c r="K759" i="2"/>
  <c r="A759" i="2"/>
  <c r="K758" i="2"/>
  <c r="A758" i="2"/>
  <c r="K757" i="2"/>
  <c r="A757" i="2"/>
  <c r="K756" i="2"/>
  <c r="A756" i="2"/>
  <c r="K755" i="2"/>
  <c r="A755" i="2"/>
  <c r="K754" i="2"/>
  <c r="A754" i="2"/>
  <c r="K753" i="2"/>
  <c r="A753" i="2"/>
  <c r="K752" i="2"/>
  <c r="A752" i="2"/>
  <c r="K751" i="2"/>
  <c r="A751" i="2"/>
  <c r="K750" i="2"/>
  <c r="A750" i="2"/>
  <c r="K749" i="2"/>
  <c r="A749" i="2"/>
  <c r="K748" i="2"/>
  <c r="A748" i="2"/>
  <c r="K747" i="2"/>
  <c r="A747" i="2"/>
  <c r="K746" i="2"/>
  <c r="A746" i="2"/>
  <c r="K745" i="2"/>
  <c r="A745" i="2"/>
  <c r="K744" i="2"/>
  <c r="A744" i="2"/>
  <c r="K743" i="2"/>
  <c r="A743" i="2"/>
  <c r="K742" i="2"/>
  <c r="A742" i="2"/>
  <c r="K741" i="2"/>
  <c r="A741" i="2"/>
  <c r="K740" i="2"/>
  <c r="A740" i="2"/>
  <c r="K739" i="2"/>
  <c r="A739" i="2"/>
  <c r="K738" i="2"/>
  <c r="A738" i="2"/>
  <c r="K737" i="2"/>
  <c r="A737" i="2"/>
  <c r="K736" i="2"/>
  <c r="A736" i="2"/>
  <c r="K735" i="2"/>
  <c r="A735" i="2"/>
  <c r="K734" i="2"/>
  <c r="A734" i="2"/>
  <c r="K733" i="2"/>
  <c r="A733" i="2"/>
  <c r="K732" i="2"/>
  <c r="A732" i="2"/>
  <c r="K731" i="2"/>
  <c r="A731" i="2"/>
  <c r="K730" i="2"/>
  <c r="K729" i="2"/>
  <c r="A729" i="2"/>
  <c r="K728" i="2"/>
  <c r="A728" i="2"/>
  <c r="K727" i="2"/>
  <c r="A727" i="2"/>
  <c r="K726" i="2"/>
  <c r="A726" i="2"/>
  <c r="K725" i="2"/>
  <c r="A725" i="2"/>
  <c r="K724" i="2"/>
  <c r="A724" i="2"/>
  <c r="K723" i="2"/>
  <c r="A723" i="2"/>
  <c r="K722" i="2"/>
  <c r="A722" i="2"/>
  <c r="K721" i="2"/>
  <c r="A721" i="2"/>
  <c r="K720" i="2"/>
  <c r="A720" i="2"/>
  <c r="K719" i="2"/>
  <c r="A719" i="2"/>
  <c r="K718" i="2"/>
  <c r="A718" i="2"/>
  <c r="K717" i="2"/>
  <c r="A717" i="2"/>
  <c r="K716" i="2"/>
  <c r="A716" i="2"/>
  <c r="K715" i="2"/>
  <c r="A715" i="2"/>
  <c r="K714" i="2"/>
  <c r="A714" i="2"/>
  <c r="K713" i="2"/>
  <c r="A713" i="2"/>
  <c r="K712" i="2"/>
  <c r="A712" i="2"/>
  <c r="K711" i="2"/>
  <c r="A711" i="2"/>
  <c r="K710" i="2"/>
  <c r="A710" i="2"/>
  <c r="K709" i="2"/>
  <c r="A709" i="2"/>
  <c r="K708" i="2"/>
  <c r="A708" i="2"/>
  <c r="K707" i="2"/>
  <c r="A707" i="2"/>
  <c r="K706" i="2"/>
  <c r="A706" i="2"/>
  <c r="K705" i="2"/>
  <c r="A705" i="2"/>
  <c r="K704" i="2"/>
  <c r="A704" i="2"/>
  <c r="K703" i="2"/>
  <c r="A703" i="2"/>
  <c r="K702" i="2"/>
  <c r="A702" i="2"/>
  <c r="K701" i="2"/>
  <c r="A701" i="2"/>
  <c r="K700" i="2"/>
  <c r="A700" i="2"/>
  <c r="K699" i="2"/>
  <c r="A699" i="2"/>
  <c r="K698" i="2"/>
  <c r="A698" i="2"/>
  <c r="K697" i="2"/>
  <c r="A697" i="2"/>
  <c r="K696" i="2"/>
  <c r="A696" i="2"/>
  <c r="K695" i="2"/>
  <c r="A695" i="2"/>
  <c r="K694" i="2"/>
  <c r="A694" i="2"/>
  <c r="K693" i="2"/>
  <c r="A693" i="2"/>
  <c r="K692" i="2"/>
  <c r="A692" i="2"/>
  <c r="K691" i="2"/>
  <c r="A691" i="2"/>
  <c r="K690" i="2"/>
  <c r="A690" i="2"/>
  <c r="K689" i="2"/>
  <c r="A689" i="2"/>
  <c r="K688" i="2"/>
  <c r="A688" i="2"/>
  <c r="K687" i="2"/>
  <c r="A687" i="2"/>
  <c r="K686" i="2"/>
  <c r="A686" i="2"/>
  <c r="K685" i="2"/>
  <c r="A685" i="2"/>
  <c r="K684" i="2"/>
  <c r="A684" i="2"/>
  <c r="K683" i="2"/>
  <c r="A683" i="2"/>
  <c r="K682" i="2"/>
  <c r="A682" i="2"/>
  <c r="K681" i="2"/>
  <c r="A681" i="2"/>
  <c r="K680" i="2"/>
  <c r="A680" i="2"/>
  <c r="K679" i="2"/>
  <c r="A679" i="2"/>
  <c r="K678" i="2"/>
  <c r="A678" i="2"/>
  <c r="K677" i="2"/>
  <c r="A677" i="2"/>
  <c r="K676" i="2"/>
  <c r="A676" i="2"/>
  <c r="K675" i="2"/>
  <c r="A675" i="2"/>
  <c r="K674" i="2"/>
  <c r="A674" i="2"/>
  <c r="K673" i="2"/>
  <c r="A673" i="2"/>
  <c r="K672" i="2"/>
  <c r="A672" i="2"/>
  <c r="K671" i="2"/>
  <c r="A671" i="2"/>
  <c r="K670" i="2"/>
  <c r="A670" i="2"/>
  <c r="K669" i="2"/>
  <c r="A669" i="2"/>
  <c r="K668" i="2"/>
  <c r="A668" i="2"/>
  <c r="K667" i="2"/>
  <c r="A667" i="2"/>
  <c r="K666" i="2"/>
  <c r="A666" i="2"/>
  <c r="K665" i="2"/>
  <c r="A665" i="2"/>
  <c r="K664" i="2"/>
  <c r="A664" i="2"/>
  <c r="K663" i="2"/>
  <c r="A663" i="2"/>
  <c r="K662" i="2"/>
  <c r="A662" i="2"/>
  <c r="K661" i="2"/>
  <c r="A661" i="2"/>
  <c r="K660" i="2"/>
  <c r="A660" i="2"/>
  <c r="K659" i="2"/>
  <c r="A659" i="2"/>
  <c r="K658" i="2"/>
  <c r="A658" i="2"/>
  <c r="K657" i="2"/>
  <c r="A657" i="2"/>
  <c r="K656" i="2"/>
  <c r="A656" i="2"/>
  <c r="K655" i="2"/>
  <c r="A655" i="2"/>
  <c r="K654" i="2"/>
  <c r="A654" i="2"/>
  <c r="K653" i="2"/>
  <c r="A653" i="2"/>
  <c r="K652" i="2"/>
  <c r="A652" i="2"/>
  <c r="K651" i="2"/>
  <c r="A651" i="2"/>
  <c r="K650" i="2"/>
  <c r="A650" i="2"/>
  <c r="K649" i="2"/>
  <c r="A649" i="2"/>
  <c r="K648" i="2"/>
  <c r="A648" i="2"/>
  <c r="K647" i="2"/>
  <c r="A647" i="2"/>
  <c r="K646" i="2"/>
  <c r="A646" i="2"/>
  <c r="K645" i="2"/>
  <c r="A645" i="2"/>
  <c r="K644" i="2"/>
  <c r="A644" i="2"/>
  <c r="K643" i="2"/>
  <c r="A643" i="2"/>
  <c r="K642" i="2"/>
  <c r="A642" i="2"/>
  <c r="K641" i="2"/>
  <c r="A641" i="2"/>
  <c r="K640" i="2"/>
  <c r="A640" i="2"/>
  <c r="K639" i="2"/>
  <c r="A639" i="2"/>
  <c r="K638" i="2"/>
  <c r="A638" i="2"/>
  <c r="K637" i="2"/>
  <c r="A637" i="2"/>
  <c r="K636" i="2"/>
  <c r="A636" i="2"/>
  <c r="K635" i="2"/>
  <c r="A635" i="2"/>
  <c r="K634" i="2"/>
  <c r="A634" i="2"/>
  <c r="K633" i="2"/>
  <c r="A633" i="2"/>
  <c r="K632" i="2"/>
  <c r="A632" i="2"/>
  <c r="K631" i="2"/>
  <c r="A631" i="2"/>
  <c r="K630" i="2"/>
  <c r="A630" i="2"/>
  <c r="K629" i="2"/>
  <c r="A629" i="2"/>
  <c r="K628" i="2"/>
  <c r="A628" i="2"/>
  <c r="K627" i="2"/>
  <c r="A627" i="2"/>
  <c r="K626" i="2"/>
  <c r="A626" i="2"/>
  <c r="K625" i="2"/>
  <c r="A625" i="2"/>
  <c r="K624" i="2"/>
  <c r="A624" i="2"/>
  <c r="K623" i="2"/>
  <c r="A623" i="2"/>
  <c r="K622" i="2"/>
  <c r="A622" i="2"/>
  <c r="K621" i="2"/>
  <c r="A621" i="2"/>
  <c r="K620" i="2"/>
  <c r="A620" i="2"/>
  <c r="K619" i="2"/>
  <c r="A619" i="2"/>
  <c r="K618" i="2"/>
  <c r="A618" i="2"/>
  <c r="K617" i="2"/>
  <c r="A617" i="2"/>
  <c r="K616" i="2"/>
  <c r="A616" i="2"/>
  <c r="K615" i="2"/>
  <c r="A615" i="2"/>
  <c r="K614" i="2"/>
  <c r="A614" i="2"/>
  <c r="K613" i="2"/>
  <c r="A613" i="2"/>
  <c r="K612" i="2"/>
  <c r="A612" i="2"/>
  <c r="K611" i="2"/>
  <c r="A611" i="2"/>
  <c r="K610" i="2"/>
  <c r="A610" i="2"/>
  <c r="K609" i="2"/>
  <c r="A609" i="2"/>
  <c r="K608" i="2"/>
  <c r="A608" i="2"/>
  <c r="K607" i="2"/>
  <c r="A607" i="2"/>
  <c r="K606" i="2"/>
  <c r="A606" i="2"/>
  <c r="K605" i="2"/>
  <c r="A605" i="2"/>
  <c r="K604" i="2"/>
  <c r="A604" i="2"/>
  <c r="K603" i="2"/>
  <c r="A603" i="2"/>
  <c r="K602" i="2"/>
  <c r="A602" i="2"/>
  <c r="K601" i="2"/>
  <c r="A601" i="2"/>
  <c r="K600" i="2"/>
  <c r="A600" i="2"/>
  <c r="K599" i="2"/>
  <c r="A599" i="2"/>
  <c r="K598" i="2"/>
  <c r="A598" i="2"/>
  <c r="K597" i="2"/>
  <c r="A597" i="2"/>
  <c r="K596" i="2"/>
  <c r="A596" i="2"/>
  <c r="K595" i="2"/>
  <c r="A595" i="2"/>
  <c r="K594" i="2"/>
  <c r="A594" i="2"/>
  <c r="K593" i="2"/>
  <c r="A593" i="2"/>
  <c r="K592" i="2"/>
  <c r="A592" i="2"/>
  <c r="K591" i="2"/>
  <c r="A591" i="2"/>
  <c r="K590" i="2"/>
  <c r="A590" i="2"/>
  <c r="K589" i="2"/>
  <c r="A589" i="2"/>
  <c r="K588" i="2"/>
  <c r="A588" i="2"/>
  <c r="K587" i="2"/>
  <c r="A587" i="2"/>
  <c r="K586" i="2"/>
  <c r="A586" i="2"/>
  <c r="K585" i="2"/>
  <c r="A585" i="2"/>
  <c r="K584" i="2"/>
  <c r="A584" i="2"/>
  <c r="K583" i="2"/>
  <c r="A583" i="2"/>
  <c r="K582" i="2"/>
  <c r="A582" i="2"/>
  <c r="K581" i="2"/>
  <c r="A581" i="2"/>
  <c r="K580" i="2"/>
  <c r="A580" i="2"/>
  <c r="K579" i="2"/>
  <c r="A579" i="2"/>
  <c r="K578" i="2"/>
  <c r="A578" i="2"/>
  <c r="K577" i="2"/>
  <c r="A577" i="2"/>
  <c r="K576" i="2"/>
  <c r="A576" i="2"/>
  <c r="K575" i="2"/>
  <c r="A575" i="2"/>
  <c r="K574" i="2"/>
  <c r="A574" i="2"/>
  <c r="K573" i="2"/>
  <c r="A573" i="2"/>
  <c r="K572" i="2"/>
  <c r="A572" i="2"/>
  <c r="K571" i="2"/>
  <c r="A571" i="2"/>
  <c r="K570" i="2"/>
  <c r="A570" i="2"/>
  <c r="K569" i="2"/>
  <c r="A569" i="2"/>
  <c r="K568" i="2"/>
  <c r="A568" i="2"/>
  <c r="K567" i="2"/>
  <c r="A567" i="2"/>
  <c r="K566" i="2"/>
  <c r="A566" i="2"/>
  <c r="K565" i="2"/>
  <c r="A565" i="2"/>
  <c r="K564" i="2"/>
  <c r="A564" i="2"/>
  <c r="K563" i="2"/>
  <c r="A563" i="2"/>
  <c r="K562" i="2"/>
  <c r="A562" i="2"/>
  <c r="K561" i="2"/>
  <c r="A561" i="2"/>
  <c r="K560" i="2"/>
  <c r="A560" i="2"/>
  <c r="K559" i="2"/>
  <c r="A559" i="2"/>
  <c r="K558" i="2"/>
  <c r="A558" i="2"/>
  <c r="K557" i="2"/>
  <c r="A557" i="2"/>
  <c r="K556" i="2"/>
  <c r="A556" i="2"/>
  <c r="K555" i="2"/>
  <c r="A555" i="2"/>
  <c r="K554" i="2"/>
  <c r="A554" i="2"/>
  <c r="K553" i="2"/>
  <c r="A553" i="2"/>
  <c r="K552" i="2"/>
  <c r="A552" i="2"/>
  <c r="K551" i="2"/>
  <c r="A551" i="2"/>
  <c r="K550" i="2"/>
  <c r="A550" i="2"/>
  <c r="K549" i="2"/>
  <c r="A549" i="2"/>
  <c r="K548" i="2"/>
  <c r="A548" i="2"/>
  <c r="K547" i="2"/>
  <c r="A547" i="2"/>
  <c r="K546" i="2"/>
  <c r="A546" i="2"/>
  <c r="K545" i="2"/>
  <c r="A545" i="2"/>
  <c r="K544" i="2"/>
  <c r="A544" i="2"/>
  <c r="K543" i="2"/>
  <c r="A543" i="2"/>
  <c r="K542" i="2"/>
  <c r="A542" i="2"/>
  <c r="K541" i="2"/>
  <c r="A541" i="2"/>
  <c r="K540" i="2"/>
  <c r="A540" i="2"/>
  <c r="K539" i="2"/>
  <c r="A539" i="2"/>
  <c r="K538" i="2"/>
  <c r="A538" i="2"/>
  <c r="K537" i="2"/>
  <c r="A537" i="2"/>
  <c r="K536" i="2"/>
  <c r="A536" i="2"/>
  <c r="K535" i="2"/>
  <c r="A535" i="2"/>
  <c r="K534" i="2"/>
  <c r="A534" i="2"/>
  <c r="K533" i="2"/>
  <c r="A533" i="2"/>
  <c r="K532" i="2"/>
  <c r="A532" i="2"/>
  <c r="K531" i="2"/>
  <c r="A531" i="2"/>
  <c r="K530" i="2"/>
  <c r="A530" i="2"/>
  <c r="K529" i="2"/>
  <c r="A529" i="2"/>
  <c r="K528" i="2"/>
  <c r="A528" i="2"/>
  <c r="K527" i="2"/>
  <c r="A527" i="2"/>
  <c r="K526" i="2"/>
  <c r="A526" i="2"/>
  <c r="K525" i="2"/>
  <c r="A525" i="2"/>
  <c r="K524" i="2"/>
  <c r="A524" i="2"/>
  <c r="K523" i="2"/>
  <c r="A523" i="2"/>
  <c r="K522" i="2"/>
  <c r="A522" i="2"/>
  <c r="K521" i="2"/>
  <c r="A521" i="2"/>
  <c r="K520" i="2"/>
  <c r="A520" i="2"/>
  <c r="K519" i="2"/>
  <c r="A519" i="2"/>
  <c r="K518" i="2"/>
  <c r="A518" i="2"/>
  <c r="K517" i="2"/>
  <c r="A517" i="2"/>
  <c r="K516" i="2"/>
  <c r="A516" i="2"/>
  <c r="K515" i="2"/>
  <c r="A515" i="2"/>
  <c r="K514" i="2"/>
  <c r="A514" i="2"/>
  <c r="K513" i="2"/>
  <c r="A513" i="2"/>
  <c r="K512" i="2"/>
  <c r="A512" i="2"/>
  <c r="K511" i="2"/>
  <c r="A511" i="2"/>
  <c r="K510" i="2"/>
  <c r="A510" i="2"/>
  <c r="K509" i="2"/>
  <c r="A509" i="2"/>
  <c r="K508" i="2"/>
  <c r="A508" i="2"/>
  <c r="K507" i="2"/>
  <c r="A507" i="2"/>
  <c r="K506" i="2"/>
  <c r="A506" i="2"/>
  <c r="K505" i="2"/>
  <c r="A505" i="2"/>
  <c r="K504" i="2"/>
  <c r="A504" i="2"/>
  <c r="K503" i="2"/>
  <c r="A503" i="2"/>
  <c r="K502" i="2"/>
  <c r="A502" i="2"/>
  <c r="K501" i="2"/>
  <c r="A501" i="2"/>
  <c r="K500" i="2"/>
  <c r="A500" i="2"/>
  <c r="K499" i="2"/>
  <c r="A499" i="2"/>
  <c r="K498" i="2"/>
  <c r="A498" i="2"/>
  <c r="K497" i="2"/>
  <c r="A497" i="2"/>
  <c r="K496" i="2"/>
  <c r="A496" i="2"/>
  <c r="K495" i="2"/>
  <c r="A495" i="2"/>
  <c r="K494" i="2"/>
  <c r="A494" i="2"/>
  <c r="K493" i="2"/>
  <c r="A493" i="2"/>
  <c r="K492" i="2"/>
  <c r="A492" i="2"/>
  <c r="K491" i="2"/>
  <c r="A491" i="2"/>
  <c r="K490" i="2"/>
  <c r="A490" i="2"/>
  <c r="K489" i="2"/>
  <c r="A489" i="2"/>
  <c r="K488" i="2"/>
  <c r="A488" i="2"/>
  <c r="K487" i="2"/>
  <c r="A487" i="2"/>
  <c r="K486" i="2"/>
  <c r="A486" i="2"/>
  <c r="K485" i="2"/>
  <c r="A485" i="2"/>
  <c r="K484" i="2"/>
  <c r="A484" i="2"/>
  <c r="K483" i="2"/>
  <c r="A483" i="2"/>
  <c r="K482" i="2"/>
  <c r="A482" i="2"/>
  <c r="K481" i="2"/>
  <c r="A481" i="2"/>
  <c r="K480" i="2"/>
  <c r="A480" i="2"/>
  <c r="K479" i="2"/>
  <c r="A479" i="2"/>
  <c r="K478" i="2"/>
  <c r="A478" i="2"/>
  <c r="K477" i="2"/>
  <c r="A477" i="2"/>
  <c r="K476" i="2"/>
  <c r="A476" i="2"/>
  <c r="K475" i="2"/>
  <c r="A475" i="2"/>
  <c r="K474" i="2"/>
  <c r="A474" i="2"/>
  <c r="K473" i="2"/>
  <c r="A473" i="2"/>
  <c r="K472" i="2"/>
  <c r="A472" i="2"/>
  <c r="K471" i="2"/>
  <c r="A471" i="2"/>
  <c r="K470" i="2"/>
  <c r="A470" i="2"/>
  <c r="K469" i="2"/>
  <c r="A469" i="2"/>
  <c r="K468" i="2"/>
  <c r="A468" i="2"/>
  <c r="K467" i="2"/>
  <c r="A467" i="2"/>
  <c r="K466" i="2"/>
  <c r="A466" i="2"/>
  <c r="K465" i="2"/>
  <c r="A465" i="2"/>
  <c r="K464" i="2"/>
  <c r="A464" i="2"/>
  <c r="K463" i="2"/>
  <c r="A463" i="2"/>
  <c r="K462" i="2"/>
  <c r="A462" i="2"/>
  <c r="K461" i="2"/>
  <c r="A461" i="2"/>
  <c r="K460" i="2"/>
  <c r="A460" i="2"/>
  <c r="K459" i="2"/>
  <c r="A459" i="2"/>
  <c r="K458" i="2"/>
  <c r="A458" i="2"/>
  <c r="K457" i="2"/>
  <c r="A457" i="2"/>
  <c r="K456" i="2"/>
  <c r="A456" i="2"/>
  <c r="K455" i="2"/>
  <c r="A455" i="2"/>
  <c r="K454" i="2"/>
  <c r="A454" i="2"/>
  <c r="K453" i="2"/>
  <c r="A453" i="2"/>
  <c r="K452" i="2"/>
  <c r="A452" i="2"/>
  <c r="K451" i="2"/>
  <c r="A451" i="2"/>
  <c r="K450" i="2"/>
  <c r="A450" i="2"/>
  <c r="K449" i="2"/>
  <c r="A449" i="2"/>
  <c r="K448" i="2"/>
  <c r="A448" i="2"/>
  <c r="K447" i="2"/>
  <c r="A447" i="2"/>
  <c r="K446" i="2"/>
  <c r="A446" i="2"/>
  <c r="K445" i="2"/>
  <c r="A445" i="2"/>
  <c r="K444" i="2"/>
  <c r="A444" i="2"/>
  <c r="K443" i="2"/>
  <c r="A443" i="2"/>
  <c r="K442" i="2"/>
  <c r="A442" i="2"/>
  <c r="K441" i="2"/>
  <c r="A441" i="2"/>
  <c r="K440" i="2"/>
  <c r="A440" i="2"/>
  <c r="K439" i="2"/>
  <c r="A439" i="2"/>
  <c r="K438" i="2"/>
  <c r="A438" i="2"/>
  <c r="K437" i="2"/>
  <c r="A437" i="2"/>
  <c r="K436" i="2"/>
  <c r="A436" i="2"/>
  <c r="K435" i="2"/>
  <c r="A435" i="2"/>
  <c r="K434" i="2"/>
  <c r="A434" i="2"/>
  <c r="K433" i="2"/>
  <c r="A433" i="2"/>
  <c r="K432" i="2"/>
  <c r="A432" i="2"/>
  <c r="K431" i="2"/>
  <c r="A431" i="2"/>
  <c r="K430" i="2"/>
  <c r="A430" i="2"/>
  <c r="K429" i="2"/>
  <c r="A429" i="2"/>
  <c r="K428" i="2"/>
  <c r="A428" i="2"/>
  <c r="K427" i="2"/>
  <c r="A427" i="2"/>
  <c r="K426" i="2"/>
  <c r="A426" i="2"/>
  <c r="K425" i="2"/>
  <c r="A425" i="2"/>
  <c r="K424" i="2"/>
  <c r="A424" i="2"/>
  <c r="K423" i="2"/>
  <c r="A423" i="2"/>
  <c r="K422" i="2"/>
  <c r="A422" i="2"/>
  <c r="K421" i="2"/>
  <c r="A421" i="2"/>
  <c r="K420" i="2"/>
  <c r="A420" i="2"/>
  <c r="K419" i="2"/>
  <c r="A419" i="2"/>
  <c r="K418" i="2"/>
  <c r="A418" i="2"/>
  <c r="K417" i="2"/>
  <c r="A417" i="2"/>
  <c r="K416" i="2"/>
  <c r="A416" i="2"/>
  <c r="K415" i="2"/>
  <c r="A415" i="2"/>
  <c r="K414" i="2"/>
  <c r="A414" i="2"/>
  <c r="K413" i="2"/>
  <c r="A413" i="2"/>
  <c r="K412" i="2"/>
  <c r="A412" i="2"/>
  <c r="K411" i="2"/>
  <c r="A411" i="2"/>
  <c r="K410" i="2"/>
  <c r="A410" i="2"/>
  <c r="K409" i="2"/>
  <c r="A409" i="2"/>
  <c r="K408" i="2"/>
  <c r="A408" i="2"/>
  <c r="K407" i="2"/>
  <c r="A407" i="2"/>
  <c r="K406" i="2"/>
  <c r="A406" i="2"/>
  <c r="K405" i="2"/>
  <c r="A405" i="2"/>
  <c r="K404" i="2"/>
  <c r="A404" i="2"/>
  <c r="K403" i="2"/>
  <c r="A403" i="2"/>
  <c r="K402" i="2"/>
  <c r="A402" i="2"/>
  <c r="K401" i="2"/>
  <c r="A401" i="2"/>
  <c r="K400" i="2"/>
  <c r="A400" i="2"/>
  <c r="K399" i="2"/>
  <c r="A399" i="2"/>
  <c r="K398" i="2"/>
  <c r="A398" i="2"/>
  <c r="K397" i="2"/>
  <c r="A397" i="2"/>
  <c r="K396" i="2"/>
  <c r="A396" i="2"/>
  <c r="K395" i="2"/>
  <c r="A395" i="2"/>
  <c r="K394" i="2"/>
  <c r="A394" i="2"/>
  <c r="K393" i="2"/>
  <c r="A393" i="2"/>
  <c r="K392" i="2"/>
  <c r="A392" i="2"/>
  <c r="K391" i="2"/>
  <c r="A391" i="2"/>
  <c r="K390" i="2"/>
  <c r="A390" i="2"/>
  <c r="K389" i="2"/>
  <c r="A389" i="2"/>
  <c r="K388" i="2"/>
  <c r="A388" i="2"/>
  <c r="K387" i="2"/>
  <c r="A387" i="2"/>
  <c r="K386" i="2"/>
  <c r="A386" i="2"/>
  <c r="K385" i="2"/>
  <c r="A385" i="2"/>
  <c r="K384" i="2"/>
  <c r="A384" i="2"/>
  <c r="K383" i="2"/>
  <c r="A383" i="2"/>
  <c r="K382" i="2"/>
  <c r="A382" i="2"/>
  <c r="K381" i="2"/>
  <c r="A381" i="2"/>
  <c r="K380" i="2"/>
  <c r="A380" i="2"/>
  <c r="K379" i="2"/>
  <c r="A379" i="2"/>
  <c r="K378" i="2"/>
  <c r="A378" i="2"/>
  <c r="K377" i="2"/>
  <c r="A377" i="2"/>
  <c r="K376" i="2"/>
  <c r="A376" i="2"/>
  <c r="K375" i="2"/>
  <c r="A375" i="2"/>
  <c r="K374" i="2"/>
  <c r="A374" i="2"/>
  <c r="K373" i="2"/>
  <c r="A373" i="2"/>
  <c r="K372" i="2"/>
  <c r="A372" i="2"/>
  <c r="K371" i="2"/>
  <c r="A371" i="2"/>
  <c r="K370" i="2"/>
  <c r="A370" i="2"/>
  <c r="K369" i="2"/>
  <c r="A369" i="2"/>
  <c r="K368" i="2"/>
  <c r="A368" i="2"/>
  <c r="K367" i="2"/>
  <c r="A367" i="2"/>
  <c r="K366" i="2"/>
  <c r="A366" i="2"/>
  <c r="K365" i="2"/>
  <c r="A365" i="2"/>
  <c r="K364" i="2"/>
  <c r="A364" i="2"/>
  <c r="K363" i="2"/>
  <c r="A363" i="2"/>
  <c r="K362" i="2"/>
  <c r="A362" i="2"/>
  <c r="K361" i="2"/>
  <c r="A361" i="2"/>
  <c r="K360" i="2"/>
  <c r="A360" i="2"/>
  <c r="K359" i="2"/>
  <c r="A359" i="2"/>
  <c r="K358" i="2"/>
  <c r="A358" i="2"/>
  <c r="K357" i="2"/>
  <c r="A357" i="2"/>
  <c r="K356" i="2"/>
  <c r="A356" i="2"/>
  <c r="K355" i="2"/>
  <c r="A355" i="2"/>
  <c r="K354" i="2"/>
  <c r="A354" i="2"/>
  <c r="K353" i="2"/>
  <c r="A353" i="2"/>
  <c r="K352" i="2"/>
  <c r="A352" i="2"/>
  <c r="K351" i="2"/>
  <c r="A351" i="2"/>
  <c r="K350" i="2"/>
  <c r="A350" i="2"/>
  <c r="K349" i="2"/>
  <c r="A349" i="2"/>
  <c r="K348" i="2"/>
  <c r="A348" i="2"/>
  <c r="K347" i="2"/>
  <c r="A347" i="2"/>
  <c r="K346" i="2"/>
  <c r="A346" i="2"/>
  <c r="K345" i="2"/>
  <c r="A345" i="2"/>
  <c r="K344" i="2"/>
  <c r="A344" i="2"/>
  <c r="K343" i="2"/>
  <c r="A343" i="2"/>
  <c r="K342" i="2"/>
  <c r="A342" i="2"/>
  <c r="K341" i="2"/>
  <c r="A341" i="2"/>
  <c r="K340" i="2"/>
  <c r="A340" i="2"/>
  <c r="K339" i="2"/>
  <c r="A339" i="2"/>
  <c r="K338" i="2"/>
  <c r="A338" i="2"/>
  <c r="K337" i="2"/>
  <c r="A337" i="2"/>
  <c r="K336" i="2"/>
  <c r="A336" i="2"/>
  <c r="K335" i="2"/>
  <c r="A335" i="2"/>
  <c r="K334" i="2"/>
  <c r="A334" i="2"/>
  <c r="K333" i="2"/>
  <c r="A333" i="2"/>
  <c r="K332" i="2"/>
  <c r="A332" i="2"/>
  <c r="K331" i="2"/>
  <c r="A331" i="2"/>
  <c r="K330" i="2"/>
  <c r="A330" i="2"/>
  <c r="K329" i="2"/>
  <c r="A329" i="2"/>
  <c r="K328" i="2"/>
  <c r="A328" i="2"/>
  <c r="K327" i="2"/>
  <c r="A327" i="2"/>
  <c r="K326" i="2"/>
  <c r="A326" i="2"/>
  <c r="K325" i="2"/>
  <c r="A325" i="2"/>
  <c r="K324" i="2"/>
  <c r="A324" i="2"/>
  <c r="K323" i="2"/>
  <c r="A323" i="2"/>
  <c r="K322" i="2"/>
  <c r="A322" i="2"/>
  <c r="K321" i="2"/>
  <c r="A321" i="2"/>
  <c r="K320" i="2"/>
  <c r="A320" i="2"/>
  <c r="K319" i="2"/>
  <c r="A319" i="2"/>
  <c r="K318" i="2"/>
  <c r="A318" i="2"/>
  <c r="K317" i="2"/>
  <c r="A317" i="2"/>
  <c r="K316" i="2"/>
  <c r="A316" i="2"/>
  <c r="K315" i="2"/>
  <c r="A315" i="2"/>
  <c r="K314" i="2"/>
  <c r="A314" i="2"/>
  <c r="K313" i="2"/>
  <c r="A313" i="2"/>
  <c r="K312" i="2"/>
  <c r="A312" i="2"/>
  <c r="K311" i="2"/>
  <c r="A311" i="2"/>
  <c r="K310" i="2"/>
  <c r="A310" i="2"/>
  <c r="K309" i="2"/>
  <c r="A309" i="2"/>
  <c r="K308" i="2"/>
  <c r="A308" i="2"/>
  <c r="K307" i="2"/>
  <c r="A307" i="2"/>
  <c r="K306" i="2"/>
  <c r="A306" i="2"/>
  <c r="K305" i="2"/>
  <c r="A305" i="2"/>
  <c r="K304" i="2"/>
  <c r="A304" i="2"/>
  <c r="K303" i="2"/>
  <c r="A303" i="2"/>
  <c r="K302" i="2"/>
  <c r="A302" i="2"/>
  <c r="K301" i="2"/>
  <c r="A301" i="2"/>
  <c r="K300" i="2"/>
  <c r="A300" i="2"/>
  <c r="K299" i="2"/>
  <c r="A299" i="2"/>
  <c r="K298" i="2"/>
  <c r="A298" i="2"/>
  <c r="K297" i="2"/>
  <c r="A297" i="2"/>
  <c r="K296" i="2"/>
  <c r="A296" i="2"/>
  <c r="K295" i="2"/>
  <c r="A295" i="2"/>
  <c r="K294" i="2"/>
  <c r="A294" i="2"/>
  <c r="K293" i="2"/>
  <c r="A293" i="2"/>
  <c r="K292" i="2"/>
  <c r="A292" i="2"/>
  <c r="K291" i="2"/>
  <c r="A291" i="2"/>
  <c r="K290" i="2"/>
  <c r="A290" i="2"/>
  <c r="K289" i="2"/>
  <c r="A289" i="2"/>
  <c r="K288" i="2"/>
  <c r="A288" i="2"/>
  <c r="K287" i="2"/>
  <c r="A287" i="2"/>
  <c r="K286" i="2"/>
  <c r="A286" i="2"/>
  <c r="K285" i="2"/>
  <c r="A285" i="2"/>
  <c r="K284" i="2"/>
  <c r="A284" i="2"/>
  <c r="K283" i="2"/>
  <c r="A283" i="2"/>
  <c r="K282" i="2"/>
  <c r="A282" i="2"/>
  <c r="K281" i="2"/>
  <c r="A281" i="2"/>
  <c r="K280" i="2"/>
  <c r="A280" i="2"/>
  <c r="K279" i="2"/>
  <c r="A279" i="2"/>
  <c r="K278" i="2"/>
  <c r="A278" i="2"/>
  <c r="K277" i="2"/>
  <c r="A277" i="2"/>
  <c r="K276" i="2"/>
  <c r="A276" i="2"/>
  <c r="K275" i="2"/>
  <c r="A275" i="2"/>
  <c r="K274" i="2"/>
  <c r="A274" i="2"/>
  <c r="K273" i="2"/>
  <c r="A273" i="2"/>
  <c r="K272" i="2"/>
  <c r="A272" i="2"/>
  <c r="K271" i="2"/>
  <c r="A271" i="2"/>
  <c r="K270" i="2"/>
  <c r="A270" i="2"/>
  <c r="K269" i="2"/>
  <c r="A269" i="2"/>
  <c r="K268" i="2"/>
  <c r="A268" i="2"/>
  <c r="K267" i="2"/>
  <c r="A267" i="2"/>
  <c r="K266" i="2"/>
  <c r="A266" i="2"/>
  <c r="K265" i="2"/>
  <c r="A265" i="2"/>
  <c r="K264" i="2"/>
  <c r="A264" i="2"/>
  <c r="K263" i="2"/>
  <c r="A263" i="2"/>
  <c r="K262" i="2"/>
  <c r="A262" i="2"/>
  <c r="K261" i="2"/>
  <c r="A261" i="2"/>
  <c r="K260" i="2"/>
  <c r="A260" i="2"/>
  <c r="K259" i="2"/>
  <c r="A259" i="2"/>
  <c r="K258" i="2"/>
  <c r="A258" i="2"/>
  <c r="K257" i="2"/>
  <c r="A257" i="2"/>
  <c r="K256" i="2"/>
  <c r="A256" i="2"/>
  <c r="K255" i="2"/>
  <c r="A255" i="2"/>
  <c r="K254" i="2"/>
  <c r="A254" i="2"/>
  <c r="K253" i="2"/>
  <c r="A253" i="2"/>
  <c r="K252" i="2"/>
  <c r="A252" i="2"/>
  <c r="K251" i="2"/>
  <c r="A251" i="2"/>
  <c r="K250" i="2"/>
  <c r="A250" i="2"/>
  <c r="K249" i="2"/>
  <c r="A249" i="2"/>
  <c r="K248" i="2"/>
  <c r="A248" i="2"/>
  <c r="K247" i="2"/>
  <c r="A247" i="2"/>
  <c r="K246" i="2"/>
  <c r="A246" i="2"/>
  <c r="K245" i="2"/>
  <c r="A245" i="2"/>
  <c r="K244" i="2"/>
  <c r="A244" i="2"/>
  <c r="K243" i="2"/>
  <c r="A243" i="2"/>
  <c r="K242" i="2"/>
  <c r="A242" i="2"/>
  <c r="K241" i="2"/>
  <c r="A241" i="2"/>
  <c r="K240" i="2"/>
  <c r="A240" i="2"/>
  <c r="K239" i="2"/>
  <c r="A239" i="2"/>
  <c r="K238" i="2"/>
  <c r="A238" i="2"/>
  <c r="K237" i="2"/>
  <c r="A237" i="2"/>
  <c r="K236" i="2"/>
  <c r="A236" i="2"/>
  <c r="K235" i="2"/>
  <c r="A235" i="2"/>
  <c r="K234" i="2"/>
  <c r="A234" i="2"/>
  <c r="K233" i="2"/>
  <c r="A233" i="2"/>
  <c r="K232" i="2"/>
  <c r="A232" i="2"/>
  <c r="K231" i="2"/>
  <c r="A231" i="2"/>
  <c r="K230" i="2"/>
  <c r="A230" i="2"/>
  <c r="K229" i="2"/>
  <c r="A229" i="2"/>
  <c r="K228" i="2"/>
  <c r="A228" i="2"/>
  <c r="K227" i="2"/>
  <c r="A227" i="2"/>
  <c r="K226" i="2"/>
  <c r="A226" i="2"/>
  <c r="K225" i="2"/>
  <c r="A225" i="2"/>
  <c r="K224" i="2"/>
  <c r="A224" i="2"/>
  <c r="K223" i="2"/>
  <c r="A223" i="2"/>
  <c r="K222" i="2"/>
  <c r="A222" i="2"/>
  <c r="K221" i="2"/>
  <c r="A221" i="2"/>
  <c r="K220" i="2"/>
  <c r="A220" i="2"/>
  <c r="K219" i="2"/>
  <c r="A219" i="2"/>
  <c r="K218" i="2"/>
  <c r="A218" i="2"/>
  <c r="K217" i="2"/>
  <c r="A217" i="2"/>
  <c r="K216" i="2"/>
  <c r="A216" i="2"/>
  <c r="K215" i="2"/>
  <c r="A215" i="2"/>
  <c r="K214" i="2"/>
  <c r="A214" i="2"/>
  <c r="K213" i="2"/>
  <c r="A213" i="2"/>
  <c r="K212" i="2"/>
  <c r="A212" i="2"/>
  <c r="K211" i="2"/>
  <c r="A211" i="2"/>
  <c r="K210" i="2"/>
  <c r="A210" i="2"/>
  <c r="K209" i="2"/>
  <c r="A209" i="2"/>
  <c r="K208" i="2"/>
  <c r="A208" i="2"/>
  <c r="K207" i="2"/>
  <c r="A207" i="2"/>
  <c r="K206" i="2"/>
  <c r="A206" i="2"/>
  <c r="K205" i="2"/>
  <c r="A205" i="2"/>
  <c r="K204" i="2"/>
  <c r="A204" i="2"/>
  <c r="K203" i="2"/>
  <c r="A203" i="2"/>
  <c r="K202" i="2"/>
  <c r="A202" i="2"/>
  <c r="K201" i="2"/>
  <c r="A201" i="2"/>
  <c r="K200" i="2"/>
  <c r="A200" i="2"/>
  <c r="K199" i="2"/>
  <c r="A199" i="2"/>
  <c r="K198" i="2"/>
  <c r="A198" i="2"/>
  <c r="K197" i="2"/>
  <c r="A197" i="2"/>
  <c r="K196" i="2"/>
  <c r="A196" i="2"/>
  <c r="K195" i="2"/>
  <c r="A195" i="2"/>
  <c r="K194" i="2"/>
  <c r="A194" i="2"/>
  <c r="K193" i="2"/>
  <c r="A193" i="2"/>
  <c r="K192" i="2"/>
  <c r="A192" i="2"/>
  <c r="K191" i="2"/>
  <c r="A191" i="2"/>
  <c r="K190" i="2"/>
  <c r="A190" i="2"/>
  <c r="K189" i="2"/>
  <c r="A189" i="2"/>
  <c r="K188" i="2"/>
  <c r="A188" i="2"/>
  <c r="K187" i="2"/>
  <c r="A187" i="2"/>
  <c r="K186" i="2"/>
  <c r="A186" i="2"/>
  <c r="K185" i="2"/>
  <c r="A185" i="2"/>
  <c r="K184" i="2"/>
  <c r="A184" i="2"/>
  <c r="K183" i="2"/>
  <c r="A183" i="2"/>
  <c r="K182" i="2"/>
  <c r="A182" i="2"/>
  <c r="K181" i="2"/>
  <c r="A181" i="2"/>
  <c r="K180" i="2"/>
  <c r="A180" i="2"/>
  <c r="K179" i="2"/>
  <c r="A179" i="2"/>
  <c r="K178" i="2"/>
  <c r="A178" i="2"/>
  <c r="K177" i="2"/>
  <c r="A177" i="2"/>
  <c r="K176" i="2"/>
  <c r="A176" i="2"/>
  <c r="K175" i="2"/>
  <c r="A175" i="2"/>
  <c r="K174" i="2"/>
  <c r="A174" i="2"/>
  <c r="K173" i="2"/>
  <c r="A173" i="2"/>
  <c r="K172" i="2"/>
  <c r="A172" i="2"/>
  <c r="K171" i="2"/>
  <c r="A171" i="2"/>
  <c r="K170" i="2"/>
  <c r="A170" i="2"/>
  <c r="K169" i="2"/>
  <c r="A169" i="2"/>
  <c r="K168" i="2"/>
  <c r="A168" i="2"/>
  <c r="K167" i="2"/>
  <c r="A167" i="2"/>
  <c r="K166" i="2"/>
  <c r="A166" i="2"/>
  <c r="K165" i="2"/>
  <c r="A165" i="2"/>
  <c r="K164" i="2"/>
  <c r="A164" i="2"/>
  <c r="K163" i="2"/>
  <c r="A163" i="2"/>
  <c r="K162" i="2"/>
  <c r="A162" i="2"/>
  <c r="K161" i="2"/>
  <c r="A161" i="2"/>
  <c r="K160" i="2"/>
  <c r="A160" i="2"/>
  <c r="K159" i="2"/>
  <c r="A159" i="2"/>
  <c r="K158" i="2"/>
  <c r="A158" i="2"/>
  <c r="K157" i="2"/>
  <c r="A157" i="2"/>
  <c r="K156" i="2"/>
  <c r="A156" i="2"/>
  <c r="K155" i="2"/>
  <c r="A155" i="2"/>
  <c r="K154" i="2"/>
  <c r="A154" i="2"/>
  <c r="K153" i="2"/>
  <c r="A153" i="2"/>
  <c r="K152" i="2"/>
  <c r="A152" i="2"/>
  <c r="K151" i="2"/>
  <c r="A151" i="2"/>
  <c r="K150" i="2"/>
  <c r="A150" i="2"/>
  <c r="K149" i="2"/>
  <c r="A149" i="2"/>
  <c r="K148" i="2"/>
  <c r="A148" i="2"/>
  <c r="K147" i="2"/>
  <c r="A147" i="2"/>
  <c r="K146" i="2"/>
  <c r="A146" i="2"/>
  <c r="K145" i="2"/>
  <c r="A145" i="2"/>
  <c r="K144" i="2"/>
  <c r="A144" i="2"/>
  <c r="K143" i="2"/>
  <c r="A143" i="2"/>
  <c r="K142" i="2"/>
  <c r="A142" i="2"/>
  <c r="K141" i="2"/>
  <c r="A141" i="2"/>
  <c r="K140" i="2"/>
  <c r="A140" i="2"/>
  <c r="K139" i="2"/>
  <c r="A139" i="2"/>
  <c r="K138" i="2"/>
  <c r="A138" i="2"/>
  <c r="K137" i="2"/>
  <c r="A137" i="2"/>
  <c r="K136" i="2"/>
  <c r="A136" i="2"/>
  <c r="K135" i="2"/>
  <c r="A135" i="2"/>
  <c r="K134" i="2"/>
  <c r="A134" i="2"/>
  <c r="K133" i="2"/>
  <c r="A133" i="2"/>
  <c r="K132" i="2"/>
  <c r="A132" i="2"/>
  <c r="K131" i="2"/>
  <c r="A131" i="2"/>
  <c r="K130" i="2"/>
  <c r="A130" i="2"/>
  <c r="K129" i="2"/>
  <c r="A129" i="2"/>
  <c r="K128" i="2"/>
  <c r="A128" i="2"/>
  <c r="K127" i="2"/>
  <c r="A127" i="2"/>
  <c r="K126" i="2"/>
  <c r="A126" i="2"/>
  <c r="K125" i="2"/>
  <c r="A125" i="2"/>
  <c r="K124" i="2"/>
  <c r="A124" i="2"/>
  <c r="K123" i="2"/>
  <c r="A123" i="2"/>
  <c r="K122" i="2"/>
  <c r="A122" i="2"/>
  <c r="K121" i="2"/>
  <c r="A121" i="2"/>
  <c r="K120" i="2"/>
  <c r="A120" i="2"/>
  <c r="K119" i="2"/>
  <c r="A119" i="2"/>
  <c r="K118" i="2"/>
  <c r="A118" i="2"/>
  <c r="K117" i="2"/>
  <c r="A117" i="2"/>
  <c r="K116" i="2"/>
  <c r="A116" i="2"/>
  <c r="K115" i="2"/>
  <c r="A115" i="2"/>
  <c r="K114" i="2"/>
  <c r="A114" i="2"/>
  <c r="K113" i="2"/>
  <c r="A113" i="2"/>
  <c r="K112" i="2"/>
  <c r="A112" i="2"/>
  <c r="K111" i="2"/>
  <c r="A111" i="2"/>
  <c r="K110" i="2"/>
  <c r="A110" i="2"/>
  <c r="K109" i="2"/>
  <c r="A109" i="2"/>
  <c r="K108" i="2"/>
  <c r="A108" i="2"/>
  <c r="K107" i="2"/>
  <c r="A107" i="2"/>
  <c r="K106" i="2"/>
  <c r="A106" i="2"/>
  <c r="K105" i="2"/>
  <c r="A105" i="2"/>
  <c r="K104" i="2"/>
  <c r="A104" i="2"/>
  <c r="K103" i="2"/>
  <c r="A103" i="2"/>
  <c r="K102" i="2"/>
  <c r="A102" i="2"/>
  <c r="K101" i="2"/>
  <c r="A101" i="2"/>
  <c r="K100" i="2"/>
  <c r="A100" i="2"/>
  <c r="K99" i="2"/>
  <c r="A99" i="2"/>
  <c r="K98" i="2"/>
  <c r="A98" i="2"/>
  <c r="K97" i="2"/>
  <c r="A97" i="2"/>
  <c r="K96" i="2"/>
  <c r="A96" i="2"/>
  <c r="K95" i="2"/>
  <c r="A95" i="2"/>
  <c r="K94" i="2"/>
  <c r="A94" i="2"/>
  <c r="K93" i="2"/>
  <c r="A93" i="2"/>
  <c r="K92" i="2"/>
  <c r="A92" i="2"/>
  <c r="K91" i="2"/>
  <c r="A91" i="2"/>
  <c r="K90" i="2"/>
  <c r="A90" i="2"/>
  <c r="K89" i="2"/>
  <c r="A89" i="2"/>
  <c r="K88" i="2"/>
  <c r="A88" i="2"/>
  <c r="K87" i="2"/>
  <c r="A87" i="2"/>
  <c r="K86" i="2"/>
  <c r="A86" i="2"/>
  <c r="K85" i="2"/>
  <c r="A85" i="2"/>
  <c r="K84" i="2"/>
  <c r="A84" i="2"/>
  <c r="K83" i="2"/>
  <c r="A83" i="2"/>
  <c r="K82" i="2"/>
  <c r="A82" i="2"/>
  <c r="K81" i="2"/>
  <c r="A81" i="2"/>
  <c r="K80" i="2"/>
  <c r="A80" i="2"/>
  <c r="K79" i="2"/>
  <c r="A79" i="2"/>
  <c r="K78" i="2"/>
  <c r="A78" i="2"/>
  <c r="K77" i="2"/>
  <c r="A77" i="2"/>
  <c r="K76" i="2"/>
  <c r="A76" i="2"/>
  <c r="K75" i="2"/>
  <c r="A75" i="2"/>
  <c r="K74" i="2"/>
  <c r="A74" i="2"/>
  <c r="K73" i="2"/>
  <c r="A73" i="2"/>
  <c r="K72" i="2"/>
  <c r="A72" i="2"/>
  <c r="K71" i="2"/>
  <c r="A71" i="2"/>
  <c r="K70" i="2"/>
  <c r="A70" i="2"/>
  <c r="K69" i="2"/>
  <c r="A69" i="2"/>
  <c r="K68" i="2"/>
  <c r="A68" i="2"/>
  <c r="K67" i="2"/>
  <c r="A67" i="2"/>
  <c r="K66" i="2"/>
  <c r="A66" i="2"/>
  <c r="K65" i="2"/>
  <c r="A65" i="2"/>
  <c r="K64" i="2"/>
  <c r="A64" i="2"/>
  <c r="K63" i="2"/>
  <c r="A63" i="2"/>
  <c r="K62" i="2"/>
  <c r="A62" i="2"/>
  <c r="K61" i="2"/>
  <c r="A61" i="2"/>
  <c r="K60" i="2"/>
  <c r="A60" i="2"/>
  <c r="K59" i="2"/>
  <c r="A59" i="2"/>
  <c r="K58" i="2"/>
  <c r="A58" i="2"/>
  <c r="K57" i="2"/>
  <c r="A57" i="2"/>
  <c r="K56" i="2"/>
  <c r="A56" i="2"/>
  <c r="K55" i="2"/>
  <c r="A55" i="2"/>
  <c r="K54" i="2"/>
  <c r="A54" i="2"/>
  <c r="K53" i="2"/>
  <c r="A53" i="2"/>
  <c r="K52" i="2"/>
  <c r="A52" i="2"/>
  <c r="K51" i="2"/>
  <c r="A51" i="2"/>
  <c r="K50" i="2"/>
  <c r="A50" i="2"/>
  <c r="K49" i="2"/>
  <c r="A49" i="2"/>
  <c r="K48" i="2"/>
  <c r="A48" i="2"/>
  <c r="K47" i="2"/>
  <c r="A47" i="2"/>
  <c r="K46" i="2"/>
  <c r="A46" i="2"/>
  <c r="K45" i="2"/>
  <c r="A45" i="2"/>
  <c r="K44" i="2"/>
  <c r="A44" i="2"/>
  <c r="K43" i="2"/>
  <c r="A43" i="2"/>
  <c r="K42" i="2"/>
  <c r="A42" i="2"/>
  <c r="K41" i="2"/>
  <c r="A41" i="2"/>
  <c r="K40" i="2"/>
  <c r="A40" i="2"/>
  <c r="K39" i="2"/>
  <c r="A39" i="2"/>
  <c r="K38" i="2"/>
  <c r="A38" i="2"/>
  <c r="K37" i="2"/>
  <c r="A37" i="2"/>
  <c r="K36" i="2"/>
  <c r="A36" i="2"/>
  <c r="K35" i="2"/>
  <c r="A35" i="2"/>
  <c r="K34" i="2"/>
  <c r="A34" i="2"/>
  <c r="K33" i="2"/>
  <c r="A33" i="2"/>
  <c r="K32" i="2"/>
  <c r="A32" i="2"/>
  <c r="K31" i="2"/>
  <c r="A31" i="2"/>
  <c r="K30" i="2"/>
  <c r="A30" i="2"/>
  <c r="K29" i="2"/>
  <c r="A29" i="2"/>
  <c r="K28" i="2"/>
  <c r="A28" i="2"/>
  <c r="K27" i="2"/>
  <c r="A27" i="2"/>
  <c r="K26" i="2"/>
  <c r="A26" i="2"/>
  <c r="K25" i="2"/>
  <c r="A25" i="2"/>
  <c r="K24" i="2"/>
  <c r="A24" i="2"/>
  <c r="K23" i="2"/>
  <c r="A23" i="2"/>
  <c r="K22" i="2"/>
  <c r="A22" i="2"/>
  <c r="K21" i="2"/>
  <c r="A21" i="2"/>
  <c r="K20" i="2"/>
  <c r="A20" i="2"/>
  <c r="K19" i="2"/>
  <c r="A19" i="2"/>
  <c r="K18" i="2"/>
  <c r="A18" i="2"/>
  <c r="K17" i="2"/>
  <c r="A17" i="2"/>
  <c r="K16" i="2"/>
  <c r="A16" i="2"/>
  <c r="K15" i="2"/>
  <c r="A15" i="2"/>
  <c r="K14" i="2"/>
  <c r="A14" i="2"/>
  <c r="K13" i="2"/>
  <c r="A13" i="2"/>
  <c r="K12" i="2"/>
  <c r="A12" i="2"/>
  <c r="K11" i="2"/>
  <c r="A11" i="2"/>
  <c r="K10" i="2"/>
  <c r="A10" i="2"/>
  <c r="K9" i="2"/>
  <c r="A9" i="2"/>
  <c r="K8" i="2"/>
  <c r="A8" i="2"/>
  <c r="K7" i="2"/>
  <c r="A7" i="2"/>
  <c r="K6" i="2"/>
  <c r="A6" i="2"/>
  <c r="K5" i="2"/>
  <c r="A5" i="2"/>
  <c r="K4" i="2"/>
  <c r="A4" i="2"/>
  <c r="K3" i="2"/>
  <c r="A3" i="2"/>
  <c r="K2" i="2"/>
  <c r="A2" i="2"/>
  <c r="A32" i="3" l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BB13" i="3" s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AC29" i="3"/>
  <c r="BA29" i="3"/>
  <c r="AC31" i="3"/>
  <c r="BA31" i="3"/>
  <c r="AC33" i="3"/>
  <c r="BA33" i="3"/>
  <c r="AC35" i="3"/>
  <c r="BA35" i="3"/>
  <c r="AC37" i="3"/>
  <c r="BA37" i="3"/>
  <c r="AO40" i="3"/>
  <c r="Y40" i="3"/>
  <c r="AW104" i="3"/>
  <c r="AX102" i="3"/>
  <c r="AY103" i="3"/>
  <c r="AW102" i="3"/>
  <c r="AV78" i="3"/>
  <c r="AV74" i="3"/>
  <c r="AV69" i="3"/>
  <c r="AX67" i="3"/>
  <c r="AV70" i="3"/>
  <c r="Z10" i="3"/>
  <c r="AT10" i="3"/>
  <c r="AX10" i="3"/>
  <c r="AP11" i="3"/>
  <c r="AT11" i="3"/>
  <c r="AL12" i="3"/>
  <c r="AP12" i="3"/>
  <c r="Z13" i="3"/>
  <c r="AL13" i="3"/>
  <c r="AX13" i="3"/>
  <c r="Z14" i="3"/>
  <c r="AT14" i="3"/>
  <c r="AX14" i="3"/>
  <c r="AP15" i="3"/>
  <c r="AT15" i="3"/>
  <c r="AL16" i="3"/>
  <c r="AP16" i="3"/>
  <c r="Z17" i="3"/>
  <c r="AL17" i="3"/>
  <c r="AX17" i="3"/>
  <c r="Z18" i="3"/>
  <c r="AT18" i="3"/>
  <c r="AX18" i="3"/>
  <c r="AP19" i="3"/>
  <c r="AT19" i="3"/>
  <c r="AL20" i="3"/>
  <c r="AP20" i="3"/>
  <c r="Z21" i="3"/>
  <c r="AL21" i="3"/>
  <c r="AX21" i="3"/>
  <c r="Z22" i="3"/>
  <c r="AT22" i="3"/>
  <c r="AX22" i="3"/>
  <c r="AP23" i="3"/>
  <c r="AT23" i="3"/>
  <c r="AL24" i="3"/>
  <c r="AP24" i="3"/>
  <c r="Z25" i="3"/>
  <c r="AL25" i="3"/>
  <c r="AX25" i="3"/>
  <c r="Z26" i="3"/>
  <c r="AT26" i="3"/>
  <c r="AX26" i="3"/>
  <c r="AO27" i="3"/>
  <c r="AS27" i="3"/>
  <c r="AM28" i="3"/>
  <c r="AQ28" i="3"/>
  <c r="Y29" i="3"/>
  <c r="AK29" i="3"/>
  <c r="AW29" i="3"/>
  <c r="X30" i="3"/>
  <c r="AR30" i="3"/>
  <c r="AV30" i="3"/>
  <c r="AP31" i="3"/>
  <c r="AT31" i="3"/>
  <c r="AJ32" i="3"/>
  <c r="AN32" i="3"/>
  <c r="Z33" i="3"/>
  <c r="AL33" i="3"/>
  <c r="AX33" i="3"/>
  <c r="X34" i="3"/>
  <c r="AR34" i="3"/>
  <c r="AV34" i="3"/>
  <c r="AP35" i="3"/>
  <c r="AT35" i="3"/>
  <c r="AJ36" i="3"/>
  <c r="AN36" i="3"/>
  <c r="Z37" i="3"/>
  <c r="AL37" i="3"/>
  <c r="AX37" i="3"/>
  <c r="X38" i="3"/>
  <c r="AR38" i="3"/>
  <c r="AW38" i="3"/>
  <c r="BA39" i="3"/>
  <c r="Z39" i="3"/>
  <c r="AT39" i="3"/>
  <c r="AY39" i="3"/>
  <c r="AB40" i="3"/>
  <c r="AV40" i="3"/>
  <c r="AR41" i="3"/>
  <c r="AX41" i="3"/>
  <c r="AV42" i="3"/>
  <c r="AE43" i="3"/>
  <c r="AP43" i="3"/>
  <c r="AX43" i="3"/>
  <c r="AR44" i="3"/>
  <c r="AZ44" i="3"/>
  <c r="Z45" i="3"/>
  <c r="AL45" i="3"/>
  <c r="AD46" i="3"/>
  <c r="BB46" i="3"/>
  <c r="AD48" i="3"/>
  <c r="BB48" i="3"/>
  <c r="AD50" i="3"/>
  <c r="BB50" i="3"/>
  <c r="AD52" i="3"/>
  <c r="BB52" i="3"/>
  <c r="AD54" i="3"/>
  <c r="BB54" i="3"/>
  <c r="AD55" i="3"/>
  <c r="BB55" i="3"/>
  <c r="AD56" i="3"/>
  <c r="BB56" i="3"/>
  <c r="AD57" i="3"/>
  <c r="BB57" i="3"/>
  <c r="AD58" i="3"/>
  <c r="BB58" i="3"/>
  <c r="AD59" i="3"/>
  <c r="BB59" i="3"/>
  <c r="AD60" i="3"/>
  <c r="BB60" i="3"/>
  <c r="AD61" i="3"/>
  <c r="BB61" i="3"/>
  <c r="AD62" i="3"/>
  <c r="BB62" i="3"/>
  <c r="AD63" i="3"/>
  <c r="BB63" i="3"/>
  <c r="AD64" i="3"/>
  <c r="BB64" i="3"/>
  <c r="AD65" i="3"/>
  <c r="BB65" i="3"/>
  <c r="AD66" i="3"/>
  <c r="BB66" i="3"/>
  <c r="Z67" i="3"/>
  <c r="AT67" i="3"/>
  <c r="Z68" i="3"/>
  <c r="AP68" i="3"/>
  <c r="Z69" i="3"/>
  <c r="AP69" i="3"/>
  <c r="AP70" i="3"/>
  <c r="Z70" i="3"/>
  <c r="AT70" i="3"/>
  <c r="Z71" i="3"/>
  <c r="BB71" i="3"/>
  <c r="AP72" i="3"/>
  <c r="AD72" i="3"/>
  <c r="Z73" i="3"/>
  <c r="BB73" i="3"/>
  <c r="AD75" i="3"/>
  <c r="AX75" i="3"/>
  <c r="AL77" i="3"/>
  <c r="Z77" i="3"/>
  <c r="BB77" i="3"/>
  <c r="AD79" i="3"/>
  <c r="AX79" i="3"/>
  <c r="AP81" i="3"/>
  <c r="Z81" i="3"/>
  <c r="BB81" i="3"/>
  <c r="AA106" i="3"/>
  <c r="AA103" i="3"/>
  <c r="Y102" i="3"/>
  <c r="AA105" i="3"/>
  <c r="Y104" i="3"/>
  <c r="BB104" i="3"/>
  <c r="AZ103" i="3"/>
  <c r="BC102" i="3"/>
  <c r="BA101" i="3"/>
  <c r="BC105" i="3"/>
  <c r="BA104" i="3"/>
  <c r="BB102" i="3"/>
  <c r="AZ101" i="3"/>
  <c r="AZ70" i="3"/>
  <c r="BA68" i="3"/>
  <c r="BB69" i="3"/>
  <c r="AZ68" i="3"/>
  <c r="BC67" i="3"/>
  <c r="BC77" i="3"/>
  <c r="BC73" i="3"/>
  <c r="AA10" i="3"/>
  <c r="AM10" i="3"/>
  <c r="AQ10" i="3"/>
  <c r="AU10" i="3"/>
  <c r="AY10" i="3"/>
  <c r="AA11" i="3"/>
  <c r="AM11" i="3"/>
  <c r="AQ11" i="3"/>
  <c r="AU11" i="3"/>
  <c r="AY11" i="3"/>
  <c r="AA12" i="3"/>
  <c r="AM12" i="3"/>
  <c r="AQ12" i="3"/>
  <c r="AU12" i="3"/>
  <c r="AY12" i="3"/>
  <c r="AA13" i="3"/>
  <c r="AM13" i="3"/>
  <c r="AQ13" i="3"/>
  <c r="AU13" i="3"/>
  <c r="AY13" i="3"/>
  <c r="AA14" i="3"/>
  <c r="AM14" i="3"/>
  <c r="AQ14" i="3"/>
  <c r="AU14" i="3"/>
  <c r="AY14" i="3"/>
  <c r="AA15" i="3"/>
  <c r="AM15" i="3"/>
  <c r="AQ15" i="3"/>
  <c r="AU15" i="3"/>
  <c r="AY15" i="3"/>
  <c r="AA16" i="3"/>
  <c r="AM16" i="3"/>
  <c r="AQ16" i="3"/>
  <c r="AU16" i="3"/>
  <c r="AY16" i="3"/>
  <c r="AA17" i="3"/>
  <c r="AM17" i="3"/>
  <c r="AQ17" i="3"/>
  <c r="AU17" i="3"/>
  <c r="AY17" i="3"/>
  <c r="AA18" i="3"/>
  <c r="AM18" i="3"/>
  <c r="AQ18" i="3"/>
  <c r="AU18" i="3"/>
  <c r="AY18" i="3"/>
  <c r="AA19" i="3"/>
  <c r="AM19" i="3"/>
  <c r="AQ19" i="3"/>
  <c r="AU19" i="3"/>
  <c r="AY19" i="3"/>
  <c r="AA20" i="3"/>
  <c r="AM20" i="3"/>
  <c r="AQ20" i="3"/>
  <c r="AU20" i="3"/>
  <c r="AY20" i="3"/>
  <c r="AA21" i="3"/>
  <c r="AM21" i="3"/>
  <c r="AQ21" i="3"/>
  <c r="AU21" i="3"/>
  <c r="AY21" i="3"/>
  <c r="AA22" i="3"/>
  <c r="AM22" i="3"/>
  <c r="AQ22" i="3"/>
  <c r="AU22" i="3"/>
  <c r="AY22" i="3"/>
  <c r="AA23" i="3"/>
  <c r="AM23" i="3"/>
  <c r="AQ23" i="3"/>
  <c r="AU23" i="3"/>
  <c r="AY23" i="3"/>
  <c r="AA24" i="3"/>
  <c r="AM24" i="3"/>
  <c r="AQ24" i="3"/>
  <c r="AU24" i="3"/>
  <c r="AY24" i="3"/>
  <c r="AA25" i="3"/>
  <c r="AM25" i="3"/>
  <c r="AQ25" i="3"/>
  <c r="AU25" i="3"/>
  <c r="AY25" i="3"/>
  <c r="AA26" i="3"/>
  <c r="AM26" i="3"/>
  <c r="AQ26" i="3"/>
  <c r="AU26" i="3"/>
  <c r="AY26" i="3"/>
  <c r="Z27" i="3"/>
  <c r="AL27" i="3"/>
  <c r="AP27" i="3"/>
  <c r="AT27" i="3"/>
  <c r="AX27" i="3"/>
  <c r="X28" i="3"/>
  <c r="AJ28" i="3"/>
  <c r="AN28" i="3"/>
  <c r="AR28" i="3"/>
  <c r="AV28" i="3"/>
  <c r="Z29" i="3"/>
  <c r="AL29" i="3"/>
  <c r="AP29" i="3"/>
  <c r="AT29" i="3"/>
  <c r="AX29" i="3"/>
  <c r="Y30" i="3"/>
  <c r="AK30" i="3"/>
  <c r="AO30" i="3"/>
  <c r="AS30" i="3"/>
  <c r="AW30" i="3"/>
  <c r="AA31" i="3"/>
  <c r="AM31" i="3"/>
  <c r="AQ31" i="3"/>
  <c r="AU31" i="3"/>
  <c r="AY31" i="3"/>
  <c r="Y32" i="3"/>
  <c r="AK32" i="3"/>
  <c r="AO32" i="3"/>
  <c r="AS32" i="3"/>
  <c r="AW32" i="3"/>
  <c r="AA33" i="3"/>
  <c r="AM33" i="3"/>
  <c r="AQ33" i="3"/>
  <c r="AU33" i="3"/>
  <c r="AY33" i="3"/>
  <c r="Y34" i="3"/>
  <c r="AK34" i="3"/>
  <c r="AO34" i="3"/>
  <c r="AS34" i="3"/>
  <c r="AW34" i="3"/>
  <c r="AA35" i="3"/>
  <c r="AM35" i="3"/>
  <c r="AQ35" i="3"/>
  <c r="AU35" i="3"/>
  <c r="AY35" i="3"/>
  <c r="Y36" i="3"/>
  <c r="AK36" i="3"/>
  <c r="AO36" i="3"/>
  <c r="AS36" i="3"/>
  <c r="AW36" i="3"/>
  <c r="AA37" i="3"/>
  <c r="AM37" i="3"/>
  <c r="AQ37" i="3"/>
  <c r="AU37" i="3"/>
  <c r="AY37" i="3"/>
  <c r="Y38" i="3"/>
  <c r="AK38" i="3"/>
  <c r="AO38" i="3"/>
  <c r="AS38" i="3"/>
  <c r="AX38" i="3"/>
  <c r="AJ39" i="3"/>
  <c r="AP39" i="3"/>
  <c r="AU39" i="3"/>
  <c r="AZ39" i="3"/>
  <c r="AC40" i="3"/>
  <c r="AL40" i="3"/>
  <c r="AR40" i="3"/>
  <c r="AW40" i="3"/>
  <c r="BB40" i="3"/>
  <c r="AC41" i="3"/>
  <c r="BA41" i="3"/>
  <c r="Z41" i="3"/>
  <c r="AE41" i="3"/>
  <c r="AN41" i="3"/>
  <c r="AT41" i="3"/>
  <c r="AY41" i="3"/>
  <c r="AE42" i="3"/>
  <c r="BC42" i="3"/>
  <c r="AX42" i="3"/>
  <c r="X43" i="3"/>
  <c r="AJ43" i="3"/>
  <c r="AR43" i="3"/>
  <c r="AZ43" i="3"/>
  <c r="AC44" i="3"/>
  <c r="BA44" i="3"/>
  <c r="Z44" i="3"/>
  <c r="BB44" i="3"/>
  <c r="AB45" i="3"/>
  <c r="AN45" i="3"/>
  <c r="AV45" i="3"/>
  <c r="AE46" i="3"/>
  <c r="BC46" i="3"/>
  <c r="AE47" i="3"/>
  <c r="BC47" i="3"/>
  <c r="AE48" i="3"/>
  <c r="BC48" i="3"/>
  <c r="AE49" i="3"/>
  <c r="BC49" i="3"/>
  <c r="AE50" i="3"/>
  <c r="BC50" i="3"/>
  <c r="AE51" i="3"/>
  <c r="BC51" i="3"/>
  <c r="AE52" i="3"/>
  <c r="BC52" i="3"/>
  <c r="AE53" i="3"/>
  <c r="BC53" i="3"/>
  <c r="AE54" i="3"/>
  <c r="BC54" i="3"/>
  <c r="AE55" i="3"/>
  <c r="BC55" i="3"/>
  <c r="AE56" i="3"/>
  <c r="BC56" i="3"/>
  <c r="AE57" i="3"/>
  <c r="BC57" i="3"/>
  <c r="AE58" i="3"/>
  <c r="BC58" i="3"/>
  <c r="AE59" i="3"/>
  <c r="BC59" i="3"/>
  <c r="AE60" i="3"/>
  <c r="BC60" i="3"/>
  <c r="AE61" i="3"/>
  <c r="BC61" i="3"/>
  <c r="AE62" i="3"/>
  <c r="BC62" i="3"/>
  <c r="AE63" i="3"/>
  <c r="BC63" i="3"/>
  <c r="AE64" i="3"/>
  <c r="BC64" i="3"/>
  <c r="AE65" i="3"/>
  <c r="BC65" i="3"/>
  <c r="AE66" i="3"/>
  <c r="BC66" i="3"/>
  <c r="AE67" i="3"/>
  <c r="AY67" i="3"/>
  <c r="AA69" i="3"/>
  <c r="BC69" i="3"/>
  <c r="AA71" i="3"/>
  <c r="AQ71" i="3"/>
  <c r="AM73" i="3"/>
  <c r="AE73" i="3"/>
  <c r="AY73" i="3"/>
  <c r="AA75" i="3"/>
  <c r="BC75" i="3"/>
  <c r="AM77" i="3"/>
  <c r="AE77" i="3"/>
  <c r="AY77" i="3"/>
  <c r="AA79" i="3"/>
  <c r="BC79" i="3"/>
  <c r="AE105" i="3"/>
  <c r="AC104" i="3"/>
  <c r="AD102" i="3"/>
  <c r="AB101" i="3"/>
  <c r="AE106" i="3"/>
  <c r="AE103" i="3"/>
  <c r="AC102" i="3"/>
  <c r="AB78" i="3"/>
  <c r="AB74" i="3"/>
  <c r="AD69" i="3"/>
  <c r="AB68" i="3"/>
  <c r="AD67" i="3"/>
  <c r="AC78" i="3"/>
  <c r="AC74" i="3"/>
  <c r="AB70" i="3"/>
  <c r="X10" i="3"/>
  <c r="AJ10" i="3"/>
  <c r="AN10" i="3"/>
  <c r="AR10" i="3"/>
  <c r="AV10" i="3"/>
  <c r="X11" i="3"/>
  <c r="AJ11" i="3"/>
  <c r="AN11" i="3"/>
  <c r="AR11" i="3"/>
  <c r="AV11" i="3"/>
  <c r="X12" i="3"/>
  <c r="AJ12" i="3"/>
  <c r="AN12" i="3"/>
  <c r="AR12" i="3"/>
  <c r="AV12" i="3"/>
  <c r="X13" i="3"/>
  <c r="AJ13" i="3"/>
  <c r="AN13" i="3"/>
  <c r="AR13" i="3"/>
  <c r="AV13" i="3"/>
  <c r="X14" i="3"/>
  <c r="AJ14" i="3"/>
  <c r="AN14" i="3"/>
  <c r="AR14" i="3"/>
  <c r="AV14" i="3"/>
  <c r="X15" i="3"/>
  <c r="AJ15" i="3"/>
  <c r="AN15" i="3"/>
  <c r="AR15" i="3"/>
  <c r="AV15" i="3"/>
  <c r="X16" i="3"/>
  <c r="AJ16" i="3"/>
  <c r="AN16" i="3"/>
  <c r="AR16" i="3"/>
  <c r="AV16" i="3"/>
  <c r="X17" i="3"/>
  <c r="AJ17" i="3"/>
  <c r="AN17" i="3"/>
  <c r="AR17" i="3"/>
  <c r="AV17" i="3"/>
  <c r="X18" i="3"/>
  <c r="AJ18" i="3"/>
  <c r="AN18" i="3"/>
  <c r="AR18" i="3"/>
  <c r="AV18" i="3"/>
  <c r="X19" i="3"/>
  <c r="AJ19" i="3"/>
  <c r="AN19" i="3"/>
  <c r="AR19" i="3"/>
  <c r="AV19" i="3"/>
  <c r="X20" i="3"/>
  <c r="AJ20" i="3"/>
  <c r="AN20" i="3"/>
  <c r="AR20" i="3"/>
  <c r="AV20" i="3"/>
  <c r="X21" i="3"/>
  <c r="AJ21" i="3"/>
  <c r="AN21" i="3"/>
  <c r="AR21" i="3"/>
  <c r="AV21" i="3"/>
  <c r="X22" i="3"/>
  <c r="AJ22" i="3"/>
  <c r="AN22" i="3"/>
  <c r="AR22" i="3"/>
  <c r="AV22" i="3"/>
  <c r="X23" i="3"/>
  <c r="AJ23" i="3"/>
  <c r="AN23" i="3"/>
  <c r="AR23" i="3"/>
  <c r="AV23" i="3"/>
  <c r="X24" i="3"/>
  <c r="AJ24" i="3"/>
  <c r="AN24" i="3"/>
  <c r="AR24" i="3"/>
  <c r="AV24" i="3"/>
  <c r="X25" i="3"/>
  <c r="AJ25" i="3"/>
  <c r="AN25" i="3"/>
  <c r="AR25" i="3"/>
  <c r="AV25" i="3"/>
  <c r="X26" i="3"/>
  <c r="AJ26" i="3"/>
  <c r="AN26" i="3"/>
  <c r="AR26" i="3"/>
  <c r="AV26" i="3"/>
  <c r="AA27" i="3"/>
  <c r="AM27" i="3"/>
  <c r="AQ27" i="3"/>
  <c r="AU27" i="3"/>
  <c r="AY27" i="3"/>
  <c r="Y28" i="3"/>
  <c r="AK28" i="3"/>
  <c r="AO28" i="3"/>
  <c r="AS28" i="3"/>
  <c r="AW28" i="3"/>
  <c r="AA29" i="3"/>
  <c r="AM29" i="3"/>
  <c r="AQ29" i="3"/>
  <c r="AU29" i="3"/>
  <c r="AY29" i="3"/>
  <c r="Z30" i="3"/>
  <c r="AL30" i="3"/>
  <c r="AP30" i="3"/>
  <c r="AT30" i="3"/>
  <c r="AX30" i="3"/>
  <c r="X31" i="3"/>
  <c r="AJ31" i="3"/>
  <c r="AN31" i="3"/>
  <c r="AR31" i="3"/>
  <c r="AV31" i="3"/>
  <c r="Z32" i="3"/>
  <c r="AL32" i="3"/>
  <c r="AP32" i="3"/>
  <c r="AT32" i="3"/>
  <c r="AX32" i="3"/>
  <c r="X33" i="3"/>
  <c r="AJ33" i="3"/>
  <c r="AN33" i="3"/>
  <c r="AR33" i="3"/>
  <c r="AV33" i="3"/>
  <c r="Z34" i="3"/>
  <c r="AL34" i="3"/>
  <c r="AP34" i="3"/>
  <c r="AT34" i="3"/>
  <c r="AX34" i="3"/>
  <c r="X35" i="3"/>
  <c r="AJ35" i="3"/>
  <c r="AN35" i="3"/>
  <c r="AR35" i="3"/>
  <c r="AV35" i="3"/>
  <c r="Z36" i="3"/>
  <c r="AL36" i="3"/>
  <c r="AP36" i="3"/>
  <c r="AT36" i="3"/>
  <c r="AX36" i="3"/>
  <c r="X37" i="3"/>
  <c r="AJ37" i="3"/>
  <c r="AN37" i="3"/>
  <c r="AR37" i="3"/>
  <c r="AV37" i="3"/>
  <c r="Z38" i="3"/>
  <c r="AL38" i="3"/>
  <c r="AP38" i="3"/>
  <c r="AB39" i="3"/>
  <c r="AL39" i="3"/>
  <c r="AV39" i="3"/>
  <c r="BB39" i="3"/>
  <c r="AD40" i="3"/>
  <c r="AN40" i="3"/>
  <c r="AX40" i="3"/>
  <c r="AJ41" i="3"/>
  <c r="AU41" i="3"/>
  <c r="AZ41" i="3"/>
  <c r="AJ42" i="3"/>
  <c r="AR42" i="3"/>
  <c r="AC43" i="3"/>
  <c r="BA43" i="3"/>
  <c r="AL43" i="3"/>
  <c r="AT43" i="3"/>
  <c r="AN44" i="3"/>
  <c r="AE45" i="3"/>
  <c r="BC45" i="3"/>
  <c r="AP45" i="3"/>
  <c r="AB46" i="3"/>
  <c r="AZ46" i="3"/>
  <c r="AB47" i="3"/>
  <c r="AZ47" i="3"/>
  <c r="AB48" i="3"/>
  <c r="AZ48" i="3"/>
  <c r="AB49" i="3"/>
  <c r="AZ49" i="3"/>
  <c r="AB50" i="3"/>
  <c r="AZ50" i="3"/>
  <c r="AB51" i="3"/>
  <c r="AZ51" i="3"/>
  <c r="AB52" i="3"/>
  <c r="AZ52" i="3"/>
  <c r="AB53" i="3"/>
  <c r="AZ53" i="3"/>
  <c r="AB54" i="3"/>
  <c r="AZ54" i="3"/>
  <c r="AB55" i="3"/>
  <c r="AZ55" i="3"/>
  <c r="AB56" i="3"/>
  <c r="AZ56" i="3"/>
  <c r="AB57" i="3"/>
  <c r="AZ57" i="3"/>
  <c r="AB58" i="3"/>
  <c r="AZ58" i="3"/>
  <c r="AB59" i="3"/>
  <c r="AZ59" i="3"/>
  <c r="AB60" i="3"/>
  <c r="AZ60" i="3"/>
  <c r="AB61" i="3"/>
  <c r="AZ61" i="3"/>
  <c r="AB62" i="3"/>
  <c r="AZ62" i="3"/>
  <c r="AB63" i="3"/>
  <c r="AZ63" i="3"/>
  <c r="AB64" i="3"/>
  <c r="AZ64" i="3"/>
  <c r="AB65" i="3"/>
  <c r="AZ65" i="3"/>
  <c r="AB66" i="3"/>
  <c r="AZ66" i="3"/>
  <c r="X67" i="3"/>
  <c r="AN67" i="3"/>
  <c r="X68" i="3"/>
  <c r="AN68" i="3"/>
  <c r="X69" i="3"/>
  <c r="AR69" i="3"/>
  <c r="X70" i="3"/>
  <c r="AR70" i="3"/>
  <c r="AB71" i="3"/>
  <c r="AV71" i="3"/>
  <c r="X72" i="3"/>
  <c r="AZ72" i="3"/>
  <c r="X74" i="3"/>
  <c r="AZ74" i="3"/>
  <c r="X76" i="3"/>
  <c r="AZ76" i="3"/>
  <c r="X78" i="3"/>
  <c r="AZ78" i="3"/>
  <c r="X80" i="3"/>
  <c r="AZ80" i="3"/>
  <c r="AU106" i="3"/>
  <c r="AU103" i="3"/>
  <c r="AS102" i="3"/>
  <c r="AU105" i="3"/>
  <c r="AS104" i="3"/>
  <c r="AT102" i="3"/>
  <c r="AT81" i="3"/>
  <c r="AU77" i="3"/>
  <c r="AU73" i="3"/>
  <c r="AT69" i="3"/>
  <c r="Y10" i="3"/>
  <c r="AK10" i="3"/>
  <c r="AO10" i="3"/>
  <c r="AS10" i="3"/>
  <c r="AW10" i="3"/>
  <c r="Y11" i="3"/>
  <c r="AK11" i="3"/>
  <c r="AO11" i="3"/>
  <c r="AS11" i="3"/>
  <c r="AW11" i="3"/>
  <c r="Y12" i="3"/>
  <c r="AK12" i="3"/>
  <c r="AO12" i="3"/>
  <c r="AS12" i="3"/>
  <c r="AW12" i="3"/>
  <c r="Y13" i="3"/>
  <c r="AK13" i="3"/>
  <c r="AO13" i="3"/>
  <c r="AS13" i="3"/>
  <c r="AW13" i="3"/>
  <c r="Y14" i="3"/>
  <c r="AK14" i="3"/>
  <c r="AO14" i="3"/>
  <c r="AS14" i="3"/>
  <c r="AW14" i="3"/>
  <c r="Y15" i="3"/>
  <c r="AK15" i="3"/>
  <c r="AO15" i="3"/>
  <c r="AS15" i="3"/>
  <c r="AW15" i="3"/>
  <c r="Y16" i="3"/>
  <c r="AK16" i="3"/>
  <c r="AO16" i="3"/>
  <c r="AS16" i="3"/>
  <c r="AW16" i="3"/>
  <c r="Y17" i="3"/>
  <c r="AK17" i="3"/>
  <c r="AO17" i="3"/>
  <c r="AS17" i="3"/>
  <c r="AW17" i="3"/>
  <c r="Y18" i="3"/>
  <c r="AK18" i="3"/>
  <c r="AO18" i="3"/>
  <c r="AS18" i="3"/>
  <c r="AW18" i="3"/>
  <c r="Y19" i="3"/>
  <c r="AK19" i="3"/>
  <c r="AO19" i="3"/>
  <c r="AS19" i="3"/>
  <c r="AW19" i="3"/>
  <c r="Y20" i="3"/>
  <c r="AK20" i="3"/>
  <c r="AO20" i="3"/>
  <c r="AS20" i="3"/>
  <c r="AW20" i="3"/>
  <c r="Y21" i="3"/>
  <c r="AK21" i="3"/>
  <c r="AO21" i="3"/>
  <c r="AS21" i="3"/>
  <c r="AW21" i="3"/>
  <c r="Y22" i="3"/>
  <c r="AK22" i="3"/>
  <c r="AO22" i="3"/>
  <c r="AS22" i="3"/>
  <c r="AW22" i="3"/>
  <c r="Y23" i="3"/>
  <c r="AK23" i="3"/>
  <c r="AO23" i="3"/>
  <c r="AS23" i="3"/>
  <c r="AW23" i="3"/>
  <c r="Y24" i="3"/>
  <c r="AK24" i="3"/>
  <c r="AO24" i="3"/>
  <c r="AS24" i="3"/>
  <c r="AW24" i="3"/>
  <c r="Y25" i="3"/>
  <c r="AK25" i="3"/>
  <c r="AO25" i="3"/>
  <c r="AS25" i="3"/>
  <c r="AW25" i="3"/>
  <c r="Y26" i="3"/>
  <c r="AK26" i="3"/>
  <c r="AO26" i="3"/>
  <c r="AS26" i="3"/>
  <c r="AW26" i="3"/>
  <c r="X27" i="3"/>
  <c r="AJ27" i="3"/>
  <c r="AN27" i="3"/>
  <c r="AR27" i="3"/>
  <c r="AV27" i="3"/>
  <c r="Z28" i="3"/>
  <c r="AL28" i="3"/>
  <c r="AP28" i="3"/>
  <c r="AT28" i="3"/>
  <c r="AX28" i="3"/>
  <c r="X29" i="3"/>
  <c r="AJ29" i="3"/>
  <c r="AN29" i="3"/>
  <c r="AR29" i="3"/>
  <c r="AV29" i="3"/>
  <c r="AA30" i="3"/>
  <c r="AM30" i="3"/>
  <c r="AQ30" i="3"/>
  <c r="AU30" i="3"/>
  <c r="AY30" i="3"/>
  <c r="Y31" i="3"/>
  <c r="AK31" i="3"/>
  <c r="AO31" i="3"/>
  <c r="AS31" i="3"/>
  <c r="AW31" i="3"/>
  <c r="AA32" i="3"/>
  <c r="AM32" i="3"/>
  <c r="AQ32" i="3"/>
  <c r="AU32" i="3"/>
  <c r="AY32" i="3"/>
  <c r="Y33" i="3"/>
  <c r="AK33" i="3"/>
  <c r="AO33" i="3"/>
  <c r="AS33" i="3"/>
  <c r="AW33" i="3"/>
  <c r="AA34" i="3"/>
  <c r="AM34" i="3"/>
  <c r="AQ34" i="3"/>
  <c r="AU34" i="3"/>
  <c r="AY34" i="3"/>
  <c r="Y35" i="3"/>
  <c r="AK35" i="3"/>
  <c r="AO35" i="3"/>
  <c r="AS35" i="3"/>
  <c r="AW35" i="3"/>
  <c r="AA36" i="3"/>
  <c r="AM36" i="3"/>
  <c r="AQ36" i="3"/>
  <c r="AU36" i="3"/>
  <c r="AY36" i="3"/>
  <c r="Y37" i="3"/>
  <c r="AK37" i="3"/>
  <c r="AO37" i="3"/>
  <c r="AS37" i="3"/>
  <c r="AW37" i="3"/>
  <c r="BC38" i="3"/>
  <c r="AY38" i="3"/>
  <c r="AU38" i="3"/>
  <c r="AA38" i="3"/>
  <c r="AM38" i="3"/>
  <c r="AQ38" i="3"/>
  <c r="AV38" i="3"/>
  <c r="BC39" i="3"/>
  <c r="AJ40" i="3"/>
  <c r="BB41" i="3"/>
  <c r="AC42" i="3"/>
  <c r="BA42" i="3"/>
  <c r="AT42" i="3"/>
  <c r="BB42" i="3"/>
  <c r="AN43" i="3"/>
  <c r="AE44" i="3"/>
  <c r="BC44" i="3"/>
  <c r="AD44" i="3"/>
  <c r="AX44" i="3"/>
  <c r="AJ45" i="3"/>
  <c r="AR45" i="3"/>
  <c r="AC46" i="3"/>
  <c r="BA46" i="3"/>
  <c r="AC47" i="3"/>
  <c r="BA47" i="3"/>
  <c r="AC48" i="3"/>
  <c r="BA48" i="3"/>
  <c r="AC49" i="3"/>
  <c r="BA49" i="3"/>
  <c r="AC50" i="3"/>
  <c r="BA50" i="3"/>
  <c r="AC51" i="3"/>
  <c r="BA51" i="3"/>
  <c r="AC52" i="3"/>
  <c r="BA52" i="3"/>
  <c r="AC53" i="3"/>
  <c r="BA53" i="3"/>
  <c r="AC54" i="3"/>
  <c r="BA54" i="3"/>
  <c r="AC55" i="3"/>
  <c r="BA55" i="3"/>
  <c r="AC56" i="3"/>
  <c r="BA56" i="3"/>
  <c r="AC57" i="3"/>
  <c r="BA57" i="3"/>
  <c r="AC58" i="3"/>
  <c r="BA58" i="3"/>
  <c r="AC59" i="3"/>
  <c r="BA59" i="3"/>
  <c r="AC60" i="3"/>
  <c r="BA60" i="3"/>
  <c r="AC61" i="3"/>
  <c r="BA61" i="3"/>
  <c r="AC62" i="3"/>
  <c r="BA62" i="3"/>
  <c r="AC63" i="3"/>
  <c r="BA63" i="3"/>
  <c r="AC64" i="3"/>
  <c r="BA64" i="3"/>
  <c r="AC65" i="3"/>
  <c r="BA65" i="3"/>
  <c r="AC66" i="3"/>
  <c r="BA66" i="3"/>
  <c r="Y68" i="3"/>
  <c r="AS68" i="3"/>
  <c r="Y70" i="3"/>
  <c r="AO70" i="3"/>
  <c r="AK72" i="3"/>
  <c r="Y72" i="3"/>
  <c r="AS72" i="3"/>
  <c r="Y74" i="3"/>
  <c r="BA74" i="3"/>
  <c r="AC76" i="3"/>
  <c r="AW76" i="3"/>
  <c r="Y78" i="3"/>
  <c r="BA78" i="3"/>
  <c r="AC80" i="3"/>
  <c r="AW80" i="3"/>
  <c r="X46" i="3"/>
  <c r="AJ46" i="3"/>
  <c r="AN46" i="3"/>
  <c r="AR46" i="3"/>
  <c r="AV46" i="3"/>
  <c r="Z47" i="3"/>
  <c r="AL47" i="3"/>
  <c r="AP47" i="3"/>
  <c r="AT47" i="3"/>
  <c r="AX47" i="3"/>
  <c r="X48" i="3"/>
  <c r="AJ48" i="3"/>
  <c r="AN48" i="3"/>
  <c r="AR48" i="3"/>
  <c r="AV48" i="3"/>
  <c r="Z49" i="3"/>
  <c r="AL49" i="3"/>
  <c r="AP49" i="3"/>
  <c r="AT49" i="3"/>
  <c r="AX49" i="3"/>
  <c r="X50" i="3"/>
  <c r="AJ50" i="3"/>
  <c r="AN50" i="3"/>
  <c r="AR50" i="3"/>
  <c r="AV50" i="3"/>
  <c r="Z51" i="3"/>
  <c r="AL51" i="3"/>
  <c r="AP51" i="3"/>
  <c r="AT51" i="3"/>
  <c r="AX51" i="3"/>
  <c r="X52" i="3"/>
  <c r="AJ52" i="3"/>
  <c r="AN52" i="3"/>
  <c r="AR52" i="3"/>
  <c r="AV52" i="3"/>
  <c r="Z53" i="3"/>
  <c r="AL53" i="3"/>
  <c r="AP53" i="3"/>
  <c r="AT53" i="3"/>
  <c r="AX53" i="3"/>
  <c r="X54" i="3"/>
  <c r="AJ54" i="3"/>
  <c r="AN54" i="3"/>
  <c r="AR54" i="3"/>
  <c r="AV54" i="3"/>
  <c r="Z55" i="3"/>
  <c r="AL55" i="3"/>
  <c r="AP55" i="3"/>
  <c r="AT55" i="3"/>
  <c r="AX55" i="3"/>
  <c r="X56" i="3"/>
  <c r="AJ56" i="3"/>
  <c r="AN56" i="3"/>
  <c r="AR56" i="3"/>
  <c r="AV56" i="3"/>
  <c r="Z57" i="3"/>
  <c r="AL57" i="3"/>
  <c r="AP57" i="3"/>
  <c r="AT57" i="3"/>
  <c r="AX57" i="3"/>
  <c r="X58" i="3"/>
  <c r="AJ58" i="3"/>
  <c r="AN58" i="3"/>
  <c r="AR58" i="3"/>
  <c r="AV58" i="3"/>
  <c r="Z59" i="3"/>
  <c r="AL59" i="3"/>
  <c r="AP59" i="3"/>
  <c r="AT59" i="3"/>
  <c r="AX59" i="3"/>
  <c r="X60" i="3"/>
  <c r="AJ60" i="3"/>
  <c r="AN60" i="3"/>
  <c r="AR60" i="3"/>
  <c r="AV60" i="3"/>
  <c r="Z61" i="3"/>
  <c r="AL61" i="3"/>
  <c r="AP61" i="3"/>
  <c r="AT61" i="3"/>
  <c r="AX61" i="3"/>
  <c r="X62" i="3"/>
  <c r="AJ62" i="3"/>
  <c r="AN62" i="3"/>
  <c r="AR62" i="3"/>
  <c r="AV62" i="3"/>
  <c r="Z63" i="3"/>
  <c r="AL63" i="3"/>
  <c r="AP63" i="3"/>
  <c r="AT63" i="3"/>
  <c r="AX63" i="3"/>
  <c r="X64" i="3"/>
  <c r="AJ64" i="3"/>
  <c r="AN64" i="3"/>
  <c r="AR64" i="3"/>
  <c r="AV64" i="3"/>
  <c r="Z65" i="3"/>
  <c r="AL65" i="3"/>
  <c r="AP65" i="3"/>
  <c r="AT65" i="3"/>
  <c r="AX65" i="3"/>
  <c r="X66" i="3"/>
  <c r="AJ66" i="3"/>
  <c r="AN66" i="3"/>
  <c r="AR66" i="3"/>
  <c r="AV66" i="3"/>
  <c r="AA67" i="3"/>
  <c r="AJ67" i="3"/>
  <c r="AP67" i="3"/>
  <c r="AU67" i="3"/>
  <c r="AZ67" i="3"/>
  <c r="AC68" i="3"/>
  <c r="AL68" i="3"/>
  <c r="AR68" i="3"/>
  <c r="AW68" i="3"/>
  <c r="BB68" i="3"/>
  <c r="AC69" i="3"/>
  <c r="BA69" i="3"/>
  <c r="AE69" i="3"/>
  <c r="AN69" i="3"/>
  <c r="AY69" i="3"/>
  <c r="AE70" i="3"/>
  <c r="BC70" i="3"/>
  <c r="AK70" i="3"/>
  <c r="BA70" i="3"/>
  <c r="X71" i="3"/>
  <c r="AD71" i="3"/>
  <c r="AM71" i="3"/>
  <c r="AR71" i="3"/>
  <c r="AX71" i="3"/>
  <c r="BC71" i="3"/>
  <c r="BB72" i="3"/>
  <c r="AX72" i="3"/>
  <c r="Z72" i="3"/>
  <c r="AJ72" i="3"/>
  <c r="AO72" i="3"/>
  <c r="AT72" i="3"/>
  <c r="BA72" i="3"/>
  <c r="AC73" i="3"/>
  <c r="BA73" i="3"/>
  <c r="AA73" i="3"/>
  <c r="AE74" i="3"/>
  <c r="BC74" i="3"/>
  <c r="AE75" i="3"/>
  <c r="AQ75" i="3"/>
  <c r="AY75" i="3"/>
  <c r="Y76" i="3"/>
  <c r="AK76" i="3"/>
  <c r="AS76" i="3"/>
  <c r="BA76" i="3"/>
  <c r="AC77" i="3"/>
  <c r="BA77" i="3"/>
  <c r="AA77" i="3"/>
  <c r="AE78" i="3"/>
  <c r="BC78" i="3"/>
  <c r="AE79" i="3"/>
  <c r="AQ79" i="3"/>
  <c r="AY79" i="3"/>
  <c r="Y80" i="3"/>
  <c r="AK80" i="3"/>
  <c r="AS80" i="3"/>
  <c r="BA80" i="3"/>
  <c r="AC81" i="3"/>
  <c r="BA81" i="3"/>
  <c r="AD81" i="3"/>
  <c r="AX81" i="3"/>
  <c r="AD82" i="3"/>
  <c r="BB82" i="3"/>
  <c r="AD83" i="3"/>
  <c r="BB83" i="3"/>
  <c r="AD84" i="3"/>
  <c r="BB84" i="3"/>
  <c r="AD85" i="3"/>
  <c r="BB85" i="3"/>
  <c r="AD86" i="3"/>
  <c r="BB86" i="3"/>
  <c r="AD87" i="3"/>
  <c r="BB87" i="3"/>
  <c r="AD88" i="3"/>
  <c r="BB88" i="3"/>
  <c r="AD89" i="3"/>
  <c r="BB89" i="3"/>
  <c r="AD90" i="3"/>
  <c r="BB90" i="3"/>
  <c r="AD91" i="3"/>
  <c r="BB91" i="3"/>
  <c r="AD92" i="3"/>
  <c r="BB92" i="3"/>
  <c r="AD93" i="3"/>
  <c r="BB93" i="3"/>
  <c r="AD94" i="3"/>
  <c r="BB94" i="3"/>
  <c r="AD95" i="3"/>
  <c r="BB95" i="3"/>
  <c r="AD96" i="3"/>
  <c r="BB96" i="3"/>
  <c r="AD97" i="3"/>
  <c r="BB97" i="3"/>
  <c r="AD98" i="3"/>
  <c r="BB98" i="3"/>
  <c r="AD99" i="3"/>
  <c r="BB99" i="3"/>
  <c r="AD100" i="3"/>
  <c r="BB100" i="3"/>
  <c r="Z102" i="3"/>
  <c r="AP102" i="3"/>
  <c r="Z104" i="3"/>
  <c r="AP104" i="3"/>
  <c r="Z106" i="3"/>
  <c r="AP106" i="3"/>
  <c r="Z12" i="4"/>
  <c r="Y42" i="3"/>
  <c r="AK42" i="3"/>
  <c r="AO42" i="3"/>
  <c r="AS42" i="3"/>
  <c r="AW42" i="3"/>
  <c r="AA43" i="3"/>
  <c r="AM43" i="3"/>
  <c r="AQ43" i="3"/>
  <c r="AU43" i="3"/>
  <c r="AY43" i="3"/>
  <c r="Y44" i="3"/>
  <c r="AK44" i="3"/>
  <c r="AO44" i="3"/>
  <c r="AS44" i="3"/>
  <c r="AW44" i="3"/>
  <c r="AA45" i="3"/>
  <c r="AM45" i="3"/>
  <c r="AQ45" i="3"/>
  <c r="AU45" i="3"/>
  <c r="AY45" i="3"/>
  <c r="Y46" i="3"/>
  <c r="AK46" i="3"/>
  <c r="AO46" i="3"/>
  <c r="AS46" i="3"/>
  <c r="AW46" i="3"/>
  <c r="AA47" i="3"/>
  <c r="AM47" i="3"/>
  <c r="AQ47" i="3"/>
  <c r="AU47" i="3"/>
  <c r="AY47" i="3"/>
  <c r="Y48" i="3"/>
  <c r="AK48" i="3"/>
  <c r="AO48" i="3"/>
  <c r="AS48" i="3"/>
  <c r="AW48" i="3"/>
  <c r="AA49" i="3"/>
  <c r="AM49" i="3"/>
  <c r="AQ49" i="3"/>
  <c r="AU49" i="3"/>
  <c r="AY49" i="3"/>
  <c r="Y50" i="3"/>
  <c r="AK50" i="3"/>
  <c r="AO50" i="3"/>
  <c r="AS50" i="3"/>
  <c r="AW50" i="3"/>
  <c r="AA51" i="3"/>
  <c r="AM51" i="3"/>
  <c r="AQ51" i="3"/>
  <c r="AU51" i="3"/>
  <c r="AY51" i="3"/>
  <c r="Y52" i="3"/>
  <c r="AK52" i="3"/>
  <c r="AO52" i="3"/>
  <c r="AS52" i="3"/>
  <c r="AW52" i="3"/>
  <c r="AA53" i="3"/>
  <c r="AM53" i="3"/>
  <c r="AQ53" i="3"/>
  <c r="AU53" i="3"/>
  <c r="AY53" i="3"/>
  <c r="Y54" i="3"/>
  <c r="AK54" i="3"/>
  <c r="AO54" i="3"/>
  <c r="AS54" i="3"/>
  <c r="AW54" i="3"/>
  <c r="AA55" i="3"/>
  <c r="AM55" i="3"/>
  <c r="AQ55" i="3"/>
  <c r="AU55" i="3"/>
  <c r="AY55" i="3"/>
  <c r="Y56" i="3"/>
  <c r="AK56" i="3"/>
  <c r="AO56" i="3"/>
  <c r="AS56" i="3"/>
  <c r="AW56" i="3"/>
  <c r="AA57" i="3"/>
  <c r="AM57" i="3"/>
  <c r="AQ57" i="3"/>
  <c r="AU57" i="3"/>
  <c r="AY57" i="3"/>
  <c r="Y58" i="3"/>
  <c r="AK58" i="3"/>
  <c r="AO58" i="3"/>
  <c r="AS58" i="3"/>
  <c r="AW58" i="3"/>
  <c r="AA59" i="3"/>
  <c r="AM59" i="3"/>
  <c r="AQ59" i="3"/>
  <c r="AU59" i="3"/>
  <c r="AY59" i="3"/>
  <c r="Y60" i="3"/>
  <c r="AK60" i="3"/>
  <c r="AO60" i="3"/>
  <c r="AS60" i="3"/>
  <c r="AW60" i="3"/>
  <c r="AA61" i="3"/>
  <c r="AM61" i="3"/>
  <c r="AQ61" i="3"/>
  <c r="AU61" i="3"/>
  <c r="AY61" i="3"/>
  <c r="Y62" i="3"/>
  <c r="AK62" i="3"/>
  <c r="AO62" i="3"/>
  <c r="AS62" i="3"/>
  <c r="AW62" i="3"/>
  <c r="AA63" i="3"/>
  <c r="AM63" i="3"/>
  <c r="AQ63" i="3"/>
  <c r="AU63" i="3"/>
  <c r="AY63" i="3"/>
  <c r="Y64" i="3"/>
  <c r="AK64" i="3"/>
  <c r="AO64" i="3"/>
  <c r="AS64" i="3"/>
  <c r="AW64" i="3"/>
  <c r="AA65" i="3"/>
  <c r="AM65" i="3"/>
  <c r="AQ65" i="3"/>
  <c r="AU65" i="3"/>
  <c r="AY65" i="3"/>
  <c r="Y66" i="3"/>
  <c r="AK66" i="3"/>
  <c r="AO66" i="3"/>
  <c r="AS66" i="3"/>
  <c r="AW66" i="3"/>
  <c r="AB67" i="3"/>
  <c r="AL67" i="3"/>
  <c r="AQ67" i="3"/>
  <c r="AV67" i="3"/>
  <c r="BB67" i="3"/>
  <c r="AD68" i="3"/>
  <c r="AX68" i="3"/>
  <c r="AJ69" i="3"/>
  <c r="AU69" i="3"/>
  <c r="AZ69" i="3"/>
  <c r="AC70" i="3"/>
  <c r="AL70" i="3"/>
  <c r="AW70" i="3"/>
  <c r="BB70" i="3"/>
  <c r="AC71" i="3"/>
  <c r="BA71" i="3"/>
  <c r="AE71" i="3"/>
  <c r="AN71" i="3"/>
  <c r="AT71" i="3"/>
  <c r="AY71" i="3"/>
  <c r="AE72" i="3"/>
  <c r="BC72" i="3"/>
  <c r="AB72" i="3"/>
  <c r="AV72" i="3"/>
  <c r="AD73" i="3"/>
  <c r="AP73" i="3"/>
  <c r="AX73" i="3"/>
  <c r="AJ74" i="3"/>
  <c r="AR74" i="3"/>
  <c r="AB75" i="3"/>
  <c r="AZ75" i="3"/>
  <c r="Z75" i="3"/>
  <c r="AL75" i="3"/>
  <c r="AT75" i="3"/>
  <c r="BB75" i="3"/>
  <c r="AD76" i="3"/>
  <c r="BB76" i="3"/>
  <c r="AB76" i="3"/>
  <c r="AN76" i="3"/>
  <c r="AV76" i="3"/>
  <c r="AD77" i="3"/>
  <c r="AP77" i="3"/>
  <c r="AX77" i="3"/>
  <c r="AJ78" i="3"/>
  <c r="AR78" i="3"/>
  <c r="AB79" i="3"/>
  <c r="AZ79" i="3"/>
  <c r="Z79" i="3"/>
  <c r="AL79" i="3"/>
  <c r="AT79" i="3"/>
  <c r="BB79" i="3"/>
  <c r="AD80" i="3"/>
  <c r="BB80" i="3"/>
  <c r="AB80" i="3"/>
  <c r="AN80" i="3"/>
  <c r="AV80" i="3"/>
  <c r="AL81" i="3"/>
  <c r="AE82" i="3"/>
  <c r="BC82" i="3"/>
  <c r="AE83" i="3"/>
  <c r="BC83" i="3"/>
  <c r="AE84" i="3"/>
  <c r="BC84" i="3"/>
  <c r="AE85" i="3"/>
  <c r="BC85" i="3"/>
  <c r="AE86" i="3"/>
  <c r="BC86" i="3"/>
  <c r="AE87" i="3"/>
  <c r="BC87" i="3"/>
  <c r="AE88" i="3"/>
  <c r="BC88" i="3"/>
  <c r="AE89" i="3"/>
  <c r="BC89" i="3"/>
  <c r="AE90" i="3"/>
  <c r="BC90" i="3"/>
  <c r="AE91" i="3"/>
  <c r="BC91" i="3"/>
  <c r="AE92" i="3"/>
  <c r="BC92" i="3"/>
  <c r="AE93" i="3"/>
  <c r="BC93" i="3"/>
  <c r="AE94" i="3"/>
  <c r="BC94" i="3"/>
  <c r="AE95" i="3"/>
  <c r="BC95" i="3"/>
  <c r="AE96" i="3"/>
  <c r="BC96" i="3"/>
  <c r="AE97" i="3"/>
  <c r="BC97" i="3"/>
  <c r="AE98" i="3"/>
  <c r="BC98" i="3"/>
  <c r="AE99" i="3"/>
  <c r="BC99" i="3"/>
  <c r="AE100" i="3"/>
  <c r="BC100" i="3"/>
  <c r="AA101" i="3"/>
  <c r="AQ101" i="3"/>
  <c r="AA102" i="3"/>
  <c r="AQ102" i="3"/>
  <c r="BC103" i="3"/>
  <c r="AA104" i="3"/>
  <c r="AQ104" i="3"/>
  <c r="AQ105" i="3"/>
  <c r="BC106" i="3"/>
  <c r="Z46" i="3"/>
  <c r="AL46" i="3"/>
  <c r="AP46" i="3"/>
  <c r="AT46" i="3"/>
  <c r="AX46" i="3"/>
  <c r="X47" i="3"/>
  <c r="AJ47" i="3"/>
  <c r="AN47" i="3"/>
  <c r="AR47" i="3"/>
  <c r="AV47" i="3"/>
  <c r="Z48" i="3"/>
  <c r="AL48" i="3"/>
  <c r="AP48" i="3"/>
  <c r="AT48" i="3"/>
  <c r="AX48" i="3"/>
  <c r="X49" i="3"/>
  <c r="AJ49" i="3"/>
  <c r="AN49" i="3"/>
  <c r="AR49" i="3"/>
  <c r="AV49" i="3"/>
  <c r="Z50" i="3"/>
  <c r="AL50" i="3"/>
  <c r="AP50" i="3"/>
  <c r="AT50" i="3"/>
  <c r="AX50" i="3"/>
  <c r="X51" i="3"/>
  <c r="AJ51" i="3"/>
  <c r="AN51" i="3"/>
  <c r="AR51" i="3"/>
  <c r="AV51" i="3"/>
  <c r="Z52" i="3"/>
  <c r="AL52" i="3"/>
  <c r="AP52" i="3"/>
  <c r="AT52" i="3"/>
  <c r="AX52" i="3"/>
  <c r="X53" i="3"/>
  <c r="AJ53" i="3"/>
  <c r="AN53" i="3"/>
  <c r="AR53" i="3"/>
  <c r="AV53" i="3"/>
  <c r="Z54" i="3"/>
  <c r="AL54" i="3"/>
  <c r="AP54" i="3"/>
  <c r="AT54" i="3"/>
  <c r="AX54" i="3"/>
  <c r="X55" i="3"/>
  <c r="AJ55" i="3"/>
  <c r="AN55" i="3"/>
  <c r="AR55" i="3"/>
  <c r="AV55" i="3"/>
  <c r="Z56" i="3"/>
  <c r="AL56" i="3"/>
  <c r="AP56" i="3"/>
  <c r="AT56" i="3"/>
  <c r="AX56" i="3"/>
  <c r="X57" i="3"/>
  <c r="AJ57" i="3"/>
  <c r="AN57" i="3"/>
  <c r="AR57" i="3"/>
  <c r="AV57" i="3"/>
  <c r="Z58" i="3"/>
  <c r="AL58" i="3"/>
  <c r="AP58" i="3"/>
  <c r="AT58" i="3"/>
  <c r="AX58" i="3"/>
  <c r="X59" i="3"/>
  <c r="AJ59" i="3"/>
  <c r="AN59" i="3"/>
  <c r="AR59" i="3"/>
  <c r="AV59" i="3"/>
  <c r="Z60" i="3"/>
  <c r="AL60" i="3"/>
  <c r="AP60" i="3"/>
  <c r="AT60" i="3"/>
  <c r="AX60" i="3"/>
  <c r="X61" i="3"/>
  <c r="AJ61" i="3"/>
  <c r="AN61" i="3"/>
  <c r="AR61" i="3"/>
  <c r="AV61" i="3"/>
  <c r="Z62" i="3"/>
  <c r="AL62" i="3"/>
  <c r="AP62" i="3"/>
  <c r="AT62" i="3"/>
  <c r="AX62" i="3"/>
  <c r="X63" i="3"/>
  <c r="AJ63" i="3"/>
  <c r="AN63" i="3"/>
  <c r="AR63" i="3"/>
  <c r="AV63" i="3"/>
  <c r="Z64" i="3"/>
  <c r="AL64" i="3"/>
  <c r="AP64" i="3"/>
  <c r="AT64" i="3"/>
  <c r="AX64" i="3"/>
  <c r="X65" i="3"/>
  <c r="AJ65" i="3"/>
  <c r="AN65" i="3"/>
  <c r="AR65" i="3"/>
  <c r="AV65" i="3"/>
  <c r="Z66" i="3"/>
  <c r="AL66" i="3"/>
  <c r="AP66" i="3"/>
  <c r="AT66" i="3"/>
  <c r="AX66" i="3"/>
  <c r="AR67" i="3"/>
  <c r="AT68" i="3"/>
  <c r="AB69" i="3"/>
  <c r="AQ69" i="3"/>
  <c r="AD70" i="3"/>
  <c r="AS70" i="3"/>
  <c r="AX70" i="3"/>
  <c r="AJ71" i="3"/>
  <c r="AP71" i="3"/>
  <c r="AU71" i="3"/>
  <c r="AZ71" i="3"/>
  <c r="AC72" i="3"/>
  <c r="AL72" i="3"/>
  <c r="AR72" i="3"/>
  <c r="AW72" i="3"/>
  <c r="AQ73" i="3"/>
  <c r="AK74" i="3"/>
  <c r="AS74" i="3"/>
  <c r="AC75" i="3"/>
  <c r="BA75" i="3"/>
  <c r="AM75" i="3"/>
  <c r="AU75" i="3"/>
  <c r="AE76" i="3"/>
  <c r="BC76" i="3"/>
  <c r="AO76" i="3"/>
  <c r="AQ77" i="3"/>
  <c r="AK78" i="3"/>
  <c r="AS78" i="3"/>
  <c r="AC79" i="3"/>
  <c r="BA79" i="3"/>
  <c r="AM79" i="3"/>
  <c r="AU79" i="3"/>
  <c r="AE80" i="3"/>
  <c r="BC80" i="3"/>
  <c r="AO80" i="3"/>
  <c r="AE81" i="3"/>
  <c r="BC81" i="3"/>
  <c r="AB82" i="3"/>
  <c r="X82" i="3"/>
  <c r="AZ82" i="3"/>
  <c r="AB83" i="3"/>
  <c r="AZ83" i="3"/>
  <c r="AB84" i="3"/>
  <c r="AZ84" i="3"/>
  <c r="AB85" i="3"/>
  <c r="AZ85" i="3"/>
  <c r="AB86" i="3"/>
  <c r="AZ86" i="3"/>
  <c r="AB87" i="3"/>
  <c r="AZ87" i="3"/>
  <c r="AB88" i="3"/>
  <c r="AZ88" i="3"/>
  <c r="AB89" i="3"/>
  <c r="AZ89" i="3"/>
  <c r="AB90" i="3"/>
  <c r="AZ90" i="3"/>
  <c r="AB91" i="3"/>
  <c r="AZ91" i="3"/>
  <c r="AB92" i="3"/>
  <c r="AZ92" i="3"/>
  <c r="AB93" i="3"/>
  <c r="AZ93" i="3"/>
  <c r="AB94" i="3"/>
  <c r="AZ94" i="3"/>
  <c r="AB95" i="3"/>
  <c r="AZ95" i="3"/>
  <c r="AB96" i="3"/>
  <c r="AZ96" i="3"/>
  <c r="AB97" i="3"/>
  <c r="AZ97" i="3"/>
  <c r="AB98" i="3"/>
  <c r="AZ98" i="3"/>
  <c r="AB99" i="3"/>
  <c r="AZ99" i="3"/>
  <c r="AB100" i="3"/>
  <c r="AZ100" i="3"/>
  <c r="X101" i="3"/>
  <c r="AN101" i="3"/>
  <c r="X103" i="3"/>
  <c r="AR103" i="3"/>
  <c r="X105" i="3"/>
  <c r="AR105" i="3"/>
  <c r="AL9" i="4"/>
  <c r="AM9" i="4" s="1"/>
  <c r="Y39" i="3"/>
  <c r="AK39" i="3"/>
  <c r="AO39" i="3"/>
  <c r="AS39" i="3"/>
  <c r="AW39" i="3"/>
  <c r="AA40" i="3"/>
  <c r="AM40" i="3"/>
  <c r="AQ40" i="3"/>
  <c r="AU40" i="3"/>
  <c r="AY40" i="3"/>
  <c r="Y41" i="3"/>
  <c r="AK41" i="3"/>
  <c r="AO41" i="3"/>
  <c r="AS41" i="3"/>
  <c r="AW41" i="3"/>
  <c r="AA42" i="3"/>
  <c r="AM42" i="3"/>
  <c r="AQ42" i="3"/>
  <c r="AU42" i="3"/>
  <c r="AY42" i="3"/>
  <c r="Y43" i="3"/>
  <c r="AK43" i="3"/>
  <c r="AO43" i="3"/>
  <c r="AS43" i="3"/>
  <c r="AW43" i="3"/>
  <c r="AA44" i="3"/>
  <c r="AM44" i="3"/>
  <c r="AQ44" i="3"/>
  <c r="AU44" i="3"/>
  <c r="AY44" i="3"/>
  <c r="Y45" i="3"/>
  <c r="AK45" i="3"/>
  <c r="AO45" i="3"/>
  <c r="AS45" i="3"/>
  <c r="AW45" i="3"/>
  <c r="AA46" i="3"/>
  <c r="AM46" i="3"/>
  <c r="AQ46" i="3"/>
  <c r="AU46" i="3"/>
  <c r="AY46" i="3"/>
  <c r="Y47" i="3"/>
  <c r="AK47" i="3"/>
  <c r="AO47" i="3"/>
  <c r="AS47" i="3"/>
  <c r="AW47" i="3"/>
  <c r="AA48" i="3"/>
  <c r="AM48" i="3"/>
  <c r="AQ48" i="3"/>
  <c r="AU48" i="3"/>
  <c r="AY48" i="3"/>
  <c r="Y49" i="3"/>
  <c r="AK49" i="3"/>
  <c r="AO49" i="3"/>
  <c r="AS49" i="3"/>
  <c r="AW49" i="3"/>
  <c r="AA50" i="3"/>
  <c r="AM50" i="3"/>
  <c r="AQ50" i="3"/>
  <c r="AU50" i="3"/>
  <c r="AY50" i="3"/>
  <c r="Y51" i="3"/>
  <c r="AK51" i="3"/>
  <c r="AO51" i="3"/>
  <c r="AS51" i="3"/>
  <c r="AW51" i="3"/>
  <c r="AA52" i="3"/>
  <c r="AM52" i="3"/>
  <c r="AQ52" i="3"/>
  <c r="AU52" i="3"/>
  <c r="AY52" i="3"/>
  <c r="Y53" i="3"/>
  <c r="AK53" i="3"/>
  <c r="AO53" i="3"/>
  <c r="AS53" i="3"/>
  <c r="AW53" i="3"/>
  <c r="AA54" i="3"/>
  <c r="AM54" i="3"/>
  <c r="AQ54" i="3"/>
  <c r="AU54" i="3"/>
  <c r="AY54" i="3"/>
  <c r="Y55" i="3"/>
  <c r="AK55" i="3"/>
  <c r="AO55" i="3"/>
  <c r="AS55" i="3"/>
  <c r="AW55" i="3"/>
  <c r="AA56" i="3"/>
  <c r="AM56" i="3"/>
  <c r="AQ56" i="3"/>
  <c r="AU56" i="3"/>
  <c r="AY56" i="3"/>
  <c r="Y57" i="3"/>
  <c r="AK57" i="3"/>
  <c r="AO57" i="3"/>
  <c r="AS57" i="3"/>
  <c r="AW57" i="3"/>
  <c r="AA58" i="3"/>
  <c r="AM58" i="3"/>
  <c r="AQ58" i="3"/>
  <c r="AU58" i="3"/>
  <c r="AY58" i="3"/>
  <c r="Y59" i="3"/>
  <c r="AK59" i="3"/>
  <c r="AO59" i="3"/>
  <c r="AS59" i="3"/>
  <c r="AW59" i="3"/>
  <c r="AA60" i="3"/>
  <c r="AM60" i="3"/>
  <c r="AQ60" i="3"/>
  <c r="AU60" i="3"/>
  <c r="AY60" i="3"/>
  <c r="Y61" i="3"/>
  <c r="AK61" i="3"/>
  <c r="AO61" i="3"/>
  <c r="AS61" i="3"/>
  <c r="AW61" i="3"/>
  <c r="AA62" i="3"/>
  <c r="AM62" i="3"/>
  <c r="AQ62" i="3"/>
  <c r="AU62" i="3"/>
  <c r="AY62" i="3"/>
  <c r="Y63" i="3"/>
  <c r="AK63" i="3"/>
  <c r="AO63" i="3"/>
  <c r="AS63" i="3"/>
  <c r="AW63" i="3"/>
  <c r="AA64" i="3"/>
  <c r="AM64" i="3"/>
  <c r="AQ64" i="3"/>
  <c r="AU64" i="3"/>
  <c r="AY64" i="3"/>
  <c r="Y65" i="3"/>
  <c r="AK65" i="3"/>
  <c r="AO65" i="3"/>
  <c r="AS65" i="3"/>
  <c r="AW65" i="3"/>
  <c r="AA66" i="3"/>
  <c r="AM66" i="3"/>
  <c r="AQ66" i="3"/>
  <c r="AU66" i="3"/>
  <c r="AY66" i="3"/>
  <c r="AC67" i="3"/>
  <c r="BA67" i="3"/>
  <c r="AE68" i="3"/>
  <c r="BC68" i="3"/>
  <c r="AM69" i="3"/>
  <c r="AL71" i="3"/>
  <c r="AN72" i="3"/>
  <c r="AB73" i="3"/>
  <c r="AZ73" i="3"/>
  <c r="AL73" i="3"/>
  <c r="AT73" i="3"/>
  <c r="AD74" i="3"/>
  <c r="BB74" i="3"/>
  <c r="AP75" i="3"/>
  <c r="AJ76" i="3"/>
  <c r="AR76" i="3"/>
  <c r="AB77" i="3"/>
  <c r="AZ77" i="3"/>
  <c r="AT77" i="3"/>
  <c r="AD78" i="3"/>
  <c r="BB78" i="3"/>
  <c r="AP79" i="3"/>
  <c r="AJ80" i="3"/>
  <c r="AR80" i="3"/>
  <c r="AB81" i="3"/>
  <c r="AZ81" i="3"/>
  <c r="AC82" i="3"/>
  <c r="BA82" i="3"/>
  <c r="AC83" i="3"/>
  <c r="BA83" i="3"/>
  <c r="AC84" i="3"/>
  <c r="BA84" i="3"/>
  <c r="AC85" i="3"/>
  <c r="BA85" i="3"/>
  <c r="AC86" i="3"/>
  <c r="BA86" i="3"/>
  <c r="AC87" i="3"/>
  <c r="BA87" i="3"/>
  <c r="AC88" i="3"/>
  <c r="BA88" i="3"/>
  <c r="AC89" i="3"/>
  <c r="BA89" i="3"/>
  <c r="AC90" i="3"/>
  <c r="BA90" i="3"/>
  <c r="AC91" i="3"/>
  <c r="BA91" i="3"/>
  <c r="AC92" i="3"/>
  <c r="BA92" i="3"/>
  <c r="AC93" i="3"/>
  <c r="BA93" i="3"/>
  <c r="AC94" i="3"/>
  <c r="BA94" i="3"/>
  <c r="AC95" i="3"/>
  <c r="BA95" i="3"/>
  <c r="AC96" i="3"/>
  <c r="BA96" i="3"/>
  <c r="AC97" i="3"/>
  <c r="BA97" i="3"/>
  <c r="AC98" i="3"/>
  <c r="BA98" i="3"/>
  <c r="AC99" i="3"/>
  <c r="BA99" i="3"/>
  <c r="AC100" i="3"/>
  <c r="BA100" i="3"/>
  <c r="Y101" i="3"/>
  <c r="AS101" i="3"/>
  <c r="BA102" i="3"/>
  <c r="Y103" i="3"/>
  <c r="AS103" i="3"/>
  <c r="AO104" i="3"/>
  <c r="Y105" i="3"/>
  <c r="AS105" i="3"/>
  <c r="Y106" i="3"/>
  <c r="BA106" i="3"/>
  <c r="AA8" i="4"/>
  <c r="G6" i="7" s="1"/>
  <c r="Z8" i="4"/>
  <c r="X73" i="3"/>
  <c r="AJ73" i="3"/>
  <c r="AN73" i="3"/>
  <c r="AR73" i="3"/>
  <c r="AV73" i="3"/>
  <c r="Z74" i="3"/>
  <c r="AL74" i="3"/>
  <c r="AP74" i="3"/>
  <c r="AT74" i="3"/>
  <c r="AX74" i="3"/>
  <c r="X75" i="3"/>
  <c r="AJ75" i="3"/>
  <c r="AN75" i="3"/>
  <c r="AR75" i="3"/>
  <c r="AV75" i="3"/>
  <c r="Z76" i="3"/>
  <c r="AA12" i="4" s="1"/>
  <c r="G10" i="7" s="1"/>
  <c r="AL76" i="3"/>
  <c r="AP76" i="3"/>
  <c r="AT76" i="3"/>
  <c r="AX76" i="3"/>
  <c r="X77" i="3"/>
  <c r="AJ77" i="3"/>
  <c r="AN77" i="3"/>
  <c r="AR77" i="3"/>
  <c r="AV77" i="3"/>
  <c r="Z78" i="3"/>
  <c r="AL78" i="3"/>
  <c r="AP78" i="3"/>
  <c r="AT78" i="3"/>
  <c r="AX78" i="3"/>
  <c r="X79" i="3"/>
  <c r="AJ79" i="3"/>
  <c r="AN79" i="3"/>
  <c r="AR79" i="3"/>
  <c r="AV79" i="3"/>
  <c r="Z80" i="3"/>
  <c r="AL80" i="3"/>
  <c r="AP80" i="3"/>
  <c r="AT80" i="3"/>
  <c r="AX80" i="3"/>
  <c r="X81" i="3"/>
  <c r="AJ81" i="3"/>
  <c r="AN81" i="3"/>
  <c r="AR81" i="3"/>
  <c r="AV81" i="3"/>
  <c r="Z82" i="3"/>
  <c r="AL82" i="3"/>
  <c r="AP82" i="3"/>
  <c r="AT82" i="3"/>
  <c r="AX82" i="3"/>
  <c r="X83" i="3"/>
  <c r="AJ83" i="3"/>
  <c r="AN83" i="3"/>
  <c r="AR83" i="3"/>
  <c r="AV83" i="3"/>
  <c r="Z84" i="3"/>
  <c r="AL84" i="3"/>
  <c r="AP84" i="3"/>
  <c r="AT84" i="3"/>
  <c r="AX84" i="3"/>
  <c r="X85" i="3"/>
  <c r="AJ85" i="3"/>
  <c r="AN85" i="3"/>
  <c r="AR85" i="3"/>
  <c r="AV85" i="3"/>
  <c r="Z86" i="3"/>
  <c r="AL86" i="3"/>
  <c r="AP86" i="3"/>
  <c r="AT86" i="3"/>
  <c r="AX86" i="3"/>
  <c r="X87" i="3"/>
  <c r="AJ87" i="3"/>
  <c r="AN87" i="3"/>
  <c r="AR87" i="3"/>
  <c r="AV87" i="3"/>
  <c r="Z88" i="3"/>
  <c r="AL88" i="3"/>
  <c r="AP88" i="3"/>
  <c r="AT88" i="3"/>
  <c r="AX88" i="3"/>
  <c r="X89" i="3"/>
  <c r="AJ89" i="3"/>
  <c r="AN89" i="3"/>
  <c r="AR89" i="3"/>
  <c r="AV89" i="3"/>
  <c r="Z90" i="3"/>
  <c r="AL90" i="3"/>
  <c r="AP90" i="3"/>
  <c r="AT90" i="3"/>
  <c r="AX90" i="3"/>
  <c r="X91" i="3"/>
  <c r="AJ91" i="3"/>
  <c r="AN91" i="3"/>
  <c r="AR91" i="3"/>
  <c r="AV91" i="3"/>
  <c r="Z92" i="3"/>
  <c r="AL92" i="3"/>
  <c r="AP92" i="3"/>
  <c r="AT92" i="3"/>
  <c r="AX92" i="3"/>
  <c r="X93" i="3"/>
  <c r="AJ93" i="3"/>
  <c r="AN93" i="3"/>
  <c r="AR93" i="3"/>
  <c r="AV93" i="3"/>
  <c r="Z94" i="3"/>
  <c r="AL94" i="3"/>
  <c r="AP94" i="3"/>
  <c r="AT94" i="3"/>
  <c r="AX94" i="3"/>
  <c r="X95" i="3"/>
  <c r="AJ95" i="3"/>
  <c r="AN95" i="3"/>
  <c r="AR95" i="3"/>
  <c r="AV95" i="3"/>
  <c r="Z96" i="3"/>
  <c r="AL96" i="3"/>
  <c r="AP96" i="3"/>
  <c r="AT96" i="3"/>
  <c r="AX96" i="3"/>
  <c r="X97" i="3"/>
  <c r="AJ97" i="3"/>
  <c r="AN97" i="3"/>
  <c r="AR97" i="3"/>
  <c r="AV97" i="3"/>
  <c r="Z98" i="3"/>
  <c r="AL98" i="3"/>
  <c r="AP98" i="3"/>
  <c r="AT98" i="3"/>
  <c r="AX98" i="3"/>
  <c r="X99" i="3"/>
  <c r="AJ99" i="3"/>
  <c r="AN99" i="3"/>
  <c r="AR99" i="3"/>
  <c r="AV99" i="3"/>
  <c r="Z100" i="3"/>
  <c r="AL100" i="3"/>
  <c r="AP100" i="3"/>
  <c r="AT100" i="3"/>
  <c r="AX100" i="3"/>
  <c r="AC101" i="3"/>
  <c r="AM101" i="3"/>
  <c r="AR101" i="3"/>
  <c r="BC101" i="3"/>
  <c r="AE102" i="3"/>
  <c r="AO102" i="3"/>
  <c r="AY102" i="3"/>
  <c r="AB103" i="3"/>
  <c r="AK103" i="3"/>
  <c r="AQ103" i="3"/>
  <c r="BA103" i="3"/>
  <c r="AB104" i="3"/>
  <c r="AZ104" i="3"/>
  <c r="AD104" i="3"/>
  <c r="AM104" i="3"/>
  <c r="AX104" i="3"/>
  <c r="BC104" i="3"/>
  <c r="AD105" i="3"/>
  <c r="BB105" i="3"/>
  <c r="AJ105" i="3"/>
  <c r="AO105" i="3"/>
  <c r="AZ105" i="3"/>
  <c r="AC106" i="3"/>
  <c r="AL106" i="3"/>
  <c r="AQ106" i="3"/>
  <c r="AW106" i="3"/>
  <c r="BB106" i="3"/>
  <c r="AR69" i="5"/>
  <c r="BP6" i="5" s="1"/>
  <c r="T19" i="5"/>
  <c r="W5" i="4"/>
  <c r="AV69" i="5"/>
  <c r="BT6" i="5" s="1"/>
  <c r="X19" i="5"/>
  <c r="AI5" i="4"/>
  <c r="BA69" i="5"/>
  <c r="BX6" i="5" s="1"/>
  <c r="AC19" i="5"/>
  <c r="AO48" i="5"/>
  <c r="BN5" i="5" s="1"/>
  <c r="X6" i="4"/>
  <c r="Z6" i="4"/>
  <c r="AA6" i="4" s="1"/>
  <c r="G4" i="7" s="1"/>
  <c r="AI6" i="4"/>
  <c r="AK58" i="5"/>
  <c r="BJ8" i="5" s="1"/>
  <c r="M7" i="5"/>
  <c r="L7" i="4"/>
  <c r="AZ58" i="5"/>
  <c r="BW8" i="5" s="1"/>
  <c r="AB7" i="5"/>
  <c r="AK7" i="4"/>
  <c r="AH52" i="5"/>
  <c r="BH7" i="5" s="1"/>
  <c r="J8" i="5"/>
  <c r="AM52" i="5"/>
  <c r="BL7" i="5" s="1"/>
  <c r="O8" i="5"/>
  <c r="AX52" i="5"/>
  <c r="BU7" i="5" s="1"/>
  <c r="Z8" i="5"/>
  <c r="AK8" i="4"/>
  <c r="BB52" i="5"/>
  <c r="BY7" i="5" s="1"/>
  <c r="AD8" i="5"/>
  <c r="AJ54" i="5"/>
  <c r="BI9" i="5" s="1"/>
  <c r="M9" i="4"/>
  <c r="AT54" i="5"/>
  <c r="BR9" i="5" s="1"/>
  <c r="V9" i="5"/>
  <c r="Y9" i="4"/>
  <c r="AL60" i="5"/>
  <c r="BK10" i="5" s="1"/>
  <c r="N10" i="5"/>
  <c r="M10" i="4"/>
  <c r="AJ43" i="5"/>
  <c r="BI11" i="5" s="1"/>
  <c r="M11" i="4"/>
  <c r="AV43" i="5"/>
  <c r="BT11" i="5" s="1"/>
  <c r="AI11" i="4"/>
  <c r="L12" i="4"/>
  <c r="AY71" i="5"/>
  <c r="BV12" i="5" s="1"/>
  <c r="AA12" i="5"/>
  <c r="AJ12" i="4"/>
  <c r="AI12" i="4"/>
  <c r="AH59" i="5"/>
  <c r="BH13" i="5" s="1"/>
  <c r="J13" i="5"/>
  <c r="L13" i="4"/>
  <c r="AM59" i="5"/>
  <c r="BL13" i="5" s="1"/>
  <c r="O13" i="5"/>
  <c r="AK13" i="4"/>
  <c r="AX57" i="5"/>
  <c r="BU15" i="5" s="1"/>
  <c r="Z14" i="5"/>
  <c r="AK14" i="4"/>
  <c r="BB57" i="5"/>
  <c r="BY15" i="5" s="1"/>
  <c r="AD14" i="5"/>
  <c r="AS61" i="5"/>
  <c r="BQ18" i="5" s="1"/>
  <c r="Y17" i="4"/>
  <c r="AV61" i="5"/>
  <c r="BT18" i="5" s="1"/>
  <c r="AJ17" i="4"/>
  <c r="AI17" i="4"/>
  <c r="AQ35" i="5"/>
  <c r="BO16" i="5" s="1"/>
  <c r="Y18" i="4"/>
  <c r="AY35" i="5"/>
  <c r="BV16" i="5" s="1"/>
  <c r="AJ18" i="4"/>
  <c r="AI18" i="4"/>
  <c r="AJ63" i="5"/>
  <c r="M19" i="4"/>
  <c r="AK21" i="4"/>
  <c r="M22" i="4"/>
  <c r="Y67" i="3"/>
  <c r="AK67" i="3"/>
  <c r="AO67" i="3"/>
  <c r="AS67" i="3"/>
  <c r="AW67" i="3"/>
  <c r="AA68" i="3"/>
  <c r="AM68" i="3"/>
  <c r="AQ68" i="3"/>
  <c r="AU68" i="3"/>
  <c r="AY68" i="3"/>
  <c r="Y69" i="3"/>
  <c r="AK69" i="3"/>
  <c r="AO69" i="3"/>
  <c r="AS69" i="3"/>
  <c r="AW69" i="3"/>
  <c r="AA70" i="3"/>
  <c r="AM70" i="3"/>
  <c r="AQ70" i="3"/>
  <c r="AU70" i="3"/>
  <c r="AY70" i="3"/>
  <c r="Y71" i="3"/>
  <c r="AK71" i="3"/>
  <c r="AO71" i="3"/>
  <c r="AS71" i="3"/>
  <c r="AW71" i="3"/>
  <c r="AA72" i="3"/>
  <c r="AM72" i="3"/>
  <c r="AQ72" i="3"/>
  <c r="AU72" i="3"/>
  <c r="AY72" i="3"/>
  <c r="Y73" i="3"/>
  <c r="AK73" i="3"/>
  <c r="AO73" i="3"/>
  <c r="AS73" i="3"/>
  <c r="AW73" i="3"/>
  <c r="AA74" i="3"/>
  <c r="AM74" i="3"/>
  <c r="AQ74" i="3"/>
  <c r="AU74" i="3"/>
  <c r="AY74" i="3"/>
  <c r="Y75" i="3"/>
  <c r="AK75" i="3"/>
  <c r="AO75" i="3"/>
  <c r="AS75" i="3"/>
  <c r="AW75" i="3"/>
  <c r="AA76" i="3"/>
  <c r="AM76" i="3"/>
  <c r="AQ76" i="3"/>
  <c r="AU76" i="3"/>
  <c r="AY76" i="3"/>
  <c r="Y77" i="3"/>
  <c r="AK77" i="3"/>
  <c r="AO77" i="3"/>
  <c r="AS77" i="3"/>
  <c r="AW77" i="3"/>
  <c r="AA78" i="3"/>
  <c r="AM78" i="3"/>
  <c r="AQ78" i="3"/>
  <c r="AU78" i="3"/>
  <c r="AY78" i="3"/>
  <c r="Y79" i="3"/>
  <c r="AK79" i="3"/>
  <c r="AO79" i="3"/>
  <c r="AS79" i="3"/>
  <c r="AW79" i="3"/>
  <c r="AA80" i="3"/>
  <c r="AM80" i="3"/>
  <c r="AQ80" i="3"/>
  <c r="AU80" i="3"/>
  <c r="AY80" i="3"/>
  <c r="Y81" i="3"/>
  <c r="AK81" i="3"/>
  <c r="AO81" i="3"/>
  <c r="AS81" i="3"/>
  <c r="AW81" i="3"/>
  <c r="AA82" i="3"/>
  <c r="AM82" i="3"/>
  <c r="AQ82" i="3"/>
  <c r="AU82" i="3"/>
  <c r="AY82" i="3"/>
  <c r="Y83" i="3"/>
  <c r="AK83" i="3"/>
  <c r="AO83" i="3"/>
  <c r="AS83" i="3"/>
  <c r="AW83" i="3"/>
  <c r="AA84" i="3"/>
  <c r="AM84" i="3"/>
  <c r="AQ84" i="3"/>
  <c r="AU84" i="3"/>
  <c r="AY84" i="3"/>
  <c r="Y85" i="3"/>
  <c r="AK85" i="3"/>
  <c r="AO85" i="3"/>
  <c r="AS85" i="3"/>
  <c r="AW85" i="3"/>
  <c r="AA86" i="3"/>
  <c r="AM86" i="3"/>
  <c r="AQ86" i="3"/>
  <c r="AU86" i="3"/>
  <c r="AY86" i="3"/>
  <c r="Y87" i="3"/>
  <c r="AK87" i="3"/>
  <c r="AO87" i="3"/>
  <c r="AS87" i="3"/>
  <c r="AW87" i="3"/>
  <c r="AA88" i="3"/>
  <c r="AM88" i="3"/>
  <c r="AQ88" i="3"/>
  <c r="AU88" i="3"/>
  <c r="AY88" i="3"/>
  <c r="Y89" i="3"/>
  <c r="AK89" i="3"/>
  <c r="AO89" i="3"/>
  <c r="AS89" i="3"/>
  <c r="AW89" i="3"/>
  <c r="AA90" i="3"/>
  <c r="AM90" i="3"/>
  <c r="AQ90" i="3"/>
  <c r="AU90" i="3"/>
  <c r="AY90" i="3"/>
  <c r="Y91" i="3"/>
  <c r="AK91" i="3"/>
  <c r="AO91" i="3"/>
  <c r="AS91" i="3"/>
  <c r="AW91" i="3"/>
  <c r="AA92" i="3"/>
  <c r="AM92" i="3"/>
  <c r="AQ92" i="3"/>
  <c r="AU92" i="3"/>
  <c r="AY92" i="3"/>
  <c r="Y93" i="3"/>
  <c r="AK93" i="3"/>
  <c r="AO93" i="3"/>
  <c r="AS93" i="3"/>
  <c r="AW93" i="3"/>
  <c r="AA94" i="3"/>
  <c r="AM94" i="3"/>
  <c r="AQ94" i="3"/>
  <c r="AU94" i="3"/>
  <c r="AY94" i="3"/>
  <c r="Y95" i="3"/>
  <c r="AK95" i="3"/>
  <c r="AO95" i="3"/>
  <c r="AS95" i="3"/>
  <c r="AW95" i="3"/>
  <c r="AA96" i="3"/>
  <c r="AM96" i="3"/>
  <c r="AQ96" i="3"/>
  <c r="AU96" i="3"/>
  <c r="AY96" i="3"/>
  <c r="Y97" i="3"/>
  <c r="AK97" i="3"/>
  <c r="AO97" i="3"/>
  <c r="AS97" i="3"/>
  <c r="AW97" i="3"/>
  <c r="AA98" i="3"/>
  <c r="AM98" i="3"/>
  <c r="AQ98" i="3"/>
  <c r="AU98" i="3"/>
  <c r="AY98" i="3"/>
  <c r="Y99" i="3"/>
  <c r="AK99" i="3"/>
  <c r="AO99" i="3"/>
  <c r="AS99" i="3"/>
  <c r="AW99" i="3"/>
  <c r="AA100" i="3"/>
  <c r="AM100" i="3"/>
  <c r="AQ100" i="3"/>
  <c r="AU100" i="3"/>
  <c r="AY100" i="3"/>
  <c r="AE101" i="3"/>
  <c r="AY101" i="3"/>
  <c r="AK102" i="3"/>
  <c r="AU102" i="3"/>
  <c r="AC103" i="3"/>
  <c r="AM103" i="3"/>
  <c r="AW103" i="3"/>
  <c r="AE104" i="3"/>
  <c r="AT104" i="3"/>
  <c r="AY104" i="3"/>
  <c r="AB105" i="3"/>
  <c r="AK105" i="3"/>
  <c r="AV105" i="3"/>
  <c r="BA105" i="3"/>
  <c r="AB106" i="3"/>
  <c r="AZ106" i="3"/>
  <c r="AD106" i="3"/>
  <c r="AM106" i="3"/>
  <c r="AS106" i="3"/>
  <c r="AX106" i="3"/>
  <c r="AH69" i="5"/>
  <c r="BH6" i="5" s="1"/>
  <c r="J19" i="5"/>
  <c r="AM69" i="5"/>
  <c r="BL6" i="5" s="1"/>
  <c r="O19" i="5"/>
  <c r="AS69" i="5"/>
  <c r="BQ6" i="5" s="1"/>
  <c r="U19" i="5"/>
  <c r="AX69" i="5"/>
  <c r="BU6" i="5" s="1"/>
  <c r="Z19" i="5"/>
  <c r="BB69" i="5"/>
  <c r="BY6" i="5" s="1"/>
  <c r="AD19" i="5"/>
  <c r="L6" i="4"/>
  <c r="AZ48" i="5"/>
  <c r="BW5" i="5" s="1"/>
  <c r="AB6" i="5"/>
  <c r="AJ6" i="4"/>
  <c r="AR58" i="5"/>
  <c r="BP8" i="5" s="1"/>
  <c r="T7" i="5"/>
  <c r="W7" i="4"/>
  <c r="AV58" i="5"/>
  <c r="BT8" i="5" s="1"/>
  <c r="X7" i="5"/>
  <c r="AI7" i="4"/>
  <c r="BA58" i="5"/>
  <c r="BX8" i="5" s="1"/>
  <c r="AC7" i="5"/>
  <c r="AO52" i="5"/>
  <c r="BN7" i="5" s="1"/>
  <c r="X8" i="4"/>
  <c r="AT52" i="5"/>
  <c r="BR7" i="5" s="1"/>
  <c r="V8" i="5"/>
  <c r="AY52" i="5"/>
  <c r="BV7" i="5" s="1"/>
  <c r="AA8" i="5"/>
  <c r="AI8" i="4"/>
  <c r="AO60" i="5"/>
  <c r="BN10" i="5" s="1"/>
  <c r="X10" i="4"/>
  <c r="W10" i="4"/>
  <c r="AT60" i="5"/>
  <c r="BR10" i="5" s="1"/>
  <c r="V10" i="5"/>
  <c r="W11" i="4"/>
  <c r="AL71" i="5"/>
  <c r="BK12" i="5" s="1"/>
  <c r="N12" i="5"/>
  <c r="M12" i="4"/>
  <c r="AJ59" i="5"/>
  <c r="BI13" i="5" s="1"/>
  <c r="M13" i="4"/>
  <c r="AV59" i="5"/>
  <c r="BT13" i="5" s="1"/>
  <c r="AI13" i="4"/>
  <c r="L14" i="4"/>
  <c r="Y14" i="4"/>
  <c r="AY57" i="5"/>
  <c r="BV15" i="5" s="1"/>
  <c r="AJ14" i="4"/>
  <c r="AI14" i="4"/>
  <c r="AK15" i="4"/>
  <c r="M16" i="4"/>
  <c r="AS63" i="5"/>
  <c r="Y19" i="4"/>
  <c r="AV63" i="5"/>
  <c r="AJ19" i="4"/>
  <c r="AI19" i="4"/>
  <c r="AQ49" i="5"/>
  <c r="Y20" i="4"/>
  <c r="AY49" i="5"/>
  <c r="AJ20" i="4"/>
  <c r="AI20" i="4"/>
  <c r="AJ46" i="5"/>
  <c r="M21" i="4"/>
  <c r="AJ82" i="3"/>
  <c r="AN82" i="3"/>
  <c r="AR82" i="3"/>
  <c r="AV82" i="3"/>
  <c r="Z83" i="3"/>
  <c r="AL83" i="3"/>
  <c r="AP83" i="3"/>
  <c r="AT83" i="3"/>
  <c r="AX83" i="3"/>
  <c r="X84" i="3"/>
  <c r="AJ84" i="3"/>
  <c r="AN84" i="3"/>
  <c r="AR84" i="3"/>
  <c r="AV84" i="3"/>
  <c r="Z85" i="3"/>
  <c r="AL85" i="3"/>
  <c r="AP85" i="3"/>
  <c r="AT85" i="3"/>
  <c r="AX85" i="3"/>
  <c r="X86" i="3"/>
  <c r="AJ86" i="3"/>
  <c r="AN86" i="3"/>
  <c r="AR86" i="3"/>
  <c r="AV86" i="3"/>
  <c r="Z87" i="3"/>
  <c r="AL87" i="3"/>
  <c r="AP87" i="3"/>
  <c r="AT87" i="3"/>
  <c r="AX87" i="3"/>
  <c r="X88" i="3"/>
  <c r="AJ88" i="3"/>
  <c r="AN88" i="3"/>
  <c r="AR88" i="3"/>
  <c r="AV88" i="3"/>
  <c r="Z89" i="3"/>
  <c r="AL89" i="3"/>
  <c r="AP89" i="3"/>
  <c r="AT89" i="3"/>
  <c r="AX89" i="3"/>
  <c r="X90" i="3"/>
  <c r="AJ90" i="3"/>
  <c r="AN90" i="3"/>
  <c r="AR90" i="3"/>
  <c r="AV90" i="3"/>
  <c r="Z91" i="3"/>
  <c r="AL91" i="3"/>
  <c r="AP91" i="3"/>
  <c r="AT91" i="3"/>
  <c r="AX91" i="3"/>
  <c r="X92" i="3"/>
  <c r="AJ92" i="3"/>
  <c r="AN92" i="3"/>
  <c r="AR92" i="3"/>
  <c r="AV92" i="3"/>
  <c r="Z93" i="3"/>
  <c r="AL93" i="3"/>
  <c r="AP93" i="3"/>
  <c r="AT93" i="3"/>
  <c r="AX93" i="3"/>
  <c r="X94" i="3"/>
  <c r="AJ94" i="3"/>
  <c r="AN94" i="3"/>
  <c r="AR94" i="3"/>
  <c r="AV94" i="3"/>
  <c r="Z95" i="3"/>
  <c r="AL95" i="3"/>
  <c r="AP95" i="3"/>
  <c r="AT95" i="3"/>
  <c r="AX95" i="3"/>
  <c r="X96" i="3"/>
  <c r="AJ96" i="3"/>
  <c r="AN96" i="3"/>
  <c r="AR96" i="3"/>
  <c r="AV96" i="3"/>
  <c r="Z97" i="3"/>
  <c r="AL97" i="3"/>
  <c r="AP97" i="3"/>
  <c r="AT97" i="3"/>
  <c r="AX97" i="3"/>
  <c r="X98" i="3"/>
  <c r="AJ98" i="3"/>
  <c r="AN98" i="3"/>
  <c r="AR98" i="3"/>
  <c r="AV98" i="3"/>
  <c r="Z99" i="3"/>
  <c r="AL99" i="3"/>
  <c r="AP99" i="3"/>
  <c r="AT99" i="3"/>
  <c r="AX99" i="3"/>
  <c r="X100" i="3"/>
  <c r="AJ100" i="3"/>
  <c r="AN100" i="3"/>
  <c r="AR100" i="3"/>
  <c r="AV100" i="3"/>
  <c r="AD101" i="3"/>
  <c r="Z101" i="3"/>
  <c r="BB101" i="3"/>
  <c r="AX101" i="3"/>
  <c r="AT101" i="3"/>
  <c r="AP101" i="3"/>
  <c r="AL101" i="3"/>
  <c r="AU101" i="3"/>
  <c r="AU104" i="3"/>
  <c r="AC105" i="3"/>
  <c r="AW105" i="3"/>
  <c r="AO106" i="3"/>
  <c r="AT106" i="3"/>
  <c r="AJ69" i="5"/>
  <c r="BI6" i="5" s="1"/>
  <c r="L19" i="5"/>
  <c r="M5" i="4"/>
  <c r="AN69" i="5"/>
  <c r="BM6" i="5" s="1"/>
  <c r="P19" i="5"/>
  <c r="AO69" i="5"/>
  <c r="BN6" i="5" s="1"/>
  <c r="Q19" i="5"/>
  <c r="AT69" i="5"/>
  <c r="BR6" i="5" s="1"/>
  <c r="BR19" i="5" s="1"/>
  <c r="V19" i="5"/>
  <c r="Y5" i="4"/>
  <c r="M6" i="4"/>
  <c r="AR48" i="5"/>
  <c r="BP5" i="5" s="1"/>
  <c r="T6" i="5"/>
  <c r="W6" i="4"/>
  <c r="AS58" i="5"/>
  <c r="BQ8" i="5" s="1"/>
  <c r="U7" i="5"/>
  <c r="L8" i="4"/>
  <c r="AQ52" i="5"/>
  <c r="BO7" i="5" s="1"/>
  <c r="S8" i="5"/>
  <c r="AU52" i="5"/>
  <c r="BS7" i="5" s="1"/>
  <c r="W8" i="5"/>
  <c r="AZ52" i="5"/>
  <c r="BW7" i="5" s="1"/>
  <c r="AB8" i="5"/>
  <c r="W9" i="4"/>
  <c r="AV54" i="5"/>
  <c r="BT9" i="5" s="1"/>
  <c r="AI9" i="4"/>
  <c r="AX60" i="5"/>
  <c r="BU10" i="5" s="1"/>
  <c r="Z10" i="5"/>
  <c r="AK10" i="4"/>
  <c r="BB60" i="5"/>
  <c r="BY10" i="5" s="1"/>
  <c r="AD10" i="5"/>
  <c r="AS43" i="5"/>
  <c r="BQ11" i="5" s="1"/>
  <c r="Y11" i="4"/>
  <c r="AO71" i="5"/>
  <c r="BN12" i="5" s="1"/>
  <c r="X12" i="4"/>
  <c r="W12" i="4"/>
  <c r="AT71" i="5"/>
  <c r="BR12" i="5" s="1"/>
  <c r="V12" i="5"/>
  <c r="W13" i="4"/>
  <c r="AL57" i="5"/>
  <c r="BK15" i="5" s="1"/>
  <c r="N14" i="5"/>
  <c r="M14" i="4"/>
  <c r="AJ67" i="5"/>
  <c r="BI17" i="5" s="1"/>
  <c r="M15" i="4"/>
  <c r="AL17" i="4"/>
  <c r="AM17" i="4" s="1"/>
  <c r="N18" i="4"/>
  <c r="O18" i="4" s="1"/>
  <c r="B16" i="7" s="1"/>
  <c r="E16" i="7" s="1"/>
  <c r="F16" i="7" s="1"/>
  <c r="AS46" i="5"/>
  <c r="Y21" i="4"/>
  <c r="AV46" i="5"/>
  <c r="AJ21" i="4"/>
  <c r="AI21" i="4"/>
  <c r="AQ39" i="5"/>
  <c r="Y22" i="4"/>
  <c r="AL54" i="4"/>
  <c r="AM54" i="4" s="1"/>
  <c r="AA81" i="3"/>
  <c r="AM81" i="3"/>
  <c r="AQ81" i="3"/>
  <c r="AU81" i="3"/>
  <c r="AY81" i="3"/>
  <c r="Y82" i="3"/>
  <c r="AK82" i="3"/>
  <c r="AO82" i="3"/>
  <c r="AS82" i="3"/>
  <c r="AW82" i="3"/>
  <c r="AA83" i="3"/>
  <c r="AM83" i="3"/>
  <c r="AQ83" i="3"/>
  <c r="AU83" i="3"/>
  <c r="AY83" i="3"/>
  <c r="Y84" i="3"/>
  <c r="AK84" i="3"/>
  <c r="AO84" i="3"/>
  <c r="AS84" i="3"/>
  <c r="AW84" i="3"/>
  <c r="AA85" i="3"/>
  <c r="AM85" i="3"/>
  <c r="AQ85" i="3"/>
  <c r="AU85" i="3"/>
  <c r="AY85" i="3"/>
  <c r="Y86" i="3"/>
  <c r="AK86" i="3"/>
  <c r="AO86" i="3"/>
  <c r="AS86" i="3"/>
  <c r="AW86" i="3"/>
  <c r="AA87" i="3"/>
  <c r="AM87" i="3"/>
  <c r="AQ87" i="3"/>
  <c r="AU87" i="3"/>
  <c r="AY87" i="3"/>
  <c r="Y88" i="3"/>
  <c r="AK88" i="3"/>
  <c r="AO88" i="3"/>
  <c r="AS88" i="3"/>
  <c r="AW88" i="3"/>
  <c r="AA89" i="3"/>
  <c r="AM89" i="3"/>
  <c r="AQ89" i="3"/>
  <c r="AU89" i="3"/>
  <c r="AY89" i="3"/>
  <c r="Y90" i="3"/>
  <c r="AK90" i="3"/>
  <c r="AO90" i="3"/>
  <c r="AS90" i="3"/>
  <c r="AW90" i="3"/>
  <c r="AA91" i="3"/>
  <c r="AM91" i="3"/>
  <c r="AQ91" i="3"/>
  <c r="AU91" i="3"/>
  <c r="AY91" i="3"/>
  <c r="Y92" i="3"/>
  <c r="AK92" i="3"/>
  <c r="AO92" i="3"/>
  <c r="AS92" i="3"/>
  <c r="AW92" i="3"/>
  <c r="AA93" i="3"/>
  <c r="AM93" i="3"/>
  <c r="AQ93" i="3"/>
  <c r="AU93" i="3"/>
  <c r="AY93" i="3"/>
  <c r="Y94" i="3"/>
  <c r="AK94" i="3"/>
  <c r="AO94" i="3"/>
  <c r="AS94" i="3"/>
  <c r="AW94" i="3"/>
  <c r="AA95" i="3"/>
  <c r="AM95" i="3"/>
  <c r="AQ95" i="3"/>
  <c r="AU95" i="3"/>
  <c r="AY95" i="3"/>
  <c r="Y96" i="3"/>
  <c r="AK96" i="3"/>
  <c r="AO96" i="3"/>
  <c r="AS96" i="3"/>
  <c r="AW96" i="3"/>
  <c r="AA97" i="3"/>
  <c r="AM97" i="3"/>
  <c r="AQ97" i="3"/>
  <c r="AU97" i="3"/>
  <c r="AY97" i="3"/>
  <c r="Y98" i="3"/>
  <c r="AK98" i="3"/>
  <c r="AO98" i="3"/>
  <c r="AS98" i="3"/>
  <c r="AW98" i="3"/>
  <c r="AA99" i="3"/>
  <c r="AM99" i="3"/>
  <c r="AQ99" i="3"/>
  <c r="AU99" i="3"/>
  <c r="AY99" i="3"/>
  <c r="Y100" i="3"/>
  <c r="AK100" i="3"/>
  <c r="AO100" i="3"/>
  <c r="AS100" i="3"/>
  <c r="AW100" i="3"/>
  <c r="AB102" i="3"/>
  <c r="AZ102" i="3"/>
  <c r="AD103" i="3"/>
  <c r="BB103" i="3"/>
  <c r="AK106" i="3"/>
  <c r="AK69" i="5"/>
  <c r="BJ6" i="5" s="1"/>
  <c r="BJ19" i="5" s="1"/>
  <c r="M19" i="5"/>
  <c r="L5" i="4"/>
  <c r="AZ69" i="5"/>
  <c r="BW6" i="5" s="1"/>
  <c r="AB19" i="5"/>
  <c r="AK5" i="4"/>
  <c r="AX48" i="5"/>
  <c r="BU5" i="5" s="1"/>
  <c r="AK6" i="4"/>
  <c r="AJ58" i="5"/>
  <c r="BI8" i="5" s="1"/>
  <c r="L7" i="5"/>
  <c r="M7" i="4"/>
  <c r="AN58" i="5"/>
  <c r="BM8" i="5" s="1"/>
  <c r="P7" i="5"/>
  <c r="Y7" i="4"/>
  <c r="AL52" i="5"/>
  <c r="BK7" i="5" s="1"/>
  <c r="N8" i="5"/>
  <c r="M8" i="4"/>
  <c r="AR52" i="5"/>
  <c r="BP7" i="5" s="1"/>
  <c r="T8" i="5"/>
  <c r="W8" i="4"/>
  <c r="AH54" i="5"/>
  <c r="BH9" i="5" s="1"/>
  <c r="J9" i="5"/>
  <c r="AM54" i="5"/>
  <c r="BL9" i="5" s="1"/>
  <c r="BL19" i="5" s="1"/>
  <c r="O9" i="5"/>
  <c r="AX54" i="5"/>
  <c r="BU9" i="5" s="1"/>
  <c r="Z9" i="5"/>
  <c r="BB54" i="5"/>
  <c r="BY9" i="5" s="1"/>
  <c r="AD9" i="5"/>
  <c r="L10" i="4"/>
  <c r="AA10" i="4"/>
  <c r="G8" i="7" s="1"/>
  <c r="AY60" i="5"/>
  <c r="BV10" i="5" s="1"/>
  <c r="AJ10" i="4"/>
  <c r="AI10" i="4"/>
  <c r="AH43" i="5"/>
  <c r="BH11" i="5" s="1"/>
  <c r="L11" i="4"/>
  <c r="AK11" i="4"/>
  <c r="AQ71" i="5"/>
  <c r="BO12" i="5" s="1"/>
  <c r="S12" i="5"/>
  <c r="AU71" i="5"/>
  <c r="BS12" i="5" s="1"/>
  <c r="W12" i="5"/>
  <c r="AX71" i="5"/>
  <c r="BU12" i="5" s="1"/>
  <c r="Z12" i="5"/>
  <c r="AK12" i="4"/>
  <c r="BB71" i="5"/>
  <c r="BY12" i="5" s="1"/>
  <c r="BY19" i="5" s="1"/>
  <c r="AD12" i="5"/>
  <c r="AS59" i="5"/>
  <c r="BQ13" i="5" s="1"/>
  <c r="BQ19" i="5" s="1"/>
  <c r="Y13" i="4"/>
  <c r="AO57" i="5"/>
  <c r="BN15" i="5" s="1"/>
  <c r="X14" i="4"/>
  <c r="W14" i="4"/>
  <c r="AT57" i="5"/>
  <c r="BR15" i="5" s="1"/>
  <c r="V14" i="5"/>
  <c r="AS67" i="5"/>
  <c r="BQ17" i="5" s="1"/>
  <c r="Y15" i="4"/>
  <c r="AV67" i="5"/>
  <c r="BT17" i="5" s="1"/>
  <c r="AJ15" i="4"/>
  <c r="AI15" i="4"/>
  <c r="AQ65" i="5"/>
  <c r="BO14" i="5" s="1"/>
  <c r="Y16" i="4"/>
  <c r="AY65" i="5"/>
  <c r="BV14" i="5" s="1"/>
  <c r="AJ16" i="4"/>
  <c r="AI16" i="4"/>
  <c r="AJ61" i="5"/>
  <c r="BI18" i="5" s="1"/>
  <c r="M17" i="4"/>
  <c r="AK19" i="4"/>
  <c r="O20" i="4"/>
  <c r="B18" i="7" s="1"/>
  <c r="E18" i="7" s="1"/>
  <c r="F18" i="7" s="1"/>
  <c r="N20" i="4"/>
  <c r="AL61" i="4"/>
  <c r="AH60" i="5"/>
  <c r="BH10" i="5" s="1"/>
  <c r="BH19" i="5" s="1"/>
  <c r="J10" i="5"/>
  <c r="AH71" i="5"/>
  <c r="BH12" i="5" s="1"/>
  <c r="J12" i="5"/>
  <c r="AM71" i="5"/>
  <c r="BL12" i="5" s="1"/>
  <c r="O12" i="5"/>
  <c r="AR71" i="5"/>
  <c r="BP12" i="5" s="1"/>
  <c r="T12" i="5"/>
  <c r="AZ71" i="5"/>
  <c r="BW12" i="5" s="1"/>
  <c r="AB12" i="5"/>
  <c r="AT59" i="5"/>
  <c r="BR13" i="5" s="1"/>
  <c r="V13" i="5"/>
  <c r="AX59" i="5"/>
  <c r="BU13" i="5" s="1"/>
  <c r="Z13" i="5"/>
  <c r="BB59" i="5"/>
  <c r="BY13" i="5" s="1"/>
  <c r="AD13" i="5"/>
  <c r="AH57" i="5"/>
  <c r="BH15" i="5" s="1"/>
  <c r="J14" i="5"/>
  <c r="L15" i="4"/>
  <c r="W16" i="4"/>
  <c r="L17" i="4"/>
  <c r="W18" i="4"/>
  <c r="L19" i="4"/>
  <c r="W20" i="4"/>
  <c r="L21" i="4"/>
  <c r="W22" i="4"/>
  <c r="AJ22" i="4"/>
  <c r="L23" i="4"/>
  <c r="Y23" i="4"/>
  <c r="W24" i="4"/>
  <c r="AJ24" i="4"/>
  <c r="L25" i="4"/>
  <c r="Y25" i="4"/>
  <c r="W26" i="4"/>
  <c r="AJ26" i="4"/>
  <c r="L27" i="4"/>
  <c r="Y27" i="4"/>
  <c r="W28" i="4"/>
  <c r="AJ28" i="4"/>
  <c r="L29" i="4"/>
  <c r="Y29" i="4"/>
  <c r="W30" i="4"/>
  <c r="AJ30" i="4"/>
  <c r="L31" i="4"/>
  <c r="Y31" i="4"/>
  <c r="W32" i="4"/>
  <c r="AJ32" i="4"/>
  <c r="M33" i="4"/>
  <c r="AI33" i="4"/>
  <c r="X34" i="4"/>
  <c r="AK34" i="4"/>
  <c r="M35" i="4"/>
  <c r="AI35" i="4"/>
  <c r="X36" i="4"/>
  <c r="AK36" i="4"/>
  <c r="W37" i="4"/>
  <c r="AJ37" i="4"/>
  <c r="L38" i="4"/>
  <c r="Y38" i="4"/>
  <c r="X39" i="4"/>
  <c r="AK39" i="4"/>
  <c r="M40" i="4"/>
  <c r="AI40" i="4"/>
  <c r="X41" i="4"/>
  <c r="AK41" i="4"/>
  <c r="M42" i="4"/>
  <c r="AI42" i="4"/>
  <c r="X43" i="4"/>
  <c r="AK43" i="4"/>
  <c r="AH68" i="5"/>
  <c r="L44" i="4"/>
  <c r="X44" i="4"/>
  <c r="AO99" i="5"/>
  <c r="W45" i="4"/>
  <c r="AK45" i="4"/>
  <c r="AH100" i="5"/>
  <c r="L46" i="4"/>
  <c r="X46" i="4"/>
  <c r="M39" i="5"/>
  <c r="AK22" i="5"/>
  <c r="BJ21" i="5" s="1"/>
  <c r="M25" i="5"/>
  <c r="L47" i="4"/>
  <c r="S39" i="5"/>
  <c r="AQ22" i="5"/>
  <c r="BO21" i="5" s="1"/>
  <c r="S25" i="5"/>
  <c r="W39" i="5"/>
  <c r="W25" i="5"/>
  <c r="AU22" i="5"/>
  <c r="BS21" i="5" s="1"/>
  <c r="AB39" i="5"/>
  <c r="AZ22" i="5"/>
  <c r="BW21" i="5" s="1"/>
  <c r="AB25" i="5"/>
  <c r="T26" i="5"/>
  <c r="AR5" i="5"/>
  <c r="BP33" i="5" s="1"/>
  <c r="W48" i="4"/>
  <c r="X26" i="5"/>
  <c r="AV5" i="5"/>
  <c r="BT33" i="5" s="1"/>
  <c r="AI48" i="4"/>
  <c r="AO74" i="5"/>
  <c r="AO24" i="5"/>
  <c r="BN26" i="5" s="1"/>
  <c r="X49" i="4"/>
  <c r="AT74" i="5"/>
  <c r="AT24" i="5"/>
  <c r="BR26" i="5" s="1"/>
  <c r="Z49" i="4"/>
  <c r="AA49" i="4" s="1"/>
  <c r="G47" i="7" s="1"/>
  <c r="AY74" i="5"/>
  <c r="AA27" i="5"/>
  <c r="AY24" i="5"/>
  <c r="BV26" i="5" s="1"/>
  <c r="AI49" i="4"/>
  <c r="L50" i="4"/>
  <c r="AB28" i="5"/>
  <c r="AZ20" i="5"/>
  <c r="BW22" i="5" s="1"/>
  <c r="AK50" i="4"/>
  <c r="Y51" i="4"/>
  <c r="AX28" i="5"/>
  <c r="BU23" i="5" s="1"/>
  <c r="AK51" i="4"/>
  <c r="L30" i="5"/>
  <c r="AJ31" i="5"/>
  <c r="BI24" i="5" s="1"/>
  <c r="M52" i="4"/>
  <c r="P30" i="5"/>
  <c r="AN31" i="5"/>
  <c r="BM24" i="5" s="1"/>
  <c r="AB30" i="5"/>
  <c r="AZ31" i="5"/>
  <c r="BW24" i="5" s="1"/>
  <c r="AK52" i="4"/>
  <c r="AR12" i="5"/>
  <c r="BP28" i="5" s="1"/>
  <c r="X53" i="4"/>
  <c r="W53" i="4"/>
  <c r="AK73" i="5"/>
  <c r="AK23" i="5"/>
  <c r="BJ25" i="5" s="1"/>
  <c r="L54" i="4"/>
  <c r="AQ11" i="5"/>
  <c r="BO20" i="5" s="1"/>
  <c r="Y55" i="4"/>
  <c r="L34" i="5"/>
  <c r="AJ15" i="5"/>
  <c r="BI27" i="5" s="1"/>
  <c r="M56" i="4"/>
  <c r="P34" i="5"/>
  <c r="AN15" i="5"/>
  <c r="BM27" i="5" s="1"/>
  <c r="Z34" i="5"/>
  <c r="AX15" i="5"/>
  <c r="BU27" i="5" s="1"/>
  <c r="AD34" i="5"/>
  <c r="BB15" i="5"/>
  <c r="BY27" i="5" s="1"/>
  <c r="AH75" i="5"/>
  <c r="AH25" i="5"/>
  <c r="L57" i="4"/>
  <c r="AM75" i="5"/>
  <c r="AM25" i="5"/>
  <c r="AZ75" i="5"/>
  <c r="AZ25" i="5"/>
  <c r="AK57" i="4"/>
  <c r="AX13" i="5"/>
  <c r="BU29" i="5" s="1"/>
  <c r="AK58" i="4"/>
  <c r="Y59" i="4"/>
  <c r="O60" i="4"/>
  <c r="B58" i="7" s="1"/>
  <c r="E58" i="7" s="1"/>
  <c r="F58" i="7" s="1"/>
  <c r="AR14" i="5"/>
  <c r="X60" i="4"/>
  <c r="W60" i="4"/>
  <c r="AK72" i="5"/>
  <c r="AK8" i="5"/>
  <c r="BJ34" i="5" s="1"/>
  <c r="L61" i="4"/>
  <c r="Y62" i="4"/>
  <c r="AQ7" i="5"/>
  <c r="BO31" i="5" s="1"/>
  <c r="BT37" i="5"/>
  <c r="AJ18" i="5"/>
  <c r="M63" i="4"/>
  <c r="AH30" i="5"/>
  <c r="L64" i="4"/>
  <c r="AZ30" i="5"/>
  <c r="AK64" i="4"/>
  <c r="AJ64" i="4"/>
  <c r="AX6" i="5"/>
  <c r="AK65" i="4"/>
  <c r="AS26" i="5"/>
  <c r="Y66" i="4"/>
  <c r="X66" i="4"/>
  <c r="AO21" i="5"/>
  <c r="X67" i="4"/>
  <c r="W67" i="4"/>
  <c r="W68" i="4"/>
  <c r="AH9" i="5"/>
  <c r="BH35" i="5" s="1"/>
  <c r="L69" i="4"/>
  <c r="AS29" i="5"/>
  <c r="Y70" i="4"/>
  <c r="AV29" i="5"/>
  <c r="AJ70" i="4"/>
  <c r="AI70" i="4"/>
  <c r="AQ17" i="5"/>
  <c r="BO32" i="5" s="1"/>
  <c r="Y71" i="4"/>
  <c r="AY17" i="5"/>
  <c r="BV32" i="5" s="1"/>
  <c r="AJ71" i="4"/>
  <c r="AJ19" i="5"/>
  <c r="M72" i="4"/>
  <c r="AZ84" i="5"/>
  <c r="AK75" i="4"/>
  <c r="L76" i="4"/>
  <c r="AH85" i="5"/>
  <c r="L77" i="4"/>
  <c r="AZ76" i="5"/>
  <c r="AK79" i="4"/>
  <c r="X102" i="3"/>
  <c r="AJ102" i="3"/>
  <c r="AN102" i="3"/>
  <c r="AR102" i="3"/>
  <c r="AV102" i="3"/>
  <c r="Z103" i="3"/>
  <c r="AL103" i="3"/>
  <c r="AP103" i="3"/>
  <c r="AT103" i="3"/>
  <c r="AX103" i="3"/>
  <c r="X104" i="3"/>
  <c r="AJ104" i="3"/>
  <c r="AN104" i="3"/>
  <c r="AR104" i="3"/>
  <c r="AV104" i="3"/>
  <c r="Z105" i="3"/>
  <c r="AL105" i="3"/>
  <c r="AP105" i="3"/>
  <c r="AT105" i="3"/>
  <c r="AX105" i="3"/>
  <c r="X106" i="3"/>
  <c r="AJ106" i="3"/>
  <c r="AN106" i="3"/>
  <c r="AR106" i="3"/>
  <c r="AV106" i="3"/>
  <c r="AL69" i="5"/>
  <c r="BK6" i="5" s="1"/>
  <c r="BK19" i="5" s="1"/>
  <c r="N19" i="5"/>
  <c r="AQ69" i="5"/>
  <c r="BO6" i="5" s="1"/>
  <c r="BO19" i="5" s="1"/>
  <c r="S19" i="5"/>
  <c r="AU69" i="5"/>
  <c r="BS6" i="5" s="1"/>
  <c r="BS19" i="5" s="1"/>
  <c r="W19" i="5"/>
  <c r="AY69" i="5"/>
  <c r="BV6" i="5" s="1"/>
  <c r="BV19" i="5" s="1"/>
  <c r="AA19" i="5"/>
  <c r="AJ48" i="5"/>
  <c r="BI5" i="5" s="1"/>
  <c r="L6" i="5"/>
  <c r="AN48" i="5"/>
  <c r="BM5" i="5" s="1"/>
  <c r="P6" i="5"/>
  <c r="AV48" i="5"/>
  <c r="BT5" i="5" s="1"/>
  <c r="X6" i="5"/>
  <c r="BX19" i="5"/>
  <c r="AJ52" i="5"/>
  <c r="BI7" i="5" s="1"/>
  <c r="L8" i="5"/>
  <c r="AN52" i="5"/>
  <c r="BM7" i="5" s="1"/>
  <c r="P8" i="5"/>
  <c r="AV52" i="5"/>
  <c r="BT7" i="5" s="1"/>
  <c r="X8" i="5"/>
  <c r="AL54" i="5"/>
  <c r="BK9" i="5" s="1"/>
  <c r="N9" i="5"/>
  <c r="AQ54" i="5"/>
  <c r="BO9" i="5" s="1"/>
  <c r="S9" i="5"/>
  <c r="AU54" i="5"/>
  <c r="BS9" i="5" s="1"/>
  <c r="W9" i="5"/>
  <c r="AY54" i="5"/>
  <c r="BV9" i="5" s="1"/>
  <c r="AA9" i="5"/>
  <c r="AJ71" i="5"/>
  <c r="BI12" i="5" s="1"/>
  <c r="L12" i="5"/>
  <c r="AN71" i="5"/>
  <c r="BM12" i="5" s="1"/>
  <c r="P12" i="5"/>
  <c r="AV71" i="5"/>
  <c r="BT12" i="5" s="1"/>
  <c r="X12" i="5"/>
  <c r="AL59" i="5"/>
  <c r="BK13" i="5" s="1"/>
  <c r="N13" i="5"/>
  <c r="AQ59" i="5"/>
  <c r="BO13" i="5" s="1"/>
  <c r="S13" i="5"/>
  <c r="AU59" i="5"/>
  <c r="BS13" i="5" s="1"/>
  <c r="W13" i="5"/>
  <c r="AY59" i="5"/>
  <c r="BV13" i="5" s="1"/>
  <c r="AA13" i="5"/>
  <c r="X16" i="4"/>
  <c r="AK16" i="4"/>
  <c r="X18" i="4"/>
  <c r="AK18" i="4"/>
  <c r="X20" i="4"/>
  <c r="AK20" i="4"/>
  <c r="X22" i="4"/>
  <c r="AK22" i="4"/>
  <c r="M23" i="4"/>
  <c r="AI23" i="4"/>
  <c r="X24" i="4"/>
  <c r="AK24" i="4"/>
  <c r="M25" i="4"/>
  <c r="AI25" i="4"/>
  <c r="X26" i="4"/>
  <c r="AK26" i="4"/>
  <c r="M27" i="4"/>
  <c r="AI27" i="4"/>
  <c r="X28" i="4"/>
  <c r="AK28" i="4"/>
  <c r="M29" i="4"/>
  <c r="AI29" i="4"/>
  <c r="X30" i="4"/>
  <c r="AK30" i="4"/>
  <c r="M31" i="4"/>
  <c r="AI31" i="4"/>
  <c r="X32" i="4"/>
  <c r="AK32" i="4"/>
  <c r="W33" i="4"/>
  <c r="AJ33" i="4"/>
  <c r="L34" i="4"/>
  <c r="Y34" i="4"/>
  <c r="W35" i="4"/>
  <c r="AJ35" i="4"/>
  <c r="L36" i="4"/>
  <c r="Y36" i="4"/>
  <c r="X37" i="4"/>
  <c r="AK37" i="4"/>
  <c r="M38" i="4"/>
  <c r="AI38" i="4"/>
  <c r="L39" i="4"/>
  <c r="Y39" i="4"/>
  <c r="W40" i="4"/>
  <c r="AJ40" i="4"/>
  <c r="L41" i="4"/>
  <c r="Y41" i="4"/>
  <c r="W42" i="4"/>
  <c r="AJ42" i="4"/>
  <c r="L43" i="4"/>
  <c r="Y43" i="4"/>
  <c r="AI44" i="4"/>
  <c r="L45" i="4"/>
  <c r="AV99" i="5"/>
  <c r="AJ45" i="4"/>
  <c r="AI46" i="4"/>
  <c r="N39" i="5"/>
  <c r="AL22" i="5"/>
  <c r="BK21" i="5" s="1"/>
  <c r="M47" i="4"/>
  <c r="T39" i="5"/>
  <c r="AR22" i="5"/>
  <c r="BP21" i="5" s="1"/>
  <c r="J26" i="5"/>
  <c r="AH5" i="5"/>
  <c r="BH33" i="5" s="1"/>
  <c r="O26" i="5"/>
  <c r="AM5" i="5"/>
  <c r="BL33" i="5" s="1"/>
  <c r="BL37" i="5" s="1"/>
  <c r="X48" i="4"/>
  <c r="Z26" i="5"/>
  <c r="AX5" i="5"/>
  <c r="BU33" i="5" s="1"/>
  <c r="AD26" i="5"/>
  <c r="BB5" i="5"/>
  <c r="BY33" i="5" s="1"/>
  <c r="AK74" i="5"/>
  <c r="AK24" i="5"/>
  <c r="BJ26" i="5" s="1"/>
  <c r="BJ30" i="5" s="1"/>
  <c r="AQ74" i="5"/>
  <c r="AQ24" i="5"/>
  <c r="BO26" i="5" s="1"/>
  <c r="S27" i="5"/>
  <c r="AU74" i="5"/>
  <c r="AU24" i="5"/>
  <c r="BS26" i="5" s="1"/>
  <c r="AZ74" i="5"/>
  <c r="AZ24" i="5"/>
  <c r="BW26" i="5" s="1"/>
  <c r="AJ49" i="4"/>
  <c r="T28" i="5"/>
  <c r="AR20" i="5"/>
  <c r="BP22" i="5" s="1"/>
  <c r="W50" i="4"/>
  <c r="X28" i="5"/>
  <c r="AV20" i="5"/>
  <c r="BT22" i="5" s="1"/>
  <c r="AI50" i="4"/>
  <c r="AO28" i="5"/>
  <c r="BN23" i="5" s="1"/>
  <c r="X51" i="4"/>
  <c r="AI51" i="4"/>
  <c r="X30" i="5"/>
  <c r="AV31" i="5"/>
  <c r="BT24" i="5" s="1"/>
  <c r="AI52" i="4"/>
  <c r="N53" i="4"/>
  <c r="O53" i="4" s="1"/>
  <c r="B51" i="7" s="1"/>
  <c r="E51" i="7" s="1"/>
  <c r="F51" i="7" s="1"/>
  <c r="AA31" i="5"/>
  <c r="AY12" i="5"/>
  <c r="BV28" i="5" s="1"/>
  <c r="AI53" i="4"/>
  <c r="AS73" i="5"/>
  <c r="AS23" i="5"/>
  <c r="BQ25" i="5" s="1"/>
  <c r="Y54" i="4"/>
  <c r="M55" i="4"/>
  <c r="AR11" i="5"/>
  <c r="BP20" i="5" s="1"/>
  <c r="X55" i="4"/>
  <c r="W55" i="4"/>
  <c r="L56" i="4"/>
  <c r="AK56" i="4"/>
  <c r="AJ75" i="5"/>
  <c r="AJ25" i="5"/>
  <c r="M57" i="4"/>
  <c r="AN75" i="5"/>
  <c r="AN25" i="5"/>
  <c r="AV75" i="5"/>
  <c r="AV25" i="5"/>
  <c r="AI57" i="4"/>
  <c r="BA75" i="5"/>
  <c r="BA25" i="5"/>
  <c r="L58" i="4"/>
  <c r="Y58" i="4"/>
  <c r="AY13" i="5"/>
  <c r="BV29" i="5" s="1"/>
  <c r="AJ58" i="4"/>
  <c r="AI58" i="4"/>
  <c r="AO10" i="5"/>
  <c r="W59" i="4"/>
  <c r="AV10" i="5"/>
  <c r="AJ59" i="4"/>
  <c r="AI59" i="4"/>
  <c r="N60" i="4"/>
  <c r="AI60" i="4"/>
  <c r="AS72" i="5"/>
  <c r="AS8" i="5"/>
  <c r="BQ34" i="5" s="1"/>
  <c r="BQ37" i="5" s="1"/>
  <c r="Y61" i="4"/>
  <c r="M62" i="4"/>
  <c r="AR7" i="5"/>
  <c r="BP31" i="5" s="1"/>
  <c r="X62" i="4"/>
  <c r="W62" i="4"/>
  <c r="L63" i="4"/>
  <c r="AK63" i="4"/>
  <c r="AQ30" i="5"/>
  <c r="Y64" i="4"/>
  <c r="L65" i="4"/>
  <c r="Y65" i="4"/>
  <c r="AY6" i="5"/>
  <c r="AJ65" i="4"/>
  <c r="AH26" i="5"/>
  <c r="L66" i="4"/>
  <c r="AK66" i="4"/>
  <c r="AX21" i="5"/>
  <c r="AK67" i="4"/>
  <c r="AS27" i="5"/>
  <c r="Y68" i="4"/>
  <c r="X68" i="4"/>
  <c r="AQ9" i="5"/>
  <c r="BO35" i="5" s="1"/>
  <c r="Y69" i="4"/>
  <c r="AS19" i="5"/>
  <c r="Y72" i="4"/>
  <c r="AV19" i="5"/>
  <c r="AJ72" i="4"/>
  <c r="AI72" i="4"/>
  <c r="AQ16" i="5"/>
  <c r="BO36" i="5" s="1"/>
  <c r="Y73" i="4"/>
  <c r="AY16" i="5"/>
  <c r="BV36" i="5" s="1"/>
  <c r="AJ73" i="4"/>
  <c r="Y74" i="4"/>
  <c r="AO90" i="5"/>
  <c r="X76" i="4"/>
  <c r="W76" i="4"/>
  <c r="AX90" i="5"/>
  <c r="AK76" i="4"/>
  <c r="AR85" i="5"/>
  <c r="X77" i="4"/>
  <c r="W77" i="4"/>
  <c r="Y78" i="4"/>
  <c r="W15" i="4"/>
  <c r="L16" i="4"/>
  <c r="W17" i="4"/>
  <c r="L18" i="4"/>
  <c r="W19" i="4"/>
  <c r="L20" i="4"/>
  <c r="W21" i="4"/>
  <c r="L22" i="4"/>
  <c r="W23" i="4"/>
  <c r="AJ23" i="4"/>
  <c r="L24" i="4"/>
  <c r="Y24" i="4"/>
  <c r="W25" i="4"/>
  <c r="AJ25" i="4"/>
  <c r="L26" i="4"/>
  <c r="Y26" i="4"/>
  <c r="W27" i="4"/>
  <c r="AJ27" i="4"/>
  <c r="L28" i="4"/>
  <c r="Y28" i="4"/>
  <c r="W29" i="4"/>
  <c r="AJ29" i="4"/>
  <c r="L30" i="4"/>
  <c r="Y30" i="4"/>
  <c r="W31" i="4"/>
  <c r="AJ31" i="4"/>
  <c r="L32" i="4"/>
  <c r="Y32" i="4"/>
  <c r="X33" i="4"/>
  <c r="AK33" i="4"/>
  <c r="M34" i="4"/>
  <c r="AI34" i="4"/>
  <c r="X35" i="4"/>
  <c r="AK35" i="4"/>
  <c r="M36" i="4"/>
  <c r="L37" i="4"/>
  <c r="Y37" i="4"/>
  <c r="W38" i="4"/>
  <c r="AJ38" i="4"/>
  <c r="M39" i="4"/>
  <c r="AI39" i="4"/>
  <c r="X40" i="4"/>
  <c r="AK40" i="4"/>
  <c r="M41" i="4"/>
  <c r="AI41" i="4"/>
  <c r="X42" i="4"/>
  <c r="AK42" i="4"/>
  <c r="M43" i="4"/>
  <c r="AI43" i="4"/>
  <c r="M44" i="4"/>
  <c r="AQ68" i="5"/>
  <c r="Y44" i="4"/>
  <c r="AJ44" i="4"/>
  <c r="M45" i="4"/>
  <c r="X45" i="4"/>
  <c r="M46" i="4"/>
  <c r="AQ100" i="5"/>
  <c r="Y46" i="4"/>
  <c r="AJ46" i="4"/>
  <c r="J39" i="5"/>
  <c r="AH22" i="5"/>
  <c r="BH21" i="5" s="1"/>
  <c r="O39" i="5"/>
  <c r="AM22" i="5"/>
  <c r="BL21" i="5" s="1"/>
  <c r="Y47" i="4"/>
  <c r="Z39" i="5"/>
  <c r="AX22" i="5"/>
  <c r="BU21" i="5" s="1"/>
  <c r="AK47" i="4"/>
  <c r="AD39" i="5"/>
  <c r="BB22" i="5"/>
  <c r="BY21" i="5" s="1"/>
  <c r="BY30" i="5" s="1"/>
  <c r="L26" i="5"/>
  <c r="AJ5" i="5"/>
  <c r="BI33" i="5" s="1"/>
  <c r="BI37" i="5" s="1"/>
  <c r="M48" i="4"/>
  <c r="P26" i="5"/>
  <c r="AN5" i="5"/>
  <c r="BM33" i="5" s="1"/>
  <c r="BM37" i="5" s="1"/>
  <c r="V26" i="5"/>
  <c r="AT5" i="5"/>
  <c r="BR33" i="5" s="1"/>
  <c r="Y48" i="4"/>
  <c r="AJ48" i="4"/>
  <c r="AL74" i="5"/>
  <c r="AL24" i="5"/>
  <c r="BK26" i="5" s="1"/>
  <c r="M49" i="4"/>
  <c r="AR74" i="5"/>
  <c r="AR24" i="5"/>
  <c r="BP26" i="5" s="1"/>
  <c r="W49" i="4"/>
  <c r="J28" i="5"/>
  <c r="AH20" i="5"/>
  <c r="BH22" i="5" s="1"/>
  <c r="X50" i="4"/>
  <c r="Z28" i="5"/>
  <c r="AX20" i="5"/>
  <c r="BU22" i="5" s="1"/>
  <c r="AD28" i="5"/>
  <c r="BB20" i="5"/>
  <c r="BY22" i="5" s="1"/>
  <c r="L51" i="4"/>
  <c r="T30" i="5"/>
  <c r="AR31" i="5"/>
  <c r="BP24" i="5" s="1"/>
  <c r="W52" i="4"/>
  <c r="AH12" i="5"/>
  <c r="BH28" i="5" s="1"/>
  <c r="L53" i="4"/>
  <c r="O31" i="5"/>
  <c r="AM12" i="5"/>
  <c r="BL28" i="5" s="1"/>
  <c r="AZ12" i="5"/>
  <c r="BW28" i="5" s="1"/>
  <c r="AK53" i="4"/>
  <c r="AO73" i="5"/>
  <c r="AO23" i="5"/>
  <c r="BN25" i="5" s="1"/>
  <c r="W54" i="4"/>
  <c r="AT73" i="5"/>
  <c r="V32" i="5"/>
  <c r="AT23" i="5"/>
  <c r="BR25" i="5" s="1"/>
  <c r="AV73" i="5"/>
  <c r="X32" i="5"/>
  <c r="AV23" i="5"/>
  <c r="BT25" i="5" s="1"/>
  <c r="AJ54" i="4"/>
  <c r="AI54" i="4"/>
  <c r="BA73" i="5"/>
  <c r="BA23" i="5"/>
  <c r="BX25" i="5" s="1"/>
  <c r="AI55" i="4"/>
  <c r="Y56" i="4"/>
  <c r="AR75" i="5"/>
  <c r="AR25" i="5"/>
  <c r="W57" i="4"/>
  <c r="M58" i="4"/>
  <c r="AJ10" i="5"/>
  <c r="M59" i="4"/>
  <c r="AH14" i="5"/>
  <c r="L60" i="4"/>
  <c r="AZ14" i="5"/>
  <c r="AK60" i="4"/>
  <c r="AO72" i="5"/>
  <c r="AO8" i="5"/>
  <c r="BN34" i="5" s="1"/>
  <c r="W61" i="4"/>
  <c r="AT72" i="5"/>
  <c r="AT8" i="5"/>
  <c r="BR34" i="5" s="1"/>
  <c r="AV72" i="5"/>
  <c r="AV8" i="5"/>
  <c r="BT34" i="5" s="1"/>
  <c r="AJ61" i="4"/>
  <c r="AI61" i="4"/>
  <c r="BA72" i="5"/>
  <c r="BA8" i="5"/>
  <c r="BX34" i="5" s="1"/>
  <c r="AI62" i="4"/>
  <c r="Y63" i="4"/>
  <c r="M64" i="4"/>
  <c r="AR30" i="5"/>
  <c r="X64" i="4"/>
  <c r="W64" i="4"/>
  <c r="M65" i="4"/>
  <c r="AJ26" i="5"/>
  <c r="M66" i="4"/>
  <c r="AV26" i="5"/>
  <c r="AI66" i="4"/>
  <c r="L67" i="4"/>
  <c r="Y67" i="4"/>
  <c r="AY21" i="5"/>
  <c r="AJ67" i="4"/>
  <c r="AI67" i="4"/>
  <c r="AH27" i="5"/>
  <c r="L68" i="4"/>
  <c r="AK68" i="4"/>
  <c r="M69" i="4"/>
  <c r="AR9" i="5"/>
  <c r="BP35" i="5" s="1"/>
  <c r="X69" i="4"/>
  <c r="W69" i="4"/>
  <c r="AK70" i="4"/>
  <c r="M71" i="4"/>
  <c r="L74" i="4"/>
  <c r="AH84" i="5"/>
  <c r="L75" i="4"/>
  <c r="AZ85" i="5"/>
  <c r="AK77" i="4"/>
  <c r="L78" i="4"/>
  <c r="AH76" i="5"/>
  <c r="L79" i="4"/>
  <c r="AC5" i="5"/>
  <c r="AA6" i="5"/>
  <c r="AI22" i="4"/>
  <c r="AK23" i="4"/>
  <c r="M24" i="4"/>
  <c r="AI24" i="4"/>
  <c r="AK25" i="4"/>
  <c r="M26" i="4"/>
  <c r="AI26" i="4"/>
  <c r="AK27" i="4"/>
  <c r="M28" i="4"/>
  <c r="AI28" i="4"/>
  <c r="AK29" i="4"/>
  <c r="M30" i="4"/>
  <c r="AI30" i="4"/>
  <c r="AK31" i="4"/>
  <c r="M32" i="4"/>
  <c r="L33" i="4"/>
  <c r="Y33" i="4"/>
  <c r="W34" i="4"/>
  <c r="L35" i="4"/>
  <c r="Y35" i="4"/>
  <c r="W36" i="4"/>
  <c r="M37" i="4"/>
  <c r="AI37" i="4"/>
  <c r="AK38" i="4"/>
  <c r="W39" i="4"/>
  <c r="L40" i="4"/>
  <c r="Y40" i="4"/>
  <c r="W41" i="4"/>
  <c r="L42" i="4"/>
  <c r="Y42" i="4"/>
  <c r="W43" i="4"/>
  <c r="W44" i="4"/>
  <c r="AK44" i="4"/>
  <c r="Y45" i="4"/>
  <c r="AI45" i="4"/>
  <c r="W46" i="4"/>
  <c r="AK46" i="4"/>
  <c r="Q39" i="5"/>
  <c r="Q25" i="5"/>
  <c r="AO22" i="5"/>
  <c r="BN21" i="5" s="1"/>
  <c r="X47" i="4"/>
  <c r="V39" i="5"/>
  <c r="AT22" i="5"/>
  <c r="BR21" i="5" s="1"/>
  <c r="AA39" i="5"/>
  <c r="AY22" i="5"/>
  <c r="BV21" i="5" s="1"/>
  <c r="BV30" i="5" s="1"/>
  <c r="AI47" i="4"/>
  <c r="L48" i="4"/>
  <c r="AB26" i="5"/>
  <c r="AZ5" i="5"/>
  <c r="BW33" i="5" s="1"/>
  <c r="AK48" i="4"/>
  <c r="AH74" i="5"/>
  <c r="AH24" i="5"/>
  <c r="BH26" i="5" s="1"/>
  <c r="AM74" i="5"/>
  <c r="AM24" i="5"/>
  <c r="BL26" i="5" s="1"/>
  <c r="AX74" i="5"/>
  <c r="AX24" i="5"/>
  <c r="BU26" i="5" s="1"/>
  <c r="AK49" i="4"/>
  <c r="BB74" i="5"/>
  <c r="BB24" i="5"/>
  <c r="BY26" i="5" s="1"/>
  <c r="L28" i="5"/>
  <c r="AJ20" i="5"/>
  <c r="BI22" i="5" s="1"/>
  <c r="M50" i="4"/>
  <c r="P28" i="5"/>
  <c r="AN20" i="5"/>
  <c r="BM22" i="5" s="1"/>
  <c r="V28" i="5"/>
  <c r="AT20" i="5"/>
  <c r="BR22" i="5" s="1"/>
  <c r="BR30" i="5" s="1"/>
  <c r="Y50" i="4"/>
  <c r="M51" i="4"/>
  <c r="W51" i="4"/>
  <c r="AH31" i="5"/>
  <c r="BH24" i="5" s="1"/>
  <c r="J30" i="5"/>
  <c r="AM31" i="5"/>
  <c r="BL24" i="5" s="1"/>
  <c r="O30" i="5"/>
  <c r="AS31" i="5"/>
  <c r="BQ24" i="5" s="1"/>
  <c r="Y52" i="4"/>
  <c r="S31" i="5"/>
  <c r="AQ12" i="5"/>
  <c r="BO28" i="5" s="1"/>
  <c r="Y53" i="4"/>
  <c r="W31" i="5"/>
  <c r="AU12" i="5"/>
  <c r="BS28" i="5" s="1"/>
  <c r="AJ73" i="5"/>
  <c r="L32" i="5"/>
  <c r="AJ23" i="5"/>
  <c r="BI25" i="5" s="1"/>
  <c r="M54" i="4"/>
  <c r="AN73" i="5"/>
  <c r="P32" i="5"/>
  <c r="AN23" i="5"/>
  <c r="BM25" i="5" s="1"/>
  <c r="AX73" i="5"/>
  <c r="Z32" i="5"/>
  <c r="AX23" i="5"/>
  <c r="BU25" i="5" s="1"/>
  <c r="BB73" i="5"/>
  <c r="AD32" i="5"/>
  <c r="BB23" i="5"/>
  <c r="BY25" i="5" s="1"/>
  <c r="AH11" i="5"/>
  <c r="BH20" i="5" s="1"/>
  <c r="L55" i="4"/>
  <c r="AZ11" i="5"/>
  <c r="BW20" i="5" s="1"/>
  <c r="AK55" i="4"/>
  <c r="AO15" i="5"/>
  <c r="BN27" i="5" s="1"/>
  <c r="W56" i="4"/>
  <c r="V34" i="5"/>
  <c r="AT15" i="5"/>
  <c r="BR27" i="5" s="1"/>
  <c r="X34" i="5"/>
  <c r="AV15" i="5"/>
  <c r="BT27" i="5" s="1"/>
  <c r="AJ56" i="4"/>
  <c r="AI56" i="4"/>
  <c r="AS75" i="5"/>
  <c r="AS25" i="5"/>
  <c r="Y57" i="4"/>
  <c r="AO13" i="5"/>
  <c r="BN29" i="5" s="1"/>
  <c r="BN30" i="5" s="1"/>
  <c r="X58" i="4"/>
  <c r="W58" i="4"/>
  <c r="L59" i="4"/>
  <c r="AM59" i="4"/>
  <c r="AQ14" i="5"/>
  <c r="Y60" i="4"/>
  <c r="AJ72" i="5"/>
  <c r="AJ8" i="5"/>
  <c r="BI34" i="5" s="1"/>
  <c r="M61" i="4"/>
  <c r="AN72" i="5"/>
  <c r="AN8" i="5"/>
  <c r="BM34" i="5" s="1"/>
  <c r="AX72" i="5"/>
  <c r="AX8" i="5"/>
  <c r="BU34" i="5" s="1"/>
  <c r="BB72" i="5"/>
  <c r="BB8" i="5"/>
  <c r="BY34" i="5" s="1"/>
  <c r="BY37" i="5" s="1"/>
  <c r="AH7" i="5"/>
  <c r="BH31" i="5" s="1"/>
  <c r="BH37" i="5" s="1"/>
  <c r="L62" i="4"/>
  <c r="AZ7" i="5"/>
  <c r="BW31" i="5" s="1"/>
  <c r="BW37" i="5" s="1"/>
  <c r="AK62" i="4"/>
  <c r="AO18" i="5"/>
  <c r="W63" i="4"/>
  <c r="AV18" i="5"/>
  <c r="AJ63" i="4"/>
  <c r="AI63" i="4"/>
  <c r="X65" i="4"/>
  <c r="AO6" i="5"/>
  <c r="W65" i="4"/>
  <c r="W66" i="4"/>
  <c r="M67" i="4"/>
  <c r="AJ27" i="5"/>
  <c r="M68" i="4"/>
  <c r="AV27" i="5"/>
  <c r="AI68" i="4"/>
  <c r="AY9" i="5"/>
  <c r="BV35" i="5" s="1"/>
  <c r="AJ69" i="4"/>
  <c r="AI69" i="4"/>
  <c r="AJ29" i="5"/>
  <c r="M70" i="4"/>
  <c r="AM72" i="4"/>
  <c r="AL72" i="4"/>
  <c r="N73" i="4"/>
  <c r="O73" i="4" s="1"/>
  <c r="B71" i="7" s="1"/>
  <c r="E71" i="7" s="1"/>
  <c r="F71" i="7" s="1"/>
  <c r="AO94" i="5"/>
  <c r="X74" i="4"/>
  <c r="W74" i="4"/>
  <c r="AX94" i="5"/>
  <c r="AK74" i="4"/>
  <c r="AR84" i="5"/>
  <c r="X75" i="4"/>
  <c r="W75" i="4"/>
  <c r="AA76" i="4"/>
  <c r="G74" i="7" s="1"/>
  <c r="Z76" i="4"/>
  <c r="AO91" i="5"/>
  <c r="X78" i="4"/>
  <c r="W78" i="4"/>
  <c r="AX91" i="5"/>
  <c r="AK78" i="4"/>
  <c r="AR76" i="5"/>
  <c r="X79" i="4"/>
  <c r="W79" i="4"/>
  <c r="L70" i="4"/>
  <c r="W71" i="4"/>
  <c r="L72" i="4"/>
  <c r="W73" i="4"/>
  <c r="M74" i="4"/>
  <c r="AI74" i="4"/>
  <c r="M76" i="4"/>
  <c r="AI76" i="4"/>
  <c r="M78" i="4"/>
  <c r="AI78" i="4"/>
  <c r="W80" i="4"/>
  <c r="M81" i="4"/>
  <c r="AI81" i="4"/>
  <c r="AK82" i="4"/>
  <c r="M83" i="4"/>
  <c r="AI83" i="4"/>
  <c r="AK84" i="4"/>
  <c r="M85" i="4"/>
  <c r="AI85" i="4"/>
  <c r="AK86" i="4"/>
  <c r="M87" i="4"/>
  <c r="AI87" i="4"/>
  <c r="AK88" i="4"/>
  <c r="M89" i="4"/>
  <c r="L90" i="4"/>
  <c r="Y90" i="4"/>
  <c r="W91" i="4"/>
  <c r="L92" i="4"/>
  <c r="Y92" i="4"/>
  <c r="W93" i="4"/>
  <c r="L94" i="4"/>
  <c r="Y94" i="4"/>
  <c r="W95" i="4"/>
  <c r="L96" i="4"/>
  <c r="Y96" i="4"/>
  <c r="AK97" i="4"/>
  <c r="AM145" i="4"/>
  <c r="AM146" i="4"/>
  <c r="AM147" i="4"/>
  <c r="AM148" i="4"/>
  <c r="AM149" i="4"/>
  <c r="AM150" i="4"/>
  <c r="AM151" i="4"/>
  <c r="AM152" i="4"/>
  <c r="J5" i="5"/>
  <c r="N5" i="5"/>
  <c r="R5" i="5"/>
  <c r="V5" i="5"/>
  <c r="Z5" i="5"/>
  <c r="AD5" i="5"/>
  <c r="M6" i="5"/>
  <c r="Q6" i="5"/>
  <c r="U6" i="5"/>
  <c r="Y6" i="5"/>
  <c r="AC6" i="5"/>
  <c r="AL8" i="5"/>
  <c r="BK34" i="5" s="1"/>
  <c r="AY8" i="5"/>
  <c r="BV34" i="5" s="1"/>
  <c r="AB13" i="5"/>
  <c r="AT31" i="5"/>
  <c r="BR24" i="5" s="1"/>
  <c r="V30" i="5"/>
  <c r="AX31" i="5"/>
  <c r="BU24" i="5" s="1"/>
  <c r="Z30" i="5"/>
  <c r="BB31" i="5"/>
  <c r="BY24" i="5" s="1"/>
  <c r="AD30" i="5"/>
  <c r="AL73" i="5"/>
  <c r="N32" i="5"/>
  <c r="AL23" i="5"/>
  <c r="BK25" i="5" s="1"/>
  <c r="AQ73" i="5"/>
  <c r="AQ23" i="5"/>
  <c r="BO25" i="5" s="1"/>
  <c r="AU73" i="5"/>
  <c r="AU23" i="5"/>
  <c r="BS25" i="5" s="1"/>
  <c r="AY73" i="5"/>
  <c r="AY23" i="5"/>
  <c r="BV25" i="5" s="1"/>
  <c r="BM30" i="5"/>
  <c r="N34" i="5"/>
  <c r="AL15" i="5"/>
  <c r="BK27" i="5" s="1"/>
  <c r="S34" i="5"/>
  <c r="AQ15" i="5"/>
  <c r="BO27" i="5" s="1"/>
  <c r="W34" i="5"/>
  <c r="AU15" i="5"/>
  <c r="BS27" i="5" s="1"/>
  <c r="AA34" i="5"/>
  <c r="AY15" i="5"/>
  <c r="BV27" i="5" s="1"/>
  <c r="AK75" i="5"/>
  <c r="AK25" i="5"/>
  <c r="AO75" i="5"/>
  <c r="AO25" i="5"/>
  <c r="AT75" i="5"/>
  <c r="AT25" i="5"/>
  <c r="AX75" i="5"/>
  <c r="AX25" i="5"/>
  <c r="BB75" i="5"/>
  <c r="BB25" i="5"/>
  <c r="BX37" i="5"/>
  <c r="AK69" i="4"/>
  <c r="X71" i="4"/>
  <c r="AK71" i="4"/>
  <c r="X73" i="4"/>
  <c r="AK73" i="4"/>
  <c r="AJ74" i="4"/>
  <c r="Y75" i="4"/>
  <c r="AJ76" i="4"/>
  <c r="Y77" i="4"/>
  <c r="AJ78" i="4"/>
  <c r="Y79" i="4"/>
  <c r="X80" i="4"/>
  <c r="AK80" i="4"/>
  <c r="W81" i="4"/>
  <c r="AJ81" i="4"/>
  <c r="L82" i="4"/>
  <c r="Y82" i="4"/>
  <c r="W83" i="4"/>
  <c r="AJ83" i="4"/>
  <c r="L84" i="4"/>
  <c r="Y84" i="4"/>
  <c r="W85" i="4"/>
  <c r="AJ85" i="4"/>
  <c r="L86" i="4"/>
  <c r="Y86" i="4"/>
  <c r="W87" i="4"/>
  <c r="AJ87" i="4"/>
  <c r="L88" i="4"/>
  <c r="Y88" i="4"/>
  <c r="W89" i="4"/>
  <c r="AJ89" i="4"/>
  <c r="M90" i="4"/>
  <c r="AI90" i="4"/>
  <c r="X91" i="4"/>
  <c r="AK91" i="4"/>
  <c r="M92" i="4"/>
  <c r="AI92" i="4"/>
  <c r="X93" i="4"/>
  <c r="AK93" i="4"/>
  <c r="M94" i="4"/>
  <c r="X95" i="4"/>
  <c r="AK95" i="4"/>
  <c r="M96" i="4"/>
  <c r="L97" i="4"/>
  <c r="Y97" i="4"/>
  <c r="AL98" i="4"/>
  <c r="AL102" i="4"/>
  <c r="AL106" i="4"/>
  <c r="AL110" i="4"/>
  <c r="AL114" i="4"/>
  <c r="AL118" i="4"/>
  <c r="AL122" i="4"/>
  <c r="AL126" i="4"/>
  <c r="AL130" i="4"/>
  <c r="J36" i="5"/>
  <c r="J22" i="5"/>
  <c r="J16" i="5"/>
  <c r="K5" i="5"/>
  <c r="O5" i="5"/>
  <c r="S5" i="5"/>
  <c r="W5" i="5"/>
  <c r="AA5" i="5"/>
  <c r="AL5" i="5"/>
  <c r="BK33" i="5" s="1"/>
  <c r="BK37" i="5" s="1"/>
  <c r="J6" i="5"/>
  <c r="N6" i="5"/>
  <c r="R6" i="5"/>
  <c r="V6" i="5"/>
  <c r="Z6" i="5"/>
  <c r="AD6" i="5"/>
  <c r="AD7" i="5"/>
  <c r="Z7" i="5"/>
  <c r="V7" i="5"/>
  <c r="R7" i="5"/>
  <c r="N7" i="5"/>
  <c r="J7" i="5"/>
  <c r="AA7" i="5"/>
  <c r="W7" i="5"/>
  <c r="S7" i="5"/>
  <c r="O7" i="5"/>
  <c r="K7" i="5"/>
  <c r="Q7" i="5"/>
  <c r="Y7" i="5"/>
  <c r="AM8" i="5"/>
  <c r="BL34" i="5" s="1"/>
  <c r="AU8" i="5"/>
  <c r="BS34" i="5" s="1"/>
  <c r="AA14" i="5"/>
  <c r="L39" i="5"/>
  <c r="AJ22" i="5"/>
  <c r="BI21" i="5" s="1"/>
  <c r="L25" i="5"/>
  <c r="P39" i="5"/>
  <c r="AN22" i="5"/>
  <c r="BM21" i="5" s="1"/>
  <c r="U39" i="5"/>
  <c r="AS22" i="5"/>
  <c r="BQ21" i="5" s="1"/>
  <c r="BQ30" i="5" s="1"/>
  <c r="X39" i="5"/>
  <c r="AV22" i="5"/>
  <c r="BT21" i="5" s="1"/>
  <c r="BT30" i="5" s="1"/>
  <c r="X25" i="5"/>
  <c r="AC39" i="5"/>
  <c r="BA22" i="5"/>
  <c r="BX21" i="5" s="1"/>
  <c r="BX30" i="5" s="1"/>
  <c r="AC25" i="5"/>
  <c r="AJ74" i="5"/>
  <c r="AJ24" i="5"/>
  <c r="BI26" i="5" s="1"/>
  <c r="BI30" i="5" s="1"/>
  <c r="AN74" i="5"/>
  <c r="AN24" i="5"/>
  <c r="BM26" i="5" s="1"/>
  <c r="AS74" i="5"/>
  <c r="AS24" i="5"/>
  <c r="BQ26" i="5" s="1"/>
  <c r="AV74" i="5"/>
  <c r="AV24" i="5"/>
  <c r="BT26" i="5" s="1"/>
  <c r="BA74" i="5"/>
  <c r="BA24" i="5"/>
  <c r="BX26" i="5" s="1"/>
  <c r="N28" i="5"/>
  <c r="AL20" i="5"/>
  <c r="BK22" i="5" s="1"/>
  <c r="BK30" i="5" s="1"/>
  <c r="AL31" i="5"/>
  <c r="BK24" i="5" s="1"/>
  <c r="N30" i="5"/>
  <c r="AQ31" i="5"/>
  <c r="BO24" i="5" s="1"/>
  <c r="S30" i="5"/>
  <c r="AU31" i="5"/>
  <c r="BS24" i="5" s="1"/>
  <c r="BS30" i="5" s="1"/>
  <c r="W30" i="5"/>
  <c r="AY31" i="5"/>
  <c r="BV24" i="5" s="1"/>
  <c r="AA30" i="5"/>
  <c r="AH73" i="5"/>
  <c r="J32" i="5"/>
  <c r="AH23" i="5"/>
  <c r="BH25" i="5" s="1"/>
  <c r="AM73" i="5"/>
  <c r="AM23" i="5"/>
  <c r="BL25" i="5" s="1"/>
  <c r="BL30" i="5" s="1"/>
  <c r="AR73" i="5"/>
  <c r="T32" i="5"/>
  <c r="AR23" i="5"/>
  <c r="BP25" i="5" s="1"/>
  <c r="AZ73" i="5"/>
  <c r="AB32" i="5"/>
  <c r="AZ23" i="5"/>
  <c r="BW25" i="5" s="1"/>
  <c r="BU30" i="5"/>
  <c r="J34" i="5"/>
  <c r="AH15" i="5"/>
  <c r="BH27" i="5" s="1"/>
  <c r="O34" i="5"/>
  <c r="AM15" i="5"/>
  <c r="BL27" i="5" s="1"/>
  <c r="T34" i="5"/>
  <c r="AR15" i="5"/>
  <c r="BP27" i="5" s="1"/>
  <c r="AB34" i="5"/>
  <c r="AZ15" i="5"/>
  <c r="BW27" i="5" s="1"/>
  <c r="AL75" i="5"/>
  <c r="AL25" i="5"/>
  <c r="AQ75" i="5"/>
  <c r="AQ25" i="5"/>
  <c r="AU75" i="5"/>
  <c r="AU25" i="5"/>
  <c r="AY75" i="5"/>
  <c r="AY25" i="5"/>
  <c r="AR72" i="5"/>
  <c r="AR8" i="5"/>
  <c r="BP34" i="5" s="1"/>
  <c r="AZ72" i="5"/>
  <c r="AZ8" i="5"/>
  <c r="BW34" i="5" s="1"/>
  <c r="BJ37" i="5"/>
  <c r="BN37" i="5"/>
  <c r="BR37" i="5"/>
  <c r="BU37" i="5"/>
  <c r="W70" i="4"/>
  <c r="L71" i="4"/>
  <c r="W72" i="4"/>
  <c r="L73" i="4"/>
  <c r="M75" i="4"/>
  <c r="AI75" i="4"/>
  <c r="M77" i="4"/>
  <c r="AI77" i="4"/>
  <c r="M79" i="4"/>
  <c r="AI79" i="4"/>
  <c r="L80" i="4"/>
  <c r="Y80" i="4"/>
  <c r="X81" i="4"/>
  <c r="AK81" i="4"/>
  <c r="M82" i="4"/>
  <c r="AI82" i="4"/>
  <c r="X83" i="4"/>
  <c r="AK83" i="4"/>
  <c r="M84" i="4"/>
  <c r="AI84" i="4"/>
  <c r="X85" i="4"/>
  <c r="AK85" i="4"/>
  <c r="M86" i="4"/>
  <c r="AI86" i="4"/>
  <c r="X87" i="4"/>
  <c r="AK87" i="4"/>
  <c r="M88" i="4"/>
  <c r="AI88" i="4"/>
  <c r="X89" i="4"/>
  <c r="AK89" i="4"/>
  <c r="W90" i="4"/>
  <c r="AJ90" i="4"/>
  <c r="L91" i="4"/>
  <c r="Y91" i="4"/>
  <c r="W92" i="4"/>
  <c r="AJ92" i="4"/>
  <c r="L93" i="4"/>
  <c r="Y93" i="4"/>
  <c r="W94" i="4"/>
  <c r="AJ94" i="4"/>
  <c r="L95" i="4"/>
  <c r="Y95" i="4"/>
  <c r="W96" i="4"/>
  <c r="AJ96" i="4"/>
  <c r="M97" i="4"/>
  <c r="AI97" i="4"/>
  <c r="AL99" i="4"/>
  <c r="AL103" i="4"/>
  <c r="AL107" i="4"/>
  <c r="AL111" i="4"/>
  <c r="AL115" i="4"/>
  <c r="AL119" i="4"/>
  <c r="AL123" i="4"/>
  <c r="AL127" i="4"/>
  <c r="AL131" i="4"/>
  <c r="AL135" i="4"/>
  <c r="AL139" i="4"/>
  <c r="AL143" i="4"/>
  <c r="Q22" i="5"/>
  <c r="Q36" i="5"/>
  <c r="Q16" i="5"/>
  <c r="L5" i="5"/>
  <c r="P5" i="5"/>
  <c r="T5" i="5"/>
  <c r="X5" i="5"/>
  <c r="AB5" i="5"/>
  <c r="AQ5" i="5"/>
  <c r="BO33" i="5" s="1"/>
  <c r="AU5" i="5"/>
  <c r="BS33" i="5" s="1"/>
  <c r="BS37" i="5" s="1"/>
  <c r="AY5" i="5"/>
  <c r="BV33" i="5" s="1"/>
  <c r="BV37" i="5" s="1"/>
  <c r="K6" i="5"/>
  <c r="O6" i="5"/>
  <c r="S6" i="5"/>
  <c r="W6" i="5"/>
  <c r="AC8" i="5"/>
  <c r="AH8" i="5"/>
  <c r="BH34" i="5" s="1"/>
  <c r="AB9" i="5"/>
  <c r="M80" i="4"/>
  <c r="AI80" i="4"/>
  <c r="L81" i="4"/>
  <c r="Y81" i="4"/>
  <c r="W82" i="4"/>
  <c r="AJ82" i="4"/>
  <c r="L83" i="4"/>
  <c r="Y83" i="4"/>
  <c r="W84" i="4"/>
  <c r="AJ84" i="4"/>
  <c r="L85" i="4"/>
  <c r="Y85" i="4"/>
  <c r="W86" i="4"/>
  <c r="AJ86" i="4"/>
  <c r="L87" i="4"/>
  <c r="Y87" i="4"/>
  <c r="W88" i="4"/>
  <c r="AJ88" i="4"/>
  <c r="L89" i="4"/>
  <c r="Y89" i="4"/>
  <c r="X90" i="4"/>
  <c r="AK90" i="4"/>
  <c r="M91" i="4"/>
  <c r="AI91" i="4"/>
  <c r="X92" i="4"/>
  <c r="AK92" i="4"/>
  <c r="M93" i="4"/>
  <c r="AI93" i="4"/>
  <c r="X94" i="4"/>
  <c r="AK94" i="4"/>
  <c r="M95" i="4"/>
  <c r="AI95" i="4"/>
  <c r="X96" i="4"/>
  <c r="AK96" i="4"/>
  <c r="W97" i="4"/>
  <c r="AJ97" i="4"/>
  <c r="X36" i="5"/>
  <c r="X22" i="5"/>
  <c r="X16" i="5"/>
  <c r="M5" i="5"/>
  <c r="Q5" i="5"/>
  <c r="U5" i="5"/>
  <c r="Y5" i="5"/>
  <c r="AQ8" i="5"/>
  <c r="BO34" i="5" s="1"/>
  <c r="AA10" i="5"/>
  <c r="AD11" i="5"/>
  <c r="AC12" i="5"/>
  <c r="W27" i="5"/>
  <c r="M9" i="5"/>
  <c r="Q9" i="5"/>
  <c r="U9" i="5"/>
  <c r="Y9" i="5"/>
  <c r="AC9" i="5"/>
  <c r="L10" i="5"/>
  <c r="P10" i="5"/>
  <c r="T10" i="5"/>
  <c r="X10" i="5"/>
  <c r="AB10" i="5"/>
  <c r="K11" i="5"/>
  <c r="O11" i="5"/>
  <c r="S11" i="5"/>
  <c r="W11" i="5"/>
  <c r="AA11" i="5"/>
  <c r="M13" i="5"/>
  <c r="Q13" i="5"/>
  <c r="U13" i="5"/>
  <c r="Y13" i="5"/>
  <c r="AC13" i="5"/>
  <c r="L14" i="5"/>
  <c r="P14" i="5"/>
  <c r="T14" i="5"/>
  <c r="X14" i="5"/>
  <c r="AB14" i="5"/>
  <c r="AB31" i="5"/>
  <c r="AA32" i="5"/>
  <c r="AD33" i="5"/>
  <c r="AC34" i="5"/>
  <c r="M10" i="5"/>
  <c r="Q10" i="5"/>
  <c r="U10" i="5"/>
  <c r="Y10" i="5"/>
  <c r="AC10" i="5"/>
  <c r="L11" i="5"/>
  <c r="P11" i="5"/>
  <c r="T11" i="5"/>
  <c r="X11" i="5"/>
  <c r="AB11" i="5"/>
  <c r="M14" i="5"/>
  <c r="Q14" i="5"/>
  <c r="U14" i="5"/>
  <c r="Y14" i="5"/>
  <c r="AC14" i="5"/>
  <c r="G23" i="5"/>
  <c r="AD25" i="5"/>
  <c r="Z25" i="5"/>
  <c r="V25" i="5"/>
  <c r="R25" i="5"/>
  <c r="N25" i="5"/>
  <c r="J25" i="5"/>
  <c r="O25" i="5"/>
  <c r="T25" i="5"/>
  <c r="Y25" i="5"/>
  <c r="M27" i="5"/>
  <c r="U27" i="5"/>
  <c r="M11" i="5"/>
  <c r="Q11" i="5"/>
  <c r="U11" i="5"/>
  <c r="Y11" i="5"/>
  <c r="AC11" i="5"/>
  <c r="G20" i="5"/>
  <c r="K25" i="5"/>
  <c r="P25" i="5"/>
  <c r="U25" i="5"/>
  <c r="AA25" i="5"/>
  <c r="O27" i="5"/>
  <c r="M8" i="5"/>
  <c r="Q8" i="5"/>
  <c r="U8" i="5"/>
  <c r="Y8" i="5"/>
  <c r="L9" i="5"/>
  <c r="P9" i="5"/>
  <c r="T9" i="5"/>
  <c r="X9" i="5"/>
  <c r="K10" i="5"/>
  <c r="O10" i="5"/>
  <c r="S10" i="5"/>
  <c r="W10" i="5"/>
  <c r="J11" i="5"/>
  <c r="N11" i="5"/>
  <c r="R11" i="5"/>
  <c r="V11" i="5"/>
  <c r="Z11" i="5"/>
  <c r="M12" i="5"/>
  <c r="Q12" i="5"/>
  <c r="U12" i="5"/>
  <c r="Y12" i="5"/>
  <c r="L13" i="5"/>
  <c r="P13" i="5"/>
  <c r="T13" i="5"/>
  <c r="X13" i="5"/>
  <c r="K14" i="5"/>
  <c r="O14" i="5"/>
  <c r="S14" i="5"/>
  <c r="W14" i="5"/>
  <c r="AC26" i="5"/>
  <c r="AB27" i="5"/>
  <c r="X27" i="5"/>
  <c r="T27" i="5"/>
  <c r="P27" i="5"/>
  <c r="L27" i="5"/>
  <c r="AD27" i="5"/>
  <c r="Z27" i="5"/>
  <c r="V27" i="5"/>
  <c r="R27" i="5"/>
  <c r="N27" i="5"/>
  <c r="J27" i="5"/>
  <c r="AC27" i="5"/>
  <c r="Q27" i="5"/>
  <c r="Y27" i="5"/>
  <c r="AA28" i="5"/>
  <c r="AD29" i="5"/>
  <c r="AC30" i="5"/>
  <c r="K29" i="5"/>
  <c r="O29" i="5"/>
  <c r="S29" i="5"/>
  <c r="W29" i="5"/>
  <c r="AA29" i="5"/>
  <c r="M31" i="5"/>
  <c r="Q31" i="5"/>
  <c r="U31" i="5"/>
  <c r="Y31" i="5"/>
  <c r="AC31" i="5"/>
  <c r="K33" i="5"/>
  <c r="O33" i="5"/>
  <c r="S33" i="5"/>
  <c r="W33" i="5"/>
  <c r="AA33" i="5"/>
  <c r="M28" i="5"/>
  <c r="Q28" i="5"/>
  <c r="U28" i="5"/>
  <c r="Y28" i="5"/>
  <c r="AC28" i="5"/>
  <c r="L29" i="5"/>
  <c r="P29" i="5"/>
  <c r="T29" i="5"/>
  <c r="X29" i="5"/>
  <c r="AB29" i="5"/>
  <c r="J31" i="5"/>
  <c r="N31" i="5"/>
  <c r="R31" i="5"/>
  <c r="V31" i="5"/>
  <c r="Z31" i="5"/>
  <c r="AD31" i="5"/>
  <c r="M32" i="5"/>
  <c r="Q32" i="5"/>
  <c r="U32" i="5"/>
  <c r="Y32" i="5"/>
  <c r="AC32" i="5"/>
  <c r="L33" i="5"/>
  <c r="P33" i="5"/>
  <c r="T33" i="5"/>
  <c r="X33" i="5"/>
  <c r="AB33" i="5"/>
  <c r="G44" i="5"/>
  <c r="M29" i="5"/>
  <c r="Q29" i="5"/>
  <c r="U29" i="5"/>
  <c r="Y29" i="5"/>
  <c r="AC29" i="5"/>
  <c r="M33" i="5"/>
  <c r="Q33" i="5"/>
  <c r="U33" i="5"/>
  <c r="Y33" i="5"/>
  <c r="AC33" i="5"/>
  <c r="M26" i="5"/>
  <c r="Q26" i="5"/>
  <c r="U26" i="5"/>
  <c r="Y26" i="5"/>
  <c r="K28" i="5"/>
  <c r="O28" i="5"/>
  <c r="S28" i="5"/>
  <c r="W28" i="5"/>
  <c r="J29" i="5"/>
  <c r="N29" i="5"/>
  <c r="R29" i="5"/>
  <c r="V29" i="5"/>
  <c r="Z29" i="5"/>
  <c r="M30" i="5"/>
  <c r="Q30" i="5"/>
  <c r="U30" i="5"/>
  <c r="Y30" i="5"/>
  <c r="L31" i="5"/>
  <c r="P31" i="5"/>
  <c r="T31" i="5"/>
  <c r="X31" i="5"/>
  <c r="K32" i="5"/>
  <c r="O32" i="5"/>
  <c r="S32" i="5"/>
  <c r="W32" i="5"/>
  <c r="J33" i="5"/>
  <c r="N33" i="5"/>
  <c r="R33" i="5"/>
  <c r="V33" i="5"/>
  <c r="Z33" i="5"/>
  <c r="M34" i="5"/>
  <c r="Q34" i="5"/>
  <c r="U34" i="5"/>
  <c r="Y34" i="5"/>
  <c r="J47" i="7" l="1"/>
  <c r="K47" i="7" s="1"/>
  <c r="L52" i="7"/>
  <c r="J10" i="7"/>
  <c r="K10" i="7" s="1"/>
  <c r="L7" i="7"/>
  <c r="L15" i="7"/>
  <c r="J4" i="7"/>
  <c r="K4" i="7" s="1"/>
  <c r="AL90" i="4"/>
  <c r="AM90" i="4" s="1"/>
  <c r="AA86" i="4"/>
  <c r="G84" i="7" s="1"/>
  <c r="Z86" i="4"/>
  <c r="AL80" i="4"/>
  <c r="AM80" i="4" s="1"/>
  <c r="L78" i="7" s="1"/>
  <c r="Z77" i="4"/>
  <c r="AA77" i="4" s="1"/>
  <c r="G75" i="7" s="1"/>
  <c r="AL69" i="4"/>
  <c r="J74" i="7"/>
  <c r="K74" i="7" s="1"/>
  <c r="AM74" i="4"/>
  <c r="AL74" i="4"/>
  <c r="AA45" i="4"/>
  <c r="G43" i="7" s="1"/>
  <c r="Z45" i="4"/>
  <c r="AA42" i="4"/>
  <c r="G40" i="7" s="1"/>
  <c r="Z42" i="4"/>
  <c r="O37" i="4"/>
  <c r="B35" i="7" s="1"/>
  <c r="E35" i="7" s="1"/>
  <c r="F35" i="7" s="1"/>
  <c r="N37" i="4"/>
  <c r="AM31" i="4"/>
  <c r="AL31" i="4"/>
  <c r="O26" i="4"/>
  <c r="B24" i="7" s="1"/>
  <c r="E24" i="7" s="1"/>
  <c r="F24" i="7" s="1"/>
  <c r="N26" i="4"/>
  <c r="AL23" i="4"/>
  <c r="O71" i="4"/>
  <c r="B69" i="7" s="1"/>
  <c r="E69" i="7" s="1"/>
  <c r="F69" i="7" s="1"/>
  <c r="N71" i="4"/>
  <c r="AA67" i="4"/>
  <c r="G65" i="7" s="1"/>
  <c r="Z67" i="4"/>
  <c r="N66" i="4"/>
  <c r="O66" i="4" s="1"/>
  <c r="B64" i="7" s="1"/>
  <c r="E64" i="7" s="1"/>
  <c r="F64" i="7" s="1"/>
  <c r="O58" i="4"/>
  <c r="B56" i="7" s="1"/>
  <c r="E56" i="7" s="1"/>
  <c r="F56" i="7" s="1"/>
  <c r="N58" i="4"/>
  <c r="Z56" i="4"/>
  <c r="AA46" i="4"/>
  <c r="G44" i="7" s="1"/>
  <c r="Z46" i="4"/>
  <c r="N45" i="4"/>
  <c r="O45" i="4" s="1"/>
  <c r="B43" i="7" s="1"/>
  <c r="N44" i="4"/>
  <c r="O44" i="4" s="1"/>
  <c r="B42" i="7" s="1"/>
  <c r="E42" i="7" s="1"/>
  <c r="F42" i="7" s="1"/>
  <c r="AL35" i="4"/>
  <c r="AM35" i="4"/>
  <c r="AL33" i="4"/>
  <c r="AM33" i="4" s="1"/>
  <c r="Z68" i="4"/>
  <c r="AA68" i="4" s="1"/>
  <c r="G66" i="7" s="1"/>
  <c r="AM66" i="4"/>
  <c r="AL66" i="4"/>
  <c r="Z58" i="4"/>
  <c r="AM56" i="4"/>
  <c r="L54" i="7" s="1"/>
  <c r="AL56" i="4"/>
  <c r="BP30" i="5"/>
  <c r="Z36" i="4"/>
  <c r="AA36" i="4" s="1"/>
  <c r="G34" i="7" s="1"/>
  <c r="Z34" i="4"/>
  <c r="AA34" i="4" s="1"/>
  <c r="G32" i="7" s="1"/>
  <c r="AL32" i="4"/>
  <c r="AM32" i="4" s="1"/>
  <c r="L30" i="7" s="1"/>
  <c r="AL30" i="4"/>
  <c r="AM30" i="4" s="1"/>
  <c r="AL28" i="4"/>
  <c r="AM28" i="4" s="1"/>
  <c r="AL26" i="4"/>
  <c r="AM26" i="4" s="1"/>
  <c r="AL24" i="4"/>
  <c r="AM24" i="4" s="1"/>
  <c r="AL22" i="4"/>
  <c r="AM22" i="4" s="1"/>
  <c r="AL18" i="4"/>
  <c r="AM18" i="4"/>
  <c r="N72" i="4"/>
  <c r="O72" i="4"/>
  <c r="B70" i="7" s="1"/>
  <c r="E70" i="7" s="1"/>
  <c r="F70" i="7" s="1"/>
  <c r="Z71" i="4"/>
  <c r="AA71" i="4" s="1"/>
  <c r="G69" i="7" s="1"/>
  <c r="AL65" i="4"/>
  <c r="AM65" i="4" s="1"/>
  <c r="Z62" i="4"/>
  <c r="AA62" i="4" s="1"/>
  <c r="G60" i="7" s="1"/>
  <c r="BO30" i="5"/>
  <c r="AL52" i="4"/>
  <c r="AL51" i="4"/>
  <c r="AM51" i="4" s="1"/>
  <c r="O42" i="4"/>
  <c r="B40" i="7" s="1"/>
  <c r="E40" i="7" s="1"/>
  <c r="F40" i="7" s="1"/>
  <c r="N42" i="4"/>
  <c r="O40" i="4"/>
  <c r="B38" i="7" s="1"/>
  <c r="E38" i="7" s="1"/>
  <c r="F38" i="7" s="1"/>
  <c r="N40" i="4"/>
  <c r="AA16" i="4"/>
  <c r="G14" i="7" s="1"/>
  <c r="Z16" i="4"/>
  <c r="Z13" i="4"/>
  <c r="AA13" i="4" s="1"/>
  <c r="G11" i="7" s="1"/>
  <c r="AM12" i="4"/>
  <c r="AL12" i="4"/>
  <c r="O7" i="4"/>
  <c r="B5" i="7" s="1"/>
  <c r="E5" i="7" s="1"/>
  <c r="F5" i="7" s="1"/>
  <c r="N7" i="4"/>
  <c r="AM6" i="4"/>
  <c r="AL6" i="4"/>
  <c r="AM5" i="4"/>
  <c r="AL5" i="4"/>
  <c r="Z11" i="4"/>
  <c r="AA11" i="4" s="1"/>
  <c r="G9" i="7" s="1"/>
  <c r="AM10" i="4"/>
  <c r="AL10" i="4"/>
  <c r="Z5" i="4"/>
  <c r="AA5" i="4" s="1"/>
  <c r="G3" i="7" s="1"/>
  <c r="O12" i="4"/>
  <c r="B10" i="7" s="1"/>
  <c r="E10" i="7" s="1"/>
  <c r="F10" i="7" s="1"/>
  <c r="N12" i="4"/>
  <c r="AM21" i="4"/>
  <c r="AL21" i="4"/>
  <c r="Z9" i="4"/>
  <c r="AA9" i="4" s="1"/>
  <c r="AD53" i="3"/>
  <c r="AD51" i="3"/>
  <c r="AD49" i="3"/>
  <c r="AD47" i="3"/>
  <c r="AT45" i="3"/>
  <c r="AC45" i="3"/>
  <c r="X44" i="3"/>
  <c r="BC43" i="3"/>
  <c r="BC41" i="3"/>
  <c r="X41" i="3"/>
  <c r="AE40" i="3"/>
  <c r="AE39" i="3"/>
  <c r="BB38" i="3"/>
  <c r="AJ38" i="3"/>
  <c r="AP37" i="3"/>
  <c r="AR36" i="3"/>
  <c r="AX35" i="3"/>
  <c r="Z35" i="3"/>
  <c r="AJ34" i="3"/>
  <c r="AP33" i="3"/>
  <c r="AR32" i="3"/>
  <c r="AX31" i="3"/>
  <c r="Z31" i="3"/>
  <c r="AJ30" i="3"/>
  <c r="AO29" i="3"/>
  <c r="AU28" i="3"/>
  <c r="AW27" i="3"/>
  <c r="Y27" i="3"/>
  <c r="AL26" i="3"/>
  <c r="AP25" i="3"/>
  <c r="AT24" i="3"/>
  <c r="AX23" i="3"/>
  <c r="Z23" i="3"/>
  <c r="AL22" i="3"/>
  <c r="AP21" i="3"/>
  <c r="AT20" i="3"/>
  <c r="AX19" i="3"/>
  <c r="Z19" i="3"/>
  <c r="AL18" i="3"/>
  <c r="AA58" i="4" s="1"/>
  <c r="G56" i="7" s="1"/>
  <c r="AP17" i="3"/>
  <c r="AT16" i="3"/>
  <c r="AX15" i="3"/>
  <c r="Z15" i="3"/>
  <c r="AL14" i="3"/>
  <c r="AP13" i="3"/>
  <c r="AT12" i="3"/>
  <c r="AX11" i="3"/>
  <c r="Z11" i="3"/>
  <c r="AL10" i="3"/>
  <c r="AW78" i="3"/>
  <c r="AX69" i="3"/>
  <c r="AV103" i="3"/>
  <c r="AV101" i="3"/>
  <c r="AS40" i="3"/>
  <c r="AC38" i="3"/>
  <c r="AC36" i="3"/>
  <c r="AC34" i="3"/>
  <c r="AC32" i="3"/>
  <c r="AC30" i="3"/>
  <c r="AD28" i="3"/>
  <c r="AB27" i="3"/>
  <c r="AC25" i="3"/>
  <c r="AC23" i="3"/>
  <c r="AC21" i="3"/>
  <c r="AC19" i="3"/>
  <c r="AC17" i="3"/>
  <c r="AC15" i="3"/>
  <c r="AC13" i="3"/>
  <c r="AC11" i="3"/>
  <c r="AB19" i="3"/>
  <c r="AZ15" i="3"/>
  <c r="AB13" i="3"/>
  <c r="AB11" i="3"/>
  <c r="AT40" i="3"/>
  <c r="AD33" i="3"/>
  <c r="BC28" i="3"/>
  <c r="BB23" i="3"/>
  <c r="BB17" i="3"/>
  <c r="BB11" i="3"/>
  <c r="AV44" i="3"/>
  <c r="AZ42" i="3"/>
  <c r="AZ40" i="3"/>
  <c r="AZ38" i="3"/>
  <c r="AZ36" i="3"/>
  <c r="AZ34" i="3"/>
  <c r="AZ32" i="3"/>
  <c r="AZ30" i="3"/>
  <c r="BA28" i="3"/>
  <c r="AZ26" i="3"/>
  <c r="AZ24" i="3"/>
  <c r="AZ22" i="3"/>
  <c r="AZ20" i="3"/>
  <c r="AB17" i="3"/>
  <c r="AD37" i="3"/>
  <c r="AD30" i="3"/>
  <c r="BB22" i="3"/>
  <c r="BB16" i="3"/>
  <c r="AQ41" i="3"/>
  <c r="AM39" i="3"/>
  <c r="BC36" i="3"/>
  <c r="AM52" i="4" s="1"/>
  <c r="L50" i="7" s="1"/>
  <c r="BC34" i="3"/>
  <c r="BC32" i="3"/>
  <c r="BC30" i="3"/>
  <c r="AZ28" i="3"/>
  <c r="BC26" i="3"/>
  <c r="BC24" i="3"/>
  <c r="BC22" i="3"/>
  <c r="BC20" i="3"/>
  <c r="BC18" i="3"/>
  <c r="BC16" i="3"/>
  <c r="BC14" i="3"/>
  <c r="AM69" i="4" s="1"/>
  <c r="BC12" i="3"/>
  <c r="BC10" i="3"/>
  <c r="AD45" i="3"/>
  <c r="AL42" i="3"/>
  <c r="Z40" i="3"/>
  <c r="AD38" i="3"/>
  <c r="BB32" i="3"/>
  <c r="AD26" i="3"/>
  <c r="BB20" i="3"/>
  <c r="AA56" i="4" s="1"/>
  <c r="G54" i="7" s="1"/>
  <c r="BB14" i="3"/>
  <c r="AL96" i="4"/>
  <c r="AM96" i="4" s="1"/>
  <c r="L94" i="7" s="1"/>
  <c r="AL92" i="4"/>
  <c r="AM92" i="4" s="1"/>
  <c r="Z95" i="4"/>
  <c r="AA95" i="4"/>
  <c r="G93" i="7" s="1"/>
  <c r="Z93" i="4"/>
  <c r="AA93" i="4"/>
  <c r="G91" i="7" s="1"/>
  <c r="Z91" i="4"/>
  <c r="AA91" i="4"/>
  <c r="G89" i="7" s="1"/>
  <c r="AL89" i="4"/>
  <c r="AM89" i="4"/>
  <c r="L87" i="7" s="1"/>
  <c r="AL87" i="4"/>
  <c r="AM87" i="4"/>
  <c r="AL85" i="4"/>
  <c r="AM85" i="4"/>
  <c r="AL83" i="4"/>
  <c r="AM83" i="4"/>
  <c r="AL81" i="4"/>
  <c r="AM81" i="4"/>
  <c r="N80" i="4"/>
  <c r="O80" i="4" s="1"/>
  <c r="B78" i="7" s="1"/>
  <c r="E78" i="7" s="1"/>
  <c r="F78" i="7" s="1"/>
  <c r="N97" i="4"/>
  <c r="O97" i="4"/>
  <c r="B95" i="7" s="1"/>
  <c r="E95" i="7" s="1"/>
  <c r="F95" i="7" s="1"/>
  <c r="N92" i="4"/>
  <c r="O92" i="4" s="1"/>
  <c r="B90" i="7" s="1"/>
  <c r="E90" i="7" s="1"/>
  <c r="F90" i="7" s="1"/>
  <c r="Z90" i="4"/>
  <c r="AA90" i="4" s="1"/>
  <c r="G88" i="7" s="1"/>
  <c r="AL82" i="4"/>
  <c r="AM82" i="4" s="1"/>
  <c r="Z57" i="4"/>
  <c r="AA57" i="4"/>
  <c r="G55" i="7" s="1"/>
  <c r="AL44" i="4"/>
  <c r="AM44" i="4"/>
  <c r="N69" i="4"/>
  <c r="O69" i="4" s="1"/>
  <c r="B67" i="7" s="1"/>
  <c r="E67" i="7" s="1"/>
  <c r="F67" i="7" s="1"/>
  <c r="Z37" i="4"/>
  <c r="AA37" i="4"/>
  <c r="G35" i="7" s="1"/>
  <c r="Z69" i="4"/>
  <c r="AA69" i="4"/>
  <c r="G67" i="7" s="1"/>
  <c r="Z65" i="4"/>
  <c r="AA65" i="4" s="1"/>
  <c r="G63" i="7" s="1"/>
  <c r="AL63" i="4"/>
  <c r="AM63" i="4" s="1"/>
  <c r="BP37" i="5"/>
  <c r="O57" i="4"/>
  <c r="B55" i="7" s="1"/>
  <c r="E55" i="7" s="1"/>
  <c r="F55" i="7" s="1"/>
  <c r="N57" i="4"/>
  <c r="O55" i="4"/>
  <c r="B53" i="7" s="1"/>
  <c r="E53" i="7" s="1"/>
  <c r="F53" i="7" s="1"/>
  <c r="N55" i="4"/>
  <c r="O38" i="4"/>
  <c r="B36" i="7" s="1"/>
  <c r="E36" i="7" s="1"/>
  <c r="F36" i="7" s="1"/>
  <c r="N38" i="4"/>
  <c r="BM19" i="5"/>
  <c r="AL79" i="4"/>
  <c r="AM79" i="4" s="1"/>
  <c r="L77" i="7" s="1"/>
  <c r="Z70" i="4"/>
  <c r="AA70" i="4" s="1"/>
  <c r="G68" i="7" s="1"/>
  <c r="AL57" i="4"/>
  <c r="AM57" i="4" s="1"/>
  <c r="N52" i="4"/>
  <c r="O52" i="4" s="1"/>
  <c r="B50" i="7" s="1"/>
  <c r="E50" i="7" s="1"/>
  <c r="F50" i="7" s="1"/>
  <c r="AL43" i="4"/>
  <c r="AM43" i="4" s="1"/>
  <c r="AL41" i="4"/>
  <c r="AM41" i="4" s="1"/>
  <c r="AL39" i="4"/>
  <c r="AM39" i="4" s="1"/>
  <c r="Z31" i="4"/>
  <c r="AA31" i="4" s="1"/>
  <c r="G29" i="7" s="1"/>
  <c r="Z29" i="4"/>
  <c r="AA29" i="4" s="1"/>
  <c r="G27" i="7" s="1"/>
  <c r="Z27" i="4"/>
  <c r="AA27" i="4" s="1"/>
  <c r="G25" i="7" s="1"/>
  <c r="Z25" i="4"/>
  <c r="AA25" i="4" s="1"/>
  <c r="G23" i="7" s="1"/>
  <c r="Z23" i="4"/>
  <c r="AA23" i="4" s="1"/>
  <c r="G21" i="7" s="1"/>
  <c r="Z15" i="4"/>
  <c r="AA15" i="4" s="1"/>
  <c r="G13" i="7" s="1"/>
  <c r="J8" i="7"/>
  <c r="K8" i="7" s="1"/>
  <c r="Z7" i="4"/>
  <c r="AA7" i="4"/>
  <c r="G5" i="7" s="1"/>
  <c r="BU19" i="5"/>
  <c r="N15" i="4"/>
  <c r="O15" i="4" s="1"/>
  <c r="B13" i="7" s="1"/>
  <c r="E13" i="7" s="1"/>
  <c r="F13" i="7" s="1"/>
  <c r="BP19" i="5"/>
  <c r="N21" i="4"/>
  <c r="O21" i="4"/>
  <c r="B19" i="7" s="1"/>
  <c r="E19" i="7" s="1"/>
  <c r="F19" i="7" s="1"/>
  <c r="N16" i="4"/>
  <c r="O16" i="4" s="1"/>
  <c r="B14" i="7" s="1"/>
  <c r="E14" i="7" s="1"/>
  <c r="F14" i="7" s="1"/>
  <c r="N19" i="4"/>
  <c r="O19" i="4"/>
  <c r="B17" i="7" s="1"/>
  <c r="E17" i="7" s="1"/>
  <c r="F17" i="7" s="1"/>
  <c r="N10" i="4"/>
  <c r="O10" i="4" s="1"/>
  <c r="B8" i="7" s="1"/>
  <c r="BN19" i="5"/>
  <c r="BA26" i="3"/>
  <c r="BA24" i="3"/>
  <c r="BA22" i="3"/>
  <c r="BA20" i="3"/>
  <c r="BA18" i="3"/>
  <c r="BA16" i="3"/>
  <c r="BA14" i="3"/>
  <c r="BA12" i="3"/>
  <c r="BA10" i="3"/>
  <c r="AB18" i="3"/>
  <c r="AB15" i="3"/>
  <c r="AZ12" i="3"/>
  <c r="AZ10" i="3"/>
  <c r="BB37" i="3"/>
  <c r="BB31" i="3"/>
  <c r="AC27" i="3"/>
  <c r="AD22" i="3"/>
  <c r="AD16" i="3"/>
  <c r="BB10" i="3"/>
  <c r="AB44" i="3"/>
  <c r="X42" i="3"/>
  <c r="X40" i="3"/>
  <c r="AB38" i="3"/>
  <c r="AB36" i="3"/>
  <c r="AB34" i="3"/>
  <c r="AB32" i="3"/>
  <c r="AB30" i="3"/>
  <c r="AC28" i="3"/>
  <c r="AB26" i="3"/>
  <c r="AB24" i="3"/>
  <c r="AB22" i="3"/>
  <c r="AB20" i="3"/>
  <c r="AB16" i="3"/>
  <c r="BB35" i="3"/>
  <c r="AE28" i="3"/>
  <c r="AD21" i="3"/>
  <c r="AD15" i="3"/>
  <c r="AA41" i="3"/>
  <c r="AE38" i="3"/>
  <c r="AE36" i="3"/>
  <c r="AE34" i="3"/>
  <c r="AE32" i="3"/>
  <c r="AE30" i="3"/>
  <c r="AB28" i="3"/>
  <c r="AE26" i="3"/>
  <c r="AE24" i="3"/>
  <c r="AE22" i="3"/>
  <c r="AE20" i="3"/>
  <c r="AE18" i="3"/>
  <c r="AE16" i="3"/>
  <c r="AE14" i="3"/>
  <c r="AE12" i="3"/>
  <c r="AE10" i="3"/>
  <c r="BB43" i="3"/>
  <c r="AP41" i="3"/>
  <c r="AP40" i="3"/>
  <c r="AD36" i="3"/>
  <c r="AD31" i="3"/>
  <c r="AD24" i="3"/>
  <c r="AD19" i="3"/>
  <c r="AM94" i="4"/>
  <c r="AL94" i="4"/>
  <c r="AA97" i="4"/>
  <c r="G95" i="7" s="1"/>
  <c r="Z97" i="4"/>
  <c r="AA88" i="4"/>
  <c r="G86" i="7" s="1"/>
  <c r="Z88" i="4"/>
  <c r="AA84" i="4"/>
  <c r="G82" i="7" s="1"/>
  <c r="Z84" i="4"/>
  <c r="AA82" i="4"/>
  <c r="G80" i="7" s="1"/>
  <c r="Z82" i="4"/>
  <c r="AL73" i="4"/>
  <c r="AM73" i="4" s="1"/>
  <c r="L71" i="7" s="1"/>
  <c r="AM88" i="4"/>
  <c r="AL88" i="4"/>
  <c r="O68" i="4"/>
  <c r="B66" i="7" s="1"/>
  <c r="E66" i="7" s="1"/>
  <c r="F66" i="7" s="1"/>
  <c r="N68" i="4"/>
  <c r="L57" i="7"/>
  <c r="BH30" i="5"/>
  <c r="Z53" i="4"/>
  <c r="AA53" i="4" s="1"/>
  <c r="G51" i="7" s="1"/>
  <c r="N94" i="4"/>
  <c r="O94" i="4" s="1"/>
  <c r="B92" i="7" s="1"/>
  <c r="E92" i="7" s="1"/>
  <c r="F92" i="7" s="1"/>
  <c r="N85" i="4"/>
  <c r="O85" i="4" s="1"/>
  <c r="B83" i="7" s="1"/>
  <c r="E83" i="7" s="1"/>
  <c r="F83" i="7" s="1"/>
  <c r="BW30" i="5"/>
  <c r="AM49" i="4"/>
  <c r="AL49" i="4"/>
  <c r="AL46" i="4"/>
  <c r="AM46" i="4" s="1"/>
  <c r="L44" i="7" s="1"/>
  <c r="R44" i="7" s="1"/>
  <c r="AA33" i="4"/>
  <c r="G31" i="7" s="1"/>
  <c r="Z33" i="4"/>
  <c r="O28" i="4"/>
  <c r="B26" i="7" s="1"/>
  <c r="E26" i="7" s="1"/>
  <c r="F26" i="7" s="1"/>
  <c r="N28" i="4"/>
  <c r="AM25" i="4"/>
  <c r="AL25" i="4"/>
  <c r="AM70" i="4"/>
  <c r="AL70" i="4"/>
  <c r="AL53" i="4"/>
  <c r="AM53" i="4" s="1"/>
  <c r="O49" i="4"/>
  <c r="B47" i="7" s="1"/>
  <c r="E47" i="7" s="1"/>
  <c r="F47" i="7" s="1"/>
  <c r="N49" i="4"/>
  <c r="Z48" i="4"/>
  <c r="AA48" i="4" s="1"/>
  <c r="G46" i="7" s="1"/>
  <c r="AA89" i="4"/>
  <c r="G87" i="7" s="1"/>
  <c r="Z89" i="4"/>
  <c r="AA87" i="4"/>
  <c r="G85" i="7" s="1"/>
  <c r="Z87" i="4"/>
  <c r="AA85" i="4"/>
  <c r="G83" i="7" s="1"/>
  <c r="Z85" i="4"/>
  <c r="AA83" i="4"/>
  <c r="G81" i="7" s="1"/>
  <c r="Z83" i="4"/>
  <c r="AA81" i="4"/>
  <c r="G79" i="7" s="1"/>
  <c r="Z81" i="4"/>
  <c r="Z80" i="4"/>
  <c r="AA80" i="4" s="1"/>
  <c r="G78" i="7" s="1"/>
  <c r="O96" i="4"/>
  <c r="B94" i="7" s="1"/>
  <c r="E94" i="7" s="1"/>
  <c r="F94" i="7" s="1"/>
  <c r="N96" i="4"/>
  <c r="AM93" i="4"/>
  <c r="AL93" i="4"/>
  <c r="AM91" i="4"/>
  <c r="AL91" i="4"/>
  <c r="Z79" i="4"/>
  <c r="AA79" i="4" s="1"/>
  <c r="G77" i="7" s="1"/>
  <c r="Z75" i="4"/>
  <c r="AA75" i="4" s="1"/>
  <c r="G73" i="7" s="1"/>
  <c r="AL71" i="4"/>
  <c r="AM71" i="4" s="1"/>
  <c r="AA92" i="4"/>
  <c r="G90" i="7" s="1"/>
  <c r="Z92" i="4"/>
  <c r="O87" i="4"/>
  <c r="B85" i="7" s="1"/>
  <c r="E85" i="7" s="1"/>
  <c r="F85" i="7" s="1"/>
  <c r="N87" i="4"/>
  <c r="AM84" i="4"/>
  <c r="AL84" i="4"/>
  <c r="O78" i="4"/>
  <c r="B76" i="7" s="1"/>
  <c r="E76" i="7" s="1"/>
  <c r="F76" i="7" s="1"/>
  <c r="N78" i="4"/>
  <c r="O74" i="4"/>
  <c r="B72" i="7" s="1"/>
  <c r="E72" i="7" s="1"/>
  <c r="F72" i="7" s="1"/>
  <c r="N74" i="4"/>
  <c r="AM78" i="4"/>
  <c r="AL78" i="4"/>
  <c r="O67" i="4"/>
  <c r="B65" i="7" s="1"/>
  <c r="E65" i="7" s="1"/>
  <c r="F65" i="7" s="1"/>
  <c r="N67" i="4"/>
  <c r="AA60" i="4"/>
  <c r="G58" i="7" s="1"/>
  <c r="Z60" i="4"/>
  <c r="N54" i="4"/>
  <c r="O54" i="4" s="1"/>
  <c r="B52" i="7" s="1"/>
  <c r="E52" i="7" s="1"/>
  <c r="F52" i="7" s="1"/>
  <c r="O51" i="4"/>
  <c r="B49" i="7" s="1"/>
  <c r="E49" i="7" s="1"/>
  <c r="F49" i="7" s="1"/>
  <c r="N51" i="4"/>
  <c r="AM38" i="4"/>
  <c r="L36" i="7" s="1"/>
  <c r="AL38" i="4"/>
  <c r="AA35" i="4"/>
  <c r="G33" i="7" s="1"/>
  <c r="Z35" i="4"/>
  <c r="O30" i="4"/>
  <c r="B28" i="7" s="1"/>
  <c r="E28" i="7" s="1"/>
  <c r="F28" i="7" s="1"/>
  <c r="N30" i="4"/>
  <c r="AM27" i="4"/>
  <c r="AL27" i="4"/>
  <c r="AM68" i="4"/>
  <c r="L66" i="7" s="1"/>
  <c r="AL68" i="4"/>
  <c r="O65" i="4"/>
  <c r="B63" i="7" s="1"/>
  <c r="E63" i="7" s="1"/>
  <c r="F63" i="7" s="1"/>
  <c r="N65" i="4"/>
  <c r="O64" i="4"/>
  <c r="B62" i="7" s="1"/>
  <c r="E62" i="7" s="1"/>
  <c r="F62" i="7" s="1"/>
  <c r="N64" i="4"/>
  <c r="AL60" i="4"/>
  <c r="AM60" i="4" s="1"/>
  <c r="N59" i="4"/>
  <c r="O59" i="4" s="1"/>
  <c r="B57" i="7" s="1"/>
  <c r="E57" i="7" s="1"/>
  <c r="F57" i="7" s="1"/>
  <c r="O48" i="4"/>
  <c r="B46" i="7" s="1"/>
  <c r="E46" i="7" s="1"/>
  <c r="F46" i="7" s="1"/>
  <c r="N48" i="4"/>
  <c r="Z47" i="4"/>
  <c r="AA47" i="4" s="1"/>
  <c r="G45" i="7" s="1"/>
  <c r="N46" i="4"/>
  <c r="O46" i="4" s="1"/>
  <c r="B44" i="7" s="1"/>
  <c r="E44" i="7" s="1"/>
  <c r="F44" i="7" s="1"/>
  <c r="AA44" i="4"/>
  <c r="G42" i="7" s="1"/>
  <c r="Z44" i="4"/>
  <c r="N43" i="4"/>
  <c r="O43" i="4" s="1"/>
  <c r="B41" i="7" s="1"/>
  <c r="E41" i="7" s="1"/>
  <c r="F41" i="7" s="1"/>
  <c r="N41" i="4"/>
  <c r="O41" i="4" s="1"/>
  <c r="B39" i="7" s="1"/>
  <c r="E39" i="7" s="1"/>
  <c r="F39" i="7" s="1"/>
  <c r="N39" i="4"/>
  <c r="O39" i="4" s="1"/>
  <c r="B37" i="7" s="1"/>
  <c r="E37" i="7" s="1"/>
  <c r="F37" i="7" s="1"/>
  <c r="Z32" i="4"/>
  <c r="AA32" i="4" s="1"/>
  <c r="G30" i="7" s="1"/>
  <c r="Z30" i="4"/>
  <c r="AA30" i="4" s="1"/>
  <c r="G28" i="7" s="1"/>
  <c r="Z28" i="4"/>
  <c r="AA28" i="4" s="1"/>
  <c r="G26" i="7" s="1"/>
  <c r="Z26" i="4"/>
  <c r="AA26" i="4" s="1"/>
  <c r="G24" i="7" s="1"/>
  <c r="Z24" i="4"/>
  <c r="AA24" i="4" s="1"/>
  <c r="G22" i="7" s="1"/>
  <c r="AA78" i="4"/>
  <c r="G76" i="7" s="1"/>
  <c r="Z78" i="4"/>
  <c r="AM76" i="4"/>
  <c r="AL76" i="4"/>
  <c r="AA73" i="4"/>
  <c r="G71" i="7" s="1"/>
  <c r="Z73" i="4"/>
  <c r="AL67" i="4"/>
  <c r="AM67" i="4" s="1"/>
  <c r="N62" i="4"/>
  <c r="AA54" i="4"/>
  <c r="G52" i="7" s="1"/>
  <c r="Z54" i="4"/>
  <c r="O47" i="4"/>
  <c r="B45" i="7" s="1"/>
  <c r="E45" i="7" s="1"/>
  <c r="F45" i="7" s="1"/>
  <c r="N47" i="4"/>
  <c r="AA43" i="4"/>
  <c r="G41" i="7" s="1"/>
  <c r="Z43" i="4"/>
  <c r="AA41" i="4"/>
  <c r="G39" i="7" s="1"/>
  <c r="Z41" i="4"/>
  <c r="AA39" i="4"/>
  <c r="G37" i="7" s="1"/>
  <c r="Z39" i="4"/>
  <c r="AM37" i="4"/>
  <c r="AL37" i="4"/>
  <c r="AL20" i="4"/>
  <c r="AM20" i="4" s="1"/>
  <c r="AL16" i="4"/>
  <c r="AM16" i="4" s="1"/>
  <c r="BT19" i="5"/>
  <c r="AL75" i="4"/>
  <c r="AM75" i="4" s="1"/>
  <c r="Z66" i="4"/>
  <c r="Z59" i="4"/>
  <c r="AA59" i="4" s="1"/>
  <c r="Z51" i="4"/>
  <c r="AA51" i="4" s="1"/>
  <c r="G49" i="7" s="1"/>
  <c r="O35" i="4"/>
  <c r="B33" i="7" s="1"/>
  <c r="E33" i="7" s="1"/>
  <c r="F33" i="7" s="1"/>
  <c r="N35" i="4"/>
  <c r="N33" i="4"/>
  <c r="O33" i="4" s="1"/>
  <c r="B31" i="7" s="1"/>
  <c r="E31" i="7" s="1"/>
  <c r="F31" i="7" s="1"/>
  <c r="AL19" i="4"/>
  <c r="AM19" i="4" s="1"/>
  <c r="N8" i="4"/>
  <c r="O8" i="4" s="1"/>
  <c r="B6" i="7" s="1"/>
  <c r="Z22" i="4"/>
  <c r="AA22" i="4" s="1"/>
  <c r="G20" i="7" s="1"/>
  <c r="N6" i="4"/>
  <c r="O6" i="4" s="1"/>
  <c r="B4" i="7" s="1"/>
  <c r="Z20" i="4"/>
  <c r="AA20" i="4" s="1"/>
  <c r="G18" i="7" s="1"/>
  <c r="AL15" i="4"/>
  <c r="AM15" i="4" s="1"/>
  <c r="Z14" i="4"/>
  <c r="AA14" i="4" s="1"/>
  <c r="G12" i="7" s="1"/>
  <c r="N13" i="4"/>
  <c r="O13" i="4" s="1"/>
  <c r="B11" i="7" s="1"/>
  <c r="E11" i="7" s="1"/>
  <c r="F11" i="7" s="1"/>
  <c r="BW19" i="5"/>
  <c r="AA18" i="4"/>
  <c r="G16" i="7" s="1"/>
  <c r="Z18" i="4"/>
  <c r="AM13" i="4"/>
  <c r="AL13" i="4"/>
  <c r="AM7" i="4"/>
  <c r="AL7" i="4"/>
  <c r="J6" i="7"/>
  <c r="K6" i="7" s="1"/>
  <c r="A137" i="3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N105" i="3"/>
  <c r="AL104" i="3"/>
  <c r="AO103" i="3"/>
  <c r="AJ103" i="3"/>
  <c r="AM102" i="3"/>
  <c r="AK101" i="3"/>
  <c r="AM105" i="3"/>
  <c r="AK104" i="3"/>
  <c r="AN103" i="3"/>
  <c r="AL102" i="3"/>
  <c r="AO101" i="3"/>
  <c r="AJ101" i="3"/>
  <c r="AN78" i="3"/>
  <c r="AN74" i="3"/>
  <c r="AJ70" i="3"/>
  <c r="AK68" i="3"/>
  <c r="AN70" i="3"/>
  <c r="AL69" i="3"/>
  <c r="AO68" i="3"/>
  <c r="AJ68" i="3"/>
  <c r="AM67" i="3"/>
  <c r="AM23" i="4" s="1"/>
  <c r="AO78" i="3"/>
  <c r="AO74" i="3"/>
  <c r="AP44" i="3"/>
  <c r="AL44" i="3"/>
  <c r="AP42" i="3"/>
  <c r="AN42" i="3"/>
  <c r="AK40" i="3"/>
  <c r="AC26" i="3"/>
  <c r="AC24" i="3"/>
  <c r="AC22" i="3"/>
  <c r="AC20" i="3"/>
  <c r="AC18" i="3"/>
  <c r="AC16" i="3"/>
  <c r="AC14" i="3"/>
  <c r="AC12" i="3"/>
  <c r="O62" i="4" s="1"/>
  <c r="B60" i="7" s="1"/>
  <c r="E60" i="7" s="1"/>
  <c r="F60" i="7" s="1"/>
  <c r="AC10" i="3"/>
  <c r="AZ17" i="3"/>
  <c r="AZ14" i="3"/>
  <c r="AB12" i="3"/>
  <c r="AB10" i="3"/>
  <c r="BB36" i="3"/>
  <c r="BB30" i="3"/>
  <c r="BB25" i="3"/>
  <c r="AD20" i="3"/>
  <c r="AD14" i="3"/>
  <c r="AZ45" i="3"/>
  <c r="AV43" i="3"/>
  <c r="AV41" i="3"/>
  <c r="AR39" i="3"/>
  <c r="AZ37" i="3"/>
  <c r="AZ35" i="3"/>
  <c r="AZ33" i="3"/>
  <c r="AZ31" i="3"/>
  <c r="AZ29" i="3"/>
  <c r="BC27" i="3"/>
  <c r="AZ25" i="3"/>
  <c r="AZ23" i="3"/>
  <c r="AZ21" i="3"/>
  <c r="AZ19" i="3"/>
  <c r="AB14" i="3"/>
  <c r="AD34" i="3"/>
  <c r="BB26" i="3"/>
  <c r="BB19" i="3"/>
  <c r="BB12" i="3"/>
  <c r="AQ39" i="3"/>
  <c r="BC37" i="3"/>
  <c r="BC35" i="3"/>
  <c r="BC33" i="3"/>
  <c r="BC31" i="3"/>
  <c r="BC29" i="3"/>
  <c r="BB27" i="3"/>
  <c r="BC25" i="3"/>
  <c r="BC23" i="3"/>
  <c r="BC21" i="3"/>
  <c r="BC19" i="3"/>
  <c r="BC17" i="3"/>
  <c r="BC15" i="3"/>
  <c r="BC13" i="3"/>
  <c r="AM61" i="4" s="1"/>
  <c r="BC11" i="3"/>
  <c r="BA40" i="3"/>
  <c r="Z43" i="3"/>
  <c r="AD41" i="3"/>
  <c r="AD39" i="3"/>
  <c r="BB34" i="3"/>
  <c r="AD29" i="3"/>
  <c r="AD23" i="3"/>
  <c r="AD17" i="3"/>
  <c r="AD12" i="3"/>
  <c r="AA96" i="4"/>
  <c r="G94" i="7" s="1"/>
  <c r="Z96" i="4"/>
  <c r="O83" i="4"/>
  <c r="B81" i="7" s="1"/>
  <c r="E81" i="7" s="1"/>
  <c r="F81" i="7" s="1"/>
  <c r="N83" i="4"/>
  <c r="O76" i="4"/>
  <c r="B74" i="7" s="1"/>
  <c r="E74" i="7" s="1"/>
  <c r="F74" i="7" s="1"/>
  <c r="N76" i="4"/>
  <c r="L70" i="7"/>
  <c r="AL62" i="4"/>
  <c r="AM62" i="4" s="1"/>
  <c r="AL55" i="4"/>
  <c r="AM55" i="4" s="1"/>
  <c r="O50" i="4"/>
  <c r="B48" i="7" s="1"/>
  <c r="E48" i="7" s="1"/>
  <c r="F48" i="7" s="1"/>
  <c r="N50" i="4"/>
  <c r="AM48" i="4"/>
  <c r="AL48" i="4"/>
  <c r="O79" i="4"/>
  <c r="B77" i="7" s="1"/>
  <c r="E77" i="7" s="1"/>
  <c r="F77" i="7" s="1"/>
  <c r="N79" i="4"/>
  <c r="O75" i="4"/>
  <c r="B73" i="7" s="1"/>
  <c r="E73" i="7" s="1"/>
  <c r="F73" i="7" s="1"/>
  <c r="N75" i="4"/>
  <c r="O90" i="4"/>
  <c r="B88" i="7" s="1"/>
  <c r="E88" i="7" s="1"/>
  <c r="F88" i="7" s="1"/>
  <c r="N90" i="4"/>
  <c r="N70" i="4"/>
  <c r="O70" i="4" s="1"/>
  <c r="B68" i="7" s="1"/>
  <c r="E68" i="7" s="1"/>
  <c r="F68" i="7" s="1"/>
  <c r="O95" i="4"/>
  <c r="B93" i="7" s="1"/>
  <c r="E93" i="7" s="1"/>
  <c r="F93" i="7" s="1"/>
  <c r="N95" i="4"/>
  <c r="O93" i="4"/>
  <c r="B91" i="7" s="1"/>
  <c r="E91" i="7" s="1"/>
  <c r="F91" i="7" s="1"/>
  <c r="N93" i="4"/>
  <c r="O91" i="4"/>
  <c r="B89" i="7" s="1"/>
  <c r="E89" i="7" s="1"/>
  <c r="F89" i="7" s="1"/>
  <c r="N91" i="4"/>
  <c r="N88" i="4"/>
  <c r="O88" i="4" s="1"/>
  <c r="B86" i="7" s="1"/>
  <c r="E86" i="7" s="1"/>
  <c r="F86" i="7" s="1"/>
  <c r="N86" i="4"/>
  <c r="O86" i="4" s="1"/>
  <c r="B84" i="7" s="1"/>
  <c r="E84" i="7" s="1"/>
  <c r="F84" i="7" s="1"/>
  <c r="N84" i="4"/>
  <c r="O84" i="4" s="1"/>
  <c r="B82" i="7" s="1"/>
  <c r="E82" i="7" s="1"/>
  <c r="F82" i="7" s="1"/>
  <c r="N82" i="4"/>
  <c r="O82" i="4" s="1"/>
  <c r="B80" i="7" s="1"/>
  <c r="E80" i="7" s="1"/>
  <c r="F80" i="7" s="1"/>
  <c r="O77" i="4"/>
  <c r="B75" i="7" s="1"/>
  <c r="E75" i="7" s="1"/>
  <c r="F75" i="7" s="1"/>
  <c r="N77" i="4"/>
  <c r="AM95" i="4"/>
  <c r="AL95" i="4"/>
  <c r="AM97" i="4"/>
  <c r="L95" i="7" s="1"/>
  <c r="AL97" i="4"/>
  <c r="AA94" i="4"/>
  <c r="G92" i="7" s="1"/>
  <c r="Z94" i="4"/>
  <c r="O89" i="4"/>
  <c r="B87" i="7" s="1"/>
  <c r="E87" i="7" s="1"/>
  <c r="F87" i="7" s="1"/>
  <c r="N89" i="4"/>
  <c r="AM86" i="4"/>
  <c r="AL86" i="4"/>
  <c r="O81" i="4"/>
  <c r="B79" i="7" s="1"/>
  <c r="E79" i="7" s="1"/>
  <c r="F79" i="7" s="1"/>
  <c r="N81" i="4"/>
  <c r="N61" i="4"/>
  <c r="O61" i="4" s="1"/>
  <c r="B59" i="7" s="1"/>
  <c r="E59" i="7" s="1"/>
  <c r="F59" i="7" s="1"/>
  <c r="Z52" i="4"/>
  <c r="AA52" i="4" s="1"/>
  <c r="G50" i="7" s="1"/>
  <c r="Z50" i="4"/>
  <c r="AA50" i="4" s="1"/>
  <c r="G48" i="7" s="1"/>
  <c r="AA40" i="4"/>
  <c r="G38" i="7" s="1"/>
  <c r="Z40" i="4"/>
  <c r="O32" i="4"/>
  <c r="B30" i="7" s="1"/>
  <c r="E30" i="7" s="1"/>
  <c r="F30" i="7" s="1"/>
  <c r="N32" i="4"/>
  <c r="AM29" i="4"/>
  <c r="AL29" i="4"/>
  <c r="O24" i="4"/>
  <c r="B22" i="7" s="1"/>
  <c r="E22" i="7" s="1"/>
  <c r="F22" i="7" s="1"/>
  <c r="N24" i="4"/>
  <c r="AM77" i="4"/>
  <c r="AL77" i="4"/>
  <c r="AA63" i="4"/>
  <c r="G61" i="7" s="1"/>
  <c r="Z63" i="4"/>
  <c r="AM47" i="4"/>
  <c r="AL47" i="4"/>
  <c r="AL42" i="4"/>
  <c r="AM42" i="4" s="1"/>
  <c r="AL40" i="4"/>
  <c r="AM40" i="4" s="1"/>
  <c r="N36" i="4"/>
  <c r="O36" i="4" s="1"/>
  <c r="B34" i="7" s="1"/>
  <c r="E34" i="7" s="1"/>
  <c r="F34" i="7" s="1"/>
  <c r="N34" i="4"/>
  <c r="O34" i="4" s="1"/>
  <c r="B32" i="7" s="1"/>
  <c r="E32" i="7" s="1"/>
  <c r="F32" i="7" s="1"/>
  <c r="AA74" i="4"/>
  <c r="G72" i="7" s="1"/>
  <c r="Z74" i="4"/>
  <c r="AA72" i="4"/>
  <c r="G70" i="7" s="1"/>
  <c r="Z72" i="4"/>
  <c r="Z64" i="4"/>
  <c r="AA64" i="4" s="1"/>
  <c r="G62" i="7" s="1"/>
  <c r="AA61" i="4"/>
  <c r="G59" i="7" s="1"/>
  <c r="Z61" i="4"/>
  <c r="O31" i="4"/>
  <c r="B29" i="7" s="1"/>
  <c r="E29" i="7" s="1"/>
  <c r="F29" i="7" s="1"/>
  <c r="N31" i="4"/>
  <c r="O29" i="4"/>
  <c r="B27" i="7" s="1"/>
  <c r="E27" i="7" s="1"/>
  <c r="F27" i="7" s="1"/>
  <c r="N29" i="4"/>
  <c r="O27" i="4"/>
  <c r="B25" i="7" s="1"/>
  <c r="E25" i="7" s="1"/>
  <c r="F25" i="7" s="1"/>
  <c r="N27" i="4"/>
  <c r="O25" i="4"/>
  <c r="B23" i="7" s="1"/>
  <c r="E23" i="7" s="1"/>
  <c r="F23" i="7" s="1"/>
  <c r="N25" i="4"/>
  <c r="O23" i="4"/>
  <c r="B21" i="7" s="1"/>
  <c r="E21" i="7" s="1"/>
  <c r="F21" i="7" s="1"/>
  <c r="N23" i="4"/>
  <c r="BI19" i="5"/>
  <c r="AL64" i="4"/>
  <c r="AM64" i="4"/>
  <c r="L62" i="7" s="1"/>
  <c r="N63" i="4"/>
  <c r="O63" i="4"/>
  <c r="B61" i="7" s="1"/>
  <c r="E61" i="7" s="1"/>
  <c r="F61" i="7" s="1"/>
  <c r="BO37" i="5"/>
  <c r="AM58" i="4"/>
  <c r="L56" i="7" s="1"/>
  <c r="AL58" i="4"/>
  <c r="N56" i="4"/>
  <c r="O56" i="4" s="1"/>
  <c r="B54" i="7" s="1"/>
  <c r="E54" i="7" s="1"/>
  <c r="F54" i="7" s="1"/>
  <c r="AA55" i="4"/>
  <c r="G53" i="7" s="1"/>
  <c r="Z55" i="4"/>
  <c r="AM50" i="4"/>
  <c r="AL50" i="4"/>
  <c r="AM45" i="4"/>
  <c r="AL45" i="4"/>
  <c r="AA38" i="4"/>
  <c r="G36" i="7" s="1"/>
  <c r="Z38" i="4"/>
  <c r="AM36" i="4"/>
  <c r="L34" i="7" s="1"/>
  <c r="AL36" i="4"/>
  <c r="AM34" i="4"/>
  <c r="AL34" i="4"/>
  <c r="N17" i="4"/>
  <c r="O17" i="4" s="1"/>
  <c r="B15" i="7" s="1"/>
  <c r="E15" i="7" s="1"/>
  <c r="F15" i="7" s="1"/>
  <c r="AM11" i="4"/>
  <c r="AL11" i="4"/>
  <c r="AA21" i="4"/>
  <c r="G19" i="7" s="1"/>
  <c r="Z21" i="4"/>
  <c r="O14" i="4"/>
  <c r="B12" i="7" s="1"/>
  <c r="E12" i="7" s="1"/>
  <c r="F12" i="7" s="1"/>
  <c r="N14" i="4"/>
  <c r="O5" i="4"/>
  <c r="B3" i="7" s="1"/>
  <c r="N5" i="4"/>
  <c r="AA19" i="4"/>
  <c r="G17" i="7" s="1"/>
  <c r="Z19" i="4"/>
  <c r="O22" i="4"/>
  <c r="B20" i="7" s="1"/>
  <c r="E20" i="7" s="1"/>
  <c r="F20" i="7" s="1"/>
  <c r="N22" i="4"/>
  <c r="AA17" i="4"/>
  <c r="G15" i="7" s="1"/>
  <c r="Z17" i="4"/>
  <c r="AM14" i="4"/>
  <c r="AL14" i="4"/>
  <c r="O11" i="4"/>
  <c r="B9" i="7" s="1"/>
  <c r="E9" i="7" s="1"/>
  <c r="F9" i="7" s="1"/>
  <c r="N11" i="4"/>
  <c r="O9" i="4"/>
  <c r="B7" i="7" s="1"/>
  <c r="E7" i="7" s="1"/>
  <c r="F7" i="7" s="1"/>
  <c r="N9" i="4"/>
  <c r="AL8" i="4"/>
  <c r="AM8" i="4" s="1"/>
  <c r="BB53" i="3"/>
  <c r="BB51" i="3"/>
  <c r="BB49" i="3"/>
  <c r="BB47" i="3"/>
  <c r="BB45" i="3"/>
  <c r="BA45" i="3"/>
  <c r="AJ44" i="3"/>
  <c r="AD43" i="3"/>
  <c r="AB42" i="3"/>
  <c r="AM41" i="3"/>
  <c r="BC40" i="3"/>
  <c r="AN39" i="3"/>
  <c r="AC39" i="3"/>
  <c r="AN38" i="3"/>
  <c r="AT37" i="3"/>
  <c r="AV36" i="3"/>
  <c r="X36" i="3"/>
  <c r="AL35" i="3"/>
  <c r="AN34" i="3"/>
  <c r="AT33" i="3"/>
  <c r="AV32" i="3"/>
  <c r="X32" i="3"/>
  <c r="AL31" i="3"/>
  <c r="AA66" i="4" s="1"/>
  <c r="G64" i="7" s="1"/>
  <c r="AN30" i="3"/>
  <c r="AS29" i="3"/>
  <c r="AY28" i="3"/>
  <c r="AA28" i="3"/>
  <c r="AK27" i="3"/>
  <c r="AP26" i="3"/>
  <c r="AT25" i="3"/>
  <c r="AX24" i="3"/>
  <c r="Z24" i="3"/>
  <c r="AL23" i="3"/>
  <c r="AP22" i="3"/>
  <c r="AT21" i="3"/>
  <c r="AX20" i="3"/>
  <c r="Z20" i="3"/>
  <c r="AL19" i="3"/>
  <c r="AP18" i="3"/>
  <c r="AT17" i="3"/>
  <c r="AX16" i="3"/>
  <c r="Z16" i="3"/>
  <c r="AL15" i="3"/>
  <c r="AP14" i="3"/>
  <c r="AT13" i="3"/>
  <c r="AX12" i="3"/>
  <c r="Z12" i="3"/>
  <c r="AL11" i="3"/>
  <c r="AP10" i="3"/>
  <c r="AW74" i="3"/>
  <c r="AV68" i="3"/>
  <c r="AW101" i="3"/>
  <c r="AY106" i="3"/>
  <c r="AY105" i="3"/>
  <c r="BA38" i="3"/>
  <c r="BA36" i="3"/>
  <c r="BA34" i="3"/>
  <c r="BA32" i="3"/>
  <c r="BA30" i="3"/>
  <c r="BB28" i="3"/>
  <c r="AZ27" i="3"/>
  <c r="BA25" i="3"/>
  <c r="BA23" i="3"/>
  <c r="BA21" i="3"/>
  <c r="BA19" i="3"/>
  <c r="BA17" i="3"/>
  <c r="BA15" i="3"/>
  <c r="BA13" i="3"/>
  <c r="BA11" i="3"/>
  <c r="AT44" i="3"/>
  <c r="AZ16" i="3"/>
  <c r="AZ13" i="3"/>
  <c r="AZ11" i="3"/>
  <c r="AD42" i="3"/>
  <c r="AD35" i="3"/>
  <c r="BB29" i="3"/>
  <c r="BB24" i="3"/>
  <c r="BB18" i="3"/>
  <c r="AD13" i="3"/>
  <c r="X45" i="3"/>
  <c r="AB43" i="3"/>
  <c r="AB41" i="3"/>
  <c r="X39" i="3"/>
  <c r="AB37" i="3"/>
  <c r="AB35" i="3"/>
  <c r="AB33" i="3"/>
  <c r="AB31" i="3"/>
  <c r="AB29" i="3"/>
  <c r="AE27" i="3"/>
  <c r="AB25" i="3"/>
  <c r="AB23" i="3"/>
  <c r="AB21" i="3"/>
  <c r="AZ18" i="3"/>
  <c r="AX39" i="3"/>
  <c r="AD32" i="3"/>
  <c r="AD25" i="3"/>
  <c r="AD18" i="3"/>
  <c r="AD11" i="3"/>
  <c r="AA39" i="3"/>
  <c r="AE37" i="3"/>
  <c r="AE35" i="3"/>
  <c r="AE33" i="3"/>
  <c r="AE31" i="3"/>
  <c r="AE29" i="3"/>
  <c r="AD27" i="3"/>
  <c r="AE25" i="3"/>
  <c r="AE23" i="3"/>
  <c r="AE21" i="3"/>
  <c r="AE19" i="3"/>
  <c r="AE17" i="3"/>
  <c r="AE15" i="3"/>
  <c r="AE13" i="3"/>
  <c r="AE11" i="3"/>
  <c r="AX45" i="3"/>
  <c r="Z42" i="3"/>
  <c r="AL41" i="3"/>
  <c r="AT38" i="3"/>
  <c r="BB33" i="3"/>
  <c r="BA27" i="3"/>
  <c r="BB21" i="3"/>
  <c r="BB15" i="3"/>
  <c r="AD10" i="3"/>
  <c r="L6" i="7" l="1"/>
  <c r="AP8" i="4"/>
  <c r="L38" i="7"/>
  <c r="AP40" i="4"/>
  <c r="Q48" i="7"/>
  <c r="J48" i="7"/>
  <c r="K48" i="7" s="1"/>
  <c r="J18" i="7"/>
  <c r="K18" i="7" s="1"/>
  <c r="Q18" i="7"/>
  <c r="L17" i="7"/>
  <c r="AP19" i="4"/>
  <c r="Q49" i="7"/>
  <c r="J49" i="7"/>
  <c r="K49" i="7" s="1"/>
  <c r="L65" i="7"/>
  <c r="AP67" i="4"/>
  <c r="J24" i="7"/>
  <c r="K24" i="7" s="1"/>
  <c r="Q24" i="7"/>
  <c r="L69" i="7"/>
  <c r="AP71" i="4"/>
  <c r="J46" i="7"/>
  <c r="K46" i="7" s="1"/>
  <c r="Q46" i="7"/>
  <c r="J25" i="7"/>
  <c r="K25" i="7" s="1"/>
  <c r="Q25" i="7"/>
  <c r="L39" i="7"/>
  <c r="AP41" i="4"/>
  <c r="Q68" i="7"/>
  <c r="J68" i="7"/>
  <c r="K68" i="7" s="1"/>
  <c r="O94" i="7"/>
  <c r="P94" i="7" s="1"/>
  <c r="R94" i="7"/>
  <c r="L20" i="7"/>
  <c r="AP22" i="4"/>
  <c r="L28" i="7"/>
  <c r="AP30" i="4"/>
  <c r="Q50" i="7"/>
  <c r="J50" i="7"/>
  <c r="K50" i="7" s="1"/>
  <c r="E4" i="7"/>
  <c r="F4" i="7" s="1"/>
  <c r="Q4" i="7"/>
  <c r="G57" i="7"/>
  <c r="AP59" i="4"/>
  <c r="L14" i="7"/>
  <c r="AP16" i="4"/>
  <c r="Q26" i="7"/>
  <c r="J26" i="7"/>
  <c r="K26" i="7" s="1"/>
  <c r="Q73" i="7"/>
  <c r="J73" i="7"/>
  <c r="K73" i="7" s="1"/>
  <c r="J78" i="7"/>
  <c r="K78" i="7" s="1"/>
  <c r="Q78" i="7"/>
  <c r="R71" i="7"/>
  <c r="O71" i="7"/>
  <c r="P71" i="7" s="1"/>
  <c r="E8" i="7"/>
  <c r="F8" i="7" s="1"/>
  <c r="Q8" i="7"/>
  <c r="J13" i="7"/>
  <c r="K13" i="7" s="1"/>
  <c r="Q13" i="7"/>
  <c r="Q27" i="7"/>
  <c r="J27" i="7"/>
  <c r="K27" i="7" s="1"/>
  <c r="L41" i="7"/>
  <c r="AP43" i="4"/>
  <c r="O77" i="7"/>
  <c r="P77" i="7" s="1"/>
  <c r="R77" i="7"/>
  <c r="L80" i="7"/>
  <c r="AP82" i="4"/>
  <c r="Q60" i="7"/>
  <c r="J60" i="7"/>
  <c r="K60" i="7" s="1"/>
  <c r="L22" i="7"/>
  <c r="AP24" i="4"/>
  <c r="R30" i="7"/>
  <c r="O30" i="7"/>
  <c r="P30" i="7" s="1"/>
  <c r="J75" i="7"/>
  <c r="K75" i="7" s="1"/>
  <c r="Q75" i="7"/>
  <c r="L88" i="7"/>
  <c r="AP90" i="4"/>
  <c r="L40" i="7"/>
  <c r="AP42" i="4"/>
  <c r="L53" i="7"/>
  <c r="AP55" i="4"/>
  <c r="J12" i="7"/>
  <c r="K12" i="7" s="1"/>
  <c r="Q12" i="7"/>
  <c r="J20" i="7"/>
  <c r="K20" i="7" s="1"/>
  <c r="Q20" i="7"/>
  <c r="L18" i="7"/>
  <c r="AP20" i="4"/>
  <c r="J28" i="7"/>
  <c r="K28" i="7" s="1"/>
  <c r="Q28" i="7"/>
  <c r="Q45" i="7"/>
  <c r="J45" i="7"/>
  <c r="K45" i="7" s="1"/>
  <c r="L58" i="7"/>
  <c r="AP60" i="4"/>
  <c r="Q77" i="7"/>
  <c r="J77" i="7"/>
  <c r="K77" i="7" s="1"/>
  <c r="J51" i="7"/>
  <c r="K51" i="7" s="1"/>
  <c r="Q51" i="7"/>
  <c r="Q21" i="7"/>
  <c r="J21" i="7"/>
  <c r="K21" i="7" s="1"/>
  <c r="J29" i="7"/>
  <c r="K29" i="7" s="1"/>
  <c r="Q29" i="7"/>
  <c r="L61" i="7"/>
  <c r="AP63" i="4"/>
  <c r="J88" i="7"/>
  <c r="K88" i="7" s="1"/>
  <c r="Q88" i="7"/>
  <c r="Q54" i="7"/>
  <c r="J54" i="7"/>
  <c r="K54" i="7" s="1"/>
  <c r="O50" i="7"/>
  <c r="P50" i="7" s="1"/>
  <c r="R50" i="7"/>
  <c r="G7" i="7"/>
  <c r="AP9" i="4"/>
  <c r="J9" i="7"/>
  <c r="K9" i="7" s="1"/>
  <c r="Q9" i="7"/>
  <c r="L49" i="7"/>
  <c r="AP51" i="4"/>
  <c r="L63" i="7"/>
  <c r="AP65" i="4"/>
  <c r="L24" i="7"/>
  <c r="AP26" i="4"/>
  <c r="J32" i="7"/>
  <c r="K32" i="7" s="1"/>
  <c r="Q32" i="7"/>
  <c r="Q66" i="7"/>
  <c r="J66" i="7"/>
  <c r="K66" i="7" s="1"/>
  <c r="O78" i="7"/>
  <c r="P78" i="7" s="1"/>
  <c r="R78" i="7"/>
  <c r="J62" i="7"/>
  <c r="K62" i="7" s="1"/>
  <c r="Q62" i="7"/>
  <c r="J64" i="7"/>
  <c r="K64" i="7" s="1"/>
  <c r="Q64" i="7"/>
  <c r="L60" i="7"/>
  <c r="AP62" i="4"/>
  <c r="L21" i="7"/>
  <c r="AP23" i="4"/>
  <c r="L13" i="7"/>
  <c r="AP15" i="4"/>
  <c r="E6" i="7"/>
  <c r="F6" i="7" s="1"/>
  <c r="Q6" i="7"/>
  <c r="L73" i="7"/>
  <c r="AP75" i="4"/>
  <c r="J22" i="7"/>
  <c r="K22" i="7" s="1"/>
  <c r="Q22" i="7"/>
  <c r="Q30" i="7"/>
  <c r="J30" i="7"/>
  <c r="K30" i="7" s="1"/>
  <c r="L51" i="7"/>
  <c r="AP53" i="4"/>
  <c r="Q23" i="7"/>
  <c r="J23" i="7"/>
  <c r="K23" i="7" s="1"/>
  <c r="L37" i="7"/>
  <c r="AP39" i="4"/>
  <c r="L55" i="7"/>
  <c r="AP57" i="4"/>
  <c r="J63" i="7"/>
  <c r="K63" i="7" s="1"/>
  <c r="Q63" i="7"/>
  <c r="L90" i="7"/>
  <c r="AP92" i="4"/>
  <c r="L67" i="7"/>
  <c r="AP69" i="4"/>
  <c r="Q56" i="7"/>
  <c r="J56" i="7"/>
  <c r="K56" i="7" s="1"/>
  <c r="J3" i="7"/>
  <c r="Q3" i="7"/>
  <c r="U6" i="7"/>
  <c r="W6" i="7" s="1"/>
  <c r="J11" i="7"/>
  <c r="K11" i="7" s="1"/>
  <c r="Q11" i="7"/>
  <c r="Q69" i="7"/>
  <c r="J69" i="7"/>
  <c r="K69" i="7" s="1"/>
  <c r="L26" i="7"/>
  <c r="AP28" i="4"/>
  <c r="Q34" i="7"/>
  <c r="J34" i="7"/>
  <c r="K34" i="7" s="1"/>
  <c r="L31" i="7"/>
  <c r="AP33" i="4"/>
  <c r="J17" i="7"/>
  <c r="K17" i="7" s="1"/>
  <c r="Q17" i="7"/>
  <c r="L9" i="7"/>
  <c r="AP11" i="4"/>
  <c r="J36" i="7"/>
  <c r="K36" i="7" s="1"/>
  <c r="Q36" i="7"/>
  <c r="L48" i="7"/>
  <c r="AP50" i="4"/>
  <c r="J59" i="7"/>
  <c r="K59" i="7" s="1"/>
  <c r="Q59" i="7"/>
  <c r="L75" i="7"/>
  <c r="AP77" i="4"/>
  <c r="L27" i="7"/>
  <c r="AP29" i="4"/>
  <c r="O95" i="7"/>
  <c r="P95" i="7" s="1"/>
  <c r="R95" i="7"/>
  <c r="Q16" i="7"/>
  <c r="J16" i="7"/>
  <c r="K16" i="7" s="1"/>
  <c r="L35" i="7"/>
  <c r="AP37" i="4"/>
  <c r="L59" i="7"/>
  <c r="AP61" i="4"/>
  <c r="L33" i="7"/>
  <c r="AP35" i="4"/>
  <c r="Q74" i="7"/>
  <c r="AP54" i="4"/>
  <c r="Q19" i="7"/>
  <c r="J19" i="7"/>
  <c r="K19" i="7" s="1"/>
  <c r="O34" i="7"/>
  <c r="P34" i="7" s="1"/>
  <c r="R34" i="7"/>
  <c r="L43" i="7"/>
  <c r="R43" i="7" s="1"/>
  <c r="AP45" i="4"/>
  <c r="R56" i="7"/>
  <c r="O56" i="7"/>
  <c r="P56" i="7" s="1"/>
  <c r="Q72" i="7"/>
  <c r="J72" i="7"/>
  <c r="K72" i="7" s="1"/>
  <c r="J92" i="7"/>
  <c r="K92" i="7" s="1"/>
  <c r="Q92" i="7"/>
  <c r="L93" i="7"/>
  <c r="AP95" i="4"/>
  <c r="J94" i="7"/>
  <c r="K94" i="7" s="1"/>
  <c r="Q94" i="7"/>
  <c r="L11" i="7"/>
  <c r="AP13" i="4"/>
  <c r="Q52" i="7"/>
  <c r="J52" i="7"/>
  <c r="K52" i="7" s="1"/>
  <c r="Q42" i="7"/>
  <c r="J42" i="7"/>
  <c r="K42" i="7" s="1"/>
  <c r="O66" i="7"/>
  <c r="P66" i="7" s="1"/>
  <c r="R66" i="7"/>
  <c r="O36" i="7"/>
  <c r="P36" i="7" s="1"/>
  <c r="R36" i="7"/>
  <c r="L82" i="7"/>
  <c r="AP84" i="4"/>
  <c r="J90" i="7"/>
  <c r="K90" i="7" s="1"/>
  <c r="Q90" i="7"/>
  <c r="L89" i="7"/>
  <c r="AP91" i="4"/>
  <c r="J79" i="7"/>
  <c r="K79" i="7" s="1"/>
  <c r="Q79" i="7"/>
  <c r="J83" i="7"/>
  <c r="K83" i="7" s="1"/>
  <c r="Q83" i="7"/>
  <c r="J87" i="7"/>
  <c r="K87" i="7" s="1"/>
  <c r="Q87" i="7"/>
  <c r="L68" i="7"/>
  <c r="AP70" i="4"/>
  <c r="O57" i="7"/>
  <c r="P57" i="7" s="1"/>
  <c r="R57" i="7"/>
  <c r="L86" i="7"/>
  <c r="AP88" i="4"/>
  <c r="J80" i="7"/>
  <c r="K80" i="7" s="1"/>
  <c r="Q80" i="7"/>
  <c r="J86" i="7"/>
  <c r="K86" i="7" s="1"/>
  <c r="Q86" i="7"/>
  <c r="L92" i="7"/>
  <c r="AP94" i="4"/>
  <c r="J67" i="7"/>
  <c r="K67" i="7" s="1"/>
  <c r="Q67" i="7"/>
  <c r="J55" i="7"/>
  <c r="K55" i="7" s="1"/>
  <c r="Q55" i="7"/>
  <c r="L79" i="7"/>
  <c r="AP81" i="4"/>
  <c r="L83" i="7"/>
  <c r="AP85" i="4"/>
  <c r="O87" i="7"/>
  <c r="P87" i="7" s="1"/>
  <c r="R87" i="7"/>
  <c r="J91" i="7"/>
  <c r="K91" i="7" s="1"/>
  <c r="Q91" i="7"/>
  <c r="L19" i="7"/>
  <c r="AP21" i="4"/>
  <c r="L4" i="7"/>
  <c r="AP6" i="4"/>
  <c r="L10" i="7"/>
  <c r="AP12" i="4"/>
  <c r="J14" i="7"/>
  <c r="K14" i="7" s="1"/>
  <c r="Q14" i="7"/>
  <c r="Q43" i="7"/>
  <c r="J84" i="7"/>
  <c r="K84" i="7" s="1"/>
  <c r="Q84" i="7"/>
  <c r="R7" i="7"/>
  <c r="O7" i="7"/>
  <c r="P7" i="7" s="1"/>
  <c r="R52" i="7"/>
  <c r="O52" i="7"/>
  <c r="P52" i="7" s="1"/>
  <c r="L12" i="7"/>
  <c r="AP14" i="4"/>
  <c r="U5" i="7"/>
  <c r="E3" i="7"/>
  <c r="J53" i="7"/>
  <c r="K53" i="7" s="1"/>
  <c r="Q53" i="7"/>
  <c r="O62" i="7"/>
  <c r="P62" i="7" s="1"/>
  <c r="R62" i="7"/>
  <c r="Q61" i="7"/>
  <c r="J61" i="7"/>
  <c r="K61" i="7" s="1"/>
  <c r="L84" i="7"/>
  <c r="AP86" i="4"/>
  <c r="J37" i="7"/>
  <c r="K37" i="7" s="1"/>
  <c r="Q37" i="7"/>
  <c r="J41" i="7"/>
  <c r="K41" i="7" s="1"/>
  <c r="Q41" i="7"/>
  <c r="L74" i="7"/>
  <c r="AP76" i="4"/>
  <c r="AP72" i="4"/>
  <c r="AP17" i="4"/>
  <c r="Q47" i="7"/>
  <c r="J15" i="7"/>
  <c r="K15" i="7" s="1"/>
  <c r="Q15" i="7"/>
  <c r="L32" i="7"/>
  <c r="AP34" i="4"/>
  <c r="J70" i="7"/>
  <c r="K70" i="7" s="1"/>
  <c r="Q70" i="7"/>
  <c r="L45" i="7"/>
  <c r="AP47" i="4"/>
  <c r="Q38" i="7"/>
  <c r="J38" i="7"/>
  <c r="K38" i="7" s="1"/>
  <c r="L46" i="7"/>
  <c r="AP48" i="4"/>
  <c r="O70" i="7"/>
  <c r="P70" i="7" s="1"/>
  <c r="R70" i="7"/>
  <c r="L5" i="7"/>
  <c r="AP7" i="4"/>
  <c r="J39" i="7"/>
  <c r="K39" i="7" s="1"/>
  <c r="Q39" i="7"/>
  <c r="J71" i="7"/>
  <c r="K71" i="7" s="1"/>
  <c r="Q71" i="7"/>
  <c r="J76" i="7"/>
  <c r="K76" i="7" s="1"/>
  <c r="Q76" i="7"/>
  <c r="L25" i="7"/>
  <c r="AP27" i="4"/>
  <c r="J33" i="7"/>
  <c r="K33" i="7" s="1"/>
  <c r="Q33" i="7"/>
  <c r="Q58" i="7"/>
  <c r="J58" i="7"/>
  <c r="K58" i="7" s="1"/>
  <c r="L76" i="7"/>
  <c r="AP78" i="4"/>
  <c r="L91" i="7"/>
  <c r="AP93" i="4"/>
  <c r="Q81" i="7"/>
  <c r="J81" i="7"/>
  <c r="K81" i="7" s="1"/>
  <c r="Q85" i="7"/>
  <c r="J85" i="7"/>
  <c r="K85" i="7" s="1"/>
  <c r="L23" i="7"/>
  <c r="AP25" i="4"/>
  <c r="J31" i="7"/>
  <c r="K31" i="7" s="1"/>
  <c r="Q31" i="7"/>
  <c r="L47" i="7"/>
  <c r="AP49" i="4"/>
  <c r="J82" i="7"/>
  <c r="K82" i="7" s="1"/>
  <c r="Q82" i="7"/>
  <c r="J95" i="7"/>
  <c r="K95" i="7" s="1"/>
  <c r="Q95" i="7"/>
  <c r="J5" i="7"/>
  <c r="K5" i="7" s="1"/>
  <c r="Q5" i="7"/>
  <c r="Q35" i="7"/>
  <c r="J35" i="7"/>
  <c r="K35" i="7" s="1"/>
  <c r="L42" i="7"/>
  <c r="AP44" i="4"/>
  <c r="L81" i="7"/>
  <c r="AP83" i="4"/>
  <c r="L85" i="7"/>
  <c r="AP87" i="4"/>
  <c r="Q89" i="7"/>
  <c r="J89" i="7"/>
  <c r="K89" i="7" s="1"/>
  <c r="Q93" i="7"/>
  <c r="J93" i="7"/>
  <c r="K93" i="7" s="1"/>
  <c r="L8" i="7"/>
  <c r="AP10" i="4"/>
  <c r="L3" i="7"/>
  <c r="AP5" i="4"/>
  <c r="L16" i="7"/>
  <c r="AP18" i="4"/>
  <c r="O54" i="7"/>
  <c r="P54" i="7" s="1"/>
  <c r="R54" i="7"/>
  <c r="L64" i="7"/>
  <c r="AP66" i="4"/>
  <c r="Q44" i="7"/>
  <c r="J44" i="7"/>
  <c r="K44" i="7" s="1"/>
  <c r="J65" i="7"/>
  <c r="K65" i="7" s="1"/>
  <c r="Q65" i="7"/>
  <c r="L29" i="7"/>
  <c r="AP31" i="4"/>
  <c r="J40" i="7"/>
  <c r="K40" i="7" s="1"/>
  <c r="Q40" i="7"/>
  <c r="L72" i="7"/>
  <c r="AP74" i="4"/>
  <c r="R15" i="7"/>
  <c r="O15" i="7"/>
  <c r="P15" i="7" s="1"/>
  <c r="Q10" i="7"/>
  <c r="R72" i="7" l="1"/>
  <c r="O72" i="7"/>
  <c r="P72" i="7" s="1"/>
  <c r="R29" i="7"/>
  <c r="O29" i="7"/>
  <c r="P29" i="7" s="1"/>
  <c r="R3" i="7"/>
  <c r="U7" i="7"/>
  <c r="W7" i="7" s="1"/>
  <c r="O3" i="7"/>
  <c r="O85" i="7"/>
  <c r="P85" i="7" s="1"/>
  <c r="R85" i="7"/>
  <c r="O42" i="7"/>
  <c r="P42" i="7" s="1"/>
  <c r="R42" i="7"/>
  <c r="O91" i="7"/>
  <c r="P91" i="7" s="1"/>
  <c r="R91" i="7"/>
  <c r="R25" i="7"/>
  <c r="O25" i="7"/>
  <c r="P25" i="7" s="1"/>
  <c r="O5" i="7"/>
  <c r="P5" i="7" s="1"/>
  <c r="R5" i="7"/>
  <c r="O46" i="7"/>
  <c r="P46" i="7" s="1"/>
  <c r="R46" i="7"/>
  <c r="R45" i="7"/>
  <c r="O45" i="7"/>
  <c r="P45" i="7" s="1"/>
  <c r="O32" i="7"/>
  <c r="P32" i="7" s="1"/>
  <c r="R32" i="7"/>
  <c r="U18" i="7"/>
  <c r="U21" i="7"/>
  <c r="W11" i="7"/>
  <c r="W14" i="7" s="1"/>
  <c r="F3" i="7"/>
  <c r="O4" i="7"/>
  <c r="P4" i="7" s="1"/>
  <c r="R4" i="7"/>
  <c r="O83" i="7"/>
  <c r="P83" i="7" s="1"/>
  <c r="R83" i="7"/>
  <c r="R92" i="7"/>
  <c r="O92" i="7"/>
  <c r="P92" i="7" s="1"/>
  <c r="R11" i="7"/>
  <c r="O11" i="7"/>
  <c r="P11" i="7" s="1"/>
  <c r="O93" i="7"/>
  <c r="P93" i="7" s="1"/>
  <c r="R93" i="7"/>
  <c r="R33" i="7"/>
  <c r="O33" i="7"/>
  <c r="P33" i="7" s="1"/>
  <c r="O35" i="7"/>
  <c r="P35" i="7" s="1"/>
  <c r="R35" i="7"/>
  <c r="O75" i="7"/>
  <c r="P75" i="7" s="1"/>
  <c r="R75" i="7"/>
  <c r="O48" i="7"/>
  <c r="P48" i="7" s="1"/>
  <c r="R48" i="7"/>
  <c r="O9" i="7"/>
  <c r="P9" i="7" s="1"/>
  <c r="R9" i="7"/>
  <c r="O31" i="7"/>
  <c r="P31" i="7" s="1"/>
  <c r="R31" i="7"/>
  <c r="O26" i="7"/>
  <c r="P26" i="7" s="1"/>
  <c r="R26" i="7"/>
  <c r="R84" i="7"/>
  <c r="O84" i="7"/>
  <c r="P84" i="7" s="1"/>
  <c r="U8" i="7"/>
  <c r="W8" i="7" s="1"/>
  <c r="W5" i="7"/>
  <c r="O90" i="7"/>
  <c r="P90" i="7" s="1"/>
  <c r="R90" i="7"/>
  <c r="R55" i="7"/>
  <c r="O55" i="7"/>
  <c r="P55" i="7" s="1"/>
  <c r="O73" i="7"/>
  <c r="P73" i="7" s="1"/>
  <c r="R73" i="7"/>
  <c r="R13" i="7"/>
  <c r="O13" i="7"/>
  <c r="P13" i="7" s="1"/>
  <c r="R60" i="7"/>
  <c r="O60" i="7"/>
  <c r="P60" i="7" s="1"/>
  <c r="O24" i="7"/>
  <c r="P24" i="7" s="1"/>
  <c r="R24" i="7"/>
  <c r="O49" i="7"/>
  <c r="P49" i="7" s="1"/>
  <c r="R49" i="7"/>
  <c r="J7" i="7"/>
  <c r="K7" i="7" s="1"/>
  <c r="Q7" i="7"/>
  <c r="R61" i="7"/>
  <c r="O61" i="7"/>
  <c r="P61" i="7" s="1"/>
  <c r="O18" i="7"/>
  <c r="P18" i="7" s="1"/>
  <c r="R18" i="7"/>
  <c r="O40" i="7"/>
  <c r="P40" i="7" s="1"/>
  <c r="R40" i="7"/>
  <c r="O22" i="7"/>
  <c r="P22" i="7" s="1"/>
  <c r="R22" i="7"/>
  <c r="R80" i="7"/>
  <c r="O80" i="7"/>
  <c r="P80" i="7" s="1"/>
  <c r="R41" i="7"/>
  <c r="O41" i="7"/>
  <c r="P41" i="7" s="1"/>
  <c r="R14" i="7"/>
  <c r="O14" i="7"/>
  <c r="P14" i="7" s="1"/>
  <c r="O28" i="7"/>
  <c r="P28" i="7" s="1"/>
  <c r="R28" i="7"/>
  <c r="O39" i="7"/>
  <c r="P39" i="7" s="1"/>
  <c r="R39" i="7"/>
  <c r="R38" i="7"/>
  <c r="O38" i="7"/>
  <c r="P38" i="7" s="1"/>
  <c r="O64" i="7"/>
  <c r="P64" i="7" s="1"/>
  <c r="R64" i="7"/>
  <c r="O16" i="7"/>
  <c r="P16" i="7" s="1"/>
  <c r="R16" i="7"/>
  <c r="O8" i="7"/>
  <c r="P8" i="7" s="1"/>
  <c r="R8" i="7"/>
  <c r="R47" i="7"/>
  <c r="O47" i="7"/>
  <c r="P47" i="7" s="1"/>
  <c r="R76" i="7"/>
  <c r="O76" i="7"/>
  <c r="P76" i="7" s="1"/>
  <c r="O10" i="7"/>
  <c r="P10" i="7" s="1"/>
  <c r="R10" i="7"/>
  <c r="O19" i="7"/>
  <c r="P19" i="7" s="1"/>
  <c r="R19" i="7"/>
  <c r="O79" i="7"/>
  <c r="P79" i="7" s="1"/>
  <c r="R79" i="7"/>
  <c r="O86" i="7"/>
  <c r="P86" i="7" s="1"/>
  <c r="R86" i="7"/>
  <c r="O68" i="7"/>
  <c r="P68" i="7" s="1"/>
  <c r="R68" i="7"/>
  <c r="O89" i="7"/>
  <c r="P89" i="7" s="1"/>
  <c r="R89" i="7"/>
  <c r="O82" i="7"/>
  <c r="P82" i="7" s="1"/>
  <c r="R82" i="7"/>
  <c r="R59" i="7"/>
  <c r="O59" i="7"/>
  <c r="P59" i="7" s="1"/>
  <c r="R27" i="7"/>
  <c r="O27" i="7"/>
  <c r="P27" i="7" s="1"/>
  <c r="O81" i="7"/>
  <c r="P81" i="7" s="1"/>
  <c r="R81" i="7"/>
  <c r="O23" i="7"/>
  <c r="P23" i="7" s="1"/>
  <c r="R23" i="7"/>
  <c r="O74" i="7"/>
  <c r="P74" i="7" s="1"/>
  <c r="R74" i="7"/>
  <c r="R12" i="7"/>
  <c r="O12" i="7"/>
  <c r="P12" i="7" s="1"/>
  <c r="U22" i="7"/>
  <c r="U19" i="7"/>
  <c r="W12" i="7"/>
  <c r="K3" i="7"/>
  <c r="R67" i="7"/>
  <c r="O67" i="7"/>
  <c r="P67" i="7" s="1"/>
  <c r="R37" i="7"/>
  <c r="O37" i="7"/>
  <c r="P37" i="7" s="1"/>
  <c r="R51" i="7"/>
  <c r="O51" i="7"/>
  <c r="P51" i="7" s="1"/>
  <c r="O21" i="7"/>
  <c r="P21" i="7" s="1"/>
  <c r="R21" i="7"/>
  <c r="O63" i="7"/>
  <c r="P63" i="7" s="1"/>
  <c r="R63" i="7"/>
  <c r="O58" i="7"/>
  <c r="P58" i="7" s="1"/>
  <c r="R58" i="7"/>
  <c r="O53" i="7"/>
  <c r="P53" i="7" s="1"/>
  <c r="R53" i="7"/>
  <c r="R88" i="7"/>
  <c r="O88" i="7"/>
  <c r="P88" i="7" s="1"/>
  <c r="J57" i="7"/>
  <c r="K57" i="7" s="1"/>
  <c r="Q57" i="7"/>
  <c r="U27" i="7" s="1"/>
  <c r="O20" i="7"/>
  <c r="P20" i="7" s="1"/>
  <c r="R20" i="7"/>
  <c r="R69" i="7"/>
  <c r="O69" i="7"/>
  <c r="P69" i="7" s="1"/>
  <c r="R65" i="7"/>
  <c r="O65" i="7"/>
  <c r="P65" i="7" s="1"/>
  <c r="O17" i="7"/>
  <c r="P17" i="7" s="1"/>
  <c r="R17" i="7"/>
  <c r="O6" i="7"/>
  <c r="P6" i="7" s="1"/>
  <c r="R6" i="7"/>
  <c r="V12" i="7" l="1"/>
  <c r="U12" i="7"/>
  <c r="V11" i="7"/>
  <c r="U11" i="7"/>
  <c r="U20" i="7"/>
  <c r="U23" i="7"/>
  <c r="W13" i="7"/>
  <c r="P3" i="7"/>
  <c r="U26" i="7"/>
  <c r="V13" i="7" l="1"/>
  <c r="V14" i="7" s="1"/>
  <c r="U13" i="7"/>
  <c r="U14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2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Autor:
Definición JLM</t>
        </r>
      </text>
    </comment>
    <comment ref="B3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Autor:
Definición JLM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N4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Autor:
Rangos
BI19:BK27 es BT
BI28:BK36 es MT
BI37:BK45 es SBT</t>
        </r>
      </text>
    </comment>
    <comment ref="O4" authorId="0" shapeId="0" xr:uid="{00000000-0006-0000-0300-000002000000}">
      <text>
        <r>
          <rPr>
            <sz val="11"/>
            <color theme="1"/>
            <rFont val="Calibri"/>
            <family val="2"/>
            <scheme val="minor"/>
          </rPr>
          <t>Autor:
Rango D:BF es la tabla Base
Rango W8:BF8 son los posibles escenarios de la Base</t>
        </r>
      </text>
    </comment>
    <comment ref="P4" authorId="0" shapeId="0" xr:uid="{00000000-0006-0000-0300-000003000000}">
      <text>
        <r>
          <rPr>
            <sz val="11"/>
            <color theme="1"/>
            <rFont val="Calibri"/>
            <family val="2"/>
            <scheme val="minor"/>
          </rPr>
          <t>Ingresar solo en caso de generar cambio.</t>
        </r>
      </text>
    </comment>
    <comment ref="Z4" authorId="0" shapeId="0" xr:uid="{00000000-0006-0000-0300-000004000000}">
      <text>
        <r>
          <rPr>
            <sz val="11"/>
            <color theme="1"/>
            <rFont val="Calibri"/>
            <family val="2"/>
            <scheme val="minor"/>
          </rPr>
          <t>Autor:
Rangos
BI19:BK27 es BT
BI28:BK36 es MT
BI37:BK45 es SBT</t>
        </r>
      </text>
    </comment>
    <comment ref="AA4" authorId="0" shapeId="0" xr:uid="{00000000-0006-0000-0300-000005000000}">
      <text>
        <r>
          <rPr>
            <sz val="11"/>
            <color theme="1"/>
            <rFont val="Calibri"/>
            <family val="2"/>
            <scheme val="minor"/>
          </rPr>
          <t>Autor:
Rango D:BF es la tabla Base
Rango W8:BF8 son los posibles escenarios de la Base</t>
        </r>
      </text>
    </comment>
    <comment ref="AB4" authorId="0" shapeId="0" xr:uid="{00000000-0006-0000-0300-000006000000}">
      <text>
        <r>
          <rPr>
            <sz val="11"/>
            <color theme="1"/>
            <rFont val="Calibri"/>
            <family val="2"/>
            <scheme val="minor"/>
          </rPr>
          <t>Ingresar solo en caso de generar cambio.</t>
        </r>
      </text>
    </comment>
    <comment ref="AL4" authorId="0" shapeId="0" xr:uid="{00000000-0006-0000-0300-000007000000}">
      <text>
        <r>
          <rPr>
            <sz val="11"/>
            <color theme="1"/>
            <rFont val="Calibri"/>
            <family val="2"/>
            <scheme val="minor"/>
          </rPr>
          <t>Autor:
Rangos
BI19:BK27 es BT
BI28:BK36 es MT
BI37:BK45 es SBT</t>
        </r>
      </text>
    </comment>
    <comment ref="AM4" authorId="0" shapeId="0" xr:uid="{00000000-0006-0000-0300-000008000000}">
      <text>
        <r>
          <rPr>
            <sz val="11"/>
            <color theme="1"/>
            <rFont val="Calibri"/>
            <family val="2"/>
            <scheme val="minor"/>
          </rPr>
          <t>Autor:
Rango D:BF es la tabla Base
Rango W8:BF8 son los posibles escenarios de la Base</t>
        </r>
      </text>
    </comment>
    <comment ref="AN4" authorId="0" shapeId="0" xr:uid="{00000000-0006-0000-0300-000009000000}">
      <text>
        <r>
          <rPr>
            <sz val="11"/>
            <color theme="1"/>
            <rFont val="Calibri"/>
            <family val="2"/>
            <scheme val="minor"/>
          </rPr>
          <t>Ingresar solo en caso de generar cambio.</t>
        </r>
      </text>
    </comment>
  </commentList>
</comments>
</file>

<file path=xl/sharedStrings.xml><?xml version="1.0" encoding="utf-8"?>
<sst xmlns="http://schemas.openxmlformats.org/spreadsheetml/2006/main" count="8937" uniqueCount="389">
  <si>
    <t>INSTRUCCIONES PARA EL BOT</t>
  </si>
  <si>
    <t>*Proceso corre 1 vez por semana</t>
  </si>
  <si>
    <t>"Manual"</t>
  </si>
  <si>
    <t>Validar los parámetros y actualizarlos (columnas A y B de la pestaña "Base")</t>
  </si>
  <si>
    <t>Macro</t>
  </si>
  <si>
    <t>Limpiar columnas P, AB y AN de la pestaña "Análisis"</t>
  </si>
  <si>
    <t>Cargar información de Pricing Compass en las columnas A a la I de la pestaña "Shipping.csv" (*estos valores se deben cambiar 1 vez por semana)</t>
  </si>
  <si>
    <t>Actualizar tabla dinámica de pestaña "Detalle" (solo actualizar, no cambiar orden de columnas)</t>
  </si>
  <si>
    <t>Manual</t>
  </si>
  <si>
    <t>Cargar información de Costos logísticos en las columnas H a la K de la pestaña "Base" (*estos valores se deben cambiar 1 vez al mes)</t>
  </si>
  <si>
    <t>Pegar valores de las columnas O, AA y AM en las columnas P, AB y AN de la pestaña "Análisis"</t>
  </si>
  <si>
    <t>Revisar valores de las columnas P, AB y AN de la pestaña "Análisis" y modificar los que sean necesarios (ej: los casos manuales)</t>
  </si>
  <si>
    <t>*Finalizado el proceso de análisis y cambios, se comienza a generar el archivo de carga</t>
  </si>
  <si>
    <t>Pegar valores de la columna D a la F de la pestaña "Costos-Zona" del Generador en las columnas K a la M de la misma pestaña ("Costos-Zona") del archivo "Generador ShippingMatrix ATG…"</t>
  </si>
  <si>
    <t>Pegar Tabla de la columna B a la G de la pestaña "resumen" en la pestaña "Cambios" del archivo "Generador ShippingMatrix ATG…"</t>
  </si>
  <si>
    <t>Pegar valores de la columna B a la F de la pestaña "Cambios" del Generador en la pestaña "Costos-Zona" del archivo "Generador ShippingMatrix ATG…"</t>
  </si>
  <si>
    <t>Apretar botón "Generar" de la pestaña "ShippingMatrix" del archivo "Generador ShippingMatrix ATG…"</t>
  </si>
  <si>
    <t>Se generará un archivo .csv que se debe subir a OMS</t>
  </si>
  <si>
    <t>Ingresar a OMS</t>
  </si>
  <si>
    <t>Seleccionar una tienda cualquiera y apretar ok</t>
  </si>
  <si>
    <t>En el menú, escribir "Shipping Matrix" (o "Matriz de envío" en español)</t>
  </si>
  <si>
    <t>En la ventana abierta, apretar el botón "import Charge"</t>
  </si>
  <si>
    <t>Ingresar "email address" y File location (donde está el archivo .csv)</t>
  </si>
  <si>
    <t>Apretar botón "Upload"</t>
  </si>
  <si>
    <t>id</t>
  </si>
  <si>
    <t>tienda</t>
  </si>
  <si>
    <t>region</t>
  </si>
  <si>
    <t>comuna</t>
  </si>
  <si>
    <t>sku</t>
  </si>
  <si>
    <t>producto</t>
  </si>
  <si>
    <t>costo</t>
  </si>
  <si>
    <t>dias</t>
  </si>
  <si>
    <t>updated</t>
  </si>
  <si>
    <t>tamaño</t>
  </si>
  <si>
    <t>Comuna Real</t>
  </si>
  <si>
    <t>Dafiti</t>
  </si>
  <si>
    <t>REGION DE ANTOFAGASTA (II)</t>
  </si>
  <si>
    <t>ANTOFAGASTA</t>
  </si>
  <si>
    <t>NE186SH07ILSCL</t>
  </si>
  <si>
    <t>Dafiti - Zapato de Vestir Negro New Walk</t>
  </si>
  <si>
    <t>Calzado</t>
  </si>
  <si>
    <t>SI(SI.ERROR(O(HALLAR("LED";F190);HALLAR("55";F190));0)&gt;0;"BT";SI(SI.ERROR(O(HALLAR("Cama";F190);HALLAR("Centro";F190));0)&gt;0;"SBT";"?"))</t>
  </si>
  <si>
    <t>CALAMA</t>
  </si>
  <si>
    <t>SI(Y(ESERROR(HALLAR("iphone";F2;1));ESERROR(HALLAR("Rack";F2;1));ESERROR(HALLAR("LED";F2;1));ESERROR(HALLAR("Lavadora";F2;1));ESERROR(HALLAR("zapato";F2;1)));"SBT";SI(Y(ESERROR(HALLAR("iphone";F2;1));ESERROR(HALLAR("zapato";F2;1)));"BT";SI(ESERROR(HALLAR("iphone";F2;1));"Calzado";"MT")))</t>
  </si>
  <si>
    <t>REGION DE ARICA Y PARINACOTA (XV)</t>
  </si>
  <si>
    <t>ARICA</t>
  </si>
  <si>
    <t>REGION DE ATACAMA (III)</t>
  </si>
  <si>
    <t>COPIAPO</t>
  </si>
  <si>
    <t>VALLENAR</t>
  </si>
  <si>
    <t>REGION DE AYSEN (XI)</t>
  </si>
  <si>
    <t>COYHAIQUE</t>
  </si>
  <si>
    <t>REGION DE COQUIMBO (IV)</t>
  </si>
  <si>
    <t>COQUIMBO</t>
  </si>
  <si>
    <t>ILLAPEL</t>
  </si>
  <si>
    <t>LA SERENA</t>
  </si>
  <si>
    <t>LOS VILOS</t>
  </si>
  <si>
    <t>OVALLE</t>
  </si>
  <si>
    <t>SALAMANCA</t>
  </si>
  <si>
    <t>REGION DE LA ARAUCANIA (IX)</t>
  </si>
  <si>
    <t>ANGOL</t>
  </si>
  <si>
    <t>PUCON</t>
  </si>
  <si>
    <t>TEMUCO</t>
  </si>
  <si>
    <t>VILLARRICA</t>
  </si>
  <si>
    <t>REGION DE LOS LAGOS (X)</t>
  </si>
  <si>
    <t>CASTRO</t>
  </si>
  <si>
    <t>OSORNO</t>
  </si>
  <si>
    <t>PUERTO MONTT</t>
  </si>
  <si>
    <t>PUERTO VARAS</t>
  </si>
  <si>
    <t>REGION DE LOS RIOS (XIV)</t>
  </si>
  <si>
    <t>LA UNION</t>
  </si>
  <si>
    <t>VALDIVIA</t>
  </si>
  <si>
    <t>REGION DE MAGALLANES Y LA ANTARTICA CHILENA (XII)</t>
  </si>
  <si>
    <t>PUNTA ARENAS</t>
  </si>
  <si>
    <t>REGION DE TARAPACA (I)</t>
  </si>
  <si>
    <t>IQUIQUE</t>
  </si>
  <si>
    <t>REGION DE VALPARAISO (V)</t>
  </si>
  <si>
    <t>CON-CON</t>
  </si>
  <si>
    <t>LIMACHE</t>
  </si>
  <si>
    <t>LOS ANDES</t>
  </si>
  <si>
    <t>QUILLOTA</t>
  </si>
  <si>
    <t>QUILPUE</t>
  </si>
  <si>
    <t>SAN ANTONIO</t>
  </si>
  <si>
    <t>SAN FELIPE</t>
  </si>
  <si>
    <t>VALPARAISO</t>
  </si>
  <si>
    <t>VILLA ALEMANA</t>
  </si>
  <si>
    <t>VINA DEL MAR</t>
  </si>
  <si>
    <t>REGION DEL BIOBIO (VIII)</t>
  </si>
  <si>
    <t>ARAUCO</t>
  </si>
  <si>
    <t>CHIGUAYANTE</t>
  </si>
  <si>
    <t>CHILLAN</t>
  </si>
  <si>
    <t>CONCEPCION</t>
  </si>
  <si>
    <t>CORONEL</t>
  </si>
  <si>
    <t>LEBU</t>
  </si>
  <si>
    <t>LOS ANGELES</t>
  </si>
  <si>
    <t>SAN PEDRO DE LA PAZ</t>
  </si>
  <si>
    <t>TALCAHUANO</t>
  </si>
  <si>
    <t>REGION DEL LIBERTADOR GRAL. BDO. O'HIGGINS (VI)</t>
  </si>
  <si>
    <t>MACHALI</t>
  </si>
  <si>
    <t>RANCAGUA</t>
  </si>
  <si>
    <t>RENGO</t>
  </si>
  <si>
    <t>SAN FERNANDO</t>
  </si>
  <si>
    <t>REGION DEL MAULE (VII)</t>
  </si>
  <si>
    <t>CURICO</t>
  </si>
  <si>
    <t>LINARES</t>
  </si>
  <si>
    <t>TALCA</t>
  </si>
  <si>
    <t>REGION METROPOLITANA</t>
  </si>
  <si>
    <t>BUIN</t>
  </si>
  <si>
    <t>CERRILLOS</t>
  </si>
  <si>
    <t>CERRO NAVIA</t>
  </si>
  <si>
    <t>COLINA</t>
  </si>
  <si>
    <t>CONCHALI</t>
  </si>
  <si>
    <t>EL BOSQUE</t>
  </si>
  <si>
    <t>ESTACION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</si>
  <si>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</si>
  <si>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</si>
  <si>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</si>
  <si>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</si>
  <si>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</si>
  <si>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</si>
  <si>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</si>
  <si>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LAMPA</t>
  </si>
  <si>
    <t>LAS CONDES</t>
  </si>
  <si>
    <t>LO BARNECHEA</t>
  </si>
  <si>
    <t>LO ESPEJO</t>
  </si>
  <si>
    <t>LO PRADO</t>
  </si>
  <si>
    <t>MACUL</t>
  </si>
  <si>
    <t>MAIPU</t>
  </si>
  <si>
    <t>MELIPILLA</t>
  </si>
  <si>
    <t>NUNOA</t>
  </si>
  <si>
    <t>PADRE HURTADO</t>
  </si>
  <si>
    <t>PAINE</t>
  </si>
  <si>
    <t>PEDRO AGUIRRE CERDA</t>
  </si>
  <si>
    <t>PENAFLOR</t>
  </si>
  <si>
    <t>PENALOLEN</t>
  </si>
  <si>
    <t>PROVIDENCIA</t>
  </si>
  <si>
    <t>PUDAHUEL</t>
  </si>
  <si>
    <t>PUENTE ALTO</t>
  </si>
  <si>
    <t>QUILICURA</t>
  </si>
  <si>
    <t>QUINTA NORMAL</t>
  </si>
  <si>
    <t>RECOLETA</t>
  </si>
  <si>
    <t>RENCA</t>
  </si>
  <si>
    <t>SAN BERNARDO</t>
  </si>
  <si>
    <t>SAN JOAQUIN</t>
  </si>
  <si>
    <t>SAN MIGUEL</t>
  </si>
  <si>
    <t>SAN RAMON</t>
  </si>
  <si>
    <t>SANTIAGO</t>
  </si>
  <si>
    <t>TALAGANTE</t>
  </si>
  <si>
    <t>VITACURA</t>
  </si>
  <si>
    <t>Falabella</t>
  </si>
  <si>
    <t>Falabella - Zapato Negro 4510 negro 39</t>
  </si>
  <si>
    <t>LA DEHESA</t>
  </si>
  <si>
    <t>Falabella - iPhone SE 32GB Space Gray Liberado</t>
  </si>
  <si>
    <t>MT</t>
  </si>
  <si>
    <t>Falabella - Home 48" Acacia</t>
  </si>
  <si>
    <t>SBT</t>
  </si>
  <si>
    <t>Falabella - LED 55" 55UK7500 4K Ultra HD Smart TV</t>
  </si>
  <si>
    <t>BT</t>
  </si>
  <si>
    <t>Paris</t>
  </si>
  <si>
    <t>Paris - LED 55" BGH BLE5518RTUXI Smart TV Ultra HD 4K</t>
  </si>
  <si>
    <t>Paris - Zapato Guante Classic Casual</t>
  </si>
  <si>
    <t>Paris - Cama Ergo T King Base Dividida + Set Veneto Rosen</t>
  </si>
  <si>
    <t>Paris - iPhone 7 32GB Negro 4,7" Liberado</t>
  </si>
  <si>
    <t>Ripley</t>
  </si>
  <si>
    <t>Ripley - ZAPATO GUANTE VESTIR 39</t>
  </si>
  <si>
    <t>2000363548155P</t>
  </si>
  <si>
    <t>Ripley - LG G6 GRIS 5.7"</t>
  </si>
  <si>
    <t>2000365062741P</t>
  </si>
  <si>
    <t>Ripley - CAMA EUROPEA FLEX THERAPEDIC MAS GRIS KING</t>
  </si>
  <si>
    <t>2000367844833P</t>
  </si>
  <si>
    <t>Ripley - LED AOC LE55U7970 55"</t>
  </si>
  <si>
    <t>Tmax FACL</t>
  </si>
  <si>
    <t>*Probar valores</t>
  </si>
  <si>
    <t>y%</t>
  </si>
  <si>
    <t>x</t>
  </si>
  <si>
    <t>a</t>
  </si>
  <si>
    <t>*Definición negocio</t>
  </si>
  <si>
    <t>b</t>
  </si>
  <si>
    <t>c</t>
  </si>
  <si>
    <t>+ lento; 1-2 días; Tarifas distintas</t>
  </si>
  <si>
    <t>+ lento; 1-2 días; Tarifas iguales</t>
  </si>
  <si>
    <t>+ lento; 3 o más días</t>
  </si>
  <si>
    <t>= a competencia; Tarifas distintas</t>
  </si>
  <si>
    <t>= a competencia; Tarifas iguales</t>
  </si>
  <si>
    <t>+ rápido; 1-2 días; Tarifas distintas</t>
  </si>
  <si>
    <t>+ rápido; 1-2 días; Tarifas iguales</t>
  </si>
  <si>
    <t>+ rápido; 3-4 días</t>
  </si>
  <si>
    <t>+ rápido; 5 o más días</t>
  </si>
  <si>
    <t>*Completar en base a análisis que tiene Eduardo</t>
  </si>
  <si>
    <t>T mínimo (igual al mercado) + 10%</t>
  </si>
  <si>
    <t>T mínimo (igual al mercado) - x%</t>
  </si>
  <si>
    <t>Revisión manual</t>
  </si>
  <si>
    <t>T máximo (igual al mercado)</t>
  </si>
  <si>
    <t>T máximo (igual al mercado) + a%</t>
  </si>
  <si>
    <t>T máximo (igual al mercado) + b%</t>
  </si>
  <si>
    <t>T máximo (igual al mercado) + c%</t>
  </si>
  <si>
    <t>Comunas para resumen</t>
  </si>
  <si>
    <t>Costo logístico (tarifas mínimas Falabella)</t>
  </si>
  <si>
    <t>Tarifas máximas Falabella</t>
  </si>
  <si>
    <t>Tmin del mercado (sin Falabella)</t>
  </si>
  <si>
    <t>Tmax mercado (sin Falabella)</t>
  </si>
  <si>
    <t>Escenario 1</t>
  </si>
  <si>
    <t>Escenario 2</t>
  </si>
  <si>
    <t>Escenario 3</t>
  </si>
  <si>
    <t>Escenario 4</t>
  </si>
  <si>
    <t>Escenario 5</t>
  </si>
  <si>
    <t>Escenario 6</t>
  </si>
  <si>
    <t>Escenario 7</t>
  </si>
  <si>
    <t>Escenario 8</t>
  </si>
  <si>
    <t>Escenario 9</t>
  </si>
  <si>
    <t>RM</t>
  </si>
  <si>
    <t>Regs</t>
  </si>
  <si>
    <t>Com. con tilde</t>
  </si>
  <si>
    <t>Comuna</t>
  </si>
  <si>
    <t>Zona</t>
  </si>
  <si>
    <t>Cód.</t>
  </si>
  <si>
    <t>Tamaño</t>
  </si>
  <si>
    <t>Escenario</t>
  </si>
  <si>
    <t>Col</t>
  </si>
  <si>
    <t>N°</t>
  </si>
  <si>
    <t>VIÑA DEL MAR</t>
  </si>
  <si>
    <t>Norte</t>
  </si>
  <si>
    <t>w</t>
  </si>
  <si>
    <t>aa</t>
  </si>
  <si>
    <t>ae</t>
  </si>
  <si>
    <t>COPIAPÓ</t>
  </si>
  <si>
    <t>ai</t>
  </si>
  <si>
    <t>ÑUÑOA</t>
  </si>
  <si>
    <t>Sur</t>
  </si>
  <si>
    <t>am</t>
  </si>
  <si>
    <t>aq</t>
  </si>
  <si>
    <t>au</t>
  </si>
  <si>
    <t>ay</t>
  </si>
  <si>
    <t>bc</t>
  </si>
  <si>
    <t>PEÑALOLEN</t>
  </si>
  <si>
    <t>y</t>
  </si>
  <si>
    <t>ac</t>
  </si>
  <si>
    <t>ag</t>
  </si>
  <si>
    <t>ak</t>
  </si>
  <si>
    <t>Centro</t>
  </si>
  <si>
    <t>ao</t>
  </si>
  <si>
    <t>Rango</t>
  </si>
  <si>
    <t>as</t>
  </si>
  <si>
    <t>Tabla rangos de tarifas</t>
  </si>
  <si>
    <t>aw</t>
  </si>
  <si>
    <t>Rango ini</t>
  </si>
  <si>
    <t>Tarifa</t>
  </si>
  <si>
    <t>ba</t>
  </si>
  <si>
    <t>be</t>
  </si>
  <si>
    <t>CHILLÁN</t>
  </si>
  <si>
    <t>CONCEPCIÓN</t>
  </si>
  <si>
    <t>ab</t>
  </si>
  <si>
    <t>af</t>
  </si>
  <si>
    <t>aj</t>
  </si>
  <si>
    <t>an</t>
  </si>
  <si>
    <t>ar</t>
  </si>
  <si>
    <t>av</t>
  </si>
  <si>
    <t>CURICÓ</t>
  </si>
  <si>
    <t>bd</t>
  </si>
  <si>
    <t>RM-Extra Urbano</t>
  </si>
  <si>
    <t>z</t>
  </si>
  <si>
    <t>RM-Urbano</t>
  </si>
  <si>
    <t>ad</t>
  </si>
  <si>
    <t>ah</t>
  </si>
  <si>
    <t>al</t>
  </si>
  <si>
    <t>ap</t>
  </si>
  <si>
    <t>at</t>
  </si>
  <si>
    <t>ESTACIÓN CENTRAL</t>
  </si>
  <si>
    <t>ax</t>
  </si>
  <si>
    <t>bb</t>
  </si>
  <si>
    <t>bf</t>
  </si>
  <si>
    <t>PEÑAFLOR</t>
  </si>
  <si>
    <t>LOS ÁNGELES</t>
  </si>
  <si>
    <t>PUCÓN</t>
  </si>
  <si>
    <t>LA UNIÓN</t>
  </si>
  <si>
    <t>MACHALÍ</t>
  </si>
  <si>
    <t>repetido</t>
  </si>
  <si>
    <t>Mini Ticket</t>
  </si>
  <si>
    <t>Big Ticket</t>
  </si>
  <si>
    <t>Super Big Ticket</t>
  </si>
  <si>
    <t>Costo</t>
  </si>
  <si>
    <t>FALABELLA</t>
  </si>
  <si>
    <t>RIPLEY</t>
  </si>
  <si>
    <t>PARIS</t>
  </si>
  <si>
    <t>Análisis</t>
  </si>
  <si>
    <t>Código</t>
  </si>
  <si>
    <t>$ Despacho</t>
  </si>
  <si>
    <t>Dias Despacho</t>
  </si>
  <si>
    <t>Min $ Despacho</t>
  </si>
  <si>
    <t>Tipo Escenario</t>
  </si>
  <si>
    <t>Distancia</t>
  </si>
  <si>
    <t>Tarifa Sugerida</t>
  </si>
  <si>
    <t>Nueva Tarifa</t>
  </si>
  <si>
    <t>¿Cumple Criterio Tamaño -1?</t>
  </si>
  <si>
    <t>No Aplica</t>
  </si>
  <si>
    <t>Regiones</t>
  </si>
  <si>
    <t>rev</t>
  </si>
  <si>
    <t>1° Pegar en pestaña "Cambios" de archivo "Generador ShippingMatrix ATG"</t>
  </si>
  <si>
    <t>*Validar que el valor de despacho Falabella sea el correcto</t>
  </si>
  <si>
    <t>COD.</t>
  </si>
  <si>
    <t>COMUNA</t>
  </si>
  <si>
    <t>Cambios</t>
  </si>
  <si>
    <t>$ Despacho Original</t>
  </si>
  <si>
    <t>$ Despacho Modificado</t>
  </si>
  <si>
    <t>Comunas Pricing</t>
  </si>
  <si>
    <t>Top 30 comunas</t>
  </si>
  <si>
    <t>Las Condes</t>
  </si>
  <si>
    <t>Santiago</t>
  </si>
  <si>
    <t>Maipú</t>
  </si>
  <si>
    <t>Providencia</t>
  </si>
  <si>
    <t>Ñuñoa</t>
  </si>
  <si>
    <t>Puente Alto</t>
  </si>
  <si>
    <t>La Florida</t>
  </si>
  <si>
    <t>Vitacura</t>
  </si>
  <si>
    <t>Pudahuel</t>
  </si>
  <si>
    <t>San Bernardo</t>
  </si>
  <si>
    <t>*Pegar en mail</t>
  </si>
  <si>
    <t>Peñalolen</t>
  </si>
  <si>
    <t>Colina</t>
  </si>
  <si>
    <t>San Miguel</t>
  </si>
  <si>
    <t>Quilicura</t>
  </si>
  <si>
    <t>PROMEDIO
RM</t>
  </si>
  <si>
    <t>Región Metropolitana</t>
  </si>
  <si>
    <t>La Serena (IV)</t>
  </si>
  <si>
    <t>Viña del Mar (V)</t>
  </si>
  <si>
    <t>Valparaiso (V)</t>
  </si>
  <si>
    <t>Rancagua (VI)</t>
  </si>
  <si>
    <t>Otras regiones</t>
  </si>
  <si>
    <t>Talca (VII)</t>
  </si>
  <si>
    <t>Chillán (VIII)</t>
  </si>
  <si>
    <t>Concepción (VIII)</t>
  </si>
  <si>
    <t>Valdivia (XIV)</t>
  </si>
  <si>
    <t>Temuco (IX)</t>
  </si>
  <si>
    <t>Osorno (X)</t>
  </si>
  <si>
    <t>Región No Extrema</t>
  </si>
  <si>
    <t>Arica (XV)</t>
  </si>
  <si>
    <t>Iquique (I)</t>
  </si>
  <si>
    <t>Antofogasta (II)</t>
  </si>
  <si>
    <t>Copiapó (III)</t>
  </si>
  <si>
    <t>Coyhaique (XI)</t>
  </si>
  <si>
    <t>Punta Arenas (XII)</t>
  </si>
  <si>
    <t>Región Extrema</t>
  </si>
  <si>
    <t>PROMEDIO
 OTRAS REGIONES</t>
  </si>
  <si>
    <t>BANDA</t>
  </si>
  <si>
    <t>COTA ACTUAL</t>
  </si>
  <si>
    <t>COTA MODIFICADA</t>
  </si>
  <si>
    <t>TARIFA ACTUAL
BT</t>
  </si>
  <si>
    <t>TARIFA MODIFICADA
BT</t>
  </si>
  <si>
    <t>TARIFA ACTUAL
SBT</t>
  </si>
  <si>
    <t>TARIFA MODIFICADA
SBT</t>
  </si>
  <si>
    <t>A1</t>
  </si>
  <si>
    <t>-</t>
  </si>
  <si>
    <t>A2</t>
  </si>
  <si>
    <t>P1</t>
  </si>
  <si>
    <t>P2</t>
  </si>
  <si>
    <t>Modelo</t>
  </si>
  <si>
    <t>Gio</t>
  </si>
  <si>
    <t>MT vs BT</t>
  </si>
  <si>
    <t>BT vs SBT</t>
  </si>
  <si>
    <t>MT1</t>
  </si>
  <si>
    <t>MT2</t>
  </si>
  <si>
    <t>MT3</t>
  </si>
  <si>
    <t>Delta MT</t>
  </si>
  <si>
    <t>Estado MT</t>
  </si>
  <si>
    <t>BT1</t>
  </si>
  <si>
    <t>BT2</t>
  </si>
  <si>
    <t>BT3</t>
  </si>
  <si>
    <t>Delta BT</t>
  </si>
  <si>
    <t>Estado BT</t>
  </si>
  <si>
    <t>SBT1</t>
  </si>
  <si>
    <t>SBT2</t>
  </si>
  <si>
    <t>SBT3</t>
  </si>
  <si>
    <t>Delta SBT</t>
  </si>
  <si>
    <t>Estado SBT</t>
  </si>
  <si>
    <t>Comparación 16-08-2018</t>
  </si>
  <si>
    <t>Cant. manual comunas</t>
  </si>
  <si>
    <t>Total comunas modelo</t>
  </si>
  <si>
    <t>% comunas manual</t>
  </si>
  <si>
    <t>Total</t>
  </si>
  <si>
    <t>Mayor con el modelo*</t>
  </si>
  <si>
    <t>Menor con el modelo*</t>
  </si>
  <si>
    <t>Delta*</t>
  </si>
  <si>
    <t>*Comparación con 69 comunas</t>
  </si>
  <si>
    <t>Mayores Delta</t>
  </si>
  <si>
    <t>Errores entre SBT y MT</t>
  </si>
  <si>
    <t>Errores entre BT y MT</t>
  </si>
  <si>
    <t>NO MODIFICAR EL ORDEN DE LA TABLA</t>
  </si>
  <si>
    <t>Etiquetas de columna</t>
  </si>
  <si>
    <t>Suma de costo</t>
  </si>
  <si>
    <t>Suma de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</si>
</sst>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 * #,##0.00_ ;_ * \-#,##0.00_ ;_ * &quot;-&quot;??_ ;_ @_ "/>
    <numFmt numFmtId="164" formatCode="#,##0_ ;\-#,##0\ "/>
    <numFmt numFmtId="165" formatCode="_ * #,##0_ ;_ * \-#,##0_ ;_ * &quot;-&quot;??_ ;_ @_ "/>
    <numFmt numFmtId="166" formatCode="yyyy\-mm\-dd\ hh:mm:ss"/>
    <numFmt numFmtId="167" formatCode="_-[$$-340A]\ * #,##0.00_-;\-[$$-340A]\ * #,##0.00_-;_-[$$-340A]\ * &quot;-&quot;??_-;_-@_-"/>
    <numFmt numFmtId="168" formatCode="_-[$$-340A]\ * #,##0_-;\-[$$-340A]\ * #,##0_-;_-[$$-340A]\ * &quot;-&quot;??_-;_-@_-"/>
    <numFmt numFmtId="169" formatCode="_-&quot;$&quot;\ * #,##0_-;\-&quot;$&quot;\ * #,##0_-;_-&quot;$&quot;\ * &quot;-&quot;??_-;_-@_-"/>
    <numFmt numFmtId="170" formatCode="_-* #,##0_-;\-* #,##0_-;_-* &quot;-&quot;??_-;_-@_-"/>
    <numFmt numFmtId="171" formatCode="&quot;$&quot;\ #,##0;\-&quot;$&quot;\ #,##0"/>
    <numFmt numFmtId="172" formatCode="&quot;$&quot;\ #,##0"/>
    <numFmt numFmtId="173" formatCode="_-* #,##0.0_-;\-* #,##0.0_-;_-* &quot;-&quot;??_-;_-@_-"/>
    <numFmt numFmtId="174" formatCode="0.0%"/>
    <numFmt numFmtId="175" formatCode="_-* #,##0.00_-;\-* #,##0.00_-;_-* &quot;-&quot;??_-;_-@_-"/>
    <numFmt numFmtId="176" formatCode="_-&quot;$&quot;\ * #,##0.00_-;\-&quot;$&quot;\ * #,##0.00_-;_-&quot;$&quot;\ 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8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trike/>
      <sz val="11"/>
      <color theme="0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FF0000"/>
      <name val="Calibri"/>
      <family val="2"/>
    </font>
    <font>
      <sz val="11"/>
      <color theme="9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ACB9CA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theme="4"/>
      </patternFill>
    </fill>
    <fill>
      <patternFill patternType="solid">
        <fgColor theme="3" tint="0.79998168889431442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175" fontId="1" fillId="0" borderId="0"/>
    <xf numFmtId="176" fontId="1" fillId="0" borderId="0"/>
    <xf numFmtId="0" fontId="2" fillId="0" borderId="0"/>
    <xf numFmtId="43" fontId="2" fillId="0" borderId="0"/>
    <xf numFmtId="175" fontId="1" fillId="0" borderId="0"/>
    <xf numFmtId="176" fontId="1" fillId="0" borderId="0"/>
    <xf numFmtId="176" fontId="1" fillId="0" borderId="0"/>
    <xf numFmtId="175" fontId="1" fillId="0" borderId="0"/>
    <xf numFmtId="0" fontId="1" fillId="0" borderId="0"/>
  </cellStyleXfs>
  <cellXfs count="252">
    <xf numFmtId="0" fontId="0" fillId="0" borderId="0" xfId="0"/>
    <xf numFmtId="0" fontId="2" fillId="0" borderId="0" xfId="3"/>
    <xf numFmtId="0" fontId="4" fillId="0" borderId="0" xfId="3" applyFont="1" applyAlignment="1">
      <alignment horizontal="center" vertical="center"/>
    </xf>
    <xf numFmtId="0" fontId="4" fillId="0" borderId="0" xfId="3" applyFont="1"/>
    <xf numFmtId="0" fontId="7" fillId="0" borderId="0" xfId="0" applyFont="1"/>
    <xf numFmtId="22" fontId="7" fillId="0" borderId="0" xfId="0" applyNumberFormat="1" applyFont="1"/>
    <xf numFmtId="22" fontId="2" fillId="0" borderId="0" xfId="3" applyNumberFormat="1"/>
    <xf numFmtId="14" fontId="2" fillId="0" borderId="0" xfId="3" applyNumberFormat="1"/>
    <xf numFmtId="0" fontId="3" fillId="4" borderId="0" xfId="3" applyFont="1" applyFill="1" applyAlignment="1">
      <alignment horizontal="center" vertical="center"/>
    </xf>
    <xf numFmtId="0" fontId="0" fillId="0" borderId="1" xfId="0" applyBorder="1"/>
    <xf numFmtId="0" fontId="0" fillId="6" borderId="1" xfId="0" applyFill="1" applyBorder="1"/>
    <xf numFmtId="0" fontId="0" fillId="3" borderId="1" xfId="0" applyFill="1" applyBorder="1"/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4" fillId="4" borderId="1" xfId="3" applyFont="1" applyFill="1" applyBorder="1"/>
    <xf numFmtId="0" fontId="9" fillId="0" borderId="0" xfId="3" applyFont="1" applyAlignment="1">
      <alignment horizontal="left" vertical="center"/>
    </xf>
    <xf numFmtId="0" fontId="10" fillId="4" borderId="0" xfId="3" applyFont="1" applyFill="1" applyAlignment="1">
      <alignment horizontal="center" vertical="center"/>
    </xf>
    <xf numFmtId="0" fontId="11" fillId="0" borderId="0" xfId="3" applyFont="1"/>
    <xf numFmtId="0" fontId="8" fillId="4" borderId="0" xfId="0" applyFont="1" applyFill="1" applyAlignment="1">
      <alignment horizontal="center" vertical="center"/>
    </xf>
    <xf numFmtId="0" fontId="14" fillId="8" borderId="2" xfId="0" applyFont="1" applyFill="1" applyBorder="1" applyAlignment="1">
      <alignment horizontal="center" vertical="center" wrapText="1"/>
    </xf>
    <xf numFmtId="0" fontId="13" fillId="8" borderId="3" xfId="0" applyFont="1" applyFill="1" applyBorder="1" applyAlignment="1">
      <alignment horizontal="center" vertical="center" wrapText="1"/>
    </xf>
    <xf numFmtId="0" fontId="4" fillId="4" borderId="1" xfId="0" applyFont="1" applyFill="1" applyBorder="1"/>
    <xf numFmtId="0" fontId="13" fillId="8" borderId="8" xfId="0" applyFont="1" applyFill="1" applyBorder="1" applyAlignment="1">
      <alignment horizontal="center" vertical="center"/>
    </xf>
    <xf numFmtId="0" fontId="13" fillId="8" borderId="13" xfId="0" applyFont="1" applyFill="1" applyBorder="1" applyAlignment="1">
      <alignment horizontal="center" vertical="center"/>
    </xf>
    <xf numFmtId="0" fontId="13" fillId="8" borderId="30" xfId="0" applyFont="1" applyFill="1" applyBorder="1" applyAlignment="1">
      <alignment horizontal="center" vertical="center"/>
    </xf>
    <xf numFmtId="9" fontId="0" fillId="0" borderId="0" xfId="0" applyNumberFormat="1"/>
    <xf numFmtId="0" fontId="0" fillId="12" borderId="1" xfId="0" applyFill="1" applyBorder="1"/>
    <xf numFmtId="0" fontId="16" fillId="13" borderId="1" xfId="0" applyFont="1" applyFill="1" applyBorder="1"/>
    <xf numFmtId="0" fontId="18" fillId="3" borderId="0" xfId="0" applyFont="1" applyFill="1"/>
    <xf numFmtId="9" fontId="0" fillId="4" borderId="1" xfId="0" applyNumberFormat="1" applyFill="1" applyBorder="1"/>
    <xf numFmtId="0" fontId="15" fillId="0" borderId="0" xfId="0" applyFont="1"/>
    <xf numFmtId="0" fontId="0" fillId="4" borderId="31" xfId="0" applyFill="1" applyBorder="1"/>
    <xf numFmtId="0" fontId="4" fillId="4" borderId="1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 wrapText="1"/>
    </xf>
    <xf numFmtId="0" fontId="20" fillId="4" borderId="0" xfId="0" applyFont="1" applyFill="1"/>
    <xf numFmtId="0" fontId="21" fillId="3" borderId="0" xfId="0" applyFont="1" applyFill="1"/>
    <xf numFmtId="0" fontId="0" fillId="4" borderId="33" xfId="0" applyFill="1" applyBorder="1"/>
    <xf numFmtId="0" fontId="0" fillId="4" borderId="1" xfId="0" applyFill="1" applyBorder="1"/>
    <xf numFmtId="0" fontId="4" fillId="4" borderId="34" xfId="3" applyFont="1" applyFill="1" applyBorder="1"/>
    <xf numFmtId="0" fontId="17" fillId="6" borderId="1" xfId="0" applyFont="1" applyFill="1" applyBorder="1"/>
    <xf numFmtId="9" fontId="0" fillId="6" borderId="1" xfId="0" applyNumberFormat="1" applyFill="1" applyBorder="1"/>
    <xf numFmtId="0" fontId="5" fillId="6" borderId="0" xfId="0" applyFont="1" applyFill="1"/>
    <xf numFmtId="0" fontId="5" fillId="6" borderId="0" xfId="0" applyFont="1" applyFill="1" applyAlignment="1">
      <alignment horizontal="right"/>
    </xf>
    <xf numFmtId="0" fontId="0" fillId="6" borderId="0" xfId="0" applyFill="1"/>
    <xf numFmtId="0" fontId="6" fillId="6" borderId="0" xfId="0" applyFont="1" applyFill="1"/>
    <xf numFmtId="0" fontId="6" fillId="6" borderId="0" xfId="0" applyFont="1" applyFill="1" applyAlignment="1">
      <alignment horizontal="right"/>
    </xf>
    <xf numFmtId="0" fontId="5" fillId="6" borderId="0" xfId="0" applyFont="1" applyFill="1" applyAlignment="1">
      <alignment wrapText="1"/>
    </xf>
    <xf numFmtId="0" fontId="18" fillId="0" borderId="0" xfId="0" applyFont="1"/>
    <xf numFmtId="0" fontId="4" fillId="0" borderId="1" xfId="0" applyFont="1" applyBorder="1"/>
    <xf numFmtId="0" fontId="13" fillId="8" borderId="35" xfId="0" applyFont="1" applyFill="1" applyBorder="1" applyAlignment="1">
      <alignment horizontal="center" vertical="center"/>
    </xf>
    <xf numFmtId="0" fontId="13" fillId="8" borderId="36" xfId="0" applyFont="1" applyFill="1" applyBorder="1" applyAlignment="1">
      <alignment horizontal="center" vertical="center"/>
    </xf>
    <xf numFmtId="0" fontId="13" fillId="8" borderId="37" xfId="0" applyFont="1" applyFill="1" applyBorder="1" applyAlignment="1">
      <alignment horizontal="center" vertical="center"/>
    </xf>
    <xf numFmtId="0" fontId="13" fillId="8" borderId="38" xfId="0" applyFont="1" applyFill="1" applyBorder="1" applyAlignment="1">
      <alignment horizontal="center" vertical="center"/>
    </xf>
    <xf numFmtId="0" fontId="14" fillId="8" borderId="39" xfId="0" applyFont="1" applyFill="1" applyBorder="1" applyAlignment="1">
      <alignment horizontal="center" vertical="center" wrapText="1"/>
    </xf>
    <xf numFmtId="0" fontId="14" fillId="8" borderId="40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 vertical="center" indent="1"/>
    </xf>
    <xf numFmtId="0" fontId="22" fillId="0" borderId="0" xfId="0" applyFont="1" applyAlignment="1">
      <alignment horizontal="center" vertical="center"/>
    </xf>
    <xf numFmtId="0" fontId="23" fillId="15" borderId="3" xfId="0" applyFont="1" applyFill="1" applyBorder="1" applyAlignment="1">
      <alignment horizontal="left" vertical="center" wrapText="1" indent="1"/>
    </xf>
    <xf numFmtId="0" fontId="22" fillId="0" borderId="47" xfId="0" applyFont="1" applyBorder="1" applyAlignment="1">
      <alignment horizontal="left" vertical="center" indent="1"/>
    </xf>
    <xf numFmtId="0" fontId="22" fillId="0" borderId="52" xfId="0" applyFont="1" applyBorder="1" applyAlignment="1">
      <alignment horizontal="center" vertical="center"/>
    </xf>
    <xf numFmtId="0" fontId="22" fillId="16" borderId="3" xfId="0" applyFont="1" applyFill="1" applyBorder="1" applyAlignment="1">
      <alignment horizontal="left" indent="1"/>
    </xf>
    <xf numFmtId="0" fontId="22" fillId="0" borderId="0" xfId="0" applyFont="1"/>
    <xf numFmtId="0" fontId="22" fillId="0" borderId="47" xfId="0" applyFont="1" applyBorder="1" applyAlignment="1">
      <alignment horizontal="left" indent="1"/>
    </xf>
    <xf numFmtId="0" fontId="22" fillId="3" borderId="51" xfId="0" applyFont="1" applyFill="1" applyBorder="1" applyAlignment="1">
      <alignment horizontal="center" vertical="center"/>
    </xf>
    <xf numFmtId="0" fontId="26" fillId="0" borderId="0" xfId="0" applyFont="1"/>
    <xf numFmtId="0" fontId="0" fillId="0" borderId="0" xfId="0" applyAlignment="1">
      <alignment horizontal="left" indent="3"/>
    </xf>
    <xf numFmtId="0" fontId="4" fillId="0" borderId="0" xfId="3" applyFont="1" applyAlignment="1">
      <alignment horizontal="left" vertical="center"/>
    </xf>
    <xf numFmtId="0" fontId="7" fillId="6" borderId="0" xfId="0" applyFont="1" applyFill="1"/>
    <xf numFmtId="0" fontId="7" fillId="6" borderId="0" xfId="0" applyFont="1" applyFill="1" applyAlignment="1">
      <alignment wrapText="1"/>
    </xf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49" xfId="0" applyBorder="1"/>
    <xf numFmtId="0" fontId="0" fillId="0" borderId="55" xfId="0" applyBorder="1"/>
    <xf numFmtId="0" fontId="0" fillId="0" borderId="48" xfId="0" applyBorder="1"/>
    <xf numFmtId="0" fontId="0" fillId="0" borderId="54" xfId="0" applyBorder="1"/>
    <xf numFmtId="0" fontId="27" fillId="4" borderId="1" xfId="0" applyFont="1" applyFill="1" applyBorder="1"/>
    <xf numFmtId="0" fontId="4" fillId="0" borderId="0" xfId="0" applyFont="1"/>
    <xf numFmtId="0" fontId="28" fillId="0" borderId="0" xfId="0" applyFont="1"/>
    <xf numFmtId="11" fontId="5" fillId="6" borderId="0" xfId="0" applyNumberFormat="1" applyFont="1" applyFill="1"/>
    <xf numFmtId="11" fontId="6" fillId="6" borderId="0" xfId="0" applyNumberFormat="1" applyFont="1" applyFill="1"/>
    <xf numFmtId="0" fontId="27" fillId="4" borderId="0" xfId="0" applyFont="1" applyFill="1"/>
    <xf numFmtId="0" fontId="4" fillId="0" borderId="32" xfId="0" applyFont="1" applyBorder="1"/>
    <xf numFmtId="0" fontId="4" fillId="0" borderId="60" xfId="0" applyFont="1" applyBorder="1"/>
    <xf numFmtId="0" fontId="4" fillId="0" borderId="35" xfId="0" applyFont="1" applyBorder="1"/>
    <xf numFmtId="0" fontId="4" fillId="0" borderId="36" xfId="0" applyFont="1" applyBorder="1"/>
    <xf numFmtId="0" fontId="0" fillId="0" borderId="36" xfId="0" applyBorder="1"/>
    <xf numFmtId="0" fontId="4" fillId="0" borderId="61" xfId="0" applyFont="1" applyBorder="1"/>
    <xf numFmtId="0" fontId="4" fillId="0" borderId="62" xfId="0" applyFont="1" applyBorder="1"/>
    <xf numFmtId="0" fontId="4" fillId="0" borderId="37" xfId="0" applyFont="1" applyBorder="1"/>
    <xf numFmtId="0" fontId="4" fillId="0" borderId="42" xfId="0" applyFont="1" applyBorder="1"/>
    <xf numFmtId="0" fontId="4" fillId="0" borderId="38" xfId="0" applyFont="1" applyBorder="1"/>
    <xf numFmtId="0" fontId="27" fillId="4" borderId="63" xfId="0" applyFont="1" applyFill="1" applyBorder="1" applyAlignment="1">
      <alignment vertical="center"/>
    </xf>
    <xf numFmtId="0" fontId="27" fillId="4" borderId="64" xfId="0" applyFont="1" applyFill="1" applyBorder="1" applyAlignment="1">
      <alignment vertical="center"/>
    </xf>
    <xf numFmtId="0" fontId="27" fillId="4" borderId="64" xfId="0" applyFont="1" applyFill="1" applyBorder="1" applyAlignment="1">
      <alignment vertical="center" wrapText="1"/>
    </xf>
    <xf numFmtId="0" fontId="27" fillId="4" borderId="65" xfId="0" applyFont="1" applyFill="1" applyBorder="1" applyAlignment="1">
      <alignment vertical="center" wrapText="1"/>
    </xf>
    <xf numFmtId="0" fontId="4" fillId="0" borderId="66" xfId="0" applyFont="1" applyBorder="1"/>
    <xf numFmtId="0" fontId="4" fillId="0" borderId="39" xfId="0" applyFont="1" applyBorder="1"/>
    <xf numFmtId="0" fontId="4" fillId="0" borderId="41" xfId="0" applyFont="1" applyBorder="1"/>
    <xf numFmtId="0" fontId="4" fillId="0" borderId="41" xfId="0" quotePrefix="1" applyFont="1" applyBorder="1"/>
    <xf numFmtId="0" fontId="4" fillId="0" borderId="40" xfId="0" applyFont="1" applyBorder="1"/>
    <xf numFmtId="0" fontId="0" fillId="0" borderId="42" xfId="0" applyBorder="1"/>
    <xf numFmtId="0" fontId="0" fillId="0" borderId="38" xfId="0" applyBorder="1"/>
    <xf numFmtId="0" fontId="4" fillId="0" borderId="63" xfId="0" applyFont="1" applyBorder="1"/>
    <xf numFmtId="0" fontId="4" fillId="0" borderId="67" xfId="0" applyFont="1" applyBorder="1"/>
    <xf numFmtId="0" fontId="4" fillId="0" borderId="16" xfId="0" applyFont="1" applyBorder="1"/>
    <xf numFmtId="0" fontId="4" fillId="0" borderId="68" xfId="0" applyFont="1" applyBorder="1"/>
    <xf numFmtId="0" fontId="4" fillId="0" borderId="64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64" xfId="0" quotePrefix="1" applyFont="1" applyBorder="1" applyAlignment="1">
      <alignment vertical="center"/>
    </xf>
    <xf numFmtId="0" fontId="4" fillId="0" borderId="17" xfId="0" quotePrefix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quotePrefix="1" applyFont="1" applyBorder="1" applyAlignment="1">
      <alignment vertical="center"/>
    </xf>
    <xf numFmtId="0" fontId="0" fillId="0" borderId="0" xfId="0"/>
    <xf numFmtId="0" fontId="0" fillId="4" borderId="1" xfId="0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5" fontId="4" fillId="0" borderId="0" xfId="4" applyNumberFormat="1" applyFont="1" applyAlignment="1">
      <alignment horizontal="left" vertical="center"/>
    </xf>
    <xf numFmtId="0" fontId="29" fillId="6" borderId="69" xfId="3" applyFont="1" applyFill="1" applyBorder="1" applyAlignment="1">
      <alignment horizontal="center" vertical="top"/>
    </xf>
    <xf numFmtId="165" fontId="29" fillId="6" borderId="69" xfId="4" applyNumberFormat="1" applyFont="1" applyFill="1" applyBorder="1" applyAlignment="1">
      <alignment horizontal="center" vertical="top"/>
    </xf>
    <xf numFmtId="0" fontId="29" fillId="4" borderId="69" xfId="3" applyFont="1" applyFill="1" applyBorder="1" applyAlignment="1">
      <alignment horizontal="center" vertical="top"/>
    </xf>
    <xf numFmtId="167" fontId="0" fillId="0" borderId="0" xfId="0" applyNumberFormat="1"/>
    <xf numFmtId="168" fontId="0" fillId="6" borderId="1" xfId="0" applyNumberFormat="1" applyFill="1" applyBorder="1"/>
    <xf numFmtId="168" fontId="0" fillId="0" borderId="1" xfId="0" applyNumberFormat="1" applyBorder="1"/>
    <xf numFmtId="168" fontId="0" fillId="4" borderId="1" xfId="0" applyNumberFormat="1" applyFill="1" applyBorder="1"/>
    <xf numFmtId="168" fontId="22" fillId="0" borderId="1" xfId="0" applyNumberFormat="1" applyFont="1" applyBorder="1"/>
    <xf numFmtId="168" fontId="22" fillId="0" borderId="0" xfId="0" applyNumberFormat="1" applyFont="1"/>
    <xf numFmtId="168" fontId="22" fillId="6" borderId="1" xfId="0" applyNumberFormat="1" applyFont="1" applyFill="1" applyBorder="1"/>
    <xf numFmtId="169" fontId="4" fillId="0" borderId="0" xfId="2" applyNumberFormat="1" applyFont="1" applyAlignment="1">
      <alignment horizontal="center" vertical="center"/>
    </xf>
    <xf numFmtId="170" fontId="4" fillId="0" borderId="0" xfId="1" applyNumberFormat="1" applyFont="1" applyAlignment="1">
      <alignment horizontal="center" vertical="center"/>
    </xf>
    <xf numFmtId="169" fontId="8" fillId="4" borderId="0" xfId="2" applyNumberFormat="1" applyFont="1" applyFill="1" applyAlignment="1">
      <alignment horizontal="center" vertical="center"/>
    </xf>
    <xf numFmtId="170" fontId="8" fillId="4" borderId="0" xfId="1" applyNumberFormat="1" applyFont="1" applyFill="1" applyAlignment="1">
      <alignment horizontal="center" vertical="center"/>
    </xf>
    <xf numFmtId="169" fontId="12" fillId="4" borderId="1" xfId="2" applyNumberFormat="1" applyFont="1" applyFill="1" applyBorder="1" applyAlignment="1">
      <alignment horizontal="center" vertical="center" wrapText="1"/>
    </xf>
    <xf numFmtId="170" fontId="12" fillId="4" borderId="1" xfId="1" applyNumberFormat="1" applyFont="1" applyFill="1" applyBorder="1" applyAlignment="1">
      <alignment horizontal="center" vertical="center" wrapText="1"/>
    </xf>
    <xf numFmtId="171" fontId="4" fillId="0" borderId="24" xfId="2" applyNumberFormat="1" applyFont="1" applyBorder="1" applyAlignment="1">
      <alignment horizontal="center" vertical="center"/>
    </xf>
    <xf numFmtId="164" fontId="4" fillId="0" borderId="24" xfId="1" applyNumberFormat="1" applyFont="1" applyBorder="1" applyAlignment="1">
      <alignment horizontal="center" vertical="center"/>
    </xf>
    <xf numFmtId="171" fontId="4" fillId="0" borderId="11" xfId="2" applyNumberFormat="1" applyFont="1" applyBorder="1" applyAlignment="1">
      <alignment horizontal="center" vertical="center"/>
    </xf>
    <xf numFmtId="164" fontId="4" fillId="0" borderId="11" xfId="1" applyNumberFormat="1" applyFont="1" applyBorder="1" applyAlignment="1">
      <alignment horizontal="center" vertical="center"/>
    </xf>
    <xf numFmtId="171" fontId="4" fillId="0" borderId="11" xfId="0" applyNumberFormat="1" applyFont="1" applyBorder="1" applyAlignment="1">
      <alignment horizontal="center" vertical="center"/>
    </xf>
    <xf numFmtId="171" fontId="4" fillId="6" borderId="11" xfId="0" applyNumberFormat="1" applyFont="1" applyFill="1" applyBorder="1" applyAlignment="1">
      <alignment horizontal="center" vertical="center"/>
    </xf>
    <xf numFmtId="172" fontId="4" fillId="0" borderId="11" xfId="0" applyNumberFormat="1" applyFont="1" applyBorder="1" applyAlignment="1">
      <alignment horizontal="center" vertical="center"/>
    </xf>
    <xf numFmtId="171" fontId="4" fillId="0" borderId="0" xfId="0" applyNumberFormat="1" applyFont="1" applyAlignment="1">
      <alignment horizontal="center" vertical="center"/>
    </xf>
    <xf numFmtId="172" fontId="4" fillId="6" borderId="11" xfId="0" applyNumberFormat="1" applyFont="1" applyFill="1" applyBorder="1" applyAlignment="1">
      <alignment horizontal="center" vertical="center"/>
    </xf>
    <xf numFmtId="172" fontId="4" fillId="0" borderId="12" xfId="0" applyNumberFormat="1" applyFont="1" applyBorder="1" applyAlignment="1">
      <alignment horizontal="center" vertical="center"/>
    </xf>
    <xf numFmtId="169" fontId="14" fillId="0" borderId="4" xfId="2" applyNumberFormat="1" applyFont="1" applyBorder="1" applyAlignment="1">
      <alignment horizontal="center" vertical="center" wrapText="1"/>
    </xf>
    <xf numFmtId="170" fontId="14" fillId="0" borderId="5" xfId="1" applyNumberFormat="1" applyFont="1" applyBorder="1" applyAlignment="1">
      <alignment horizontal="center" vertical="center" wrapText="1"/>
    </xf>
    <xf numFmtId="169" fontId="14" fillId="0" borderId="5" xfId="2" applyNumberFormat="1" applyFont="1" applyBorder="1" applyAlignment="1">
      <alignment horizontal="center" vertical="center" wrapText="1"/>
    </xf>
    <xf numFmtId="170" fontId="14" fillId="0" borderId="7" xfId="1" applyNumberFormat="1" applyFont="1" applyBorder="1" applyAlignment="1">
      <alignment horizontal="center" vertical="center" wrapText="1"/>
    </xf>
    <xf numFmtId="169" fontId="14" fillId="0" borderId="18" xfId="2" applyNumberFormat="1" applyFont="1" applyBorder="1" applyAlignment="1">
      <alignment horizontal="center" vertical="center" wrapText="1"/>
    </xf>
    <xf numFmtId="170" fontId="24" fillId="16" borderId="43" xfId="5" applyNumberFormat="1" applyFont="1" applyFill="1" applyBorder="1" applyAlignment="1">
      <alignment horizontal="center" vertical="center" wrapText="1"/>
    </xf>
    <xf numFmtId="170" fontId="24" fillId="16" borderId="45" xfId="8" applyNumberFormat="1" applyFont="1" applyFill="1" applyBorder="1" applyAlignment="1">
      <alignment horizontal="center" vertical="center" wrapText="1"/>
    </xf>
    <xf numFmtId="170" fontId="24" fillId="16" borderId="44" xfId="8" applyNumberFormat="1" applyFont="1" applyFill="1" applyBorder="1" applyAlignment="1">
      <alignment horizontal="center" vertical="center" wrapText="1"/>
    </xf>
    <xf numFmtId="170" fontId="24" fillId="16" borderId="46" xfId="5" applyNumberFormat="1" applyFont="1" applyFill="1" applyBorder="1" applyAlignment="1">
      <alignment horizontal="center" vertical="center" wrapText="1"/>
    </xf>
    <xf numFmtId="169" fontId="13" fillId="0" borderId="19" xfId="2" applyNumberFormat="1" applyFont="1" applyBorder="1" applyAlignment="1">
      <alignment horizontal="center" vertical="center"/>
    </xf>
    <xf numFmtId="169" fontId="13" fillId="0" borderId="20" xfId="2" applyNumberFormat="1" applyFont="1" applyBorder="1" applyAlignment="1">
      <alignment horizontal="center" vertical="center"/>
    </xf>
    <xf numFmtId="170" fontId="13" fillId="0" borderId="20" xfId="1" applyNumberFormat="1" applyFont="1" applyBorder="1" applyAlignment="1">
      <alignment horizontal="center" vertical="center"/>
    </xf>
    <xf numFmtId="170" fontId="13" fillId="0" borderId="21" xfId="1" applyNumberFormat="1" applyFont="1" applyBorder="1" applyAlignment="1">
      <alignment horizontal="center" vertical="center"/>
    </xf>
    <xf numFmtId="169" fontId="13" fillId="0" borderId="23" xfId="2" applyNumberFormat="1" applyFont="1" applyBorder="1" applyAlignment="1">
      <alignment horizontal="center" vertical="center"/>
    </xf>
    <xf numFmtId="170" fontId="13" fillId="0" borderId="22" xfId="1" applyNumberFormat="1" applyFont="1" applyBorder="1" applyAlignment="1">
      <alignment horizontal="center" vertical="center"/>
    </xf>
    <xf numFmtId="169" fontId="13" fillId="0" borderId="39" xfId="2" applyNumberFormat="1" applyFont="1" applyBorder="1" applyAlignment="1">
      <alignment horizontal="center" vertical="center"/>
    </xf>
    <xf numFmtId="169" fontId="13" fillId="0" borderId="41" xfId="2" applyNumberFormat="1" applyFont="1" applyBorder="1" applyAlignment="1">
      <alignment horizontal="center" vertical="center"/>
    </xf>
    <xf numFmtId="170" fontId="13" fillId="0" borderId="41" xfId="1" applyNumberFormat="1" applyFont="1" applyBorder="1" applyAlignment="1">
      <alignment horizontal="center" vertical="center"/>
    </xf>
    <xf numFmtId="170" fontId="13" fillId="0" borderId="40" xfId="1" applyNumberFormat="1" applyFont="1" applyBorder="1" applyAlignment="1">
      <alignment horizontal="center" vertical="center"/>
    </xf>
    <xf numFmtId="170" fontId="22" fillId="3" borderId="50" xfId="5" applyNumberFormat="1" applyFont="1" applyFill="1" applyBorder="1" applyAlignment="1">
      <alignment horizontal="center" vertical="center"/>
    </xf>
    <xf numFmtId="170" fontId="22" fillId="0" borderId="50" xfId="5" applyNumberFormat="1" applyFont="1" applyBorder="1" applyAlignment="1">
      <alignment horizontal="center" vertical="center"/>
    </xf>
    <xf numFmtId="170" fontId="22" fillId="0" borderId="53" xfId="5" applyNumberFormat="1" applyFont="1" applyBorder="1" applyAlignment="1">
      <alignment horizontal="center" vertical="center"/>
    </xf>
    <xf numFmtId="169" fontId="13" fillId="0" borderId="9" xfId="2" applyNumberFormat="1" applyFont="1" applyBorder="1" applyAlignment="1">
      <alignment horizontal="center" vertical="center"/>
    </xf>
    <xf numFmtId="169" fontId="13" fillId="0" borderId="24" xfId="2" applyNumberFormat="1" applyFont="1" applyBorder="1" applyAlignment="1">
      <alignment horizontal="center" vertical="center"/>
    </xf>
    <xf numFmtId="170" fontId="13" fillId="0" borderId="24" xfId="1" applyNumberFormat="1" applyFont="1" applyBorder="1" applyAlignment="1">
      <alignment horizontal="center" vertical="center"/>
    </xf>
    <xf numFmtId="170" fontId="13" fillId="0" borderId="25" xfId="1" applyNumberFormat="1" applyFont="1" applyBorder="1" applyAlignment="1">
      <alignment horizontal="center" vertical="center"/>
    </xf>
    <xf numFmtId="169" fontId="13" fillId="0" borderId="26" xfId="2" applyNumberFormat="1" applyFont="1" applyBorder="1" applyAlignment="1">
      <alignment horizontal="center" vertical="center"/>
    </xf>
    <xf numFmtId="170" fontId="13" fillId="0" borderId="10" xfId="1" applyNumberFormat="1" applyFont="1" applyBorder="1" applyAlignment="1">
      <alignment horizontal="center" vertical="center"/>
    </xf>
    <xf numFmtId="169" fontId="13" fillId="0" borderId="35" xfId="2" applyNumberFormat="1" applyFont="1" applyBorder="1" applyAlignment="1">
      <alignment horizontal="center" vertical="center"/>
    </xf>
    <xf numFmtId="169" fontId="13" fillId="0" borderId="1" xfId="2" applyNumberFormat="1" applyFont="1" applyBorder="1" applyAlignment="1">
      <alignment horizontal="center" vertical="center"/>
    </xf>
    <xf numFmtId="170" fontId="13" fillId="0" borderId="1" xfId="1" applyNumberFormat="1" applyFont="1" applyBorder="1" applyAlignment="1">
      <alignment horizontal="center" vertical="center"/>
    </xf>
    <xf numFmtId="170" fontId="13" fillId="0" borderId="36" xfId="1" applyNumberFormat="1" applyFont="1" applyBorder="1" applyAlignment="1">
      <alignment horizontal="center" vertical="center"/>
    </xf>
    <xf numFmtId="169" fontId="13" fillId="0" borderId="14" xfId="2" applyNumberFormat="1" applyFont="1" applyBorder="1" applyAlignment="1">
      <alignment horizontal="center" vertical="center"/>
    </xf>
    <xf numFmtId="169" fontId="13" fillId="0" borderId="27" xfId="2" applyNumberFormat="1" applyFont="1" applyBorder="1" applyAlignment="1">
      <alignment horizontal="center" vertical="center"/>
    </xf>
    <xf numFmtId="170" fontId="13" fillId="0" borderId="27" xfId="1" applyNumberFormat="1" applyFont="1" applyBorder="1" applyAlignment="1">
      <alignment horizontal="center" vertical="center"/>
    </xf>
    <xf numFmtId="170" fontId="13" fillId="0" borderId="28" xfId="1" applyNumberFormat="1" applyFont="1" applyBorder="1" applyAlignment="1">
      <alignment horizontal="center" vertical="center"/>
    </xf>
    <xf numFmtId="169" fontId="13" fillId="0" borderId="29" xfId="2" applyNumberFormat="1" applyFont="1" applyBorder="1" applyAlignment="1">
      <alignment horizontal="center" vertical="center"/>
    </xf>
    <xf numFmtId="170" fontId="13" fillId="0" borderId="15" xfId="1" applyNumberFormat="1" applyFont="1" applyBorder="1" applyAlignment="1">
      <alignment horizontal="center" vertical="center"/>
    </xf>
    <xf numFmtId="169" fontId="25" fillId="0" borderId="0" xfId="2" applyNumberFormat="1" applyFont="1" applyAlignment="1">
      <alignment horizontal="center" vertical="center"/>
    </xf>
    <xf numFmtId="169" fontId="13" fillId="0" borderId="0" xfId="2" applyNumberFormat="1" applyFont="1" applyAlignment="1">
      <alignment horizontal="center" vertical="center"/>
    </xf>
    <xf numFmtId="170" fontId="13" fillId="0" borderId="0" xfId="1" applyNumberFormat="1" applyFont="1" applyAlignment="1">
      <alignment horizontal="center" vertical="center"/>
    </xf>
    <xf numFmtId="169" fontId="13" fillId="0" borderId="4" xfId="2" applyNumberFormat="1" applyFont="1" applyBorder="1" applyAlignment="1">
      <alignment horizontal="center" vertical="center"/>
    </xf>
    <xf numFmtId="169" fontId="13" fillId="0" borderId="18" xfId="2" applyNumberFormat="1" applyFont="1" applyBorder="1" applyAlignment="1">
      <alignment horizontal="center" vertical="center"/>
    </xf>
    <xf numFmtId="170" fontId="13" fillId="0" borderId="5" xfId="1" applyNumberFormat="1" applyFont="1" applyBorder="1" applyAlignment="1">
      <alignment horizontal="center" vertical="center"/>
    </xf>
    <xf numFmtId="169" fontId="13" fillId="0" borderId="5" xfId="2" applyNumberFormat="1" applyFont="1" applyBorder="1" applyAlignment="1">
      <alignment horizontal="center" vertical="center"/>
    </xf>
    <xf numFmtId="170" fontId="13" fillId="0" borderId="6" xfId="1" applyNumberFormat="1" applyFont="1" applyBorder="1" applyAlignment="1">
      <alignment horizontal="center" vertical="center"/>
    </xf>
    <xf numFmtId="170" fontId="13" fillId="0" borderId="7" xfId="1" applyNumberFormat="1" applyFont="1" applyBorder="1" applyAlignment="1">
      <alignment horizontal="center" vertical="center"/>
    </xf>
    <xf numFmtId="170" fontId="22" fillId="16" borderId="43" xfId="5" applyNumberFormat="1" applyFont="1" applyFill="1" applyBorder="1" applyAlignment="1">
      <alignment horizontal="center" vertical="center"/>
    </xf>
    <xf numFmtId="173" fontId="22" fillId="16" borderId="45" xfId="5" applyNumberFormat="1" applyFont="1" applyFill="1" applyBorder="1" applyAlignment="1">
      <alignment horizontal="center" vertical="center"/>
    </xf>
    <xf numFmtId="173" fontId="22" fillId="16" borderId="44" xfId="5" applyNumberFormat="1" applyFont="1" applyFill="1" applyBorder="1" applyAlignment="1">
      <alignment horizontal="center" vertical="center"/>
    </xf>
    <xf numFmtId="170" fontId="22" fillId="16" borderId="46" xfId="5" applyNumberFormat="1" applyFont="1" applyFill="1" applyBorder="1" applyAlignment="1">
      <alignment horizontal="center" vertical="center"/>
    </xf>
    <xf numFmtId="169" fontId="13" fillId="0" borderId="37" xfId="2" applyNumberFormat="1" applyFont="1" applyBorder="1" applyAlignment="1">
      <alignment horizontal="center" vertical="center"/>
    </xf>
    <xf numFmtId="169" fontId="13" fillId="0" borderId="42" xfId="2" applyNumberFormat="1" applyFont="1" applyBorder="1" applyAlignment="1">
      <alignment horizontal="center" vertical="center"/>
    </xf>
    <xf numFmtId="170" fontId="13" fillId="0" borderId="42" xfId="1" applyNumberFormat="1" applyFont="1" applyBorder="1" applyAlignment="1">
      <alignment horizontal="center" vertical="center"/>
    </xf>
    <xf numFmtId="170" fontId="13" fillId="0" borderId="38" xfId="1" applyNumberFormat="1" applyFont="1" applyBorder="1" applyAlignment="1">
      <alignment horizontal="center" vertical="center"/>
    </xf>
    <xf numFmtId="174" fontId="0" fillId="0" borderId="1" xfId="9" applyNumberFormat="1" applyFont="1" applyBorder="1"/>
    <xf numFmtId="168" fontId="0" fillId="0" borderId="0" xfId="0" applyNumberFormat="1"/>
    <xf numFmtId="168" fontId="27" fillId="4" borderId="1" xfId="0" applyNumberFormat="1" applyFont="1" applyFill="1" applyBorder="1"/>
    <xf numFmtId="169" fontId="0" fillId="0" borderId="1" xfId="2" applyNumberFormat="1" applyFont="1" applyBorder="1"/>
    <xf numFmtId="166" fontId="5" fillId="6" borderId="0" xfId="0" applyNumberFormat="1" applyFont="1" applyFill="1"/>
    <xf numFmtId="166" fontId="6" fillId="6" borderId="0" xfId="0" applyNumberFormat="1" applyFont="1" applyFill="1"/>
    <xf numFmtId="166" fontId="7" fillId="6" borderId="0" xfId="0" applyNumberFormat="1" applyFont="1" applyFill="1"/>
    <xf numFmtId="0" fontId="29" fillId="6" borderId="69" xfId="0" applyFont="1" applyFill="1" applyBorder="1" applyAlignment="1">
      <alignment horizontal="center" vertical="top"/>
    </xf>
    <xf numFmtId="0" fontId="16" fillId="13" borderId="1" xfId="0" quotePrefix="1" applyFont="1" applyFill="1" applyBorder="1" applyAlignment="1">
      <alignment horizontal="center"/>
    </xf>
    <xf numFmtId="0" fontId="0" fillId="0" borderId="0" xfId="0"/>
    <xf numFmtId="0" fontId="0" fillId="3" borderId="1" xfId="0" quotePrefix="1" applyFill="1" applyBorder="1" applyAlignment="1">
      <alignment horizontal="center"/>
    </xf>
    <xf numFmtId="0" fontId="0" fillId="12" borderId="1" xfId="0" quotePrefix="1" applyFill="1" applyBorder="1" applyAlignment="1">
      <alignment horizontal="center"/>
    </xf>
    <xf numFmtId="0" fontId="0" fillId="12" borderId="31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6" fillId="13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16" fillId="13" borderId="31" xfId="0" applyFont="1" applyFill="1" applyBorder="1" applyAlignment="1">
      <alignment horizontal="center"/>
    </xf>
    <xf numFmtId="169" fontId="4" fillId="4" borderId="31" xfId="2" applyNumberFormat="1" applyFont="1" applyFill="1" applyBorder="1" applyAlignment="1">
      <alignment horizontal="left" vertical="center"/>
    </xf>
    <xf numFmtId="170" fontId="4" fillId="0" borderId="0" xfId="1" applyNumberFormat="1" applyFont="1" applyAlignment="1">
      <alignment horizontal="center" vertical="center"/>
    </xf>
    <xf numFmtId="169" fontId="4" fillId="0" borderId="0" xfId="2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31" xfId="0" applyFont="1" applyFill="1" applyBorder="1" applyAlignment="1">
      <alignment horizontal="left" vertical="center"/>
    </xf>
    <xf numFmtId="0" fontId="4" fillId="4" borderId="31" xfId="0" applyFont="1" applyFill="1" applyBorder="1" applyAlignment="1">
      <alignment horizontal="center" vertical="center"/>
    </xf>
    <xf numFmtId="9" fontId="4" fillId="4" borderId="31" xfId="0" applyNumberFormat="1" applyFont="1" applyFill="1" applyBorder="1" applyAlignment="1">
      <alignment horizontal="center" vertical="center"/>
    </xf>
    <xf numFmtId="169" fontId="4" fillId="2" borderId="1" xfId="2" applyNumberFormat="1" applyFont="1" applyFill="1" applyBorder="1" applyAlignment="1">
      <alignment horizontal="center" vertical="center"/>
    </xf>
    <xf numFmtId="169" fontId="4" fillId="7" borderId="1" xfId="2" applyNumberFormat="1" applyFont="1" applyFill="1" applyBorder="1" applyAlignment="1">
      <alignment horizontal="center" vertical="center"/>
    </xf>
    <xf numFmtId="169" fontId="4" fillId="5" borderId="1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2" fillId="16" borderId="2" xfId="0" applyFont="1" applyFill="1" applyBorder="1" applyAlignment="1">
      <alignment horizontal="center"/>
    </xf>
    <xf numFmtId="0" fontId="22" fillId="0" borderId="48" xfId="0" applyFont="1" applyBorder="1" applyAlignment="1">
      <alignment horizontal="left" vertical="center" indent="3"/>
    </xf>
    <xf numFmtId="0" fontId="22" fillId="0" borderId="54" xfId="0" applyFont="1" applyBorder="1" applyAlignment="1">
      <alignment horizontal="left" vertical="center" indent="3"/>
    </xf>
    <xf numFmtId="0" fontId="22" fillId="3" borderId="43" xfId="0" applyFont="1" applyFill="1" applyBorder="1" applyAlignment="1">
      <alignment horizontal="center" vertical="center"/>
    </xf>
    <xf numFmtId="0" fontId="22" fillId="3" borderId="46" xfId="0" applyFont="1" applyFill="1" applyBorder="1" applyAlignment="1">
      <alignment horizontal="center" vertical="center"/>
    </xf>
    <xf numFmtId="0" fontId="23" fillId="15" borderId="2" xfId="0" applyFont="1" applyFill="1" applyBorder="1" applyAlignment="1">
      <alignment horizontal="center" vertical="center" wrapText="1"/>
    </xf>
    <xf numFmtId="0" fontId="22" fillId="14" borderId="43" xfId="0" applyFont="1" applyFill="1" applyBorder="1" applyAlignment="1">
      <alignment horizontal="center" vertical="center"/>
    </xf>
    <xf numFmtId="0" fontId="13" fillId="8" borderId="4" xfId="0" applyFont="1" applyFill="1" applyBorder="1" applyAlignment="1">
      <alignment horizontal="center" vertical="center"/>
    </xf>
    <xf numFmtId="0" fontId="13" fillId="8" borderId="18" xfId="0" applyFont="1" applyFill="1" applyBorder="1" applyAlignment="1">
      <alignment horizontal="center" vertical="center"/>
    </xf>
    <xf numFmtId="0" fontId="13" fillId="9" borderId="4" xfId="0" applyFont="1" applyFill="1" applyBorder="1" applyAlignment="1">
      <alignment horizontal="center" vertical="center"/>
    </xf>
    <xf numFmtId="0" fontId="13" fillId="10" borderId="5" xfId="0" applyFont="1" applyFill="1" applyBorder="1" applyAlignment="1">
      <alignment horizontal="center" vertical="center"/>
    </xf>
    <xf numFmtId="0" fontId="13" fillId="11" borderId="5" xfId="0" applyFont="1" applyFill="1" applyBorder="1" applyAlignment="1">
      <alignment horizontal="center" vertical="center"/>
    </xf>
    <xf numFmtId="0" fontId="13" fillId="9" borderId="18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/>
    </xf>
    <xf numFmtId="0" fontId="13" fillId="11" borderId="17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0">
    <cellStyle name="Millares" xfId="1" builtinId="3"/>
    <cellStyle name="Millares 2" xfId="4" xr:uid="{00000000-0005-0000-0000-000004000000}"/>
    <cellStyle name="Millares 2 2" xfId="8" xr:uid="{00000000-0005-0000-0000-000008000000}"/>
    <cellStyle name="Millares 3" xfId="5" xr:uid="{00000000-0005-0000-0000-000005000000}"/>
    <cellStyle name="Moneda" xfId="2" builtinId="4"/>
    <cellStyle name="Moneda 2" xfId="7" xr:uid="{00000000-0005-0000-0000-000007000000}"/>
    <cellStyle name="Moneda 3" xfId="6" xr:uid="{00000000-0005-0000-0000-000006000000}"/>
    <cellStyle name="Normal" xfId="0" builtinId="0"/>
    <cellStyle name="Normal 2" xfId="3" xr:uid="{00000000-0005-0000-0000-000003000000}"/>
    <cellStyle name="Porcentaje" xfId="9" builtinId="5"/>
  </cellStyles>
  <dxfs count="27">
    <dxf>
      <font>
        <b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azcerda/AppData/Local/Microsoft/Windows/INetCache/Content.Outlook/SLWLS40T/Reporte%20de%20competitividad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ACTUAL"/>
      <sheetName val="DETALLE ACTUAL"/>
      <sheetName val="CAMBIOS REALIZADOS"/>
      <sheetName val="Input cuadro de Mando Ops DVD"/>
    </sheetNames>
    <sheetDataSet>
      <sheetData sheetId="0"/>
      <sheetData sheetId="1"/>
      <sheetData sheetId="2">
        <row r="2">
          <cell r="C2" t="str">
            <v>Costo</v>
          </cell>
          <cell r="D2" t="str">
            <v>MT</v>
          </cell>
          <cell r="E2">
            <v>0</v>
          </cell>
          <cell r="F2">
            <v>0</v>
          </cell>
          <cell r="G2" t="str">
            <v>BT</v>
          </cell>
          <cell r="H2">
            <v>0</v>
          </cell>
          <cell r="I2">
            <v>0</v>
          </cell>
          <cell r="J2" t="str">
            <v>SBT</v>
          </cell>
          <cell r="K2">
            <v>0</v>
          </cell>
          <cell r="L2">
            <v>0</v>
          </cell>
        </row>
        <row r="3">
          <cell r="C3" t="str">
            <v>COMUNA</v>
          </cell>
          <cell r="D3" t="str">
            <v>Costo Logístico</v>
          </cell>
          <cell r="E3" t="str">
            <v>$ Despacho original</v>
          </cell>
          <cell r="F3" t="str">
            <v>$ Despacho modificado</v>
          </cell>
          <cell r="G3" t="str">
            <v>Costo Logístico</v>
          </cell>
          <cell r="H3" t="str">
            <v>$ Despacho original</v>
          </cell>
          <cell r="I3" t="str">
            <v>$ Despacho modificado</v>
          </cell>
          <cell r="J3" t="str">
            <v>Costo Logístico</v>
          </cell>
          <cell r="K3" t="str">
            <v>$ Despacho original</v>
          </cell>
          <cell r="L3" t="str">
            <v>$ Despacho modificado</v>
          </cell>
        </row>
        <row r="4">
          <cell r="C4" t="str">
            <v>SANTIAGO</v>
          </cell>
          <cell r="D4">
            <v>3660.7426836763957</v>
          </cell>
          <cell r="E4">
            <v>3990</v>
          </cell>
          <cell r="F4">
            <v>3990</v>
          </cell>
          <cell r="G4">
            <v>7182.3638992458864</v>
          </cell>
          <cell r="H4">
            <v>7790</v>
          </cell>
          <cell r="I4">
            <v>8990</v>
          </cell>
          <cell r="J4">
            <v>10155.603300219382</v>
          </cell>
          <cell r="K4">
            <v>9990</v>
          </cell>
          <cell r="L4">
            <v>10490</v>
          </cell>
        </row>
        <row r="5">
          <cell r="C5" t="str">
            <v>LAS CONDES</v>
          </cell>
          <cell r="D5">
            <v>3380.879692841208</v>
          </cell>
          <cell r="E5">
            <v>3990</v>
          </cell>
          <cell r="F5">
            <v>3990</v>
          </cell>
          <cell r="G5">
            <v>7438.1714720722621</v>
          </cell>
          <cell r="H5">
            <v>7490</v>
          </cell>
          <cell r="I5">
            <v>8990</v>
          </cell>
          <cell r="J5">
            <v>9331.0844008321928</v>
          </cell>
          <cell r="K5">
            <v>9990</v>
          </cell>
          <cell r="L5">
            <v>10490</v>
          </cell>
        </row>
        <row r="6">
          <cell r="C6" t="str">
            <v>PROVIDENCIA</v>
          </cell>
          <cell r="D6">
            <v>4240.6877778645912</v>
          </cell>
          <cell r="E6">
            <v>3990</v>
          </cell>
          <cell r="F6">
            <v>3990</v>
          </cell>
          <cell r="G6">
            <v>8358.9181027233117</v>
          </cell>
          <cell r="H6">
            <v>7990</v>
          </cell>
          <cell r="I6">
            <v>8990</v>
          </cell>
          <cell r="J6">
            <v>12369.214088633471</v>
          </cell>
          <cell r="K6">
            <v>9990</v>
          </cell>
          <cell r="L6">
            <v>10490</v>
          </cell>
        </row>
        <row r="7">
          <cell r="C7" t="str">
            <v>MAIPU</v>
          </cell>
          <cell r="D7">
            <v>2405.388047421216</v>
          </cell>
          <cell r="E7">
            <v>3990</v>
          </cell>
          <cell r="F7">
            <v>3990</v>
          </cell>
          <cell r="G7">
            <v>7187.9807362085521</v>
          </cell>
          <cell r="H7">
            <v>7790</v>
          </cell>
          <cell r="I7">
            <v>8990</v>
          </cell>
          <cell r="J7">
            <v>10521.741770434724</v>
          </cell>
          <cell r="K7">
            <v>9990</v>
          </cell>
          <cell r="L7">
            <v>10490</v>
          </cell>
        </row>
        <row r="8">
          <cell r="C8" t="str">
            <v>ÑUÑOA</v>
          </cell>
          <cell r="D8">
            <v>3487.7532166814262</v>
          </cell>
          <cell r="E8">
            <v>3990</v>
          </cell>
          <cell r="F8">
            <v>3990</v>
          </cell>
          <cell r="G8">
            <v>7552.4955947372837</v>
          </cell>
          <cell r="H8">
            <v>7790</v>
          </cell>
          <cell r="I8">
            <v>8990</v>
          </cell>
          <cell r="J8">
            <v>9884.9468688333982</v>
          </cell>
          <cell r="K8">
            <v>9990</v>
          </cell>
          <cell r="L8">
            <v>10490</v>
          </cell>
        </row>
        <row r="9">
          <cell r="C9" t="str">
            <v>PUENTE ALTO</v>
          </cell>
          <cell r="D9">
            <v>2879.4693468574173</v>
          </cell>
          <cell r="E9">
            <v>3990</v>
          </cell>
          <cell r="F9">
            <v>3990</v>
          </cell>
          <cell r="G9">
            <v>6097.7027483324082</v>
          </cell>
          <cell r="H9">
            <v>7790</v>
          </cell>
          <cell r="I9">
            <v>8990</v>
          </cell>
          <cell r="J9">
            <v>9637.864192003155</v>
          </cell>
          <cell r="K9">
            <v>9990</v>
          </cell>
          <cell r="L9">
            <v>10490</v>
          </cell>
        </row>
        <row r="10">
          <cell r="C10" t="str">
            <v>LA FLORIDA</v>
          </cell>
          <cell r="D10">
            <v>2500.9727488739713</v>
          </cell>
          <cell r="E10">
            <v>3990</v>
          </cell>
          <cell r="F10">
            <v>3990</v>
          </cell>
          <cell r="G10">
            <v>6983.1921858303676</v>
          </cell>
          <cell r="H10">
            <v>7490</v>
          </cell>
          <cell r="I10">
            <v>8990</v>
          </cell>
          <cell r="J10">
            <v>9623.1470253098978</v>
          </cell>
          <cell r="K10">
            <v>9990</v>
          </cell>
          <cell r="L10">
            <v>10490</v>
          </cell>
        </row>
        <row r="11">
          <cell r="C11" t="str">
            <v>VITACURA</v>
          </cell>
          <cell r="D11">
            <v>2962.2758200103331</v>
          </cell>
          <cell r="E11">
            <v>3990</v>
          </cell>
          <cell r="F11">
            <v>3990</v>
          </cell>
          <cell r="G11">
            <v>6314.6413900256357</v>
          </cell>
          <cell r="H11">
            <v>7490</v>
          </cell>
          <cell r="I11">
            <v>8990</v>
          </cell>
          <cell r="J11">
            <v>9186.8479790299352</v>
          </cell>
          <cell r="K11">
            <v>9990</v>
          </cell>
          <cell r="L11">
            <v>10490</v>
          </cell>
        </row>
        <row r="12">
          <cell r="C12" t="str">
            <v>PUDAHUEL</v>
          </cell>
          <cell r="D12">
            <v>2576.1330794442761</v>
          </cell>
          <cell r="E12">
            <v>3990</v>
          </cell>
          <cell r="F12">
            <v>3990</v>
          </cell>
          <cell r="G12">
            <v>7362.5091814377683</v>
          </cell>
          <cell r="H12">
            <v>7490</v>
          </cell>
          <cell r="I12">
            <v>8990</v>
          </cell>
          <cell r="J12">
            <v>10964.169305143949</v>
          </cell>
          <cell r="K12">
            <v>9990</v>
          </cell>
          <cell r="L12">
            <v>10490</v>
          </cell>
        </row>
        <row r="13">
          <cell r="C13" t="str">
            <v>PEÑALOLEN</v>
          </cell>
          <cell r="D13">
            <v>2995.0498307999219</v>
          </cell>
          <cell r="E13">
            <v>3990</v>
          </cell>
          <cell r="F13">
            <v>3990</v>
          </cell>
          <cell r="G13">
            <v>6280.4356642892253</v>
          </cell>
          <cell r="H13">
            <v>7790</v>
          </cell>
          <cell r="I13">
            <v>8990</v>
          </cell>
          <cell r="J13">
            <v>9416.5350954374044</v>
          </cell>
          <cell r="K13">
            <v>9990</v>
          </cell>
          <cell r="L13">
            <v>10490</v>
          </cell>
        </row>
        <row r="14">
          <cell r="C14" t="str">
            <v>SAN MIGUEL</v>
          </cell>
          <cell r="D14">
            <v>2715.6365719962187</v>
          </cell>
          <cell r="E14">
            <v>4990</v>
          </cell>
          <cell r="F14">
            <v>4490</v>
          </cell>
          <cell r="G14">
            <v>6265.9080452317767</v>
          </cell>
          <cell r="H14">
            <v>7790</v>
          </cell>
          <cell r="I14">
            <v>8490</v>
          </cell>
          <cell r="J14">
            <v>9515.6083246874641</v>
          </cell>
          <cell r="K14">
            <v>9990</v>
          </cell>
          <cell r="L14">
            <v>9490</v>
          </cell>
        </row>
        <row r="15">
          <cell r="C15" t="str">
            <v>SAN BERNARDO</v>
          </cell>
          <cell r="D15">
            <v>3671.9164635398083</v>
          </cell>
          <cell r="E15">
            <v>3990</v>
          </cell>
          <cell r="F15">
            <v>3990</v>
          </cell>
          <cell r="G15">
            <v>6555.2638371795374</v>
          </cell>
          <cell r="H15">
            <v>7790</v>
          </cell>
          <cell r="I15">
            <v>8990</v>
          </cell>
          <cell r="J15">
            <v>10185.811230067331</v>
          </cell>
          <cell r="K15">
            <v>9990</v>
          </cell>
          <cell r="L15">
            <v>10490</v>
          </cell>
        </row>
        <row r="16">
          <cell r="C16" t="str">
            <v>QUILICURA</v>
          </cell>
          <cell r="D16">
            <v>2967.8723322692454</v>
          </cell>
          <cell r="E16">
            <v>3990</v>
          </cell>
          <cell r="F16">
            <v>3990</v>
          </cell>
          <cell r="G16">
            <v>7755.4122582446553</v>
          </cell>
          <cell r="H16">
            <v>7790</v>
          </cell>
          <cell r="I16">
            <v>8990</v>
          </cell>
          <cell r="J16">
            <v>10938.398615102205</v>
          </cell>
          <cell r="K16">
            <v>9990</v>
          </cell>
          <cell r="L16">
            <v>10490</v>
          </cell>
        </row>
        <row r="17">
          <cell r="C17" t="str">
            <v>COLINA</v>
          </cell>
          <cell r="D17">
            <v>3258.9221117211678</v>
          </cell>
          <cell r="E17">
            <v>3990</v>
          </cell>
          <cell r="F17">
            <v>4490</v>
          </cell>
          <cell r="G17">
            <v>5899.128995347467</v>
          </cell>
          <cell r="H17">
            <v>7990</v>
          </cell>
          <cell r="I17">
            <v>9990</v>
          </cell>
          <cell r="J17">
            <v>9655.0469180873788</v>
          </cell>
          <cell r="K17">
            <v>10990</v>
          </cell>
          <cell r="L17">
            <v>11990</v>
          </cell>
        </row>
        <row r="18">
          <cell r="C18" t="str">
            <v>RECOLETA</v>
          </cell>
          <cell r="D18">
            <v>2533.4237664988909</v>
          </cell>
          <cell r="E18">
            <v>3990</v>
          </cell>
          <cell r="F18">
            <v>3990</v>
          </cell>
          <cell r="G18">
            <v>7490.485778849401</v>
          </cell>
          <cell r="H18">
            <v>7490</v>
          </cell>
          <cell r="I18">
            <v>8990</v>
          </cell>
          <cell r="J18">
            <v>11109.286512669638</v>
          </cell>
          <cell r="K18">
            <v>9990</v>
          </cell>
          <cell r="L18">
            <v>10490</v>
          </cell>
        </row>
        <row r="19">
          <cell r="C19" t="str">
            <v>LO BARNECHEA</v>
          </cell>
          <cell r="D19">
            <v>3183.5975127251654</v>
          </cell>
          <cell r="E19">
            <v>3990</v>
          </cell>
          <cell r="F19">
            <v>3990</v>
          </cell>
          <cell r="G19">
            <v>6774.870661145952</v>
          </cell>
          <cell r="H19">
            <v>7490</v>
          </cell>
          <cell r="I19">
            <v>8990</v>
          </cell>
          <cell r="J19">
            <v>9754.5129959600581</v>
          </cell>
          <cell r="K19">
            <v>9990</v>
          </cell>
          <cell r="L19">
            <v>10490</v>
          </cell>
        </row>
        <row r="20">
          <cell r="C20" t="str">
            <v>LA REINA</v>
          </cell>
          <cell r="D20">
            <v>2999.9184067204237</v>
          </cell>
          <cell r="E20">
            <v>3990</v>
          </cell>
          <cell r="F20">
            <v>3990</v>
          </cell>
          <cell r="G20">
            <v>7167.4402556107379</v>
          </cell>
          <cell r="H20">
            <v>7790</v>
          </cell>
          <cell r="I20">
            <v>8990</v>
          </cell>
          <cell r="J20">
            <v>9993.1968612039691</v>
          </cell>
          <cell r="K20">
            <v>9990</v>
          </cell>
          <cell r="L20">
            <v>10490</v>
          </cell>
        </row>
        <row r="21">
          <cell r="C21" t="str">
            <v>HUECHURABA</v>
          </cell>
          <cell r="D21">
            <v>3622.2810237665904</v>
          </cell>
          <cell r="E21">
            <v>3990</v>
          </cell>
          <cell r="F21">
            <v>3990</v>
          </cell>
          <cell r="G21">
            <v>7517.9991899121687</v>
          </cell>
          <cell r="H21">
            <v>7490</v>
          </cell>
          <cell r="I21">
            <v>8990</v>
          </cell>
          <cell r="J21">
            <v>12068.012539261257</v>
          </cell>
          <cell r="K21">
            <v>9990</v>
          </cell>
          <cell r="L21">
            <v>10490</v>
          </cell>
        </row>
        <row r="22">
          <cell r="C22" t="str">
            <v>QUINTA NORMAL</v>
          </cell>
          <cell r="D22">
            <v>2896.6550472558956</v>
          </cell>
          <cell r="E22">
            <v>3990</v>
          </cell>
          <cell r="F22">
            <v>3990</v>
          </cell>
          <cell r="G22">
            <v>8394.6957565304219</v>
          </cell>
          <cell r="H22">
            <v>7490</v>
          </cell>
          <cell r="I22">
            <v>8990</v>
          </cell>
          <cell r="J22">
            <v>10980.625923212707</v>
          </cell>
          <cell r="K22">
            <v>9990</v>
          </cell>
          <cell r="L22">
            <v>10490</v>
          </cell>
        </row>
        <row r="23">
          <cell r="C23" t="str">
            <v>RENCA</v>
          </cell>
          <cell r="D23">
            <v>3217.2257064619835</v>
          </cell>
          <cell r="E23">
            <v>3990</v>
          </cell>
          <cell r="F23">
            <v>3990</v>
          </cell>
          <cell r="G23">
            <v>7970.6933300100827</v>
          </cell>
          <cell r="H23">
            <v>7790</v>
          </cell>
          <cell r="I23">
            <v>8990</v>
          </cell>
          <cell r="J23">
            <v>11439.030555043348</v>
          </cell>
          <cell r="K23">
            <v>9990</v>
          </cell>
          <cell r="L23">
            <v>10490</v>
          </cell>
        </row>
        <row r="24">
          <cell r="C24" t="str">
            <v>ESTACIÓN CENTRAL</v>
          </cell>
          <cell r="D24">
            <v>2783.8223154324155</v>
          </cell>
          <cell r="E24">
            <v>3990</v>
          </cell>
          <cell r="F24">
            <v>3990</v>
          </cell>
          <cell r="G24">
            <v>7842.4149320539655</v>
          </cell>
          <cell r="H24">
            <v>7790</v>
          </cell>
          <cell r="I24">
            <v>8990</v>
          </cell>
          <cell r="J24">
            <v>11342.579322128346</v>
          </cell>
          <cell r="K24">
            <v>9990</v>
          </cell>
          <cell r="L24">
            <v>9990</v>
          </cell>
        </row>
        <row r="25">
          <cell r="C25" t="str">
            <v>EL BOSQUE</v>
          </cell>
          <cell r="D25">
            <v>3342.2319006420103</v>
          </cell>
          <cell r="E25">
            <v>4490</v>
          </cell>
          <cell r="F25">
            <v>4490</v>
          </cell>
          <cell r="G25">
            <v>7096.5630252062319</v>
          </cell>
          <cell r="H25">
            <v>7490</v>
          </cell>
          <cell r="I25">
            <v>8990</v>
          </cell>
          <cell r="J25">
            <v>9923.4056565731225</v>
          </cell>
          <cell r="K25">
            <v>9990</v>
          </cell>
          <cell r="L25">
            <v>10490</v>
          </cell>
        </row>
        <row r="26">
          <cell r="C26" t="str">
            <v>MACUL</v>
          </cell>
          <cell r="D26">
            <v>2975.4383939078443</v>
          </cell>
          <cell r="E26">
            <v>3990</v>
          </cell>
          <cell r="F26">
            <v>3990</v>
          </cell>
          <cell r="G26">
            <v>6601.7127439572287</v>
          </cell>
          <cell r="H26">
            <v>7490</v>
          </cell>
          <cell r="I26">
            <v>8990</v>
          </cell>
          <cell r="J26">
            <v>9270.577653327362</v>
          </cell>
          <cell r="K26">
            <v>9990</v>
          </cell>
          <cell r="L26">
            <v>10490</v>
          </cell>
        </row>
        <row r="27">
          <cell r="C27" t="str">
            <v>LA CISTERNA</v>
          </cell>
          <cell r="D27">
            <v>2481.5680242367457</v>
          </cell>
          <cell r="E27">
            <v>4490</v>
          </cell>
          <cell r="F27">
            <v>4490</v>
          </cell>
          <cell r="G27">
            <v>7360.5802186004184</v>
          </cell>
          <cell r="H27">
            <v>7490</v>
          </cell>
          <cell r="I27">
            <v>8990</v>
          </cell>
          <cell r="J27">
            <v>10441.885777528787</v>
          </cell>
          <cell r="K27">
            <v>9990</v>
          </cell>
          <cell r="L27">
            <v>10490</v>
          </cell>
        </row>
        <row r="28">
          <cell r="C28" t="str">
            <v>CONCHALI</v>
          </cell>
          <cell r="D28">
            <v>4044.6362076781647</v>
          </cell>
          <cell r="E28">
            <v>4790</v>
          </cell>
          <cell r="F28">
            <v>4490</v>
          </cell>
          <cell r="G28">
            <v>8316.5796305952081</v>
          </cell>
          <cell r="H28">
            <v>7790</v>
          </cell>
          <cell r="I28">
            <v>8990</v>
          </cell>
          <cell r="J28">
            <v>10958.37175772441</v>
          </cell>
          <cell r="K28">
            <v>9990</v>
          </cell>
          <cell r="L28">
            <v>10490</v>
          </cell>
        </row>
        <row r="29">
          <cell r="C29" t="str">
            <v>INDEPENDENCIA</v>
          </cell>
          <cell r="D29">
            <v>4415.8193668802451</v>
          </cell>
          <cell r="E29">
            <v>4790</v>
          </cell>
          <cell r="F29">
            <v>4490</v>
          </cell>
          <cell r="G29">
            <v>8517.8958163926982</v>
          </cell>
          <cell r="H29">
            <v>7790</v>
          </cell>
          <cell r="I29">
            <v>8990</v>
          </cell>
          <cell r="J29">
            <v>11808.091159684211</v>
          </cell>
          <cell r="K29">
            <v>9990</v>
          </cell>
          <cell r="L29">
            <v>10490</v>
          </cell>
        </row>
        <row r="30">
          <cell r="C30" t="str">
            <v>MELIPILLA</v>
          </cell>
          <cell r="D30">
            <v>4941.0138257562212</v>
          </cell>
          <cell r="E30">
            <v>3990</v>
          </cell>
          <cell r="F30">
            <v>4490</v>
          </cell>
          <cell r="G30">
            <v>6371.3420151156579</v>
          </cell>
          <cell r="H30">
            <v>10590</v>
          </cell>
          <cell r="I30">
            <v>11990</v>
          </cell>
          <cell r="J30">
            <v>10348.165307075478</v>
          </cell>
          <cell r="K30">
            <v>12990</v>
          </cell>
          <cell r="L30">
            <v>12990</v>
          </cell>
        </row>
        <row r="31">
          <cell r="C31" t="str">
            <v>BUIN</v>
          </cell>
          <cell r="D31">
            <v>6812.8582024576663</v>
          </cell>
          <cell r="E31">
            <v>3990</v>
          </cell>
          <cell r="F31">
            <v>3990</v>
          </cell>
          <cell r="G31">
            <v>8717.9711862868007</v>
          </cell>
          <cell r="H31">
            <v>7490</v>
          </cell>
          <cell r="I31">
            <v>8990</v>
          </cell>
          <cell r="J31">
            <v>11113.57749156</v>
          </cell>
          <cell r="K31">
            <v>11990</v>
          </cell>
          <cell r="L31">
            <v>10990</v>
          </cell>
        </row>
        <row r="32">
          <cell r="C32" t="str">
            <v>CERRO NAVIA</v>
          </cell>
          <cell r="D32">
            <v>3183.5034596870187</v>
          </cell>
          <cell r="E32">
            <v>4790</v>
          </cell>
          <cell r="F32">
            <v>4490</v>
          </cell>
          <cell r="G32">
            <v>8097.752009310856</v>
          </cell>
          <cell r="H32">
            <v>7790</v>
          </cell>
          <cell r="I32">
            <v>8990</v>
          </cell>
          <cell r="J32">
            <v>11684.651195</v>
          </cell>
          <cell r="K32">
            <v>9490</v>
          </cell>
          <cell r="L32">
            <v>9990</v>
          </cell>
        </row>
        <row r="33">
          <cell r="C33" t="str">
            <v>LA DEHESA</v>
          </cell>
          <cell r="D33">
            <v>3409.8965818973656</v>
          </cell>
          <cell r="E33">
            <v>3990</v>
          </cell>
          <cell r="F33" t="str">
            <v>Sin Cambios</v>
          </cell>
          <cell r="G33">
            <v>7538.8998718234579</v>
          </cell>
          <cell r="H33">
            <v>8990</v>
          </cell>
          <cell r="I33">
            <v>7990</v>
          </cell>
          <cell r="J33">
            <v>10307.148748255546</v>
          </cell>
          <cell r="K33">
            <v>9990</v>
          </cell>
          <cell r="L33">
            <v>9990</v>
          </cell>
        </row>
        <row r="34">
          <cell r="C34" t="str">
            <v>LA PINTANA</v>
          </cell>
          <cell r="D34">
            <v>2943.4566148776967</v>
          </cell>
          <cell r="E34" t="str">
            <v>Sin Datos</v>
          </cell>
          <cell r="F34" t="str">
            <v>Sin Cambios</v>
          </cell>
          <cell r="G34">
            <v>6742.0781266155227</v>
          </cell>
          <cell r="H34" t="str">
            <v>Sin Datos</v>
          </cell>
          <cell r="I34" t="str">
            <v>Sin Cambios</v>
          </cell>
          <cell r="J34">
            <v>11072.69789249407</v>
          </cell>
          <cell r="K34" t="str">
            <v>Sin Datos</v>
          </cell>
          <cell r="L34" t="str">
            <v>Sin Cambios</v>
          </cell>
        </row>
        <row r="35">
          <cell r="C35" t="str">
            <v>TALAGANTE</v>
          </cell>
          <cell r="D35">
            <v>6452.2513704073554</v>
          </cell>
          <cell r="E35">
            <v>3990</v>
          </cell>
          <cell r="F35">
            <v>3990</v>
          </cell>
          <cell r="G35">
            <v>8304.5202015997129</v>
          </cell>
          <cell r="H35">
            <v>7790</v>
          </cell>
          <cell r="I35">
            <v>7990</v>
          </cell>
          <cell r="J35">
            <v>10207.169051111112</v>
          </cell>
          <cell r="K35">
            <v>10990</v>
          </cell>
          <cell r="L35">
            <v>10490</v>
          </cell>
        </row>
        <row r="36">
          <cell r="C36" t="str">
            <v>LO PRADO</v>
          </cell>
          <cell r="D36">
            <v>2831.5323791363653</v>
          </cell>
          <cell r="E36">
            <v>4790</v>
          </cell>
          <cell r="F36">
            <v>4490</v>
          </cell>
          <cell r="G36">
            <v>8884.2040278001878</v>
          </cell>
          <cell r="H36">
            <v>7790</v>
          </cell>
          <cell r="I36">
            <v>8990</v>
          </cell>
          <cell r="J36">
            <v>12699.022128861146</v>
          </cell>
          <cell r="K36">
            <v>9990</v>
          </cell>
          <cell r="L36">
            <v>9990</v>
          </cell>
        </row>
        <row r="37">
          <cell r="C37" t="str">
            <v>PEÑAFLOR</v>
          </cell>
          <cell r="D37">
            <v>6207.1114169609036</v>
          </cell>
          <cell r="E37">
            <v>3990</v>
          </cell>
          <cell r="F37">
            <v>3990</v>
          </cell>
          <cell r="G37">
            <v>7706.4539031523755</v>
          </cell>
          <cell r="H37">
            <v>7790</v>
          </cell>
          <cell r="I37">
            <v>8990</v>
          </cell>
          <cell r="J37">
            <v>10200.819166208943</v>
          </cell>
          <cell r="K37">
            <v>11990</v>
          </cell>
          <cell r="L37">
            <v>10990</v>
          </cell>
        </row>
        <row r="38">
          <cell r="C38" t="str">
            <v>LAMPA</v>
          </cell>
          <cell r="D38">
            <v>4668.7387834661804</v>
          </cell>
          <cell r="E38">
            <v>3990</v>
          </cell>
          <cell r="F38">
            <v>4490</v>
          </cell>
          <cell r="G38">
            <v>8028.190140278889</v>
          </cell>
          <cell r="H38">
            <v>8790</v>
          </cell>
          <cell r="I38">
            <v>9990</v>
          </cell>
          <cell r="J38">
            <v>10031.990516214841</v>
          </cell>
          <cell r="K38">
            <v>11990</v>
          </cell>
          <cell r="L38">
            <v>11990</v>
          </cell>
        </row>
        <row r="39">
          <cell r="C39" t="str">
            <v>LA GRANJA</v>
          </cell>
          <cell r="D39">
            <v>3209.1321036941381</v>
          </cell>
          <cell r="E39">
            <v>4790</v>
          </cell>
          <cell r="F39">
            <v>4490</v>
          </cell>
          <cell r="G39">
            <v>7113.9092466743732</v>
          </cell>
          <cell r="H39">
            <v>7790</v>
          </cell>
          <cell r="I39">
            <v>8990</v>
          </cell>
          <cell r="J39">
            <v>10099.676239705803</v>
          </cell>
          <cell r="K39">
            <v>9990</v>
          </cell>
          <cell r="L39">
            <v>10490</v>
          </cell>
        </row>
        <row r="40">
          <cell r="C40" t="str">
            <v>CERRILLOS</v>
          </cell>
          <cell r="D40">
            <v>2812.8312543759284</v>
          </cell>
          <cell r="E40">
            <v>4790</v>
          </cell>
          <cell r="F40">
            <v>4490</v>
          </cell>
          <cell r="G40">
            <v>7757.9382160358537</v>
          </cell>
          <cell r="H40">
            <v>7790</v>
          </cell>
          <cell r="I40">
            <v>8990</v>
          </cell>
          <cell r="J40">
            <v>10881.552855697348</v>
          </cell>
          <cell r="K40">
            <v>9990</v>
          </cell>
          <cell r="L40">
            <v>10490</v>
          </cell>
        </row>
        <row r="41">
          <cell r="C41" t="str">
            <v>SAN JOAQUIN</v>
          </cell>
          <cell r="D41">
            <v>3156.4505226569031</v>
          </cell>
          <cell r="E41">
            <v>4490</v>
          </cell>
          <cell r="F41">
            <v>4490</v>
          </cell>
          <cell r="G41">
            <v>6772.3293383921455</v>
          </cell>
          <cell r="H41">
            <v>7490</v>
          </cell>
          <cell r="I41">
            <v>8490</v>
          </cell>
          <cell r="J41">
            <v>10556.505047311211</v>
          </cell>
          <cell r="K41">
            <v>9990</v>
          </cell>
          <cell r="L41">
            <v>9990</v>
          </cell>
        </row>
        <row r="42">
          <cell r="C42" t="str">
            <v>PEDRO AGUIRRE CERDA</v>
          </cell>
          <cell r="D42">
            <v>2735.2584723720338</v>
          </cell>
          <cell r="E42">
            <v>4490</v>
          </cell>
          <cell r="F42">
            <v>4490</v>
          </cell>
          <cell r="G42">
            <v>7969.399966148474</v>
          </cell>
          <cell r="H42">
            <v>7490</v>
          </cell>
          <cell r="I42">
            <v>8490</v>
          </cell>
          <cell r="J42">
            <v>11114.907354263181</v>
          </cell>
          <cell r="K42">
            <v>9990</v>
          </cell>
          <cell r="L42">
            <v>9990</v>
          </cell>
        </row>
        <row r="43">
          <cell r="C43" t="str">
            <v>SAN RAMON</v>
          </cell>
          <cell r="D43">
            <v>3188.7159746569823</v>
          </cell>
          <cell r="E43">
            <v>4490</v>
          </cell>
          <cell r="F43">
            <v>4490</v>
          </cell>
          <cell r="G43">
            <v>7510.204132707182</v>
          </cell>
          <cell r="H43">
            <v>7490</v>
          </cell>
          <cell r="I43">
            <v>8490</v>
          </cell>
          <cell r="J43">
            <v>10458.589608148148</v>
          </cell>
          <cell r="K43">
            <v>9990</v>
          </cell>
          <cell r="L43">
            <v>9990</v>
          </cell>
        </row>
        <row r="44">
          <cell r="C44" t="str">
            <v>VIÑA DEL MAR</v>
          </cell>
          <cell r="D44">
            <v>6044.26588045466</v>
          </cell>
          <cell r="E44">
            <v>3990</v>
          </cell>
          <cell r="F44">
            <v>3990</v>
          </cell>
          <cell r="G44">
            <v>13281.271639205577</v>
          </cell>
          <cell r="H44">
            <v>8990</v>
          </cell>
          <cell r="I44">
            <v>10490</v>
          </cell>
          <cell r="J44">
            <v>13892.802696510851</v>
          </cell>
          <cell r="K44">
            <v>10490</v>
          </cell>
          <cell r="L44">
            <v>11990</v>
          </cell>
        </row>
        <row r="45">
          <cell r="C45" t="str">
            <v>ANTOFAGASTA</v>
          </cell>
          <cell r="D45">
            <v>6736.6314102138513</v>
          </cell>
          <cell r="E45">
            <v>9990</v>
          </cell>
          <cell r="F45">
            <v>10490</v>
          </cell>
          <cell r="G45">
            <v>12785.752851463174</v>
          </cell>
          <cell r="H45">
            <v>21990</v>
          </cell>
          <cell r="I45">
            <v>21990</v>
          </cell>
          <cell r="J45">
            <v>36933.833263730834</v>
          </cell>
          <cell r="K45">
            <v>29990</v>
          </cell>
          <cell r="L45">
            <v>29990</v>
          </cell>
        </row>
        <row r="46">
          <cell r="C46" t="str">
            <v>CONCEPCION</v>
          </cell>
          <cell r="D46">
            <v>3431.1753569503917</v>
          </cell>
          <cell r="E46">
            <v>4490</v>
          </cell>
          <cell r="F46">
            <v>4990</v>
          </cell>
          <cell r="G46">
            <v>7378.6120718732145</v>
          </cell>
          <cell r="H46">
            <v>8990</v>
          </cell>
          <cell r="I46">
            <v>12990</v>
          </cell>
          <cell r="J46">
            <v>13735.629963797091</v>
          </cell>
          <cell r="K46">
            <v>10990</v>
          </cell>
          <cell r="L46">
            <v>14990</v>
          </cell>
        </row>
        <row r="47">
          <cell r="C47" t="str">
            <v>VALPARAISO</v>
          </cell>
          <cell r="D47">
            <v>6675.3341014227826</v>
          </cell>
          <cell r="E47">
            <v>3990</v>
          </cell>
          <cell r="F47">
            <v>3990</v>
          </cell>
          <cell r="G47">
            <v>15161.653866011316</v>
          </cell>
          <cell r="H47">
            <v>8990</v>
          </cell>
          <cell r="I47">
            <v>10490</v>
          </cell>
          <cell r="J47">
            <v>14515.683032939851</v>
          </cell>
          <cell r="K47">
            <v>10490</v>
          </cell>
          <cell r="L47">
            <v>11990</v>
          </cell>
        </row>
        <row r="48">
          <cell r="C48" t="str">
            <v>RANCAGUA</v>
          </cell>
          <cell r="D48">
            <v>3839.2462891724526</v>
          </cell>
          <cell r="E48">
            <v>4490</v>
          </cell>
          <cell r="F48">
            <v>4490</v>
          </cell>
          <cell r="G48">
            <v>8543.1878482134798</v>
          </cell>
          <cell r="H48">
            <v>7990</v>
          </cell>
          <cell r="I48">
            <v>8990</v>
          </cell>
          <cell r="J48">
            <v>11414.80233339599</v>
          </cell>
          <cell r="K48">
            <v>9990</v>
          </cell>
          <cell r="L48">
            <v>11490</v>
          </cell>
        </row>
        <row r="49">
          <cell r="C49" t="str">
            <v>TALCA</v>
          </cell>
          <cell r="D49">
            <v>4842.175163530871</v>
          </cell>
          <cell r="E49">
            <v>4490</v>
          </cell>
          <cell r="F49">
            <v>4990</v>
          </cell>
          <cell r="G49">
            <v>8316.262281700223</v>
          </cell>
          <cell r="H49">
            <v>10990</v>
          </cell>
          <cell r="I49">
            <v>10990</v>
          </cell>
          <cell r="J49">
            <v>16613.09437345936</v>
          </cell>
          <cell r="K49">
            <v>13990</v>
          </cell>
          <cell r="L49">
            <v>13990</v>
          </cell>
        </row>
        <row r="50">
          <cell r="C50" t="str">
            <v>TEMUCO</v>
          </cell>
          <cell r="D50">
            <v>4127.8178332065791</v>
          </cell>
          <cell r="E50">
            <v>7990</v>
          </cell>
          <cell r="F50">
            <v>7990</v>
          </cell>
          <cell r="G50">
            <v>11508.429099475163</v>
          </cell>
          <cell r="H50">
            <v>11990</v>
          </cell>
          <cell r="I50">
            <v>13490</v>
          </cell>
          <cell r="J50">
            <v>20913.380612931436</v>
          </cell>
          <cell r="K50">
            <v>13990</v>
          </cell>
          <cell r="L50">
            <v>15990</v>
          </cell>
        </row>
        <row r="51">
          <cell r="C51" t="str">
            <v>CHILLAN</v>
          </cell>
          <cell r="D51">
            <v>5406.4645606875101</v>
          </cell>
          <cell r="E51">
            <v>4990</v>
          </cell>
          <cell r="F51">
            <v>4990</v>
          </cell>
          <cell r="G51">
            <v>8487.8537772809705</v>
          </cell>
          <cell r="H51">
            <v>8990</v>
          </cell>
          <cell r="I51">
            <v>14990</v>
          </cell>
          <cell r="J51">
            <v>14938.111071862117</v>
          </cell>
          <cell r="K51">
            <v>11490</v>
          </cell>
          <cell r="L51">
            <v>15990</v>
          </cell>
        </row>
        <row r="52">
          <cell r="C52" t="str">
            <v>LA SERENA</v>
          </cell>
          <cell r="D52">
            <v>4869.794079682054</v>
          </cell>
          <cell r="E52">
            <v>6990</v>
          </cell>
          <cell r="F52">
            <v>7990</v>
          </cell>
          <cell r="G52">
            <v>10046.003254691328</v>
          </cell>
          <cell r="H52">
            <v>15990</v>
          </cell>
          <cell r="I52">
            <v>16490</v>
          </cell>
          <cell r="J52">
            <v>22411.676354592521</v>
          </cell>
          <cell r="K52">
            <v>16990</v>
          </cell>
          <cell r="L52">
            <v>17990</v>
          </cell>
        </row>
        <row r="53">
          <cell r="C53" t="str">
            <v>VALDIVIA</v>
          </cell>
          <cell r="D53">
            <v>5081.1363881320794</v>
          </cell>
          <cell r="E53">
            <v>8990</v>
          </cell>
          <cell r="F53">
            <v>8490</v>
          </cell>
          <cell r="G53">
            <v>18158.131864830066</v>
          </cell>
          <cell r="H53">
            <v>15990</v>
          </cell>
          <cell r="I53">
            <v>16990</v>
          </cell>
          <cell r="J53">
            <v>30750.708823252684</v>
          </cell>
          <cell r="K53">
            <v>17990</v>
          </cell>
          <cell r="L53">
            <v>17990</v>
          </cell>
        </row>
        <row r="54">
          <cell r="C54" t="str">
            <v>LOS ANGELES</v>
          </cell>
          <cell r="D54">
            <v>3975.2800323115644</v>
          </cell>
          <cell r="E54">
            <v>4990</v>
          </cell>
          <cell r="F54">
            <v>4990</v>
          </cell>
          <cell r="G54">
            <v>8294.9262584811295</v>
          </cell>
          <cell r="H54">
            <v>9990</v>
          </cell>
          <cell r="I54">
            <v>13990</v>
          </cell>
          <cell r="J54">
            <v>15789.123248384607</v>
          </cell>
          <cell r="K54">
            <v>12990</v>
          </cell>
          <cell r="L54">
            <v>15490</v>
          </cell>
        </row>
        <row r="55">
          <cell r="C55" t="str">
            <v>OSORNO</v>
          </cell>
          <cell r="D55">
            <v>3658.7198409112698</v>
          </cell>
          <cell r="E55">
            <v>10990</v>
          </cell>
          <cell r="F55">
            <v>10490</v>
          </cell>
          <cell r="G55">
            <v>13582.570454824645</v>
          </cell>
          <cell r="H55">
            <v>15990</v>
          </cell>
          <cell r="I55">
            <v>16990</v>
          </cell>
          <cell r="J55">
            <v>29281.669414956574</v>
          </cell>
          <cell r="K55">
            <v>17990</v>
          </cell>
          <cell r="L55">
            <v>18990</v>
          </cell>
        </row>
        <row r="56">
          <cell r="C56" t="str">
            <v>COQUIMBO</v>
          </cell>
          <cell r="D56">
            <v>5032.7408160984869</v>
          </cell>
          <cell r="E56">
            <v>8990</v>
          </cell>
          <cell r="F56">
            <v>7990</v>
          </cell>
          <cell r="G56">
            <v>10247.564904735091</v>
          </cell>
          <cell r="H56">
            <v>16990</v>
          </cell>
          <cell r="I56">
            <v>16490</v>
          </cell>
          <cell r="J56">
            <v>21587.246484212876</v>
          </cell>
          <cell r="K56">
            <v>17990</v>
          </cell>
          <cell r="L56">
            <v>17990</v>
          </cell>
        </row>
        <row r="57">
          <cell r="C57" t="str">
            <v>PUERTO MONTT</v>
          </cell>
          <cell r="D57">
            <v>3943.8792036832037</v>
          </cell>
          <cell r="E57">
            <v>9490</v>
          </cell>
          <cell r="F57">
            <v>8990</v>
          </cell>
          <cell r="G57">
            <v>16446.46730878641</v>
          </cell>
          <cell r="H57">
            <v>11990</v>
          </cell>
          <cell r="I57">
            <v>15990</v>
          </cell>
          <cell r="J57">
            <v>33261.952358624767</v>
          </cell>
          <cell r="K57">
            <v>14990</v>
          </cell>
          <cell r="L57">
            <v>17990</v>
          </cell>
        </row>
        <row r="58">
          <cell r="C58" t="str">
            <v>COPIAPO</v>
          </cell>
          <cell r="D58">
            <v>2937.8092430421184</v>
          </cell>
          <cell r="E58">
            <v>9990</v>
          </cell>
          <cell r="F58">
            <v>9990</v>
          </cell>
          <cell r="G58">
            <v>7129.0802990102393</v>
          </cell>
          <cell r="H58">
            <v>12990</v>
          </cell>
          <cell r="I58">
            <v>15490</v>
          </cell>
          <cell r="J58">
            <v>22877.490292675404</v>
          </cell>
          <cell r="K58">
            <v>16990</v>
          </cell>
          <cell r="L58">
            <v>25990</v>
          </cell>
        </row>
        <row r="59">
          <cell r="C59" t="str">
            <v>ARICA</v>
          </cell>
          <cell r="D59">
            <v>6271.0840317681495</v>
          </cell>
          <cell r="E59">
            <v>10990</v>
          </cell>
          <cell r="F59">
            <v>10990</v>
          </cell>
          <cell r="G59">
            <v>31179.444768957052</v>
          </cell>
          <cell r="H59">
            <v>21990</v>
          </cell>
          <cell r="I59">
            <v>25490</v>
          </cell>
          <cell r="J59">
            <v>29993.407295686276</v>
          </cell>
          <cell r="K59">
            <v>27990</v>
          </cell>
          <cell r="L59">
            <v>27990</v>
          </cell>
        </row>
        <row r="60">
          <cell r="C60" t="str">
            <v>QUILPUE</v>
          </cell>
          <cell r="D60">
            <v>3236.0715702482166</v>
          </cell>
          <cell r="E60">
            <v>3990</v>
          </cell>
          <cell r="F60">
            <v>4490</v>
          </cell>
          <cell r="G60">
            <v>6869.5923407949549</v>
          </cell>
          <cell r="H60">
            <v>8990</v>
          </cell>
          <cell r="I60">
            <v>9990</v>
          </cell>
          <cell r="J60">
            <v>9473.8441088743148</v>
          </cell>
          <cell r="K60">
            <v>10990</v>
          </cell>
          <cell r="L60">
            <v>10990</v>
          </cell>
        </row>
        <row r="61">
          <cell r="C61" t="str">
            <v>CURICO</v>
          </cell>
          <cell r="D61">
            <v>8213.3291977082827</v>
          </cell>
          <cell r="E61">
            <v>4490</v>
          </cell>
          <cell r="F61">
            <v>4490</v>
          </cell>
          <cell r="G61">
            <v>12083.571179352914</v>
          </cell>
          <cell r="H61">
            <v>10490</v>
          </cell>
          <cell r="I61">
            <v>10990</v>
          </cell>
          <cell r="J61">
            <v>19939.078503544395</v>
          </cell>
          <cell r="K61">
            <v>12990</v>
          </cell>
          <cell r="L61">
            <v>13990</v>
          </cell>
        </row>
        <row r="62">
          <cell r="C62" t="str">
            <v>CALAMA</v>
          </cell>
          <cell r="D62">
            <v>8697.1543115138593</v>
          </cell>
          <cell r="E62">
            <v>8990</v>
          </cell>
          <cell r="F62">
            <v>9990</v>
          </cell>
          <cell r="G62">
            <v>22418.561472504782</v>
          </cell>
          <cell r="H62">
            <v>31990</v>
          </cell>
          <cell r="I62">
            <v>31990</v>
          </cell>
          <cell r="J62">
            <v>30245.427566233062</v>
          </cell>
          <cell r="K62">
            <v>41990</v>
          </cell>
          <cell r="L62">
            <v>41990</v>
          </cell>
        </row>
        <row r="63">
          <cell r="C63" t="str">
            <v>SAN PEDRO DE LA PAZ</v>
          </cell>
          <cell r="D63">
            <v>3425.1185397656723</v>
          </cell>
          <cell r="E63">
            <v>5990</v>
          </cell>
          <cell r="F63">
            <v>5490</v>
          </cell>
          <cell r="G63">
            <v>7486.4963474273336</v>
          </cell>
          <cell r="H63">
            <v>10990</v>
          </cell>
          <cell r="I63">
            <v>14990</v>
          </cell>
          <cell r="J63">
            <v>15510.475224612937</v>
          </cell>
          <cell r="K63">
            <v>14990</v>
          </cell>
          <cell r="L63">
            <v>15990</v>
          </cell>
        </row>
        <row r="64">
          <cell r="C64" t="str">
            <v>VILLA ALEMANA</v>
          </cell>
          <cell r="D64">
            <v>3433.2802143939234</v>
          </cell>
          <cell r="E64">
            <v>3990</v>
          </cell>
          <cell r="F64">
            <v>4490</v>
          </cell>
          <cell r="G64">
            <v>7227.9980523757085</v>
          </cell>
          <cell r="H64">
            <v>8990</v>
          </cell>
          <cell r="I64">
            <v>9990</v>
          </cell>
          <cell r="J64">
            <v>10457.552977339836</v>
          </cell>
          <cell r="K64">
            <v>10990</v>
          </cell>
          <cell r="L64">
            <v>10990</v>
          </cell>
        </row>
        <row r="65">
          <cell r="C65" t="str">
            <v>TALCAHUANO</v>
          </cell>
          <cell r="D65">
            <v>3550.4229414123379</v>
          </cell>
          <cell r="E65">
            <v>5990</v>
          </cell>
          <cell r="F65">
            <v>5490</v>
          </cell>
          <cell r="G65">
            <v>7601.5255881708945</v>
          </cell>
          <cell r="H65">
            <v>9990</v>
          </cell>
          <cell r="I65">
            <v>12990</v>
          </cell>
          <cell r="J65">
            <v>14313.056426720001</v>
          </cell>
          <cell r="K65">
            <v>13990</v>
          </cell>
          <cell r="L65">
            <v>14990</v>
          </cell>
        </row>
        <row r="66">
          <cell r="C66" t="str">
            <v>COYHAIQUE</v>
          </cell>
          <cell r="D66">
            <v>9530.5050734959368</v>
          </cell>
          <cell r="E66">
            <v>14490</v>
          </cell>
          <cell r="F66">
            <v>14990</v>
          </cell>
          <cell r="G66">
            <v>40434.221970460523</v>
          </cell>
          <cell r="H66">
            <v>29990</v>
          </cell>
          <cell r="I66">
            <v>29990</v>
          </cell>
          <cell r="J66">
            <v>54110.617675621295</v>
          </cell>
          <cell r="K66">
            <v>52990</v>
          </cell>
          <cell r="L66">
            <v>52990</v>
          </cell>
        </row>
        <row r="67">
          <cell r="C67" t="str">
            <v>SAN FERNANDO</v>
          </cell>
          <cell r="D67">
            <v>5251.8034646653487</v>
          </cell>
          <cell r="E67">
            <v>5990</v>
          </cell>
          <cell r="F67">
            <v>5990</v>
          </cell>
          <cell r="G67">
            <v>9692.0210407076702</v>
          </cell>
          <cell r="H67">
            <v>9990</v>
          </cell>
          <cell r="I67">
            <v>11990</v>
          </cell>
          <cell r="J67">
            <v>13342.851277997204</v>
          </cell>
          <cell r="K67">
            <v>13990</v>
          </cell>
          <cell r="L67">
            <v>13990</v>
          </cell>
        </row>
        <row r="68">
          <cell r="C68" t="str">
            <v>IQUIQUE</v>
          </cell>
          <cell r="D68">
            <v>11483.70719485</v>
          </cell>
          <cell r="E68">
            <v>11990</v>
          </cell>
          <cell r="F68">
            <v>11990</v>
          </cell>
          <cell r="G68">
            <v>16256.881246214878</v>
          </cell>
          <cell r="H68">
            <v>21990</v>
          </cell>
          <cell r="I68">
            <v>21990</v>
          </cell>
          <cell r="J68">
            <v>21363.927696158193</v>
          </cell>
          <cell r="K68">
            <v>29990</v>
          </cell>
          <cell r="L68">
            <v>29990</v>
          </cell>
        </row>
        <row r="69">
          <cell r="C69" t="str">
            <v>SAN FELIPE</v>
          </cell>
          <cell r="D69">
            <v>4400.3412350195058</v>
          </cell>
          <cell r="E69">
            <v>6490</v>
          </cell>
          <cell r="F69">
            <v>5490</v>
          </cell>
          <cell r="G69">
            <v>8759.4941852544925</v>
          </cell>
          <cell r="H69">
            <v>10990</v>
          </cell>
          <cell r="I69">
            <v>10990</v>
          </cell>
          <cell r="J69">
            <v>10645.055124246506</v>
          </cell>
          <cell r="K69">
            <v>13990</v>
          </cell>
          <cell r="L69">
            <v>12990</v>
          </cell>
        </row>
        <row r="70">
          <cell r="C70" t="str">
            <v>PUNTA ARENAS</v>
          </cell>
          <cell r="D70">
            <v>5948.0916217711138</v>
          </cell>
          <cell r="E70">
            <v>9990</v>
          </cell>
          <cell r="F70">
            <v>9990</v>
          </cell>
          <cell r="G70">
            <v>17583.530981484259</v>
          </cell>
          <cell r="H70">
            <v>39990</v>
          </cell>
          <cell r="I70">
            <v>39990</v>
          </cell>
          <cell r="J70">
            <v>60121.441598823971</v>
          </cell>
          <cell r="K70">
            <v>79990</v>
          </cell>
          <cell r="L70">
            <v>79990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0" tint="-0.14999847407452621"/>
  </sheetPr>
  <dimension ref="A4:E24"/>
  <sheetViews>
    <sheetView topLeftCell="A16" workbookViewId="0">
      <selection activeCell="B24" sqref="B20:B24"/>
    </sheetView>
  </sheetViews>
  <sheetFormatPr baseColWidth="10" defaultColWidth="9.140625" defaultRowHeight="15" x14ac:dyDescent="0.25"/>
  <cols>
    <col min="2" max="2" width="19.85546875" style="116" customWidth="1"/>
    <col min="3" max="3" width="8" style="116" bestFit="1" customWidth="1"/>
    <col min="4" max="4" width="16.28515625" style="116" customWidth="1"/>
    <col min="5" max="5" width="36.85546875" style="116" customWidth="1"/>
  </cols>
  <sheetData>
    <row r="4" spans="1:2" x14ac:dyDescent="0.25">
      <c r="A4" t="s">
        <v>0</v>
      </c>
    </row>
    <row r="5" spans="1:2" x14ac:dyDescent="0.25">
      <c r="B5" s="31" t="s">
        <v>1</v>
      </c>
    </row>
    <row r="6" spans="1:2" x14ac:dyDescent="0.25">
      <c r="A6" t="s">
        <v>2</v>
      </c>
      <c r="B6" t="s">
        <v>3</v>
      </c>
    </row>
    <row r="7" spans="1:2" x14ac:dyDescent="0.25">
      <c r="A7" t="s">
        <v>4</v>
      </c>
      <c r="B7" t="s">
        <v>5</v>
      </c>
    </row>
    <row r="8" spans="1:2" x14ac:dyDescent="0.25">
      <c r="B8" t="s">
        <v>6</v>
      </c>
    </row>
    <row r="9" spans="1:2" x14ac:dyDescent="0.25">
      <c r="A9" t="s">
        <v>4</v>
      </c>
      <c r="B9" t="s">
        <v>7</v>
      </c>
    </row>
    <row r="10" spans="1:2" x14ac:dyDescent="0.25">
      <c r="A10" t="s">
        <v>8</v>
      </c>
      <c r="B10" t="s">
        <v>9</v>
      </c>
    </row>
    <row r="11" spans="1:2" x14ac:dyDescent="0.25">
      <c r="A11" t="s">
        <v>4</v>
      </c>
      <c r="B11" t="s">
        <v>10</v>
      </c>
    </row>
    <row r="12" spans="1:2" x14ac:dyDescent="0.25">
      <c r="A12" t="s">
        <v>8</v>
      </c>
      <c r="B12" t="s">
        <v>11</v>
      </c>
    </row>
    <row r="13" spans="1:2" x14ac:dyDescent="0.25">
      <c r="B13" s="31" t="s">
        <v>12</v>
      </c>
    </row>
    <row r="14" spans="1:2" x14ac:dyDescent="0.25">
      <c r="B14" t="s">
        <v>13</v>
      </c>
    </row>
    <row r="15" spans="1:2" x14ac:dyDescent="0.25">
      <c r="B15" t="s">
        <v>14</v>
      </c>
    </row>
    <row r="16" spans="1:2" x14ac:dyDescent="0.25">
      <c r="B16" t="s">
        <v>15</v>
      </c>
    </row>
    <row r="17" spans="2:2" x14ac:dyDescent="0.25">
      <c r="B17" t="s">
        <v>16</v>
      </c>
    </row>
    <row r="18" spans="2:2" x14ac:dyDescent="0.25">
      <c r="B18" t="s">
        <v>17</v>
      </c>
    </row>
    <row r="19" spans="2:2" x14ac:dyDescent="0.25">
      <c r="B19" t="s">
        <v>18</v>
      </c>
    </row>
    <row r="20" spans="2:2" x14ac:dyDescent="0.25">
      <c r="B20" s="67" t="s">
        <v>19</v>
      </c>
    </row>
    <row r="21" spans="2:2" x14ac:dyDescent="0.25">
      <c r="B21" s="67" t="s">
        <v>20</v>
      </c>
    </row>
    <row r="22" spans="2:2" x14ac:dyDescent="0.25">
      <c r="B22" s="67" t="s">
        <v>21</v>
      </c>
    </row>
    <row r="23" spans="2:2" x14ac:dyDescent="0.25">
      <c r="B23" s="67" t="s">
        <v>22</v>
      </c>
    </row>
    <row r="24" spans="2:2" x14ac:dyDescent="0.25">
      <c r="B24" s="67" t="s">
        <v>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O1514"/>
  <sheetViews>
    <sheetView tabSelected="1" zoomScale="80" zoomScaleNormal="80" workbookViewId="0">
      <pane xSplit="1" ySplit="1" topLeftCell="B488" activePane="bottomRight" state="frozen"/>
      <selection pane="topRight" activeCell="B1" sqref="B1"/>
      <selection pane="bottomLeft" activeCell="A2" sqref="A2"/>
      <selection pane="bottomRight" activeCell="A731" sqref="A731"/>
    </sheetView>
  </sheetViews>
  <sheetFormatPr baseColWidth="10" defaultRowHeight="15" customHeight="1" x14ac:dyDescent="0.2"/>
  <cols>
    <col min="1" max="1" width="17.7109375" style="16" customWidth="1"/>
    <col min="2" max="2" width="11.28515625" style="68" bestFit="1" customWidth="1"/>
    <col min="3" max="3" width="41.42578125" style="68" bestFit="1" customWidth="1"/>
    <col min="4" max="4" width="19" style="68" bestFit="1" customWidth="1"/>
    <col min="5" max="5" width="15" style="68" bestFit="1" customWidth="1"/>
    <col min="6" max="6" width="57.85546875" style="68" customWidth="1"/>
    <col min="7" max="7" width="12.85546875" style="68" bestFit="1" customWidth="1"/>
    <col min="8" max="8" width="12" style="120" customWidth="1"/>
    <col min="9" max="9" width="19.42578125" style="3" bestFit="1" customWidth="1"/>
    <col min="10" max="10" width="19.85546875" style="68" customWidth="1"/>
    <col min="11" max="11" width="20.140625" style="68" bestFit="1" customWidth="1"/>
    <col min="12" max="248" width="11.42578125" style="68" customWidth="1"/>
    <col min="249" max="249" width="17.7109375" style="68" customWidth="1"/>
    <col min="250" max="250" width="11.28515625" style="68" bestFit="1" customWidth="1"/>
    <col min="251" max="251" width="41.42578125" style="68" bestFit="1" customWidth="1"/>
    <col min="252" max="252" width="19" style="68" bestFit="1" customWidth="1"/>
    <col min="253" max="253" width="15" style="68" bestFit="1" customWidth="1"/>
    <col min="254" max="254" width="57.85546875" style="68" customWidth="1"/>
    <col min="255" max="255" width="12.85546875" style="68" bestFit="1" customWidth="1"/>
    <col min="256" max="256" width="12" style="68" customWidth="1"/>
    <col min="257" max="257" width="18.7109375" style="68" bestFit="1" customWidth="1"/>
    <col min="258" max="258" width="11.42578125" style="68" customWidth="1"/>
    <col min="259" max="259" width="20.140625" style="68" bestFit="1" customWidth="1"/>
    <col min="260" max="261" width="11.42578125" style="68" customWidth="1"/>
    <col min="262" max="263" width="23.7109375" style="68" bestFit="1" customWidth="1"/>
    <col min="264" max="504" width="11.42578125" style="68" customWidth="1"/>
    <col min="505" max="505" width="17.7109375" style="68" customWidth="1"/>
    <col min="506" max="506" width="11.28515625" style="68" bestFit="1" customWidth="1"/>
    <col min="507" max="507" width="41.42578125" style="68" bestFit="1" customWidth="1"/>
    <col min="508" max="508" width="19" style="68" bestFit="1" customWidth="1"/>
    <col min="509" max="509" width="15" style="68" bestFit="1" customWidth="1"/>
    <col min="510" max="510" width="57.85546875" style="68" customWidth="1"/>
    <col min="511" max="511" width="12.85546875" style="68" bestFit="1" customWidth="1"/>
    <col min="512" max="512" width="12" style="68" customWidth="1"/>
    <col min="513" max="513" width="18.7109375" style="68" bestFit="1" customWidth="1"/>
    <col min="514" max="514" width="11.42578125" style="68" customWidth="1"/>
    <col min="515" max="515" width="20.140625" style="68" bestFit="1" customWidth="1"/>
    <col min="516" max="517" width="11.42578125" style="68" customWidth="1"/>
    <col min="518" max="519" width="23.7109375" style="68" bestFit="1" customWidth="1"/>
    <col min="520" max="760" width="11.42578125" style="68" customWidth="1"/>
    <col min="761" max="761" width="17.7109375" style="68" customWidth="1"/>
    <col min="762" max="762" width="11.28515625" style="68" bestFit="1" customWidth="1"/>
    <col min="763" max="763" width="41.42578125" style="68" bestFit="1" customWidth="1"/>
    <col min="764" max="764" width="19" style="68" bestFit="1" customWidth="1"/>
    <col min="765" max="765" width="15" style="68" bestFit="1" customWidth="1"/>
    <col min="766" max="766" width="57.85546875" style="68" customWidth="1"/>
    <col min="767" max="767" width="12.85546875" style="68" bestFit="1" customWidth="1"/>
    <col min="768" max="768" width="12" style="68" customWidth="1"/>
    <col min="769" max="769" width="18.7109375" style="68" bestFit="1" customWidth="1"/>
    <col min="770" max="770" width="11.42578125" style="68" customWidth="1"/>
    <col min="771" max="771" width="20.140625" style="68" bestFit="1" customWidth="1"/>
    <col min="772" max="773" width="11.42578125" style="68" customWidth="1"/>
    <col min="774" max="775" width="23.7109375" style="68" bestFit="1" customWidth="1"/>
    <col min="776" max="1016" width="11.42578125" style="68" customWidth="1"/>
    <col min="1017" max="1017" width="17.7109375" style="68" customWidth="1"/>
    <col min="1018" max="1018" width="11.28515625" style="68" bestFit="1" customWidth="1"/>
    <col min="1019" max="1019" width="41.42578125" style="68" bestFit="1" customWidth="1"/>
    <col min="1020" max="1020" width="19" style="68" bestFit="1" customWidth="1"/>
    <col min="1021" max="1021" width="15" style="68" bestFit="1" customWidth="1"/>
    <col min="1022" max="1022" width="57.85546875" style="68" customWidth="1"/>
    <col min="1023" max="1023" width="12.85546875" style="68" bestFit="1" customWidth="1"/>
    <col min="1024" max="1024" width="12" style="68" customWidth="1"/>
    <col min="1025" max="1025" width="18.7109375" style="68" bestFit="1" customWidth="1"/>
    <col min="1026" max="1026" width="11.42578125" style="68" customWidth="1"/>
    <col min="1027" max="1027" width="20.140625" style="68" bestFit="1" customWidth="1"/>
    <col min="1028" max="1029" width="11.42578125" style="68" customWidth="1"/>
    <col min="1030" max="1031" width="23.7109375" style="68" bestFit="1" customWidth="1"/>
    <col min="1032" max="1272" width="11.42578125" style="68" customWidth="1"/>
    <col min="1273" max="1273" width="17.7109375" style="68" customWidth="1"/>
    <col min="1274" max="1274" width="11.28515625" style="68" bestFit="1" customWidth="1"/>
    <col min="1275" max="1275" width="41.42578125" style="68" bestFit="1" customWidth="1"/>
    <col min="1276" max="1276" width="19" style="68" bestFit="1" customWidth="1"/>
    <col min="1277" max="1277" width="15" style="68" bestFit="1" customWidth="1"/>
    <col min="1278" max="1278" width="57.85546875" style="68" customWidth="1"/>
    <col min="1279" max="1279" width="12.85546875" style="68" bestFit="1" customWidth="1"/>
    <col min="1280" max="1280" width="12" style="68" customWidth="1"/>
    <col min="1281" max="1281" width="18.7109375" style="68" bestFit="1" customWidth="1"/>
    <col min="1282" max="1282" width="11.42578125" style="68" customWidth="1"/>
    <col min="1283" max="1283" width="20.140625" style="68" bestFit="1" customWidth="1"/>
    <col min="1284" max="1285" width="11.42578125" style="68" customWidth="1"/>
    <col min="1286" max="1287" width="23.7109375" style="68" bestFit="1" customWidth="1"/>
    <col min="1288" max="1528" width="11.42578125" style="68" customWidth="1"/>
    <col min="1529" max="1529" width="17.7109375" style="68" customWidth="1"/>
    <col min="1530" max="1530" width="11.28515625" style="68" bestFit="1" customWidth="1"/>
    <col min="1531" max="1531" width="41.42578125" style="68" bestFit="1" customWidth="1"/>
    <col min="1532" max="1532" width="19" style="68" bestFit="1" customWidth="1"/>
    <col min="1533" max="1533" width="15" style="68" bestFit="1" customWidth="1"/>
    <col min="1534" max="1534" width="57.85546875" style="68" customWidth="1"/>
    <col min="1535" max="1535" width="12.85546875" style="68" bestFit="1" customWidth="1"/>
    <col min="1536" max="1536" width="12" style="68" customWidth="1"/>
    <col min="1537" max="1537" width="18.7109375" style="68" bestFit="1" customWidth="1"/>
    <col min="1538" max="1538" width="11.42578125" style="68" customWidth="1"/>
    <col min="1539" max="1539" width="20.140625" style="68" bestFit="1" customWidth="1"/>
    <col min="1540" max="1541" width="11.42578125" style="68" customWidth="1"/>
    <col min="1542" max="1543" width="23.7109375" style="68" bestFit="1" customWidth="1"/>
    <col min="1544" max="1784" width="11.42578125" style="68" customWidth="1"/>
    <col min="1785" max="1785" width="17.7109375" style="68" customWidth="1"/>
    <col min="1786" max="1786" width="11.28515625" style="68" bestFit="1" customWidth="1"/>
    <col min="1787" max="1787" width="41.42578125" style="68" bestFit="1" customWidth="1"/>
    <col min="1788" max="1788" width="19" style="68" bestFit="1" customWidth="1"/>
    <col min="1789" max="1789" width="15" style="68" bestFit="1" customWidth="1"/>
    <col min="1790" max="1790" width="57.85546875" style="68" customWidth="1"/>
    <col min="1791" max="1791" width="12.85546875" style="68" bestFit="1" customWidth="1"/>
    <col min="1792" max="1792" width="12" style="68" customWidth="1"/>
    <col min="1793" max="1793" width="18.7109375" style="68" bestFit="1" customWidth="1"/>
    <col min="1794" max="1794" width="11.42578125" style="68" customWidth="1"/>
    <col min="1795" max="1795" width="20.140625" style="68" bestFit="1" customWidth="1"/>
    <col min="1796" max="1797" width="11.42578125" style="68" customWidth="1"/>
    <col min="1798" max="1799" width="23.7109375" style="68" bestFit="1" customWidth="1"/>
    <col min="1800" max="2040" width="11.42578125" style="68" customWidth="1"/>
    <col min="2041" max="2041" width="17.7109375" style="68" customWidth="1"/>
    <col min="2042" max="2042" width="11.28515625" style="68" bestFit="1" customWidth="1"/>
    <col min="2043" max="2043" width="41.42578125" style="68" bestFit="1" customWidth="1"/>
    <col min="2044" max="2044" width="19" style="68" bestFit="1" customWidth="1"/>
    <col min="2045" max="2045" width="15" style="68" bestFit="1" customWidth="1"/>
    <col min="2046" max="2046" width="57.85546875" style="68" customWidth="1"/>
    <col min="2047" max="2047" width="12.85546875" style="68" bestFit="1" customWidth="1"/>
    <col min="2048" max="2048" width="12" style="68" customWidth="1"/>
    <col min="2049" max="2049" width="18.7109375" style="68" bestFit="1" customWidth="1"/>
    <col min="2050" max="2050" width="11.42578125" style="68" customWidth="1"/>
    <col min="2051" max="2051" width="20.140625" style="68" bestFit="1" customWidth="1"/>
    <col min="2052" max="2053" width="11.42578125" style="68" customWidth="1"/>
    <col min="2054" max="2055" width="23.7109375" style="68" bestFit="1" customWidth="1"/>
    <col min="2056" max="2296" width="11.42578125" style="68" customWidth="1"/>
    <col min="2297" max="2297" width="17.7109375" style="68" customWidth="1"/>
    <col min="2298" max="2298" width="11.28515625" style="68" bestFit="1" customWidth="1"/>
    <col min="2299" max="2299" width="41.42578125" style="68" bestFit="1" customWidth="1"/>
    <col min="2300" max="2300" width="19" style="68" bestFit="1" customWidth="1"/>
    <col min="2301" max="2301" width="15" style="68" bestFit="1" customWidth="1"/>
    <col min="2302" max="2302" width="57.85546875" style="68" customWidth="1"/>
    <col min="2303" max="2303" width="12.85546875" style="68" bestFit="1" customWidth="1"/>
    <col min="2304" max="2304" width="12" style="68" customWidth="1"/>
    <col min="2305" max="2305" width="18.7109375" style="68" bestFit="1" customWidth="1"/>
    <col min="2306" max="2306" width="11.42578125" style="68" customWidth="1"/>
    <col min="2307" max="2307" width="20.140625" style="68" bestFit="1" customWidth="1"/>
    <col min="2308" max="2309" width="11.42578125" style="68" customWidth="1"/>
    <col min="2310" max="2311" width="23.7109375" style="68" bestFit="1" customWidth="1"/>
    <col min="2312" max="2552" width="11.42578125" style="68" customWidth="1"/>
    <col min="2553" max="2553" width="17.7109375" style="68" customWidth="1"/>
    <col min="2554" max="2554" width="11.28515625" style="68" bestFit="1" customWidth="1"/>
    <col min="2555" max="2555" width="41.42578125" style="68" bestFit="1" customWidth="1"/>
    <col min="2556" max="2556" width="19" style="68" bestFit="1" customWidth="1"/>
    <col min="2557" max="2557" width="15" style="68" bestFit="1" customWidth="1"/>
    <col min="2558" max="2558" width="57.85546875" style="68" customWidth="1"/>
    <col min="2559" max="2559" width="12.85546875" style="68" bestFit="1" customWidth="1"/>
    <col min="2560" max="2560" width="12" style="68" customWidth="1"/>
    <col min="2561" max="2561" width="18.7109375" style="68" bestFit="1" customWidth="1"/>
    <col min="2562" max="2562" width="11.42578125" style="68" customWidth="1"/>
    <col min="2563" max="2563" width="20.140625" style="68" bestFit="1" customWidth="1"/>
    <col min="2564" max="2565" width="11.42578125" style="68" customWidth="1"/>
    <col min="2566" max="2567" width="23.7109375" style="68" bestFit="1" customWidth="1"/>
    <col min="2568" max="2808" width="11.42578125" style="68" customWidth="1"/>
    <col min="2809" max="2809" width="17.7109375" style="68" customWidth="1"/>
    <col min="2810" max="2810" width="11.28515625" style="68" bestFit="1" customWidth="1"/>
    <col min="2811" max="2811" width="41.42578125" style="68" bestFit="1" customWidth="1"/>
    <col min="2812" max="2812" width="19" style="68" bestFit="1" customWidth="1"/>
    <col min="2813" max="2813" width="15" style="68" bestFit="1" customWidth="1"/>
    <col min="2814" max="2814" width="57.85546875" style="68" customWidth="1"/>
    <col min="2815" max="2815" width="12.85546875" style="68" bestFit="1" customWidth="1"/>
    <col min="2816" max="2816" width="12" style="68" customWidth="1"/>
    <col min="2817" max="2817" width="18.7109375" style="68" bestFit="1" customWidth="1"/>
    <col min="2818" max="2818" width="11.42578125" style="68" customWidth="1"/>
    <col min="2819" max="2819" width="20.140625" style="68" bestFit="1" customWidth="1"/>
    <col min="2820" max="2821" width="11.42578125" style="68" customWidth="1"/>
    <col min="2822" max="2823" width="23.7109375" style="68" bestFit="1" customWidth="1"/>
    <col min="2824" max="3064" width="11.42578125" style="68" customWidth="1"/>
    <col min="3065" max="3065" width="17.7109375" style="68" customWidth="1"/>
    <col min="3066" max="3066" width="11.28515625" style="68" bestFit="1" customWidth="1"/>
    <col min="3067" max="3067" width="41.42578125" style="68" bestFit="1" customWidth="1"/>
    <col min="3068" max="3068" width="19" style="68" bestFit="1" customWidth="1"/>
    <col min="3069" max="3069" width="15" style="68" bestFit="1" customWidth="1"/>
    <col min="3070" max="3070" width="57.85546875" style="68" customWidth="1"/>
    <col min="3071" max="3071" width="12.85546875" style="68" bestFit="1" customWidth="1"/>
    <col min="3072" max="3072" width="12" style="68" customWidth="1"/>
    <col min="3073" max="3073" width="18.7109375" style="68" bestFit="1" customWidth="1"/>
    <col min="3074" max="3074" width="11.42578125" style="68" customWidth="1"/>
    <col min="3075" max="3075" width="20.140625" style="68" bestFit="1" customWidth="1"/>
    <col min="3076" max="3077" width="11.42578125" style="68" customWidth="1"/>
    <col min="3078" max="3079" width="23.7109375" style="68" bestFit="1" customWidth="1"/>
    <col min="3080" max="3320" width="11.42578125" style="68" customWidth="1"/>
    <col min="3321" max="3321" width="17.7109375" style="68" customWidth="1"/>
    <col min="3322" max="3322" width="11.28515625" style="68" bestFit="1" customWidth="1"/>
    <col min="3323" max="3323" width="41.42578125" style="68" bestFit="1" customWidth="1"/>
    <col min="3324" max="3324" width="19" style="68" bestFit="1" customWidth="1"/>
    <col min="3325" max="3325" width="15" style="68" bestFit="1" customWidth="1"/>
    <col min="3326" max="3326" width="57.85546875" style="68" customWidth="1"/>
    <col min="3327" max="3327" width="12.85546875" style="68" bestFit="1" customWidth="1"/>
    <col min="3328" max="3328" width="12" style="68" customWidth="1"/>
    <col min="3329" max="3329" width="18.7109375" style="68" bestFit="1" customWidth="1"/>
    <col min="3330" max="3330" width="11.42578125" style="68" customWidth="1"/>
    <col min="3331" max="3331" width="20.140625" style="68" bestFit="1" customWidth="1"/>
    <col min="3332" max="3333" width="11.42578125" style="68" customWidth="1"/>
    <col min="3334" max="3335" width="23.7109375" style="68" bestFit="1" customWidth="1"/>
    <col min="3336" max="3576" width="11.42578125" style="68" customWidth="1"/>
    <col min="3577" max="3577" width="17.7109375" style="68" customWidth="1"/>
    <col min="3578" max="3578" width="11.28515625" style="68" bestFit="1" customWidth="1"/>
    <col min="3579" max="3579" width="41.42578125" style="68" bestFit="1" customWidth="1"/>
    <col min="3580" max="3580" width="19" style="68" bestFit="1" customWidth="1"/>
    <col min="3581" max="3581" width="15" style="68" bestFit="1" customWidth="1"/>
    <col min="3582" max="3582" width="57.85546875" style="68" customWidth="1"/>
    <col min="3583" max="3583" width="12.85546875" style="68" bestFit="1" customWidth="1"/>
    <col min="3584" max="3584" width="12" style="68" customWidth="1"/>
    <col min="3585" max="3585" width="18.7109375" style="68" bestFit="1" customWidth="1"/>
    <col min="3586" max="3586" width="11.42578125" style="68" customWidth="1"/>
    <col min="3587" max="3587" width="20.140625" style="68" bestFit="1" customWidth="1"/>
    <col min="3588" max="3589" width="11.42578125" style="68" customWidth="1"/>
    <col min="3590" max="3591" width="23.7109375" style="68" bestFit="1" customWidth="1"/>
    <col min="3592" max="3832" width="11.42578125" style="68" customWidth="1"/>
    <col min="3833" max="3833" width="17.7109375" style="68" customWidth="1"/>
    <col min="3834" max="3834" width="11.28515625" style="68" bestFit="1" customWidth="1"/>
    <col min="3835" max="3835" width="41.42578125" style="68" bestFit="1" customWidth="1"/>
    <col min="3836" max="3836" width="19" style="68" bestFit="1" customWidth="1"/>
    <col min="3837" max="3837" width="15" style="68" bestFit="1" customWidth="1"/>
    <col min="3838" max="3838" width="57.85546875" style="68" customWidth="1"/>
    <col min="3839" max="3839" width="12.85546875" style="68" bestFit="1" customWidth="1"/>
    <col min="3840" max="3840" width="12" style="68" customWidth="1"/>
    <col min="3841" max="3841" width="18.7109375" style="68" bestFit="1" customWidth="1"/>
    <col min="3842" max="3842" width="11.42578125" style="68" customWidth="1"/>
    <col min="3843" max="3843" width="20.140625" style="68" bestFit="1" customWidth="1"/>
    <col min="3844" max="3845" width="11.42578125" style="68" customWidth="1"/>
    <col min="3846" max="3847" width="23.7109375" style="68" bestFit="1" customWidth="1"/>
    <col min="3848" max="4088" width="11.42578125" style="68" customWidth="1"/>
    <col min="4089" max="4089" width="17.7109375" style="68" customWidth="1"/>
    <col min="4090" max="4090" width="11.28515625" style="68" bestFit="1" customWidth="1"/>
    <col min="4091" max="4091" width="41.42578125" style="68" bestFit="1" customWidth="1"/>
    <col min="4092" max="4092" width="19" style="68" bestFit="1" customWidth="1"/>
    <col min="4093" max="4093" width="15" style="68" bestFit="1" customWidth="1"/>
    <col min="4094" max="4094" width="57.85546875" style="68" customWidth="1"/>
    <col min="4095" max="4095" width="12.85546875" style="68" bestFit="1" customWidth="1"/>
    <col min="4096" max="4096" width="12" style="68" customWidth="1"/>
    <col min="4097" max="4097" width="18.7109375" style="68" bestFit="1" customWidth="1"/>
    <col min="4098" max="4098" width="11.42578125" style="68" customWidth="1"/>
    <col min="4099" max="4099" width="20.140625" style="68" bestFit="1" customWidth="1"/>
    <col min="4100" max="4101" width="11.42578125" style="68" customWidth="1"/>
    <col min="4102" max="4103" width="23.7109375" style="68" bestFit="1" customWidth="1"/>
    <col min="4104" max="4344" width="11.42578125" style="68" customWidth="1"/>
    <col min="4345" max="4345" width="17.7109375" style="68" customWidth="1"/>
    <col min="4346" max="4346" width="11.28515625" style="68" bestFit="1" customWidth="1"/>
    <col min="4347" max="4347" width="41.42578125" style="68" bestFit="1" customWidth="1"/>
    <col min="4348" max="4348" width="19" style="68" bestFit="1" customWidth="1"/>
    <col min="4349" max="4349" width="15" style="68" bestFit="1" customWidth="1"/>
    <col min="4350" max="4350" width="57.85546875" style="68" customWidth="1"/>
    <col min="4351" max="4351" width="12.85546875" style="68" bestFit="1" customWidth="1"/>
    <col min="4352" max="4352" width="12" style="68" customWidth="1"/>
    <col min="4353" max="4353" width="18.7109375" style="68" bestFit="1" customWidth="1"/>
    <col min="4354" max="4354" width="11.42578125" style="68" customWidth="1"/>
    <col min="4355" max="4355" width="20.140625" style="68" bestFit="1" customWidth="1"/>
    <col min="4356" max="4357" width="11.42578125" style="68" customWidth="1"/>
    <col min="4358" max="4359" width="23.7109375" style="68" bestFit="1" customWidth="1"/>
    <col min="4360" max="4600" width="11.42578125" style="68" customWidth="1"/>
    <col min="4601" max="4601" width="17.7109375" style="68" customWidth="1"/>
    <col min="4602" max="4602" width="11.28515625" style="68" bestFit="1" customWidth="1"/>
    <col min="4603" max="4603" width="41.42578125" style="68" bestFit="1" customWidth="1"/>
    <col min="4604" max="4604" width="19" style="68" bestFit="1" customWidth="1"/>
    <col min="4605" max="4605" width="15" style="68" bestFit="1" customWidth="1"/>
    <col min="4606" max="4606" width="57.85546875" style="68" customWidth="1"/>
    <col min="4607" max="4607" width="12.85546875" style="68" bestFit="1" customWidth="1"/>
    <col min="4608" max="4608" width="12" style="68" customWidth="1"/>
    <col min="4609" max="4609" width="18.7109375" style="68" bestFit="1" customWidth="1"/>
    <col min="4610" max="4610" width="11.42578125" style="68" customWidth="1"/>
    <col min="4611" max="4611" width="20.140625" style="68" bestFit="1" customWidth="1"/>
    <col min="4612" max="4613" width="11.42578125" style="68" customWidth="1"/>
    <col min="4614" max="4615" width="23.7109375" style="68" bestFit="1" customWidth="1"/>
    <col min="4616" max="4856" width="11.42578125" style="68" customWidth="1"/>
    <col min="4857" max="4857" width="17.7109375" style="68" customWidth="1"/>
    <col min="4858" max="4858" width="11.28515625" style="68" bestFit="1" customWidth="1"/>
    <col min="4859" max="4859" width="41.42578125" style="68" bestFit="1" customWidth="1"/>
    <col min="4860" max="4860" width="19" style="68" bestFit="1" customWidth="1"/>
    <col min="4861" max="4861" width="15" style="68" bestFit="1" customWidth="1"/>
    <col min="4862" max="4862" width="57.85546875" style="68" customWidth="1"/>
    <col min="4863" max="4863" width="12.85546875" style="68" bestFit="1" customWidth="1"/>
    <col min="4864" max="4864" width="12" style="68" customWidth="1"/>
    <col min="4865" max="4865" width="18.7109375" style="68" bestFit="1" customWidth="1"/>
    <col min="4866" max="4866" width="11.42578125" style="68" customWidth="1"/>
    <col min="4867" max="4867" width="20.140625" style="68" bestFit="1" customWidth="1"/>
    <col min="4868" max="4869" width="11.42578125" style="68" customWidth="1"/>
    <col min="4870" max="4871" width="23.7109375" style="68" bestFit="1" customWidth="1"/>
    <col min="4872" max="5112" width="11.42578125" style="68" customWidth="1"/>
    <col min="5113" max="5113" width="17.7109375" style="68" customWidth="1"/>
    <col min="5114" max="5114" width="11.28515625" style="68" bestFit="1" customWidth="1"/>
    <col min="5115" max="5115" width="41.42578125" style="68" bestFit="1" customWidth="1"/>
    <col min="5116" max="5116" width="19" style="68" bestFit="1" customWidth="1"/>
    <col min="5117" max="5117" width="15" style="68" bestFit="1" customWidth="1"/>
    <col min="5118" max="5118" width="57.85546875" style="68" customWidth="1"/>
    <col min="5119" max="5119" width="12.85546875" style="68" bestFit="1" customWidth="1"/>
    <col min="5120" max="5120" width="12" style="68" customWidth="1"/>
    <col min="5121" max="5121" width="18.7109375" style="68" bestFit="1" customWidth="1"/>
    <col min="5122" max="5122" width="11.42578125" style="68" customWidth="1"/>
    <col min="5123" max="5123" width="20.140625" style="68" bestFit="1" customWidth="1"/>
    <col min="5124" max="5125" width="11.42578125" style="68" customWidth="1"/>
    <col min="5126" max="5127" width="23.7109375" style="68" bestFit="1" customWidth="1"/>
    <col min="5128" max="5368" width="11.42578125" style="68" customWidth="1"/>
    <col min="5369" max="5369" width="17.7109375" style="68" customWidth="1"/>
    <col min="5370" max="5370" width="11.28515625" style="68" bestFit="1" customWidth="1"/>
    <col min="5371" max="5371" width="41.42578125" style="68" bestFit="1" customWidth="1"/>
    <col min="5372" max="5372" width="19" style="68" bestFit="1" customWidth="1"/>
    <col min="5373" max="5373" width="15" style="68" bestFit="1" customWidth="1"/>
    <col min="5374" max="5374" width="57.85546875" style="68" customWidth="1"/>
    <col min="5375" max="5375" width="12.85546875" style="68" bestFit="1" customWidth="1"/>
    <col min="5376" max="5376" width="12" style="68" customWidth="1"/>
    <col min="5377" max="5377" width="18.7109375" style="68" bestFit="1" customWidth="1"/>
    <col min="5378" max="5378" width="11.42578125" style="68" customWidth="1"/>
    <col min="5379" max="5379" width="20.140625" style="68" bestFit="1" customWidth="1"/>
    <col min="5380" max="5381" width="11.42578125" style="68" customWidth="1"/>
    <col min="5382" max="5383" width="23.7109375" style="68" bestFit="1" customWidth="1"/>
    <col min="5384" max="5624" width="11.42578125" style="68" customWidth="1"/>
    <col min="5625" max="5625" width="17.7109375" style="68" customWidth="1"/>
    <col min="5626" max="5626" width="11.28515625" style="68" bestFit="1" customWidth="1"/>
    <col min="5627" max="5627" width="41.42578125" style="68" bestFit="1" customWidth="1"/>
    <col min="5628" max="5628" width="19" style="68" bestFit="1" customWidth="1"/>
    <col min="5629" max="5629" width="15" style="68" bestFit="1" customWidth="1"/>
    <col min="5630" max="5630" width="57.85546875" style="68" customWidth="1"/>
    <col min="5631" max="5631" width="12.85546875" style="68" bestFit="1" customWidth="1"/>
    <col min="5632" max="5632" width="12" style="68" customWidth="1"/>
    <col min="5633" max="5633" width="18.7109375" style="68" bestFit="1" customWidth="1"/>
    <col min="5634" max="5634" width="11.42578125" style="68" customWidth="1"/>
    <col min="5635" max="5635" width="20.140625" style="68" bestFit="1" customWidth="1"/>
    <col min="5636" max="5637" width="11.42578125" style="68" customWidth="1"/>
    <col min="5638" max="5639" width="23.7109375" style="68" bestFit="1" customWidth="1"/>
    <col min="5640" max="5880" width="11.42578125" style="68" customWidth="1"/>
    <col min="5881" max="5881" width="17.7109375" style="68" customWidth="1"/>
    <col min="5882" max="5882" width="11.28515625" style="68" bestFit="1" customWidth="1"/>
    <col min="5883" max="5883" width="41.42578125" style="68" bestFit="1" customWidth="1"/>
    <col min="5884" max="5884" width="19" style="68" bestFit="1" customWidth="1"/>
    <col min="5885" max="5885" width="15" style="68" bestFit="1" customWidth="1"/>
    <col min="5886" max="5886" width="57.85546875" style="68" customWidth="1"/>
    <col min="5887" max="5887" width="12.85546875" style="68" bestFit="1" customWidth="1"/>
    <col min="5888" max="5888" width="12" style="68" customWidth="1"/>
    <col min="5889" max="5889" width="18.7109375" style="68" bestFit="1" customWidth="1"/>
    <col min="5890" max="5890" width="11.42578125" style="68" customWidth="1"/>
    <col min="5891" max="5891" width="20.140625" style="68" bestFit="1" customWidth="1"/>
    <col min="5892" max="5893" width="11.42578125" style="68" customWidth="1"/>
    <col min="5894" max="5895" width="23.7109375" style="68" bestFit="1" customWidth="1"/>
    <col min="5896" max="6136" width="11.42578125" style="68" customWidth="1"/>
    <col min="6137" max="6137" width="17.7109375" style="68" customWidth="1"/>
    <col min="6138" max="6138" width="11.28515625" style="68" bestFit="1" customWidth="1"/>
    <col min="6139" max="6139" width="41.42578125" style="68" bestFit="1" customWidth="1"/>
    <col min="6140" max="6140" width="19" style="68" bestFit="1" customWidth="1"/>
    <col min="6141" max="6141" width="15" style="68" bestFit="1" customWidth="1"/>
    <col min="6142" max="6142" width="57.85546875" style="68" customWidth="1"/>
    <col min="6143" max="6143" width="12.85546875" style="68" bestFit="1" customWidth="1"/>
    <col min="6144" max="6144" width="12" style="68" customWidth="1"/>
    <col min="6145" max="6145" width="18.7109375" style="68" bestFit="1" customWidth="1"/>
    <col min="6146" max="6146" width="11.42578125" style="68" customWidth="1"/>
    <col min="6147" max="6147" width="20.140625" style="68" bestFit="1" customWidth="1"/>
    <col min="6148" max="6149" width="11.42578125" style="68" customWidth="1"/>
    <col min="6150" max="6151" width="23.7109375" style="68" bestFit="1" customWidth="1"/>
    <col min="6152" max="6392" width="11.42578125" style="68" customWidth="1"/>
    <col min="6393" max="6393" width="17.7109375" style="68" customWidth="1"/>
    <col min="6394" max="6394" width="11.28515625" style="68" bestFit="1" customWidth="1"/>
    <col min="6395" max="6395" width="41.42578125" style="68" bestFit="1" customWidth="1"/>
    <col min="6396" max="6396" width="19" style="68" bestFit="1" customWidth="1"/>
    <col min="6397" max="6397" width="15" style="68" bestFit="1" customWidth="1"/>
    <col min="6398" max="6398" width="57.85546875" style="68" customWidth="1"/>
    <col min="6399" max="6399" width="12.85546875" style="68" bestFit="1" customWidth="1"/>
    <col min="6400" max="6400" width="12" style="68" customWidth="1"/>
    <col min="6401" max="6401" width="18.7109375" style="68" bestFit="1" customWidth="1"/>
    <col min="6402" max="6402" width="11.42578125" style="68" customWidth="1"/>
    <col min="6403" max="6403" width="20.140625" style="68" bestFit="1" customWidth="1"/>
    <col min="6404" max="6405" width="11.42578125" style="68" customWidth="1"/>
    <col min="6406" max="6407" width="23.7109375" style="68" bestFit="1" customWidth="1"/>
    <col min="6408" max="6648" width="11.42578125" style="68" customWidth="1"/>
    <col min="6649" max="6649" width="17.7109375" style="68" customWidth="1"/>
    <col min="6650" max="6650" width="11.28515625" style="68" bestFit="1" customWidth="1"/>
    <col min="6651" max="6651" width="41.42578125" style="68" bestFit="1" customWidth="1"/>
    <col min="6652" max="6652" width="19" style="68" bestFit="1" customWidth="1"/>
    <col min="6653" max="6653" width="15" style="68" bestFit="1" customWidth="1"/>
    <col min="6654" max="6654" width="57.85546875" style="68" customWidth="1"/>
    <col min="6655" max="6655" width="12.85546875" style="68" bestFit="1" customWidth="1"/>
    <col min="6656" max="6656" width="12" style="68" customWidth="1"/>
    <col min="6657" max="6657" width="18.7109375" style="68" bestFit="1" customWidth="1"/>
    <col min="6658" max="6658" width="11.42578125" style="68" customWidth="1"/>
    <col min="6659" max="6659" width="20.140625" style="68" bestFit="1" customWidth="1"/>
    <col min="6660" max="6661" width="11.42578125" style="68" customWidth="1"/>
    <col min="6662" max="6663" width="23.7109375" style="68" bestFit="1" customWidth="1"/>
    <col min="6664" max="6904" width="11.42578125" style="68" customWidth="1"/>
    <col min="6905" max="6905" width="17.7109375" style="68" customWidth="1"/>
    <col min="6906" max="6906" width="11.28515625" style="68" bestFit="1" customWidth="1"/>
    <col min="6907" max="6907" width="41.42578125" style="68" bestFit="1" customWidth="1"/>
    <col min="6908" max="6908" width="19" style="68" bestFit="1" customWidth="1"/>
    <col min="6909" max="6909" width="15" style="68" bestFit="1" customWidth="1"/>
    <col min="6910" max="6910" width="57.85546875" style="68" customWidth="1"/>
    <col min="6911" max="6911" width="12.85546875" style="68" bestFit="1" customWidth="1"/>
    <col min="6912" max="6912" width="12" style="68" customWidth="1"/>
    <col min="6913" max="6913" width="18.7109375" style="68" bestFit="1" customWidth="1"/>
    <col min="6914" max="6914" width="11.42578125" style="68" customWidth="1"/>
    <col min="6915" max="6915" width="20.140625" style="68" bestFit="1" customWidth="1"/>
    <col min="6916" max="6917" width="11.42578125" style="68" customWidth="1"/>
    <col min="6918" max="6919" width="23.7109375" style="68" bestFit="1" customWidth="1"/>
    <col min="6920" max="7160" width="11.42578125" style="68" customWidth="1"/>
    <col min="7161" max="7161" width="17.7109375" style="68" customWidth="1"/>
    <col min="7162" max="7162" width="11.28515625" style="68" bestFit="1" customWidth="1"/>
    <col min="7163" max="7163" width="41.42578125" style="68" bestFit="1" customWidth="1"/>
    <col min="7164" max="7164" width="19" style="68" bestFit="1" customWidth="1"/>
    <col min="7165" max="7165" width="15" style="68" bestFit="1" customWidth="1"/>
    <col min="7166" max="7166" width="57.85546875" style="68" customWidth="1"/>
    <col min="7167" max="7167" width="12.85546875" style="68" bestFit="1" customWidth="1"/>
    <col min="7168" max="7168" width="12" style="68" customWidth="1"/>
    <col min="7169" max="7169" width="18.7109375" style="68" bestFit="1" customWidth="1"/>
    <col min="7170" max="7170" width="11.42578125" style="68" customWidth="1"/>
    <col min="7171" max="7171" width="20.140625" style="68" bestFit="1" customWidth="1"/>
    <col min="7172" max="7173" width="11.42578125" style="68" customWidth="1"/>
    <col min="7174" max="7175" width="23.7109375" style="68" bestFit="1" customWidth="1"/>
    <col min="7176" max="7416" width="11.42578125" style="68" customWidth="1"/>
    <col min="7417" max="7417" width="17.7109375" style="68" customWidth="1"/>
    <col min="7418" max="7418" width="11.28515625" style="68" bestFit="1" customWidth="1"/>
    <col min="7419" max="7419" width="41.42578125" style="68" bestFit="1" customWidth="1"/>
    <col min="7420" max="7420" width="19" style="68" bestFit="1" customWidth="1"/>
    <col min="7421" max="7421" width="15" style="68" bestFit="1" customWidth="1"/>
    <col min="7422" max="7422" width="57.85546875" style="68" customWidth="1"/>
    <col min="7423" max="7423" width="12.85546875" style="68" bestFit="1" customWidth="1"/>
    <col min="7424" max="7424" width="12" style="68" customWidth="1"/>
    <col min="7425" max="7425" width="18.7109375" style="68" bestFit="1" customWidth="1"/>
    <col min="7426" max="7426" width="11.42578125" style="68" customWidth="1"/>
    <col min="7427" max="7427" width="20.140625" style="68" bestFit="1" customWidth="1"/>
    <col min="7428" max="7429" width="11.42578125" style="68" customWidth="1"/>
    <col min="7430" max="7431" width="23.7109375" style="68" bestFit="1" customWidth="1"/>
    <col min="7432" max="7672" width="11.42578125" style="68" customWidth="1"/>
    <col min="7673" max="7673" width="17.7109375" style="68" customWidth="1"/>
    <col min="7674" max="7674" width="11.28515625" style="68" bestFit="1" customWidth="1"/>
    <col min="7675" max="7675" width="41.42578125" style="68" bestFit="1" customWidth="1"/>
    <col min="7676" max="7676" width="19" style="68" bestFit="1" customWidth="1"/>
    <col min="7677" max="7677" width="15" style="68" bestFit="1" customWidth="1"/>
    <col min="7678" max="7678" width="57.85546875" style="68" customWidth="1"/>
    <col min="7679" max="7679" width="12.85546875" style="68" bestFit="1" customWidth="1"/>
    <col min="7680" max="7680" width="12" style="68" customWidth="1"/>
    <col min="7681" max="7681" width="18.7109375" style="68" bestFit="1" customWidth="1"/>
    <col min="7682" max="7682" width="11.42578125" style="68" customWidth="1"/>
    <col min="7683" max="7683" width="20.140625" style="68" bestFit="1" customWidth="1"/>
    <col min="7684" max="7685" width="11.42578125" style="68" customWidth="1"/>
    <col min="7686" max="7687" width="23.7109375" style="68" bestFit="1" customWidth="1"/>
    <col min="7688" max="7928" width="11.42578125" style="68" customWidth="1"/>
    <col min="7929" max="7929" width="17.7109375" style="68" customWidth="1"/>
    <col min="7930" max="7930" width="11.28515625" style="68" bestFit="1" customWidth="1"/>
    <col min="7931" max="7931" width="41.42578125" style="68" bestFit="1" customWidth="1"/>
    <col min="7932" max="7932" width="19" style="68" bestFit="1" customWidth="1"/>
    <col min="7933" max="7933" width="15" style="68" bestFit="1" customWidth="1"/>
    <col min="7934" max="7934" width="57.85546875" style="68" customWidth="1"/>
    <col min="7935" max="7935" width="12.85546875" style="68" bestFit="1" customWidth="1"/>
    <col min="7936" max="7936" width="12" style="68" customWidth="1"/>
    <col min="7937" max="7937" width="18.7109375" style="68" bestFit="1" customWidth="1"/>
    <col min="7938" max="7938" width="11.42578125" style="68" customWidth="1"/>
    <col min="7939" max="7939" width="20.140625" style="68" bestFit="1" customWidth="1"/>
    <col min="7940" max="7941" width="11.42578125" style="68" customWidth="1"/>
    <col min="7942" max="7943" width="23.7109375" style="68" bestFit="1" customWidth="1"/>
    <col min="7944" max="8184" width="11.42578125" style="68" customWidth="1"/>
    <col min="8185" max="8185" width="17.7109375" style="68" customWidth="1"/>
    <col min="8186" max="8186" width="11.28515625" style="68" bestFit="1" customWidth="1"/>
    <col min="8187" max="8187" width="41.42578125" style="68" bestFit="1" customWidth="1"/>
    <col min="8188" max="8188" width="19" style="68" bestFit="1" customWidth="1"/>
    <col min="8189" max="8189" width="15" style="68" bestFit="1" customWidth="1"/>
    <col min="8190" max="8190" width="57.85546875" style="68" customWidth="1"/>
    <col min="8191" max="8191" width="12.85546875" style="68" bestFit="1" customWidth="1"/>
    <col min="8192" max="8192" width="12" style="68" customWidth="1"/>
    <col min="8193" max="8193" width="18.7109375" style="68" bestFit="1" customWidth="1"/>
    <col min="8194" max="8194" width="11.42578125" style="68" customWidth="1"/>
    <col min="8195" max="8195" width="20.140625" style="68" bestFit="1" customWidth="1"/>
    <col min="8196" max="8197" width="11.42578125" style="68" customWidth="1"/>
    <col min="8198" max="8199" width="23.7109375" style="68" bestFit="1" customWidth="1"/>
    <col min="8200" max="8440" width="11.42578125" style="68" customWidth="1"/>
    <col min="8441" max="8441" width="17.7109375" style="68" customWidth="1"/>
    <col min="8442" max="8442" width="11.28515625" style="68" bestFit="1" customWidth="1"/>
    <col min="8443" max="8443" width="41.42578125" style="68" bestFit="1" customWidth="1"/>
    <col min="8444" max="8444" width="19" style="68" bestFit="1" customWidth="1"/>
    <col min="8445" max="8445" width="15" style="68" bestFit="1" customWidth="1"/>
    <col min="8446" max="8446" width="57.85546875" style="68" customWidth="1"/>
    <col min="8447" max="8447" width="12.85546875" style="68" bestFit="1" customWidth="1"/>
    <col min="8448" max="8448" width="12" style="68" customWidth="1"/>
    <col min="8449" max="8449" width="18.7109375" style="68" bestFit="1" customWidth="1"/>
    <col min="8450" max="8450" width="11.42578125" style="68" customWidth="1"/>
    <col min="8451" max="8451" width="20.140625" style="68" bestFit="1" customWidth="1"/>
    <col min="8452" max="8453" width="11.42578125" style="68" customWidth="1"/>
    <col min="8454" max="8455" width="23.7109375" style="68" bestFit="1" customWidth="1"/>
    <col min="8456" max="8696" width="11.42578125" style="68" customWidth="1"/>
    <col min="8697" max="8697" width="17.7109375" style="68" customWidth="1"/>
    <col min="8698" max="8698" width="11.28515625" style="68" bestFit="1" customWidth="1"/>
    <col min="8699" max="8699" width="41.42578125" style="68" bestFit="1" customWidth="1"/>
    <col min="8700" max="8700" width="19" style="68" bestFit="1" customWidth="1"/>
    <col min="8701" max="8701" width="15" style="68" bestFit="1" customWidth="1"/>
    <col min="8702" max="8702" width="57.85546875" style="68" customWidth="1"/>
    <col min="8703" max="8703" width="12.85546875" style="68" bestFit="1" customWidth="1"/>
    <col min="8704" max="8704" width="12" style="68" customWidth="1"/>
    <col min="8705" max="8705" width="18.7109375" style="68" bestFit="1" customWidth="1"/>
    <col min="8706" max="8706" width="11.42578125" style="68" customWidth="1"/>
    <col min="8707" max="8707" width="20.140625" style="68" bestFit="1" customWidth="1"/>
    <col min="8708" max="8709" width="11.42578125" style="68" customWidth="1"/>
    <col min="8710" max="8711" width="23.7109375" style="68" bestFit="1" customWidth="1"/>
    <col min="8712" max="8952" width="11.42578125" style="68" customWidth="1"/>
    <col min="8953" max="8953" width="17.7109375" style="68" customWidth="1"/>
    <col min="8954" max="8954" width="11.28515625" style="68" bestFit="1" customWidth="1"/>
    <col min="8955" max="8955" width="41.42578125" style="68" bestFit="1" customWidth="1"/>
    <col min="8956" max="8956" width="19" style="68" bestFit="1" customWidth="1"/>
    <col min="8957" max="8957" width="15" style="68" bestFit="1" customWidth="1"/>
    <col min="8958" max="8958" width="57.85546875" style="68" customWidth="1"/>
    <col min="8959" max="8959" width="12.85546875" style="68" bestFit="1" customWidth="1"/>
    <col min="8960" max="8960" width="12" style="68" customWidth="1"/>
    <col min="8961" max="8961" width="18.7109375" style="68" bestFit="1" customWidth="1"/>
    <col min="8962" max="8962" width="11.42578125" style="68" customWidth="1"/>
    <col min="8963" max="8963" width="20.140625" style="68" bestFit="1" customWidth="1"/>
    <col min="8964" max="8965" width="11.42578125" style="68" customWidth="1"/>
    <col min="8966" max="8967" width="23.7109375" style="68" bestFit="1" customWidth="1"/>
    <col min="8968" max="9208" width="11.42578125" style="68" customWidth="1"/>
    <col min="9209" max="9209" width="17.7109375" style="68" customWidth="1"/>
    <col min="9210" max="9210" width="11.28515625" style="68" bestFit="1" customWidth="1"/>
    <col min="9211" max="9211" width="41.42578125" style="68" bestFit="1" customWidth="1"/>
    <col min="9212" max="9212" width="19" style="68" bestFit="1" customWidth="1"/>
    <col min="9213" max="9213" width="15" style="68" bestFit="1" customWidth="1"/>
    <col min="9214" max="9214" width="57.85546875" style="68" customWidth="1"/>
    <col min="9215" max="9215" width="12.85546875" style="68" bestFit="1" customWidth="1"/>
    <col min="9216" max="9216" width="12" style="68" customWidth="1"/>
    <col min="9217" max="9217" width="18.7109375" style="68" bestFit="1" customWidth="1"/>
    <col min="9218" max="9218" width="11.42578125" style="68" customWidth="1"/>
    <col min="9219" max="9219" width="20.140625" style="68" bestFit="1" customWidth="1"/>
    <col min="9220" max="9221" width="11.42578125" style="68" customWidth="1"/>
    <col min="9222" max="9223" width="23.7109375" style="68" bestFit="1" customWidth="1"/>
    <col min="9224" max="9464" width="11.42578125" style="68" customWidth="1"/>
    <col min="9465" max="9465" width="17.7109375" style="68" customWidth="1"/>
    <col min="9466" max="9466" width="11.28515625" style="68" bestFit="1" customWidth="1"/>
    <col min="9467" max="9467" width="41.42578125" style="68" bestFit="1" customWidth="1"/>
    <col min="9468" max="9468" width="19" style="68" bestFit="1" customWidth="1"/>
    <col min="9469" max="9469" width="15" style="68" bestFit="1" customWidth="1"/>
    <col min="9470" max="9470" width="57.85546875" style="68" customWidth="1"/>
    <col min="9471" max="9471" width="12.85546875" style="68" bestFit="1" customWidth="1"/>
    <col min="9472" max="9472" width="12" style="68" customWidth="1"/>
    <col min="9473" max="9473" width="18.7109375" style="68" bestFit="1" customWidth="1"/>
    <col min="9474" max="9474" width="11.42578125" style="68" customWidth="1"/>
    <col min="9475" max="9475" width="20.140625" style="68" bestFit="1" customWidth="1"/>
    <col min="9476" max="9477" width="11.42578125" style="68" customWidth="1"/>
    <col min="9478" max="9479" width="23.7109375" style="68" bestFit="1" customWidth="1"/>
    <col min="9480" max="9720" width="11.42578125" style="68" customWidth="1"/>
    <col min="9721" max="9721" width="17.7109375" style="68" customWidth="1"/>
    <col min="9722" max="9722" width="11.28515625" style="68" bestFit="1" customWidth="1"/>
    <col min="9723" max="9723" width="41.42578125" style="68" bestFit="1" customWidth="1"/>
    <col min="9724" max="9724" width="19" style="68" bestFit="1" customWidth="1"/>
    <col min="9725" max="9725" width="15" style="68" bestFit="1" customWidth="1"/>
    <col min="9726" max="9726" width="57.85546875" style="68" customWidth="1"/>
    <col min="9727" max="9727" width="12.85546875" style="68" bestFit="1" customWidth="1"/>
    <col min="9728" max="9728" width="12" style="68" customWidth="1"/>
    <col min="9729" max="9729" width="18.7109375" style="68" bestFit="1" customWidth="1"/>
    <col min="9730" max="9730" width="11.42578125" style="68" customWidth="1"/>
    <col min="9731" max="9731" width="20.140625" style="68" bestFit="1" customWidth="1"/>
    <col min="9732" max="9733" width="11.42578125" style="68" customWidth="1"/>
    <col min="9734" max="9735" width="23.7109375" style="68" bestFit="1" customWidth="1"/>
    <col min="9736" max="9976" width="11.42578125" style="68" customWidth="1"/>
    <col min="9977" max="9977" width="17.7109375" style="68" customWidth="1"/>
    <col min="9978" max="9978" width="11.28515625" style="68" bestFit="1" customWidth="1"/>
    <col min="9979" max="9979" width="41.42578125" style="68" bestFit="1" customWidth="1"/>
    <col min="9980" max="9980" width="19" style="68" bestFit="1" customWidth="1"/>
    <col min="9981" max="9981" width="15" style="68" bestFit="1" customWidth="1"/>
    <col min="9982" max="9982" width="57.85546875" style="68" customWidth="1"/>
    <col min="9983" max="9983" width="12.85546875" style="68" bestFit="1" customWidth="1"/>
    <col min="9984" max="9984" width="12" style="68" customWidth="1"/>
    <col min="9985" max="9985" width="18.7109375" style="68" bestFit="1" customWidth="1"/>
    <col min="9986" max="9986" width="11.42578125" style="68" customWidth="1"/>
    <col min="9987" max="9987" width="20.140625" style="68" bestFit="1" customWidth="1"/>
    <col min="9988" max="9989" width="11.42578125" style="68" customWidth="1"/>
    <col min="9990" max="9991" width="23.7109375" style="68" bestFit="1" customWidth="1"/>
    <col min="9992" max="10232" width="11.42578125" style="68" customWidth="1"/>
    <col min="10233" max="10233" width="17.7109375" style="68" customWidth="1"/>
    <col min="10234" max="10234" width="11.28515625" style="68" bestFit="1" customWidth="1"/>
    <col min="10235" max="10235" width="41.42578125" style="68" bestFit="1" customWidth="1"/>
    <col min="10236" max="10236" width="19" style="68" bestFit="1" customWidth="1"/>
    <col min="10237" max="10237" width="15" style="68" bestFit="1" customWidth="1"/>
    <col min="10238" max="10238" width="57.85546875" style="68" customWidth="1"/>
    <col min="10239" max="10239" width="12.85546875" style="68" bestFit="1" customWidth="1"/>
    <col min="10240" max="10240" width="12" style="68" customWidth="1"/>
    <col min="10241" max="10241" width="18.7109375" style="68" bestFit="1" customWidth="1"/>
    <col min="10242" max="10242" width="11.42578125" style="68" customWidth="1"/>
    <col min="10243" max="10243" width="20.140625" style="68" bestFit="1" customWidth="1"/>
    <col min="10244" max="10245" width="11.42578125" style="68" customWidth="1"/>
    <col min="10246" max="10247" width="23.7109375" style="68" bestFit="1" customWidth="1"/>
    <col min="10248" max="10488" width="11.42578125" style="68" customWidth="1"/>
    <col min="10489" max="10489" width="17.7109375" style="68" customWidth="1"/>
    <col min="10490" max="10490" width="11.28515625" style="68" bestFit="1" customWidth="1"/>
    <col min="10491" max="10491" width="41.42578125" style="68" bestFit="1" customWidth="1"/>
    <col min="10492" max="10492" width="19" style="68" bestFit="1" customWidth="1"/>
    <col min="10493" max="10493" width="15" style="68" bestFit="1" customWidth="1"/>
    <col min="10494" max="10494" width="57.85546875" style="68" customWidth="1"/>
    <col min="10495" max="10495" width="12.85546875" style="68" bestFit="1" customWidth="1"/>
    <col min="10496" max="10496" width="12" style="68" customWidth="1"/>
    <col min="10497" max="10497" width="18.7109375" style="68" bestFit="1" customWidth="1"/>
    <col min="10498" max="10498" width="11.42578125" style="68" customWidth="1"/>
    <col min="10499" max="10499" width="20.140625" style="68" bestFit="1" customWidth="1"/>
    <col min="10500" max="10501" width="11.42578125" style="68" customWidth="1"/>
    <col min="10502" max="10503" width="23.7109375" style="68" bestFit="1" customWidth="1"/>
    <col min="10504" max="10744" width="11.42578125" style="68" customWidth="1"/>
    <col min="10745" max="10745" width="17.7109375" style="68" customWidth="1"/>
    <col min="10746" max="10746" width="11.28515625" style="68" bestFit="1" customWidth="1"/>
    <col min="10747" max="10747" width="41.42578125" style="68" bestFit="1" customWidth="1"/>
    <col min="10748" max="10748" width="19" style="68" bestFit="1" customWidth="1"/>
    <col min="10749" max="10749" width="15" style="68" bestFit="1" customWidth="1"/>
    <col min="10750" max="10750" width="57.85546875" style="68" customWidth="1"/>
    <col min="10751" max="10751" width="12.85546875" style="68" bestFit="1" customWidth="1"/>
    <col min="10752" max="10752" width="12" style="68" customWidth="1"/>
    <col min="10753" max="10753" width="18.7109375" style="68" bestFit="1" customWidth="1"/>
    <col min="10754" max="10754" width="11.42578125" style="68" customWidth="1"/>
    <col min="10755" max="10755" width="20.140625" style="68" bestFit="1" customWidth="1"/>
    <col min="10756" max="10757" width="11.42578125" style="68" customWidth="1"/>
    <col min="10758" max="10759" width="23.7109375" style="68" bestFit="1" customWidth="1"/>
    <col min="10760" max="11000" width="11.42578125" style="68" customWidth="1"/>
    <col min="11001" max="11001" width="17.7109375" style="68" customWidth="1"/>
    <col min="11002" max="11002" width="11.28515625" style="68" bestFit="1" customWidth="1"/>
    <col min="11003" max="11003" width="41.42578125" style="68" bestFit="1" customWidth="1"/>
    <col min="11004" max="11004" width="19" style="68" bestFit="1" customWidth="1"/>
    <col min="11005" max="11005" width="15" style="68" bestFit="1" customWidth="1"/>
    <col min="11006" max="11006" width="57.85546875" style="68" customWidth="1"/>
    <col min="11007" max="11007" width="12.85546875" style="68" bestFit="1" customWidth="1"/>
    <col min="11008" max="11008" width="12" style="68" customWidth="1"/>
    <col min="11009" max="11009" width="18.7109375" style="68" bestFit="1" customWidth="1"/>
    <col min="11010" max="11010" width="11.42578125" style="68" customWidth="1"/>
    <col min="11011" max="11011" width="20.140625" style="68" bestFit="1" customWidth="1"/>
    <col min="11012" max="11013" width="11.42578125" style="68" customWidth="1"/>
    <col min="11014" max="11015" width="23.7109375" style="68" bestFit="1" customWidth="1"/>
    <col min="11016" max="11256" width="11.42578125" style="68" customWidth="1"/>
    <col min="11257" max="11257" width="17.7109375" style="68" customWidth="1"/>
    <col min="11258" max="11258" width="11.28515625" style="68" bestFit="1" customWidth="1"/>
    <col min="11259" max="11259" width="41.42578125" style="68" bestFit="1" customWidth="1"/>
    <col min="11260" max="11260" width="19" style="68" bestFit="1" customWidth="1"/>
    <col min="11261" max="11261" width="15" style="68" bestFit="1" customWidth="1"/>
    <col min="11262" max="11262" width="57.85546875" style="68" customWidth="1"/>
    <col min="11263" max="11263" width="12.85546875" style="68" bestFit="1" customWidth="1"/>
    <col min="11264" max="11264" width="12" style="68" customWidth="1"/>
    <col min="11265" max="11265" width="18.7109375" style="68" bestFit="1" customWidth="1"/>
    <col min="11266" max="11266" width="11.42578125" style="68" customWidth="1"/>
    <col min="11267" max="11267" width="20.140625" style="68" bestFit="1" customWidth="1"/>
    <col min="11268" max="11269" width="11.42578125" style="68" customWidth="1"/>
    <col min="11270" max="11271" width="23.7109375" style="68" bestFit="1" customWidth="1"/>
    <col min="11272" max="11512" width="11.42578125" style="68" customWidth="1"/>
    <col min="11513" max="11513" width="17.7109375" style="68" customWidth="1"/>
    <col min="11514" max="11514" width="11.28515625" style="68" bestFit="1" customWidth="1"/>
    <col min="11515" max="11515" width="41.42578125" style="68" bestFit="1" customWidth="1"/>
    <col min="11516" max="11516" width="19" style="68" bestFit="1" customWidth="1"/>
    <col min="11517" max="11517" width="15" style="68" bestFit="1" customWidth="1"/>
    <col min="11518" max="11518" width="57.85546875" style="68" customWidth="1"/>
    <col min="11519" max="11519" width="12.85546875" style="68" bestFit="1" customWidth="1"/>
    <col min="11520" max="11520" width="12" style="68" customWidth="1"/>
    <col min="11521" max="11521" width="18.7109375" style="68" bestFit="1" customWidth="1"/>
    <col min="11522" max="11522" width="11.42578125" style="68" customWidth="1"/>
    <col min="11523" max="11523" width="20.140625" style="68" bestFit="1" customWidth="1"/>
    <col min="11524" max="11525" width="11.42578125" style="68" customWidth="1"/>
    <col min="11526" max="11527" width="23.7109375" style="68" bestFit="1" customWidth="1"/>
    <col min="11528" max="11768" width="11.42578125" style="68" customWidth="1"/>
    <col min="11769" max="11769" width="17.7109375" style="68" customWidth="1"/>
    <col min="11770" max="11770" width="11.28515625" style="68" bestFit="1" customWidth="1"/>
    <col min="11771" max="11771" width="41.42578125" style="68" bestFit="1" customWidth="1"/>
    <col min="11772" max="11772" width="19" style="68" bestFit="1" customWidth="1"/>
    <col min="11773" max="11773" width="15" style="68" bestFit="1" customWidth="1"/>
    <col min="11774" max="11774" width="57.85546875" style="68" customWidth="1"/>
    <col min="11775" max="11775" width="12.85546875" style="68" bestFit="1" customWidth="1"/>
    <col min="11776" max="11776" width="12" style="68" customWidth="1"/>
    <col min="11777" max="11777" width="18.7109375" style="68" bestFit="1" customWidth="1"/>
    <col min="11778" max="11778" width="11.42578125" style="68" customWidth="1"/>
    <col min="11779" max="11779" width="20.140625" style="68" bestFit="1" customWidth="1"/>
    <col min="11780" max="11781" width="11.42578125" style="68" customWidth="1"/>
    <col min="11782" max="11783" width="23.7109375" style="68" bestFit="1" customWidth="1"/>
    <col min="11784" max="12024" width="11.42578125" style="68" customWidth="1"/>
    <col min="12025" max="12025" width="17.7109375" style="68" customWidth="1"/>
    <col min="12026" max="12026" width="11.28515625" style="68" bestFit="1" customWidth="1"/>
    <col min="12027" max="12027" width="41.42578125" style="68" bestFit="1" customWidth="1"/>
    <col min="12028" max="12028" width="19" style="68" bestFit="1" customWidth="1"/>
    <col min="12029" max="12029" width="15" style="68" bestFit="1" customWidth="1"/>
    <col min="12030" max="12030" width="57.85546875" style="68" customWidth="1"/>
    <col min="12031" max="12031" width="12.85546875" style="68" bestFit="1" customWidth="1"/>
    <col min="12032" max="12032" width="12" style="68" customWidth="1"/>
    <col min="12033" max="12033" width="18.7109375" style="68" bestFit="1" customWidth="1"/>
    <col min="12034" max="12034" width="11.42578125" style="68" customWidth="1"/>
    <col min="12035" max="12035" width="20.140625" style="68" bestFit="1" customWidth="1"/>
    <col min="12036" max="12037" width="11.42578125" style="68" customWidth="1"/>
    <col min="12038" max="12039" width="23.7109375" style="68" bestFit="1" customWidth="1"/>
    <col min="12040" max="12280" width="11.42578125" style="68" customWidth="1"/>
    <col min="12281" max="12281" width="17.7109375" style="68" customWidth="1"/>
    <col min="12282" max="12282" width="11.28515625" style="68" bestFit="1" customWidth="1"/>
    <col min="12283" max="12283" width="41.42578125" style="68" bestFit="1" customWidth="1"/>
    <col min="12284" max="12284" width="19" style="68" bestFit="1" customWidth="1"/>
    <col min="12285" max="12285" width="15" style="68" bestFit="1" customWidth="1"/>
    <col min="12286" max="12286" width="57.85546875" style="68" customWidth="1"/>
    <col min="12287" max="12287" width="12.85546875" style="68" bestFit="1" customWidth="1"/>
    <col min="12288" max="12288" width="12" style="68" customWidth="1"/>
    <col min="12289" max="12289" width="18.7109375" style="68" bestFit="1" customWidth="1"/>
    <col min="12290" max="12290" width="11.42578125" style="68" customWidth="1"/>
    <col min="12291" max="12291" width="20.140625" style="68" bestFit="1" customWidth="1"/>
    <col min="12292" max="12293" width="11.42578125" style="68" customWidth="1"/>
    <col min="12294" max="12295" width="23.7109375" style="68" bestFit="1" customWidth="1"/>
    <col min="12296" max="12536" width="11.42578125" style="68" customWidth="1"/>
    <col min="12537" max="12537" width="17.7109375" style="68" customWidth="1"/>
    <col min="12538" max="12538" width="11.28515625" style="68" bestFit="1" customWidth="1"/>
    <col min="12539" max="12539" width="41.42578125" style="68" bestFit="1" customWidth="1"/>
    <col min="12540" max="12540" width="19" style="68" bestFit="1" customWidth="1"/>
    <col min="12541" max="12541" width="15" style="68" bestFit="1" customWidth="1"/>
    <col min="12542" max="12542" width="57.85546875" style="68" customWidth="1"/>
    <col min="12543" max="12543" width="12.85546875" style="68" bestFit="1" customWidth="1"/>
    <col min="12544" max="12544" width="12" style="68" customWidth="1"/>
    <col min="12545" max="12545" width="18.7109375" style="68" bestFit="1" customWidth="1"/>
    <col min="12546" max="12546" width="11.42578125" style="68" customWidth="1"/>
    <col min="12547" max="12547" width="20.140625" style="68" bestFit="1" customWidth="1"/>
    <col min="12548" max="12549" width="11.42578125" style="68" customWidth="1"/>
    <col min="12550" max="12551" width="23.7109375" style="68" bestFit="1" customWidth="1"/>
    <col min="12552" max="12792" width="11.42578125" style="68" customWidth="1"/>
    <col min="12793" max="12793" width="17.7109375" style="68" customWidth="1"/>
    <col min="12794" max="12794" width="11.28515625" style="68" bestFit="1" customWidth="1"/>
    <col min="12795" max="12795" width="41.42578125" style="68" bestFit="1" customWidth="1"/>
    <col min="12796" max="12796" width="19" style="68" bestFit="1" customWidth="1"/>
    <col min="12797" max="12797" width="15" style="68" bestFit="1" customWidth="1"/>
    <col min="12798" max="12798" width="57.85546875" style="68" customWidth="1"/>
    <col min="12799" max="12799" width="12.85546875" style="68" bestFit="1" customWidth="1"/>
    <col min="12800" max="12800" width="12" style="68" customWidth="1"/>
    <col min="12801" max="12801" width="18.7109375" style="68" bestFit="1" customWidth="1"/>
    <col min="12802" max="12802" width="11.42578125" style="68" customWidth="1"/>
    <col min="12803" max="12803" width="20.140625" style="68" bestFit="1" customWidth="1"/>
    <col min="12804" max="12805" width="11.42578125" style="68" customWidth="1"/>
    <col min="12806" max="12807" width="23.7109375" style="68" bestFit="1" customWidth="1"/>
    <col min="12808" max="13048" width="11.42578125" style="68" customWidth="1"/>
    <col min="13049" max="13049" width="17.7109375" style="68" customWidth="1"/>
    <col min="13050" max="13050" width="11.28515625" style="68" bestFit="1" customWidth="1"/>
    <col min="13051" max="13051" width="41.42578125" style="68" bestFit="1" customWidth="1"/>
    <col min="13052" max="13052" width="19" style="68" bestFit="1" customWidth="1"/>
    <col min="13053" max="13053" width="15" style="68" bestFit="1" customWidth="1"/>
    <col min="13054" max="13054" width="57.85546875" style="68" customWidth="1"/>
    <col min="13055" max="13055" width="12.85546875" style="68" bestFit="1" customWidth="1"/>
    <col min="13056" max="13056" width="12" style="68" customWidth="1"/>
    <col min="13057" max="13057" width="18.7109375" style="68" bestFit="1" customWidth="1"/>
    <col min="13058" max="13058" width="11.42578125" style="68" customWidth="1"/>
    <col min="13059" max="13059" width="20.140625" style="68" bestFit="1" customWidth="1"/>
    <col min="13060" max="13061" width="11.42578125" style="68" customWidth="1"/>
    <col min="13062" max="13063" width="23.7109375" style="68" bestFit="1" customWidth="1"/>
    <col min="13064" max="13304" width="11.42578125" style="68" customWidth="1"/>
    <col min="13305" max="13305" width="17.7109375" style="68" customWidth="1"/>
    <col min="13306" max="13306" width="11.28515625" style="68" bestFit="1" customWidth="1"/>
    <col min="13307" max="13307" width="41.42578125" style="68" bestFit="1" customWidth="1"/>
    <col min="13308" max="13308" width="19" style="68" bestFit="1" customWidth="1"/>
    <col min="13309" max="13309" width="15" style="68" bestFit="1" customWidth="1"/>
    <col min="13310" max="13310" width="57.85546875" style="68" customWidth="1"/>
    <col min="13311" max="13311" width="12.85546875" style="68" bestFit="1" customWidth="1"/>
    <col min="13312" max="13312" width="12" style="68" customWidth="1"/>
    <col min="13313" max="13313" width="18.7109375" style="68" bestFit="1" customWidth="1"/>
    <col min="13314" max="13314" width="11.42578125" style="68" customWidth="1"/>
    <col min="13315" max="13315" width="20.140625" style="68" bestFit="1" customWidth="1"/>
    <col min="13316" max="13317" width="11.42578125" style="68" customWidth="1"/>
    <col min="13318" max="13319" width="23.7109375" style="68" bestFit="1" customWidth="1"/>
    <col min="13320" max="13560" width="11.42578125" style="68" customWidth="1"/>
    <col min="13561" max="13561" width="17.7109375" style="68" customWidth="1"/>
    <col min="13562" max="13562" width="11.28515625" style="68" bestFit="1" customWidth="1"/>
    <col min="13563" max="13563" width="41.42578125" style="68" bestFit="1" customWidth="1"/>
    <col min="13564" max="13564" width="19" style="68" bestFit="1" customWidth="1"/>
    <col min="13565" max="13565" width="15" style="68" bestFit="1" customWidth="1"/>
    <col min="13566" max="13566" width="57.85546875" style="68" customWidth="1"/>
    <col min="13567" max="13567" width="12.85546875" style="68" bestFit="1" customWidth="1"/>
    <col min="13568" max="13568" width="12" style="68" customWidth="1"/>
    <col min="13569" max="13569" width="18.7109375" style="68" bestFit="1" customWidth="1"/>
    <col min="13570" max="13570" width="11.42578125" style="68" customWidth="1"/>
    <col min="13571" max="13571" width="20.140625" style="68" bestFit="1" customWidth="1"/>
    <col min="13572" max="13573" width="11.42578125" style="68" customWidth="1"/>
    <col min="13574" max="13575" width="23.7109375" style="68" bestFit="1" customWidth="1"/>
    <col min="13576" max="13816" width="11.42578125" style="68" customWidth="1"/>
    <col min="13817" max="13817" width="17.7109375" style="68" customWidth="1"/>
    <col min="13818" max="13818" width="11.28515625" style="68" bestFit="1" customWidth="1"/>
    <col min="13819" max="13819" width="41.42578125" style="68" bestFit="1" customWidth="1"/>
    <col min="13820" max="13820" width="19" style="68" bestFit="1" customWidth="1"/>
    <col min="13821" max="13821" width="15" style="68" bestFit="1" customWidth="1"/>
    <col min="13822" max="13822" width="57.85546875" style="68" customWidth="1"/>
    <col min="13823" max="13823" width="12.85546875" style="68" bestFit="1" customWidth="1"/>
    <col min="13824" max="13824" width="12" style="68" customWidth="1"/>
    <col min="13825" max="13825" width="18.7109375" style="68" bestFit="1" customWidth="1"/>
    <col min="13826" max="13826" width="11.42578125" style="68" customWidth="1"/>
    <col min="13827" max="13827" width="20.140625" style="68" bestFit="1" customWidth="1"/>
    <col min="13828" max="13829" width="11.42578125" style="68" customWidth="1"/>
    <col min="13830" max="13831" width="23.7109375" style="68" bestFit="1" customWidth="1"/>
    <col min="13832" max="14072" width="11.42578125" style="68" customWidth="1"/>
    <col min="14073" max="14073" width="17.7109375" style="68" customWidth="1"/>
    <col min="14074" max="14074" width="11.28515625" style="68" bestFit="1" customWidth="1"/>
    <col min="14075" max="14075" width="41.42578125" style="68" bestFit="1" customWidth="1"/>
    <col min="14076" max="14076" width="19" style="68" bestFit="1" customWidth="1"/>
    <col min="14077" max="14077" width="15" style="68" bestFit="1" customWidth="1"/>
    <col min="14078" max="14078" width="57.85546875" style="68" customWidth="1"/>
    <col min="14079" max="14079" width="12.85546875" style="68" bestFit="1" customWidth="1"/>
    <col min="14080" max="14080" width="12" style="68" customWidth="1"/>
    <col min="14081" max="14081" width="18.7109375" style="68" bestFit="1" customWidth="1"/>
    <col min="14082" max="14082" width="11.42578125" style="68" customWidth="1"/>
    <col min="14083" max="14083" width="20.140625" style="68" bestFit="1" customWidth="1"/>
    <col min="14084" max="14085" width="11.42578125" style="68" customWidth="1"/>
    <col min="14086" max="14087" width="23.7109375" style="68" bestFit="1" customWidth="1"/>
    <col min="14088" max="14328" width="11.42578125" style="68" customWidth="1"/>
    <col min="14329" max="14329" width="17.7109375" style="68" customWidth="1"/>
    <col min="14330" max="14330" width="11.28515625" style="68" bestFit="1" customWidth="1"/>
    <col min="14331" max="14331" width="41.42578125" style="68" bestFit="1" customWidth="1"/>
    <col min="14332" max="14332" width="19" style="68" bestFit="1" customWidth="1"/>
    <col min="14333" max="14333" width="15" style="68" bestFit="1" customWidth="1"/>
    <col min="14334" max="14334" width="57.85546875" style="68" customWidth="1"/>
    <col min="14335" max="14335" width="12.85546875" style="68" bestFit="1" customWidth="1"/>
    <col min="14336" max="14336" width="12" style="68" customWidth="1"/>
    <col min="14337" max="14337" width="18.7109375" style="68" bestFit="1" customWidth="1"/>
    <col min="14338" max="14338" width="11.42578125" style="68" customWidth="1"/>
    <col min="14339" max="14339" width="20.140625" style="68" bestFit="1" customWidth="1"/>
    <col min="14340" max="14341" width="11.42578125" style="68" customWidth="1"/>
    <col min="14342" max="14343" width="23.7109375" style="68" bestFit="1" customWidth="1"/>
    <col min="14344" max="14584" width="11.42578125" style="68" customWidth="1"/>
    <col min="14585" max="14585" width="17.7109375" style="68" customWidth="1"/>
    <col min="14586" max="14586" width="11.28515625" style="68" bestFit="1" customWidth="1"/>
    <col min="14587" max="14587" width="41.42578125" style="68" bestFit="1" customWidth="1"/>
    <col min="14588" max="14588" width="19" style="68" bestFit="1" customWidth="1"/>
    <col min="14589" max="14589" width="15" style="68" bestFit="1" customWidth="1"/>
    <col min="14590" max="14590" width="57.85546875" style="68" customWidth="1"/>
    <col min="14591" max="14591" width="12.85546875" style="68" bestFit="1" customWidth="1"/>
    <col min="14592" max="14592" width="12" style="68" customWidth="1"/>
    <col min="14593" max="14593" width="18.7109375" style="68" bestFit="1" customWidth="1"/>
    <col min="14594" max="14594" width="11.42578125" style="68" customWidth="1"/>
    <col min="14595" max="14595" width="20.140625" style="68" bestFit="1" customWidth="1"/>
    <col min="14596" max="14597" width="11.42578125" style="68" customWidth="1"/>
    <col min="14598" max="14599" width="23.7109375" style="68" bestFit="1" customWidth="1"/>
    <col min="14600" max="14840" width="11.42578125" style="68" customWidth="1"/>
    <col min="14841" max="14841" width="17.7109375" style="68" customWidth="1"/>
    <col min="14842" max="14842" width="11.28515625" style="68" bestFit="1" customWidth="1"/>
    <col min="14843" max="14843" width="41.42578125" style="68" bestFit="1" customWidth="1"/>
    <col min="14844" max="14844" width="19" style="68" bestFit="1" customWidth="1"/>
    <col min="14845" max="14845" width="15" style="68" bestFit="1" customWidth="1"/>
    <col min="14846" max="14846" width="57.85546875" style="68" customWidth="1"/>
    <col min="14847" max="14847" width="12.85546875" style="68" bestFit="1" customWidth="1"/>
    <col min="14848" max="14848" width="12" style="68" customWidth="1"/>
    <col min="14849" max="14849" width="18.7109375" style="68" bestFit="1" customWidth="1"/>
    <col min="14850" max="14850" width="11.42578125" style="68" customWidth="1"/>
    <col min="14851" max="14851" width="20.140625" style="68" bestFit="1" customWidth="1"/>
    <col min="14852" max="14853" width="11.42578125" style="68" customWidth="1"/>
    <col min="14854" max="14855" width="23.7109375" style="68" bestFit="1" customWidth="1"/>
    <col min="14856" max="15096" width="11.42578125" style="68" customWidth="1"/>
    <col min="15097" max="15097" width="17.7109375" style="68" customWidth="1"/>
    <col min="15098" max="15098" width="11.28515625" style="68" bestFit="1" customWidth="1"/>
    <col min="15099" max="15099" width="41.42578125" style="68" bestFit="1" customWidth="1"/>
    <col min="15100" max="15100" width="19" style="68" bestFit="1" customWidth="1"/>
    <col min="15101" max="15101" width="15" style="68" bestFit="1" customWidth="1"/>
    <col min="15102" max="15102" width="57.85546875" style="68" customWidth="1"/>
    <col min="15103" max="15103" width="12.85546875" style="68" bestFit="1" customWidth="1"/>
    <col min="15104" max="15104" width="12" style="68" customWidth="1"/>
    <col min="15105" max="15105" width="18.7109375" style="68" bestFit="1" customWidth="1"/>
    <col min="15106" max="15106" width="11.42578125" style="68" customWidth="1"/>
    <col min="15107" max="15107" width="20.140625" style="68" bestFit="1" customWidth="1"/>
    <col min="15108" max="15109" width="11.42578125" style="68" customWidth="1"/>
    <col min="15110" max="15111" width="23.7109375" style="68" bestFit="1" customWidth="1"/>
    <col min="15112" max="15352" width="11.42578125" style="68" customWidth="1"/>
    <col min="15353" max="15353" width="17.7109375" style="68" customWidth="1"/>
    <col min="15354" max="15354" width="11.28515625" style="68" bestFit="1" customWidth="1"/>
    <col min="15355" max="15355" width="41.42578125" style="68" bestFit="1" customWidth="1"/>
    <col min="15356" max="15356" width="19" style="68" bestFit="1" customWidth="1"/>
    <col min="15357" max="15357" width="15" style="68" bestFit="1" customWidth="1"/>
    <col min="15358" max="15358" width="57.85546875" style="68" customWidth="1"/>
    <col min="15359" max="15359" width="12.85546875" style="68" bestFit="1" customWidth="1"/>
    <col min="15360" max="15360" width="12" style="68" customWidth="1"/>
    <col min="15361" max="15361" width="18.7109375" style="68" bestFit="1" customWidth="1"/>
    <col min="15362" max="15362" width="11.42578125" style="68" customWidth="1"/>
    <col min="15363" max="15363" width="20.140625" style="68" bestFit="1" customWidth="1"/>
    <col min="15364" max="15365" width="11.42578125" style="68" customWidth="1"/>
    <col min="15366" max="15367" width="23.7109375" style="68" bestFit="1" customWidth="1"/>
    <col min="15368" max="15608" width="11.42578125" style="68" customWidth="1"/>
    <col min="15609" max="15609" width="17.7109375" style="68" customWidth="1"/>
    <col min="15610" max="15610" width="11.28515625" style="68" bestFit="1" customWidth="1"/>
    <col min="15611" max="15611" width="41.42578125" style="68" bestFit="1" customWidth="1"/>
    <col min="15612" max="15612" width="19" style="68" bestFit="1" customWidth="1"/>
    <col min="15613" max="15613" width="15" style="68" bestFit="1" customWidth="1"/>
    <col min="15614" max="15614" width="57.85546875" style="68" customWidth="1"/>
    <col min="15615" max="15615" width="12.85546875" style="68" bestFit="1" customWidth="1"/>
    <col min="15616" max="15616" width="12" style="68" customWidth="1"/>
    <col min="15617" max="15617" width="18.7109375" style="68" bestFit="1" customWidth="1"/>
    <col min="15618" max="15618" width="11.42578125" style="68" customWidth="1"/>
    <col min="15619" max="15619" width="20.140625" style="68" bestFit="1" customWidth="1"/>
    <col min="15620" max="15621" width="11.42578125" style="68" customWidth="1"/>
    <col min="15622" max="15623" width="23.7109375" style="68" bestFit="1" customWidth="1"/>
    <col min="15624" max="15864" width="11.42578125" style="68" customWidth="1"/>
    <col min="15865" max="15865" width="17.7109375" style="68" customWidth="1"/>
    <col min="15866" max="15866" width="11.28515625" style="68" bestFit="1" customWidth="1"/>
    <col min="15867" max="15867" width="41.42578125" style="68" bestFit="1" customWidth="1"/>
    <col min="15868" max="15868" width="19" style="68" bestFit="1" customWidth="1"/>
    <col min="15869" max="15869" width="15" style="68" bestFit="1" customWidth="1"/>
    <col min="15870" max="15870" width="57.85546875" style="68" customWidth="1"/>
    <col min="15871" max="15871" width="12.85546875" style="68" bestFit="1" customWidth="1"/>
    <col min="15872" max="15872" width="12" style="68" customWidth="1"/>
    <col min="15873" max="15873" width="18.7109375" style="68" bestFit="1" customWidth="1"/>
    <col min="15874" max="15874" width="11.42578125" style="68" customWidth="1"/>
    <col min="15875" max="15875" width="20.140625" style="68" bestFit="1" customWidth="1"/>
    <col min="15876" max="15877" width="11.42578125" style="68" customWidth="1"/>
    <col min="15878" max="15879" width="23.7109375" style="68" bestFit="1" customWidth="1"/>
    <col min="15880" max="16120" width="11.42578125" style="68" customWidth="1"/>
    <col min="16121" max="16121" width="17.7109375" style="68" customWidth="1"/>
    <col min="16122" max="16122" width="11.28515625" style="68" bestFit="1" customWidth="1"/>
    <col min="16123" max="16123" width="41.42578125" style="68" bestFit="1" customWidth="1"/>
    <col min="16124" max="16124" width="19" style="68" bestFit="1" customWidth="1"/>
    <col min="16125" max="16125" width="15" style="68" bestFit="1" customWidth="1"/>
    <col min="16126" max="16126" width="57.85546875" style="68" customWidth="1"/>
    <col min="16127" max="16127" width="12.85546875" style="68" bestFit="1" customWidth="1"/>
    <col min="16128" max="16128" width="12" style="68" customWidth="1"/>
    <col min="16129" max="16129" width="18.7109375" style="68" bestFit="1" customWidth="1"/>
    <col min="16130" max="16130" width="11.42578125" style="68" customWidth="1"/>
    <col min="16131" max="16131" width="20.140625" style="68" bestFit="1" customWidth="1"/>
    <col min="16132" max="16133" width="11.42578125" style="68" customWidth="1"/>
    <col min="16134" max="16135" width="23.7109375" style="68" bestFit="1" customWidth="1"/>
    <col min="16136" max="16384" width="11.42578125" style="68" customWidth="1"/>
  </cols>
  <sheetData>
    <row r="1" spans="1:15" s="2" customFormat="1" ht="27.75" customHeight="1" x14ac:dyDescent="0.25">
      <c r="A1" s="17" t="s">
        <v>24</v>
      </c>
      <c r="B1" s="121" t="s">
        <v>25</v>
      </c>
      <c r="C1" s="121" t="s">
        <v>26</v>
      </c>
      <c r="D1" s="121" t="s">
        <v>27</v>
      </c>
      <c r="E1" s="121" t="s">
        <v>28</v>
      </c>
      <c r="F1" s="121" t="s">
        <v>29</v>
      </c>
      <c r="G1" s="121" t="s">
        <v>30</v>
      </c>
      <c r="H1" s="122" t="s">
        <v>31</v>
      </c>
      <c r="I1" s="122" t="s">
        <v>32</v>
      </c>
      <c r="J1" s="123" t="s">
        <v>33</v>
      </c>
      <c r="K1" s="8" t="s">
        <v>34</v>
      </c>
    </row>
    <row r="2" spans="1:15" ht="15" customHeight="1" x14ac:dyDescent="0.25">
      <c r="A2" s="18" t="str">
        <f t="shared" ref="A2:A65" si="0">E2</f>
        <v>NE186SH07ILSCL</v>
      </c>
      <c r="B2" s="43" t="s">
        <v>35</v>
      </c>
      <c r="C2" s="43" t="s">
        <v>36</v>
      </c>
      <c r="D2" s="43" t="s">
        <v>37</v>
      </c>
      <c r="E2" s="43" t="s">
        <v>38</v>
      </c>
      <c r="F2" s="43" t="s">
        <v>39</v>
      </c>
      <c r="G2" s="44">
        <v>9990</v>
      </c>
      <c r="H2" s="44">
        <v>1</v>
      </c>
      <c r="I2" s="206">
        <v>43332.221909722219</v>
      </c>
      <c r="J2" s="2" t="s">
        <v>40</v>
      </c>
      <c r="K2" s="68" t="str">
        <f>VLOOKUP(D2,Base!D:E,2,0)</f>
        <v>ANTOFAGASTA</v>
      </c>
      <c r="O2" s="68" t="s">
        <v>41</v>
      </c>
    </row>
    <row r="3" spans="1:15" ht="15" customHeight="1" x14ac:dyDescent="0.25">
      <c r="A3" s="18" t="str">
        <f t="shared" si="0"/>
        <v>NE186SH07ILSCL</v>
      </c>
      <c r="B3" s="43" t="s">
        <v>35</v>
      </c>
      <c r="C3" s="43" t="s">
        <v>36</v>
      </c>
      <c r="D3" s="43" t="s">
        <v>42</v>
      </c>
      <c r="E3" s="43" t="s">
        <v>38</v>
      </c>
      <c r="F3" s="43" t="s">
        <v>39</v>
      </c>
      <c r="G3" s="44">
        <v>9990</v>
      </c>
      <c r="H3" s="44">
        <v>1</v>
      </c>
      <c r="I3" s="206">
        <v>43332.222615740742</v>
      </c>
      <c r="J3" s="2" t="s">
        <v>40</v>
      </c>
      <c r="K3" s="68" t="str">
        <f>VLOOKUP(D3,Base!D:E,2,0)</f>
        <v>CALAMA</v>
      </c>
      <c r="O3" s="68" t="s">
        <v>43</v>
      </c>
    </row>
    <row r="4" spans="1:15" ht="15" customHeight="1" x14ac:dyDescent="0.25">
      <c r="A4" s="18" t="str">
        <f t="shared" si="0"/>
        <v>NE186SH07ILSCL</v>
      </c>
      <c r="B4" s="43" t="s">
        <v>35</v>
      </c>
      <c r="C4" s="43" t="s">
        <v>44</v>
      </c>
      <c r="D4" s="43" t="s">
        <v>45</v>
      </c>
      <c r="E4" s="43" t="s">
        <v>38</v>
      </c>
      <c r="F4" s="43" t="s">
        <v>39</v>
      </c>
      <c r="G4" s="44">
        <v>10990</v>
      </c>
      <c r="H4" s="44">
        <v>1</v>
      </c>
      <c r="I4" s="206">
        <v>43332.221666666657</v>
      </c>
      <c r="J4" s="2" t="s">
        <v>40</v>
      </c>
      <c r="K4" s="68" t="str">
        <f>VLOOKUP(D4,Base!D:E,2,0)</f>
        <v>ARICA</v>
      </c>
    </row>
    <row r="5" spans="1:15" ht="15" customHeight="1" x14ac:dyDescent="0.25">
      <c r="A5" s="18" t="str">
        <f t="shared" si="0"/>
        <v>NE186SH07ILSCL</v>
      </c>
      <c r="B5" s="43" t="s">
        <v>35</v>
      </c>
      <c r="C5" s="43" t="s">
        <v>46</v>
      </c>
      <c r="D5" s="43" t="s">
        <v>47</v>
      </c>
      <c r="E5" s="43" t="s">
        <v>38</v>
      </c>
      <c r="F5" s="43" t="s">
        <v>39</v>
      </c>
      <c r="G5" s="44">
        <v>6990</v>
      </c>
      <c r="H5" s="44">
        <v>2</v>
      </c>
      <c r="I5" s="206">
        <v>43332.222615740742</v>
      </c>
      <c r="J5" s="2" t="s">
        <v>40</v>
      </c>
      <c r="K5" s="68" t="str">
        <f>VLOOKUP(D5,Base!D:E,2,0)</f>
        <v>COPIAPO</v>
      </c>
    </row>
    <row r="6" spans="1:15" ht="15" customHeight="1" x14ac:dyDescent="0.25">
      <c r="A6" s="18" t="str">
        <f t="shared" si="0"/>
        <v>NE186SH07ILSCL</v>
      </c>
      <c r="B6" s="43" t="s">
        <v>35</v>
      </c>
      <c r="C6" s="43" t="s">
        <v>46</v>
      </c>
      <c r="D6" s="43" t="s">
        <v>48</v>
      </c>
      <c r="E6" s="43" t="s">
        <v>38</v>
      </c>
      <c r="F6" s="43" t="s">
        <v>39</v>
      </c>
      <c r="G6" s="44">
        <v>6990</v>
      </c>
      <c r="H6" s="44">
        <v>2</v>
      </c>
      <c r="I6" s="206">
        <v>43332.223321759258</v>
      </c>
      <c r="J6" s="2" t="s">
        <v>40</v>
      </c>
      <c r="K6" s="68" t="str">
        <f>VLOOKUP(D6,Base!D:E,2,0)</f>
        <v>VALLENAR</v>
      </c>
    </row>
    <row r="7" spans="1:15" ht="15" customHeight="1" x14ac:dyDescent="0.25">
      <c r="A7" s="18" t="str">
        <f t="shared" si="0"/>
        <v>NE186SH07ILSCL</v>
      </c>
      <c r="B7" s="43" t="s">
        <v>35</v>
      </c>
      <c r="C7" s="43" t="s">
        <v>49</v>
      </c>
      <c r="D7" s="43" t="s">
        <v>50</v>
      </c>
      <c r="E7" s="43" t="s">
        <v>38</v>
      </c>
      <c r="F7" s="43" t="s">
        <v>39</v>
      </c>
      <c r="G7" s="44">
        <v>14990</v>
      </c>
      <c r="H7" s="44">
        <v>1</v>
      </c>
      <c r="I7" s="206">
        <v>43332.220104166663</v>
      </c>
      <c r="J7" s="2" t="s">
        <v>40</v>
      </c>
      <c r="K7" s="68" t="str">
        <f>VLOOKUP(D7,Base!D:E,2,0)</f>
        <v>COYHAIQUE</v>
      </c>
    </row>
    <row r="8" spans="1:15" ht="15" customHeight="1" x14ac:dyDescent="0.25">
      <c r="A8" s="18" t="str">
        <f t="shared" si="0"/>
        <v>NE186SH07ILSCL</v>
      </c>
      <c r="B8" s="43" t="s">
        <v>35</v>
      </c>
      <c r="C8" s="43" t="s">
        <v>51</v>
      </c>
      <c r="D8" s="43" t="s">
        <v>52</v>
      </c>
      <c r="E8" s="43" t="s">
        <v>38</v>
      </c>
      <c r="F8" s="43" t="s">
        <v>39</v>
      </c>
      <c r="G8" s="44">
        <v>7990</v>
      </c>
      <c r="H8" s="44">
        <v>1</v>
      </c>
      <c r="I8" s="206">
        <v>43332.22284722222</v>
      </c>
      <c r="J8" s="2" t="s">
        <v>40</v>
      </c>
      <c r="K8" s="68" t="str">
        <f>VLOOKUP(D8,Base!D:E,2,0)</f>
        <v>COQUIMBO</v>
      </c>
    </row>
    <row r="9" spans="1:15" ht="15" customHeight="1" x14ac:dyDescent="0.25">
      <c r="A9" s="18" t="str">
        <f t="shared" si="0"/>
        <v>NE186SH07ILSCL</v>
      </c>
      <c r="B9" s="43" t="s">
        <v>35</v>
      </c>
      <c r="C9" s="43" t="s">
        <v>51</v>
      </c>
      <c r="D9" s="43" t="s">
        <v>53</v>
      </c>
      <c r="E9" s="43" t="s">
        <v>38</v>
      </c>
      <c r="F9" s="43" t="s">
        <v>39</v>
      </c>
      <c r="G9" s="44">
        <v>5690</v>
      </c>
      <c r="H9" s="44">
        <v>2</v>
      </c>
      <c r="I9" s="206">
        <v>43332.22179398148</v>
      </c>
      <c r="J9" s="2" t="s">
        <v>40</v>
      </c>
      <c r="K9" s="68" t="str">
        <f>VLOOKUP(D9,Base!D:E,2,0)</f>
        <v>ILLAPEL</v>
      </c>
    </row>
    <row r="10" spans="1:15" ht="15" customHeight="1" x14ac:dyDescent="0.25">
      <c r="A10" s="18" t="str">
        <f t="shared" si="0"/>
        <v>NE186SH07ILSCL</v>
      </c>
      <c r="B10" s="43" t="s">
        <v>35</v>
      </c>
      <c r="C10" s="43" t="s">
        <v>51</v>
      </c>
      <c r="D10" s="43" t="s">
        <v>54</v>
      </c>
      <c r="E10" s="43" t="s">
        <v>38</v>
      </c>
      <c r="F10" s="43" t="s">
        <v>39</v>
      </c>
      <c r="G10" s="44">
        <v>7990</v>
      </c>
      <c r="H10" s="44">
        <v>1</v>
      </c>
      <c r="I10" s="206">
        <v>43332.220231481479</v>
      </c>
      <c r="J10" s="2" t="s">
        <v>40</v>
      </c>
      <c r="K10" s="68" t="str">
        <f>VLOOKUP(D10,Base!D:E,2,0)</f>
        <v>LA SERENA</v>
      </c>
    </row>
    <row r="11" spans="1:15" ht="15" customHeight="1" x14ac:dyDescent="0.25">
      <c r="A11" s="18" t="str">
        <f t="shared" si="0"/>
        <v>NE186SH07ILSCL</v>
      </c>
      <c r="B11" s="43" t="s">
        <v>35</v>
      </c>
      <c r="C11" s="43" t="s">
        <v>51</v>
      </c>
      <c r="D11" s="43" t="s">
        <v>55</v>
      </c>
      <c r="E11" s="43" t="s">
        <v>38</v>
      </c>
      <c r="F11" s="43" t="s">
        <v>39</v>
      </c>
      <c r="G11" s="44">
        <v>5690</v>
      </c>
      <c r="H11" s="44">
        <v>2</v>
      </c>
      <c r="I11" s="206">
        <v>43332.222372685188</v>
      </c>
      <c r="J11" s="2" t="s">
        <v>40</v>
      </c>
      <c r="K11" s="68" t="str">
        <f>VLOOKUP(D11,Base!D:E,2,0)</f>
        <v>LOS VILOS</v>
      </c>
    </row>
    <row r="12" spans="1:15" ht="15" customHeight="1" x14ac:dyDescent="0.25">
      <c r="A12" s="18" t="str">
        <f t="shared" si="0"/>
        <v>NE186SH07ILSCL</v>
      </c>
      <c r="B12" s="43" t="s">
        <v>35</v>
      </c>
      <c r="C12" s="43" t="s">
        <v>51</v>
      </c>
      <c r="D12" s="43" t="s">
        <v>56</v>
      </c>
      <c r="E12" s="43" t="s">
        <v>38</v>
      </c>
      <c r="F12" s="43" t="s">
        <v>39</v>
      </c>
      <c r="G12" s="44">
        <v>5690</v>
      </c>
      <c r="H12" s="44">
        <v>2</v>
      </c>
      <c r="I12" s="206">
        <v>43332.223437499997</v>
      </c>
      <c r="J12" s="2" t="s">
        <v>40</v>
      </c>
      <c r="K12" s="68" t="str">
        <f>VLOOKUP(D12,Base!D:E,2,0)</f>
        <v>OVALLE</v>
      </c>
    </row>
    <row r="13" spans="1:15" ht="15" customHeight="1" x14ac:dyDescent="0.25">
      <c r="A13" s="18" t="str">
        <f t="shared" si="0"/>
        <v>NE186SH07ILSCL</v>
      </c>
      <c r="B13" s="43" t="s">
        <v>35</v>
      </c>
      <c r="C13" s="43" t="s">
        <v>51</v>
      </c>
      <c r="D13" s="43" t="s">
        <v>57</v>
      </c>
      <c r="E13" s="43" t="s">
        <v>38</v>
      </c>
      <c r="F13" s="43" t="s">
        <v>39</v>
      </c>
      <c r="G13" s="44">
        <v>5690</v>
      </c>
      <c r="H13" s="44">
        <v>2</v>
      </c>
      <c r="I13" s="206">
        <v>43332.223437499997</v>
      </c>
      <c r="J13" s="2" t="s">
        <v>40</v>
      </c>
      <c r="K13" s="68" t="str">
        <f>VLOOKUP(D13,Base!D:E,2,0)</f>
        <v>SALAMANCA</v>
      </c>
    </row>
    <row r="14" spans="1:15" ht="15" customHeight="1" x14ac:dyDescent="0.25">
      <c r="A14" s="18" t="str">
        <f t="shared" si="0"/>
        <v>NE186SH07ILSCL</v>
      </c>
      <c r="B14" s="43" t="s">
        <v>35</v>
      </c>
      <c r="C14" s="43" t="s">
        <v>58</v>
      </c>
      <c r="D14" s="43" t="s">
        <v>59</v>
      </c>
      <c r="E14" s="43" t="s">
        <v>38</v>
      </c>
      <c r="F14" s="43" t="s">
        <v>39</v>
      </c>
      <c r="G14" s="44">
        <v>5690</v>
      </c>
      <c r="H14" s="44">
        <v>2</v>
      </c>
      <c r="I14" s="206">
        <v>43332.222962962973</v>
      </c>
      <c r="J14" s="2" t="s">
        <v>40</v>
      </c>
      <c r="K14" s="68" t="str">
        <f>VLOOKUP(D14,Base!D:E,2,0)</f>
        <v>ANGOL</v>
      </c>
    </row>
    <row r="15" spans="1:15" ht="15" customHeight="1" x14ac:dyDescent="0.25">
      <c r="A15" s="18" t="str">
        <f t="shared" si="0"/>
        <v>NE186SH07ILSCL</v>
      </c>
      <c r="B15" s="43" t="s">
        <v>35</v>
      </c>
      <c r="C15" s="43" t="s">
        <v>58</v>
      </c>
      <c r="D15" s="43" t="s">
        <v>60</v>
      </c>
      <c r="E15" s="43" t="s">
        <v>38</v>
      </c>
      <c r="F15" s="43" t="s">
        <v>39</v>
      </c>
      <c r="G15" s="44">
        <v>5690</v>
      </c>
      <c r="H15" s="44">
        <v>2</v>
      </c>
      <c r="I15" s="206">
        <v>43332.222488425927</v>
      </c>
      <c r="J15" s="2" t="s">
        <v>40</v>
      </c>
      <c r="K15" s="68" t="str">
        <f>VLOOKUP(D15,Base!D:E,2,0)</f>
        <v>PUCÓN</v>
      </c>
    </row>
    <row r="16" spans="1:15" ht="15" customHeight="1" x14ac:dyDescent="0.25">
      <c r="A16" s="18" t="str">
        <f t="shared" si="0"/>
        <v>NE186SH07ILSCL</v>
      </c>
      <c r="B16" s="43" t="s">
        <v>35</v>
      </c>
      <c r="C16" s="43" t="s">
        <v>58</v>
      </c>
      <c r="D16" s="43" t="s">
        <v>61</v>
      </c>
      <c r="E16" s="43" t="s">
        <v>38</v>
      </c>
      <c r="F16" s="43" t="s">
        <v>39</v>
      </c>
      <c r="G16" s="44">
        <v>7990</v>
      </c>
      <c r="H16" s="44">
        <v>1</v>
      </c>
      <c r="I16" s="206">
        <v>43332.22320601852</v>
      </c>
      <c r="J16" s="2" t="s">
        <v>40</v>
      </c>
      <c r="K16" s="68" t="str">
        <f>VLOOKUP(D16,Base!D:E,2,0)</f>
        <v>TEMUCO</v>
      </c>
    </row>
    <row r="17" spans="1:11" ht="15" customHeight="1" x14ac:dyDescent="0.25">
      <c r="A17" s="18" t="str">
        <f t="shared" si="0"/>
        <v>NE186SH07ILSCL</v>
      </c>
      <c r="B17" s="43" t="s">
        <v>35</v>
      </c>
      <c r="C17" s="43" t="s">
        <v>58</v>
      </c>
      <c r="D17" s="43" t="s">
        <v>62</v>
      </c>
      <c r="E17" s="43" t="s">
        <v>38</v>
      </c>
      <c r="F17" s="43" t="s">
        <v>39</v>
      </c>
      <c r="G17" s="44">
        <v>5690</v>
      </c>
      <c r="H17" s="44">
        <v>2</v>
      </c>
      <c r="I17" s="206">
        <v>43332.220347222217</v>
      </c>
      <c r="J17" s="2" t="s">
        <v>40</v>
      </c>
      <c r="K17" s="68" t="str">
        <f>VLOOKUP(D17,Base!D:E,2,0)</f>
        <v>VILLARRICA</v>
      </c>
    </row>
    <row r="18" spans="1:11" ht="15" customHeight="1" x14ac:dyDescent="0.25">
      <c r="A18" s="18" t="str">
        <f t="shared" si="0"/>
        <v>NE186SH07ILSCL</v>
      </c>
      <c r="B18" s="43" t="s">
        <v>35</v>
      </c>
      <c r="C18" s="43" t="s">
        <v>63</v>
      </c>
      <c r="D18" s="43" t="s">
        <v>64</v>
      </c>
      <c r="E18" s="43" t="s">
        <v>38</v>
      </c>
      <c r="F18" s="43" t="s">
        <v>39</v>
      </c>
      <c r="G18" s="44">
        <v>6890</v>
      </c>
      <c r="H18" s="44">
        <v>2</v>
      </c>
      <c r="I18" s="206">
        <v>43332.220590277779</v>
      </c>
      <c r="J18" s="2" t="s">
        <v>40</v>
      </c>
      <c r="K18" s="68" t="str">
        <f>VLOOKUP(D18,Base!D:E,2,0)</f>
        <v>CASTRO</v>
      </c>
    </row>
    <row r="19" spans="1:11" ht="15" customHeight="1" x14ac:dyDescent="0.25">
      <c r="A19" s="18" t="str">
        <f t="shared" si="0"/>
        <v>NE186SH07ILSCL</v>
      </c>
      <c r="B19" s="43" t="s">
        <v>35</v>
      </c>
      <c r="C19" s="43" t="s">
        <v>63</v>
      </c>
      <c r="D19" s="43" t="s">
        <v>65</v>
      </c>
      <c r="E19" s="43" t="s">
        <v>38</v>
      </c>
      <c r="F19" s="43" t="s">
        <v>39</v>
      </c>
      <c r="G19" s="44">
        <v>8990</v>
      </c>
      <c r="H19" s="44">
        <v>1</v>
      </c>
      <c r="I19" s="206">
        <v>43332.21974537037</v>
      </c>
      <c r="J19" s="2" t="s">
        <v>40</v>
      </c>
      <c r="K19" s="68" t="str">
        <f>VLOOKUP(D19,Base!D:E,2,0)</f>
        <v>OSORNO</v>
      </c>
    </row>
    <row r="20" spans="1:11" ht="15" customHeight="1" x14ac:dyDescent="0.25">
      <c r="A20" s="18" t="str">
        <f t="shared" si="0"/>
        <v>NE186SH07ILSCL</v>
      </c>
      <c r="B20" s="43" t="s">
        <v>35</v>
      </c>
      <c r="C20" s="43" t="s">
        <v>63</v>
      </c>
      <c r="D20" s="43" t="s">
        <v>66</v>
      </c>
      <c r="E20" s="43" t="s">
        <v>38</v>
      </c>
      <c r="F20" s="43" t="s">
        <v>39</v>
      </c>
      <c r="G20" s="44">
        <v>8990</v>
      </c>
      <c r="H20" s="44">
        <v>1</v>
      </c>
      <c r="I20" s="206">
        <v>43332.22155092594</v>
      </c>
      <c r="J20" s="2" t="s">
        <v>40</v>
      </c>
      <c r="K20" s="68" t="str">
        <f>VLOOKUP(D20,Base!D:E,2,0)</f>
        <v>PUERTO MONTT</v>
      </c>
    </row>
    <row r="21" spans="1:11" ht="15" customHeight="1" x14ac:dyDescent="0.25">
      <c r="A21" s="18" t="str">
        <f t="shared" si="0"/>
        <v>NE186SH07ILSCL</v>
      </c>
      <c r="B21" s="43" t="s">
        <v>35</v>
      </c>
      <c r="C21" s="43" t="s">
        <v>63</v>
      </c>
      <c r="D21" s="43" t="s">
        <v>67</v>
      </c>
      <c r="E21" s="43" t="s">
        <v>38</v>
      </c>
      <c r="F21" s="43" t="s">
        <v>39</v>
      </c>
      <c r="G21" s="44">
        <v>6890</v>
      </c>
      <c r="H21" s="44">
        <v>2</v>
      </c>
      <c r="I21" s="206">
        <v>43332.222500000003</v>
      </c>
      <c r="J21" s="2" t="s">
        <v>40</v>
      </c>
      <c r="K21" s="68" t="str">
        <f>VLOOKUP(D21,Base!D:E,2,0)</f>
        <v>PUERTO VARAS</v>
      </c>
    </row>
    <row r="22" spans="1:11" ht="15" customHeight="1" x14ac:dyDescent="0.25">
      <c r="A22" s="18" t="str">
        <f t="shared" si="0"/>
        <v>NE186SH07ILSCL</v>
      </c>
      <c r="B22" s="43" t="s">
        <v>35</v>
      </c>
      <c r="C22" s="43" t="s">
        <v>68</v>
      </c>
      <c r="D22" s="43" t="s">
        <v>69</v>
      </c>
      <c r="E22" s="43" t="s">
        <v>38</v>
      </c>
      <c r="F22" s="43" t="s">
        <v>39</v>
      </c>
      <c r="G22" s="44">
        <v>6490</v>
      </c>
      <c r="H22" s="44">
        <v>4</v>
      </c>
      <c r="I22" s="206">
        <v>43332.222731481481</v>
      </c>
      <c r="J22" s="2" t="s">
        <v>40</v>
      </c>
      <c r="K22" s="68" t="str">
        <f>VLOOKUP(D22,Base!D:E,2,0)</f>
        <v>LA UNIÓN</v>
      </c>
    </row>
    <row r="23" spans="1:11" ht="15" customHeight="1" x14ac:dyDescent="0.25">
      <c r="A23" s="18" t="str">
        <f t="shared" si="0"/>
        <v>NE186SH07ILSCL</v>
      </c>
      <c r="B23" s="43" t="s">
        <v>35</v>
      </c>
      <c r="C23" s="43" t="s">
        <v>68</v>
      </c>
      <c r="D23" s="43" t="s">
        <v>70</v>
      </c>
      <c r="E23" s="43" t="s">
        <v>38</v>
      </c>
      <c r="F23" s="43" t="s">
        <v>39</v>
      </c>
      <c r="G23" s="44">
        <v>8690</v>
      </c>
      <c r="H23" s="44">
        <v>1</v>
      </c>
      <c r="I23" s="206">
        <v>43332.221435185187</v>
      </c>
      <c r="J23" s="2" t="s">
        <v>40</v>
      </c>
      <c r="K23" s="68" t="str">
        <f>VLOOKUP(D23,Base!D:E,2,0)</f>
        <v>VALDIVIA</v>
      </c>
    </row>
    <row r="24" spans="1:11" ht="15" customHeight="1" x14ac:dyDescent="0.25">
      <c r="A24" s="18" t="str">
        <f t="shared" si="0"/>
        <v>NE186SH07ILSCL</v>
      </c>
      <c r="B24" s="43" t="s">
        <v>35</v>
      </c>
      <c r="C24" s="43" t="s">
        <v>71</v>
      </c>
      <c r="D24" s="43" t="s">
        <v>72</v>
      </c>
      <c r="E24" s="43" t="s">
        <v>38</v>
      </c>
      <c r="F24" s="43" t="s">
        <v>39</v>
      </c>
      <c r="G24" s="44">
        <v>11990</v>
      </c>
      <c r="H24" s="44">
        <v>1</v>
      </c>
      <c r="I24" s="206">
        <v>43332.21856481483</v>
      </c>
      <c r="J24" s="2" t="s">
        <v>40</v>
      </c>
      <c r="K24" s="68" t="str">
        <f>VLOOKUP(D24,Base!D:E,2,0)</f>
        <v>PUNTA ARENAS</v>
      </c>
    </row>
    <row r="25" spans="1:11" ht="15" customHeight="1" x14ac:dyDescent="0.25">
      <c r="A25" s="18" t="str">
        <f t="shared" si="0"/>
        <v>NE186SH07ILSCL</v>
      </c>
      <c r="B25" s="43" t="s">
        <v>35</v>
      </c>
      <c r="C25" s="43" t="s">
        <v>73</v>
      </c>
      <c r="D25" s="43" t="s">
        <v>74</v>
      </c>
      <c r="E25" s="43" t="s">
        <v>38</v>
      </c>
      <c r="F25" s="43" t="s">
        <v>39</v>
      </c>
      <c r="G25" s="44">
        <v>10990</v>
      </c>
      <c r="H25" s="44">
        <v>1</v>
      </c>
      <c r="I25" s="206">
        <v>43332.221076388887</v>
      </c>
      <c r="J25" s="2" t="s">
        <v>40</v>
      </c>
      <c r="K25" s="68" t="str">
        <f>VLOOKUP(D25,Base!D:E,2,0)</f>
        <v>IQUIQUE</v>
      </c>
    </row>
    <row r="26" spans="1:11" ht="15" customHeight="1" x14ac:dyDescent="0.25">
      <c r="A26" s="18" t="str">
        <f t="shared" si="0"/>
        <v>NE186SH07ILSCL</v>
      </c>
      <c r="B26" s="43" t="s">
        <v>35</v>
      </c>
      <c r="C26" s="43" t="s">
        <v>75</v>
      </c>
      <c r="D26" s="43" t="s">
        <v>76</v>
      </c>
      <c r="E26" s="43" t="s">
        <v>38</v>
      </c>
      <c r="F26" s="43" t="s">
        <v>39</v>
      </c>
      <c r="G26" s="44">
        <v>3990</v>
      </c>
      <c r="H26" s="44">
        <v>2</v>
      </c>
      <c r="I26" s="206">
        <v>43332.222141203703</v>
      </c>
      <c r="J26" s="2" t="s">
        <v>40</v>
      </c>
      <c r="K26" s="68" t="str">
        <f>VLOOKUP(D26,Base!D:E,2,0)</f>
        <v>CON-CON</v>
      </c>
    </row>
    <row r="27" spans="1:11" ht="15" customHeight="1" x14ac:dyDescent="0.25">
      <c r="A27" s="18" t="str">
        <f t="shared" si="0"/>
        <v>NE186SH07ILSCL</v>
      </c>
      <c r="B27" s="43" t="s">
        <v>35</v>
      </c>
      <c r="C27" s="43" t="s">
        <v>75</v>
      </c>
      <c r="D27" s="43" t="s">
        <v>77</v>
      </c>
      <c r="E27" s="43" t="s">
        <v>38</v>
      </c>
      <c r="F27" s="43" t="s">
        <v>39</v>
      </c>
      <c r="G27" s="44">
        <v>3990</v>
      </c>
      <c r="H27" s="44">
        <v>2</v>
      </c>
      <c r="I27" s="206">
        <v>43332.223437499997</v>
      </c>
      <c r="J27" s="2" t="s">
        <v>40</v>
      </c>
      <c r="K27" s="68" t="str">
        <f>VLOOKUP(D27,Base!D:E,2,0)</f>
        <v>LIMACHE</v>
      </c>
    </row>
    <row r="28" spans="1:11" ht="15" customHeight="1" x14ac:dyDescent="0.25">
      <c r="A28" s="18" t="str">
        <f t="shared" si="0"/>
        <v>NE186SH07ILSCL</v>
      </c>
      <c r="B28" s="43" t="s">
        <v>35</v>
      </c>
      <c r="C28" s="43" t="s">
        <v>75</v>
      </c>
      <c r="D28" s="43" t="s">
        <v>78</v>
      </c>
      <c r="E28" s="43" t="s">
        <v>38</v>
      </c>
      <c r="F28" s="43" t="s">
        <v>39</v>
      </c>
      <c r="G28" s="44">
        <v>3990</v>
      </c>
      <c r="H28" s="44">
        <v>2</v>
      </c>
      <c r="I28" s="206">
        <v>43332.222025462957</v>
      </c>
      <c r="J28" s="2" t="s">
        <v>40</v>
      </c>
      <c r="K28" s="68" t="str">
        <f>VLOOKUP(D28,Base!D:E,2,0)</f>
        <v>LOS ANDES</v>
      </c>
    </row>
    <row r="29" spans="1:11" ht="15" customHeight="1" x14ac:dyDescent="0.25">
      <c r="A29" s="18" t="str">
        <f t="shared" si="0"/>
        <v>NE186SH07ILSCL</v>
      </c>
      <c r="B29" s="43" t="s">
        <v>35</v>
      </c>
      <c r="C29" s="43" t="s">
        <v>75</v>
      </c>
      <c r="D29" s="43" t="s">
        <v>79</v>
      </c>
      <c r="E29" s="43" t="s">
        <v>38</v>
      </c>
      <c r="F29" s="43" t="s">
        <v>39</v>
      </c>
      <c r="G29" s="44">
        <v>3990</v>
      </c>
      <c r="H29" s="44">
        <v>2</v>
      </c>
      <c r="I29" s="206">
        <v>43332.223321759258</v>
      </c>
      <c r="J29" s="2" t="s">
        <v>40</v>
      </c>
      <c r="K29" s="68" t="str">
        <f>VLOOKUP(D29,Base!D:E,2,0)</f>
        <v>QUILLOTA</v>
      </c>
    </row>
    <row r="30" spans="1:11" ht="15" customHeight="1" x14ac:dyDescent="0.25">
      <c r="A30" s="18" t="str">
        <f t="shared" si="0"/>
        <v>NE186SH07ILSCL</v>
      </c>
      <c r="B30" s="43" t="s">
        <v>35</v>
      </c>
      <c r="C30" s="43" t="s">
        <v>75</v>
      </c>
      <c r="D30" s="43" t="s">
        <v>80</v>
      </c>
      <c r="E30" s="43" t="s">
        <v>38</v>
      </c>
      <c r="F30" s="43" t="s">
        <v>39</v>
      </c>
      <c r="G30" s="44">
        <v>3990</v>
      </c>
      <c r="H30" s="44">
        <v>2</v>
      </c>
      <c r="I30" s="206">
        <v>43332.21756944443</v>
      </c>
      <c r="J30" s="2" t="s">
        <v>40</v>
      </c>
      <c r="K30" s="68" t="str">
        <f>VLOOKUP(D30,Base!D:E,2,0)</f>
        <v>QUILPUE</v>
      </c>
    </row>
    <row r="31" spans="1:11" ht="15.75" customHeight="1" x14ac:dyDescent="0.25">
      <c r="A31" s="18" t="str">
        <f t="shared" si="0"/>
        <v>NE186SH07ILSCL</v>
      </c>
      <c r="B31" s="43" t="s">
        <v>35</v>
      </c>
      <c r="C31" s="43" t="s">
        <v>75</v>
      </c>
      <c r="D31" s="43" t="s">
        <v>81</v>
      </c>
      <c r="E31" s="43" t="s">
        <v>38</v>
      </c>
      <c r="F31" s="43" t="s">
        <v>39</v>
      </c>
      <c r="G31" s="44">
        <v>3990</v>
      </c>
      <c r="H31" s="44">
        <v>2</v>
      </c>
      <c r="I31" s="206">
        <v>43332.22047453704</v>
      </c>
      <c r="J31" s="2" t="s">
        <v>40</v>
      </c>
      <c r="K31" s="68" t="str">
        <f>VLOOKUP(D31,Base!D:E,2,0)</f>
        <v>SAN ANTONIO</v>
      </c>
    </row>
    <row r="32" spans="1:11" ht="15" customHeight="1" x14ac:dyDescent="0.25">
      <c r="A32" s="18" t="str">
        <f t="shared" si="0"/>
        <v>NE186SH07ILSCL</v>
      </c>
      <c r="B32" s="43" t="s">
        <v>35</v>
      </c>
      <c r="C32" s="43" t="s">
        <v>75</v>
      </c>
      <c r="D32" s="43" t="s">
        <v>82</v>
      </c>
      <c r="E32" s="43" t="s">
        <v>38</v>
      </c>
      <c r="F32" s="43" t="s">
        <v>39</v>
      </c>
      <c r="G32" s="44">
        <v>3990</v>
      </c>
      <c r="H32" s="44">
        <v>2</v>
      </c>
      <c r="I32" s="206">
        <v>43332.218831018523</v>
      </c>
      <c r="J32" s="2" t="s">
        <v>40</v>
      </c>
      <c r="K32" s="68" t="str">
        <f>VLOOKUP(D32,Base!D:E,2,0)</f>
        <v>SAN FELIPE</v>
      </c>
    </row>
    <row r="33" spans="1:11" ht="15" customHeight="1" x14ac:dyDescent="0.25">
      <c r="A33" s="18" t="str">
        <f t="shared" si="0"/>
        <v>NE186SH07ILSCL</v>
      </c>
      <c r="B33" s="43" t="s">
        <v>35</v>
      </c>
      <c r="C33" s="43" t="s">
        <v>75</v>
      </c>
      <c r="D33" s="43" t="s">
        <v>83</v>
      </c>
      <c r="E33" s="43" t="s">
        <v>38</v>
      </c>
      <c r="F33" s="43" t="s">
        <v>39</v>
      </c>
      <c r="G33" s="44">
        <v>3990</v>
      </c>
      <c r="H33" s="44">
        <v>2</v>
      </c>
      <c r="I33" s="206">
        <v>43332.221319444441</v>
      </c>
      <c r="J33" s="2" t="s">
        <v>40</v>
      </c>
      <c r="K33" s="68" t="str">
        <f>VLOOKUP(D33,Base!D:E,2,0)</f>
        <v>VALPARAISO</v>
      </c>
    </row>
    <row r="34" spans="1:11" ht="15" customHeight="1" x14ac:dyDescent="0.25">
      <c r="A34" s="18" t="str">
        <f t="shared" si="0"/>
        <v>NE186SH07ILSCL</v>
      </c>
      <c r="B34" s="43" t="s">
        <v>35</v>
      </c>
      <c r="C34" s="43" t="s">
        <v>75</v>
      </c>
      <c r="D34" s="43" t="s">
        <v>84</v>
      </c>
      <c r="E34" s="43" t="s">
        <v>38</v>
      </c>
      <c r="F34" s="43" t="s">
        <v>39</v>
      </c>
      <c r="G34" s="44">
        <v>3990</v>
      </c>
      <c r="H34" s="44">
        <v>2</v>
      </c>
      <c r="I34" s="206">
        <v>43332.218969907408</v>
      </c>
      <c r="J34" s="2" t="s">
        <v>40</v>
      </c>
      <c r="K34" s="68" t="str">
        <f>VLOOKUP(D34,Base!D:E,2,0)</f>
        <v>VILLA ALEMANA</v>
      </c>
    </row>
    <row r="35" spans="1:11" ht="15" customHeight="1" x14ac:dyDescent="0.25">
      <c r="A35" s="18" t="str">
        <f t="shared" si="0"/>
        <v>NE186SH07ILSCL</v>
      </c>
      <c r="B35" s="43" t="s">
        <v>35</v>
      </c>
      <c r="C35" s="43" t="s">
        <v>75</v>
      </c>
      <c r="D35" s="43" t="s">
        <v>85</v>
      </c>
      <c r="E35" s="43" t="s">
        <v>38</v>
      </c>
      <c r="F35" s="43" t="s">
        <v>39</v>
      </c>
      <c r="G35" s="44">
        <v>3990</v>
      </c>
      <c r="H35" s="44">
        <v>2</v>
      </c>
      <c r="I35" s="206">
        <v>43332.220590277779</v>
      </c>
      <c r="J35" s="2" t="s">
        <v>40</v>
      </c>
      <c r="K35" s="68" t="str">
        <f>VLOOKUP(D35,Base!D:E,2,0)</f>
        <v>VIÑA DEL MAR</v>
      </c>
    </row>
    <row r="36" spans="1:11" ht="15" customHeight="1" x14ac:dyDescent="0.25">
      <c r="A36" s="18" t="str">
        <f t="shared" si="0"/>
        <v>NE186SH07ILSCL</v>
      </c>
      <c r="B36" s="43" t="s">
        <v>35</v>
      </c>
      <c r="C36" s="43" t="s">
        <v>86</v>
      </c>
      <c r="D36" s="43" t="s">
        <v>87</v>
      </c>
      <c r="E36" s="43" t="s">
        <v>38</v>
      </c>
      <c r="F36" s="43" t="s">
        <v>39</v>
      </c>
      <c r="G36" s="44">
        <v>4590</v>
      </c>
      <c r="H36" s="44">
        <v>2</v>
      </c>
      <c r="I36" s="206">
        <v>43332.219224537039</v>
      </c>
      <c r="J36" s="2" t="s">
        <v>40</v>
      </c>
      <c r="K36" s="68" t="str">
        <f>VLOOKUP(D36,Base!D:E,2,0)</f>
        <v>ARAUCO</v>
      </c>
    </row>
    <row r="37" spans="1:11" ht="15" customHeight="1" x14ac:dyDescent="0.25">
      <c r="A37" s="18" t="str">
        <f t="shared" si="0"/>
        <v>NE186SH07ILSCL</v>
      </c>
      <c r="B37" s="43" t="s">
        <v>35</v>
      </c>
      <c r="C37" s="43" t="s">
        <v>86</v>
      </c>
      <c r="D37" s="43" t="s">
        <v>88</v>
      </c>
      <c r="E37" s="43" t="s">
        <v>38</v>
      </c>
      <c r="F37" s="43" t="s">
        <v>39</v>
      </c>
      <c r="G37" s="44">
        <v>4590</v>
      </c>
      <c r="H37" s="44">
        <v>2</v>
      </c>
      <c r="I37" s="206">
        <v>43332.222962962973</v>
      </c>
      <c r="J37" s="2" t="s">
        <v>40</v>
      </c>
      <c r="K37" s="68" t="str">
        <f>VLOOKUP(D37,Base!D:E,2,0)</f>
        <v>CHIGUAYANTE</v>
      </c>
    </row>
    <row r="38" spans="1:11" ht="15" customHeight="1" x14ac:dyDescent="0.25">
      <c r="A38" s="18" t="str">
        <f t="shared" si="0"/>
        <v>NE186SH07ILSCL</v>
      </c>
      <c r="B38" s="43" t="s">
        <v>35</v>
      </c>
      <c r="C38" s="43" t="s">
        <v>86</v>
      </c>
      <c r="D38" s="43" t="s">
        <v>89</v>
      </c>
      <c r="E38" s="43" t="s">
        <v>38</v>
      </c>
      <c r="F38" s="43" t="s">
        <v>39</v>
      </c>
      <c r="G38" s="44">
        <v>4590</v>
      </c>
      <c r="H38" s="44">
        <v>2</v>
      </c>
      <c r="I38" s="206">
        <v>43332.217962962961</v>
      </c>
      <c r="J38" s="2" t="s">
        <v>40</v>
      </c>
      <c r="K38" s="68" t="str">
        <f>VLOOKUP(D38,Base!D:E,2,0)</f>
        <v>CHILLAN</v>
      </c>
    </row>
    <row r="39" spans="1:11" ht="15" customHeight="1" x14ac:dyDescent="0.25">
      <c r="A39" s="18" t="str">
        <f t="shared" si="0"/>
        <v>NE186SH07ILSCL</v>
      </c>
      <c r="B39" s="43" t="s">
        <v>35</v>
      </c>
      <c r="C39" s="43" t="s">
        <v>86</v>
      </c>
      <c r="D39" s="43" t="s">
        <v>90</v>
      </c>
      <c r="E39" s="43" t="s">
        <v>38</v>
      </c>
      <c r="F39" s="43" t="s">
        <v>39</v>
      </c>
      <c r="G39" s="44">
        <v>5990</v>
      </c>
      <c r="H39" s="44">
        <v>1</v>
      </c>
      <c r="I39" s="206">
        <v>43332.22307870369</v>
      </c>
      <c r="J39" s="2" t="s">
        <v>40</v>
      </c>
      <c r="K39" s="68" t="str">
        <f>VLOOKUP(D39,Base!D:E,2,0)</f>
        <v>CONCEPCION</v>
      </c>
    </row>
    <row r="40" spans="1:11" ht="15" customHeight="1" x14ac:dyDescent="0.25">
      <c r="A40" s="18" t="str">
        <f t="shared" si="0"/>
        <v>NE186SH07ILSCL</v>
      </c>
      <c r="B40" s="43" t="s">
        <v>35</v>
      </c>
      <c r="C40" s="43" t="s">
        <v>86</v>
      </c>
      <c r="D40" s="43" t="s">
        <v>91</v>
      </c>
      <c r="E40" s="43" t="s">
        <v>38</v>
      </c>
      <c r="F40" s="43" t="s">
        <v>39</v>
      </c>
      <c r="G40" s="44">
        <v>4590</v>
      </c>
      <c r="H40" s="44">
        <v>2</v>
      </c>
      <c r="I40" s="206">
        <v>43332.219097222223</v>
      </c>
      <c r="J40" s="2" t="s">
        <v>40</v>
      </c>
      <c r="K40" s="68" t="str">
        <f>VLOOKUP(D40,Base!D:E,2,0)</f>
        <v>CORONEL</v>
      </c>
    </row>
    <row r="41" spans="1:11" ht="15" customHeight="1" x14ac:dyDescent="0.25">
      <c r="A41" s="18" t="str">
        <f t="shared" si="0"/>
        <v>NE186SH07ILSCL</v>
      </c>
      <c r="B41" s="43" t="s">
        <v>35</v>
      </c>
      <c r="C41" s="43" t="s">
        <v>86</v>
      </c>
      <c r="D41" s="43" t="s">
        <v>92</v>
      </c>
      <c r="E41" s="43" t="s">
        <v>38</v>
      </c>
      <c r="F41" s="43" t="s">
        <v>39</v>
      </c>
      <c r="G41" s="44">
        <v>4590</v>
      </c>
      <c r="H41" s="44">
        <v>2</v>
      </c>
      <c r="I41" s="206">
        <v>43332.222372685188</v>
      </c>
      <c r="J41" s="2" t="s">
        <v>40</v>
      </c>
      <c r="K41" s="68" t="str">
        <f>VLOOKUP(D41,Base!D:E,2,0)</f>
        <v>LEBU</v>
      </c>
    </row>
    <row r="42" spans="1:11" ht="15" customHeight="1" x14ac:dyDescent="0.25">
      <c r="A42" s="18" t="str">
        <f t="shared" si="0"/>
        <v>NE186SH07ILSCL</v>
      </c>
      <c r="B42" s="43" t="s">
        <v>35</v>
      </c>
      <c r="C42" s="43" t="s">
        <v>86</v>
      </c>
      <c r="D42" s="43" t="s">
        <v>93</v>
      </c>
      <c r="E42" s="43" t="s">
        <v>38</v>
      </c>
      <c r="F42" s="43" t="s">
        <v>39</v>
      </c>
      <c r="G42" s="44">
        <v>4590</v>
      </c>
      <c r="H42" s="44">
        <v>2</v>
      </c>
      <c r="I42" s="206">
        <v>43332.221435185187</v>
      </c>
      <c r="J42" s="2" t="s">
        <v>40</v>
      </c>
      <c r="K42" s="68" t="str">
        <f>VLOOKUP(D42,Base!D:E,2,0)</f>
        <v>LOS ANGELES</v>
      </c>
    </row>
    <row r="43" spans="1:11" ht="15" customHeight="1" x14ac:dyDescent="0.25">
      <c r="A43" s="18" t="str">
        <f t="shared" si="0"/>
        <v>NE186SH07ILSCL</v>
      </c>
      <c r="B43" s="43" t="s">
        <v>35</v>
      </c>
      <c r="C43" s="43" t="s">
        <v>86</v>
      </c>
      <c r="D43" s="43" t="s">
        <v>94</v>
      </c>
      <c r="E43" s="43" t="s">
        <v>38</v>
      </c>
      <c r="F43" s="43" t="s">
        <v>39</v>
      </c>
      <c r="G43" s="44">
        <v>4590</v>
      </c>
      <c r="H43" s="44">
        <v>2</v>
      </c>
      <c r="I43" s="206">
        <v>43332.220706018517</v>
      </c>
      <c r="J43" s="2" t="s">
        <v>40</v>
      </c>
      <c r="K43" s="68" t="str">
        <f>VLOOKUP(D43,Base!D:E,2,0)</f>
        <v>SAN PEDRO DE LA PAZ</v>
      </c>
    </row>
    <row r="44" spans="1:11" ht="15" customHeight="1" x14ac:dyDescent="0.25">
      <c r="A44" s="18" t="str">
        <f t="shared" si="0"/>
        <v>NE186SH07ILSCL</v>
      </c>
      <c r="B44" s="43" t="s">
        <v>35</v>
      </c>
      <c r="C44" s="43" t="s">
        <v>86</v>
      </c>
      <c r="D44" s="43" t="s">
        <v>95</v>
      </c>
      <c r="E44" s="43" t="s">
        <v>38</v>
      </c>
      <c r="F44" s="43" t="s">
        <v>39</v>
      </c>
      <c r="G44" s="44">
        <v>4590</v>
      </c>
      <c r="H44" s="44">
        <v>2</v>
      </c>
      <c r="I44" s="206">
        <v>43332.22307870369</v>
      </c>
      <c r="J44" s="2" t="s">
        <v>40</v>
      </c>
      <c r="K44" s="68" t="str">
        <f>VLOOKUP(D44,Base!D:E,2,0)</f>
        <v>TALCAHUANO</v>
      </c>
    </row>
    <row r="45" spans="1:11" ht="15" customHeight="1" x14ac:dyDescent="0.25">
      <c r="A45" s="18" t="str">
        <f t="shared" si="0"/>
        <v>NE186SH07ILSCL</v>
      </c>
      <c r="B45" s="43" t="s">
        <v>35</v>
      </c>
      <c r="C45" s="43" t="s">
        <v>96</v>
      </c>
      <c r="D45" s="43" t="s">
        <v>97</v>
      </c>
      <c r="E45" s="43" t="s">
        <v>38</v>
      </c>
      <c r="F45" s="43" t="s">
        <v>39</v>
      </c>
      <c r="G45" s="44">
        <v>4990</v>
      </c>
      <c r="H45" s="44">
        <v>2</v>
      </c>
      <c r="I45" s="206">
        <v>43332.22284722222</v>
      </c>
      <c r="J45" s="2" t="s">
        <v>40</v>
      </c>
      <c r="K45" s="68" t="str">
        <f>VLOOKUP(D45,Base!D:E,2,0)</f>
        <v>MACHALÍ</v>
      </c>
    </row>
    <row r="46" spans="1:11" ht="15" customHeight="1" x14ac:dyDescent="0.25">
      <c r="A46" s="18" t="str">
        <f t="shared" si="0"/>
        <v>NE186SH07ILSCL</v>
      </c>
      <c r="B46" s="43" t="s">
        <v>35</v>
      </c>
      <c r="C46" s="43" t="s">
        <v>96</v>
      </c>
      <c r="D46" s="43" t="s">
        <v>98</v>
      </c>
      <c r="E46" s="43" t="s">
        <v>38</v>
      </c>
      <c r="F46" s="43" t="s">
        <v>39</v>
      </c>
      <c r="G46" s="44">
        <v>3990</v>
      </c>
      <c r="H46" s="44">
        <v>2</v>
      </c>
      <c r="I46" s="206">
        <v>43332.220949074072</v>
      </c>
      <c r="J46" s="2" t="s">
        <v>40</v>
      </c>
      <c r="K46" s="68" t="str">
        <f>VLOOKUP(D46,Base!D:E,2,0)</f>
        <v>RANCAGUA</v>
      </c>
    </row>
    <row r="47" spans="1:11" ht="15" customHeight="1" x14ac:dyDescent="0.25">
      <c r="A47" s="18" t="str">
        <f t="shared" si="0"/>
        <v>NE186SH07ILSCL</v>
      </c>
      <c r="B47" s="43" t="s">
        <v>35</v>
      </c>
      <c r="C47" s="43" t="s">
        <v>96</v>
      </c>
      <c r="D47" s="43" t="s">
        <v>99</v>
      </c>
      <c r="E47" s="43" t="s">
        <v>38</v>
      </c>
      <c r="F47" s="43" t="s">
        <v>39</v>
      </c>
      <c r="G47" s="44">
        <v>3990</v>
      </c>
      <c r="H47" s="44">
        <v>2</v>
      </c>
      <c r="I47" s="206">
        <v>43332.222141203703</v>
      </c>
      <c r="J47" s="2" t="s">
        <v>40</v>
      </c>
      <c r="K47" s="68" t="str">
        <f>VLOOKUP(D47,Base!D:E,2,0)</f>
        <v>RENGO</v>
      </c>
    </row>
    <row r="48" spans="1:11" ht="15" customHeight="1" x14ac:dyDescent="0.25">
      <c r="A48" s="18" t="str">
        <f t="shared" si="0"/>
        <v>NE186SH07ILSCL</v>
      </c>
      <c r="B48" s="43" t="s">
        <v>35</v>
      </c>
      <c r="C48" s="43" t="s">
        <v>96</v>
      </c>
      <c r="D48" s="43" t="s">
        <v>100</v>
      </c>
      <c r="E48" s="43" t="s">
        <v>38</v>
      </c>
      <c r="F48" s="43" t="s">
        <v>39</v>
      </c>
      <c r="G48" s="44">
        <v>3990</v>
      </c>
      <c r="H48" s="44">
        <v>2</v>
      </c>
      <c r="I48" s="206">
        <v>43332.217638888891</v>
      </c>
      <c r="J48" s="2" t="s">
        <v>40</v>
      </c>
      <c r="K48" s="68" t="str">
        <f>VLOOKUP(D48,Base!D:E,2,0)</f>
        <v>SAN FERNANDO</v>
      </c>
    </row>
    <row r="49" spans="1:11" ht="15" customHeight="1" x14ac:dyDescent="0.25">
      <c r="A49" s="18" t="str">
        <f t="shared" si="0"/>
        <v>NE186SH07ILSCL</v>
      </c>
      <c r="B49" s="43" t="s">
        <v>35</v>
      </c>
      <c r="C49" s="43" t="s">
        <v>101</v>
      </c>
      <c r="D49" s="43" t="s">
        <v>102</v>
      </c>
      <c r="E49" s="43" t="s">
        <v>38</v>
      </c>
      <c r="F49" s="43" t="s">
        <v>39</v>
      </c>
      <c r="G49" s="44">
        <v>4590</v>
      </c>
      <c r="H49" s="44">
        <v>2</v>
      </c>
      <c r="I49" s="206">
        <v>43332.221192129633</v>
      </c>
      <c r="J49" s="2" t="s">
        <v>40</v>
      </c>
      <c r="K49" s="68" t="str">
        <f>VLOOKUP(D49,Base!D:E,2,0)</f>
        <v>CURICO</v>
      </c>
    </row>
    <row r="50" spans="1:11" ht="15" customHeight="1" x14ac:dyDescent="0.25">
      <c r="A50" s="18" t="str">
        <f t="shared" si="0"/>
        <v>NE186SH07ILSCL</v>
      </c>
      <c r="B50" s="43" t="s">
        <v>35</v>
      </c>
      <c r="C50" s="43" t="s">
        <v>101</v>
      </c>
      <c r="D50" s="43" t="s">
        <v>103</v>
      </c>
      <c r="E50" s="43" t="s">
        <v>38</v>
      </c>
      <c r="F50" s="43" t="s">
        <v>39</v>
      </c>
      <c r="G50" s="44">
        <v>4590</v>
      </c>
      <c r="H50" s="44">
        <v>2</v>
      </c>
      <c r="I50" s="206">
        <v>43332.222256944442</v>
      </c>
      <c r="J50" s="2" t="s">
        <v>40</v>
      </c>
      <c r="K50" s="68" t="str">
        <f>VLOOKUP(D50,Base!D:E,2,0)</f>
        <v>LINARES</v>
      </c>
    </row>
    <row r="51" spans="1:11" ht="15" customHeight="1" x14ac:dyDescent="0.25">
      <c r="A51" s="18" t="str">
        <f t="shared" si="0"/>
        <v>NE186SH07ILSCL</v>
      </c>
      <c r="B51" s="43" t="s">
        <v>35</v>
      </c>
      <c r="C51" s="43" t="s">
        <v>101</v>
      </c>
      <c r="D51" s="43" t="s">
        <v>104</v>
      </c>
      <c r="E51" s="43" t="s">
        <v>38</v>
      </c>
      <c r="F51" s="43" t="s">
        <v>39</v>
      </c>
      <c r="G51" s="44">
        <v>4590</v>
      </c>
      <c r="H51" s="44">
        <v>2</v>
      </c>
      <c r="I51" s="206">
        <v>43332.21770833333</v>
      </c>
      <c r="J51" s="2" t="s">
        <v>40</v>
      </c>
      <c r="K51" s="68" t="str">
        <f>VLOOKUP(D51,Base!D:E,2,0)</f>
        <v>TALCA</v>
      </c>
    </row>
    <row r="52" spans="1:11" ht="15" customHeight="1" x14ac:dyDescent="0.25">
      <c r="A52" s="18" t="str">
        <f t="shared" si="0"/>
        <v>NE186SH07ILSCL</v>
      </c>
      <c r="B52" s="43" t="s">
        <v>35</v>
      </c>
      <c r="C52" s="43" t="s">
        <v>105</v>
      </c>
      <c r="D52" s="43" t="s">
        <v>106</v>
      </c>
      <c r="E52" s="43" t="s">
        <v>38</v>
      </c>
      <c r="F52" s="43" t="s">
        <v>39</v>
      </c>
      <c r="G52" s="44">
        <v>3490</v>
      </c>
      <c r="H52" s="44">
        <v>1</v>
      </c>
      <c r="I52" s="206">
        <v>43332.217372685183</v>
      </c>
      <c r="J52" s="2" t="s">
        <v>40</v>
      </c>
      <c r="K52" s="68" t="str">
        <f>VLOOKUP(D52,Base!D:E,2,0)</f>
        <v>BUIN</v>
      </c>
    </row>
    <row r="53" spans="1:11" ht="15" customHeight="1" x14ac:dyDescent="0.25">
      <c r="A53" s="18" t="str">
        <f t="shared" si="0"/>
        <v>NE186SH07ILSCL</v>
      </c>
      <c r="B53" s="43" t="s">
        <v>35</v>
      </c>
      <c r="C53" s="43" t="s">
        <v>105</v>
      </c>
      <c r="D53" s="43" t="s">
        <v>107</v>
      </c>
      <c r="E53" s="43" t="s">
        <v>38</v>
      </c>
      <c r="F53" s="43" t="s">
        <v>39</v>
      </c>
      <c r="G53" s="44">
        <v>5990</v>
      </c>
      <c r="H53" s="44">
        <v>0</v>
      </c>
      <c r="I53" s="206">
        <v>43332.217685185176</v>
      </c>
      <c r="J53" s="2" t="s">
        <v>40</v>
      </c>
      <c r="K53" s="68" t="str">
        <f>VLOOKUP(D53,Base!D:E,2,0)</f>
        <v>CERRILLOS</v>
      </c>
    </row>
    <row r="54" spans="1:11" ht="15" customHeight="1" x14ac:dyDescent="0.25">
      <c r="A54" s="18" t="str">
        <f t="shared" si="0"/>
        <v>NE186SH07ILSCL</v>
      </c>
      <c r="B54" s="43" t="s">
        <v>35</v>
      </c>
      <c r="C54" s="43" t="s">
        <v>105</v>
      </c>
      <c r="D54" s="43" t="s">
        <v>108</v>
      </c>
      <c r="E54" s="43" t="s">
        <v>38</v>
      </c>
      <c r="F54" s="43" t="s">
        <v>39</v>
      </c>
      <c r="G54" s="44">
        <v>3490</v>
      </c>
      <c r="H54" s="44">
        <v>1</v>
      </c>
      <c r="I54" s="206">
        <v>43332.217731481483</v>
      </c>
      <c r="J54" s="2" t="s">
        <v>40</v>
      </c>
      <c r="K54" s="68" t="str">
        <f>VLOOKUP(D54,Base!D:E,2,0)</f>
        <v>CERRO NAVIA</v>
      </c>
    </row>
    <row r="55" spans="1:11" ht="15" customHeight="1" x14ac:dyDescent="0.25">
      <c r="A55" s="18" t="str">
        <f t="shared" si="0"/>
        <v>NE186SH07ILSCL</v>
      </c>
      <c r="B55" s="43" t="s">
        <v>35</v>
      </c>
      <c r="C55" s="43" t="s">
        <v>105</v>
      </c>
      <c r="D55" s="43" t="s">
        <v>109</v>
      </c>
      <c r="E55" s="43" t="s">
        <v>38</v>
      </c>
      <c r="F55" s="43" t="s">
        <v>39</v>
      </c>
      <c r="G55" s="44">
        <v>3490</v>
      </c>
      <c r="H55" s="44">
        <v>1</v>
      </c>
      <c r="I55" s="206">
        <v>43332.217418981483</v>
      </c>
      <c r="J55" s="2" t="s">
        <v>40</v>
      </c>
      <c r="K55" s="68" t="str">
        <f>VLOOKUP(D55,Base!D:E,2,0)</f>
        <v>COLINA</v>
      </c>
    </row>
    <row r="56" spans="1:11" ht="15" customHeight="1" x14ac:dyDescent="0.25">
      <c r="A56" s="18" t="str">
        <f t="shared" si="0"/>
        <v>NE186SH07ILSCL</v>
      </c>
      <c r="B56" s="43" t="s">
        <v>35</v>
      </c>
      <c r="C56" s="43" t="s">
        <v>105</v>
      </c>
      <c r="D56" s="43" t="s">
        <v>110</v>
      </c>
      <c r="E56" s="43" t="s">
        <v>38</v>
      </c>
      <c r="F56" s="43" t="s">
        <v>39</v>
      </c>
      <c r="G56" s="44">
        <v>3490</v>
      </c>
      <c r="H56" s="44">
        <v>1</v>
      </c>
      <c r="I56" s="206">
        <v>43332.217361111107</v>
      </c>
      <c r="J56" s="2" t="s">
        <v>40</v>
      </c>
      <c r="K56" s="68" t="str">
        <f>VLOOKUP(D56,Base!D:E,2,0)</f>
        <v>CONCHALI</v>
      </c>
    </row>
    <row r="57" spans="1:11" ht="15" customHeight="1" x14ac:dyDescent="0.25">
      <c r="A57" s="18" t="str">
        <f t="shared" si="0"/>
        <v>NE186SH07ILSCL</v>
      </c>
      <c r="B57" s="43" t="s">
        <v>35</v>
      </c>
      <c r="C57" s="43" t="s">
        <v>105</v>
      </c>
      <c r="D57" s="43" t="s">
        <v>111</v>
      </c>
      <c r="E57" s="43" t="s">
        <v>38</v>
      </c>
      <c r="F57" s="43" t="s">
        <v>39</v>
      </c>
      <c r="G57" s="44">
        <v>3490</v>
      </c>
      <c r="H57" s="44">
        <v>1</v>
      </c>
      <c r="I57" s="206">
        <v>43332.217777777783</v>
      </c>
      <c r="J57" s="2" t="s">
        <v>40</v>
      </c>
      <c r="K57" s="68" t="str">
        <f>VLOOKUP(D57,Base!D:E,2,0)</f>
        <v>EL BOSQUE</v>
      </c>
    </row>
    <row r="58" spans="1:11" ht="15" customHeight="1" x14ac:dyDescent="0.25">
      <c r="A58" s="18" t="str">
        <f t="shared" si="0"/>
        <v>NE186SH07ILSCL</v>
      </c>
      <c r="B58" s="43" t="s">
        <v>35</v>
      </c>
      <c r="C58" s="43" t="s">
        <v>105</v>
      </c>
      <c r="D58" s="43" t="s">
        <v>112</v>
      </c>
      <c r="E58" s="43" t="s">
        <v>38</v>
      </c>
      <c r="F58" s="43" t="s">
        <v>39</v>
      </c>
      <c r="G58" s="44">
        <v>5990</v>
      </c>
      <c r="H58" s="44">
        <v>0</v>
      </c>
      <c r="I58" s="206">
        <v>43332.217395833337</v>
      </c>
      <c r="J58" s="2" t="s">
        <v>40</v>
      </c>
      <c r="K58" s="68" t="str">
        <f>VLOOKUP(D58,Base!D:E,2,0)</f>
        <v>ESTACION CENTRAL</v>
      </c>
    </row>
    <row r="59" spans="1:11" ht="15" customHeight="1" x14ac:dyDescent="0.25">
      <c r="A59" s="18" t="str">
        <f t="shared" si="0"/>
        <v>NE186SH07ILSCL</v>
      </c>
      <c r="B59" s="43" t="s">
        <v>35</v>
      </c>
      <c r="C59" s="43" t="s">
        <v>105</v>
      </c>
      <c r="D59" s="43" t="s">
        <v>113</v>
      </c>
      <c r="E59" s="43" t="s">
        <v>38</v>
      </c>
      <c r="F59" s="43" t="s">
        <v>39</v>
      </c>
      <c r="G59" s="44">
        <v>5990</v>
      </c>
      <c r="H59" s="44">
        <v>0</v>
      </c>
      <c r="I59" s="206">
        <v>43332.217974537038</v>
      </c>
      <c r="J59" s="2" t="s">
        <v>40</v>
      </c>
      <c r="K59" s="68" t="str">
        <f>VLOOKUP(D59,Base!D:E,2,0)</f>
        <v>HUECHURABA</v>
      </c>
    </row>
    <row r="60" spans="1:11" ht="15" customHeight="1" x14ac:dyDescent="0.25">
      <c r="A60" s="18" t="str">
        <f t="shared" si="0"/>
        <v>NE186SH07ILSCL</v>
      </c>
      <c r="B60" s="43" t="s">
        <v>35</v>
      </c>
      <c r="C60" s="43" t="s">
        <v>105</v>
      </c>
      <c r="D60" s="43" t="s">
        <v>114</v>
      </c>
      <c r="E60" s="43" t="s">
        <v>38</v>
      </c>
      <c r="F60" s="43" t="s">
        <v>39</v>
      </c>
      <c r="G60" s="44">
        <v>3490</v>
      </c>
      <c r="H60" s="44">
        <v>1</v>
      </c>
      <c r="I60" s="206">
        <v>43332.218275462961</v>
      </c>
      <c r="J60" s="2" t="s">
        <v>40</v>
      </c>
      <c r="K60" s="68" t="str">
        <f>VLOOKUP(D60,Base!D:E,2,0)</f>
        <v>INDEPENDENCIA</v>
      </c>
    </row>
    <row r="61" spans="1:11" ht="15" customHeight="1" x14ac:dyDescent="0.25">
      <c r="A61" s="18" t="str">
        <f t="shared" si="0"/>
        <v>NE186SH07ILSCL</v>
      </c>
      <c r="B61" s="43" t="s">
        <v>35</v>
      </c>
      <c r="C61" s="43" t="s">
        <v>105</v>
      </c>
      <c r="D61" s="43" t="s">
        <v>115</v>
      </c>
      <c r="E61" s="43" t="s">
        <v>38</v>
      </c>
      <c r="F61" s="43" t="s">
        <v>39</v>
      </c>
      <c r="G61" s="44">
        <v>5990</v>
      </c>
      <c r="H61" s="44">
        <v>0</v>
      </c>
      <c r="I61" s="206">
        <v>43332.217557870368</v>
      </c>
      <c r="J61" s="2" t="s">
        <v>40</v>
      </c>
      <c r="K61" s="68" t="str">
        <f>VLOOKUP(D61,Base!D:E,2,0)</f>
        <v>LA CISTERNA</v>
      </c>
    </row>
    <row r="62" spans="1:11" ht="15" customHeight="1" x14ac:dyDescent="0.25">
      <c r="A62" s="18" t="str">
        <f t="shared" si="0"/>
        <v>NE186SH07ILSCL</v>
      </c>
      <c r="B62" s="43" t="s">
        <v>35</v>
      </c>
      <c r="C62" s="43" t="s">
        <v>105</v>
      </c>
      <c r="D62" s="43" t="s">
        <v>116</v>
      </c>
      <c r="E62" s="43" t="s">
        <v>38</v>
      </c>
      <c r="F62" s="43" t="s">
        <v>39</v>
      </c>
      <c r="G62" s="44">
        <v>5990</v>
      </c>
      <c r="H62" s="44">
        <v>0</v>
      </c>
      <c r="I62" s="206">
        <v>43332.217395833337</v>
      </c>
      <c r="J62" s="2" t="s">
        <v>40</v>
      </c>
      <c r="K62" s="68" t="str">
        <f>VLOOKUP(D62,Base!D:E,2,0)</f>
        <v>LA FLORIDA</v>
      </c>
    </row>
    <row r="63" spans="1:11" ht="15" customHeight="1" x14ac:dyDescent="0.25">
      <c r="A63" s="18" t="str">
        <f t="shared" si="0"/>
        <v>NE186SH07ILSCL</v>
      </c>
      <c r="B63" s="43" t="s">
        <v>35</v>
      </c>
      <c r="C63" s="43" t="s">
        <v>105</v>
      </c>
      <c r="D63" s="43" t="s">
        <v>117</v>
      </c>
      <c r="E63" s="43" t="s">
        <v>38</v>
      </c>
      <c r="F63" s="43" t="s">
        <v>39</v>
      </c>
      <c r="G63" s="44">
        <v>3490</v>
      </c>
      <c r="H63" s="44">
        <v>1</v>
      </c>
      <c r="I63" s="206">
        <v>43332.217673611107</v>
      </c>
      <c r="J63" s="2" t="s">
        <v>40</v>
      </c>
      <c r="K63" s="68" t="str">
        <f>VLOOKUP(D63,Base!D:E,2,0)</f>
        <v>LA GRANJA</v>
      </c>
    </row>
    <row r="64" spans="1:11" ht="15" customHeight="1" x14ac:dyDescent="0.25">
      <c r="A64" s="18" t="str">
        <f t="shared" si="0"/>
        <v>NE186SH07ILSCL</v>
      </c>
      <c r="B64" s="43" t="s">
        <v>35</v>
      </c>
      <c r="C64" s="43" t="s">
        <v>105</v>
      </c>
      <c r="D64" s="43" t="s">
        <v>118</v>
      </c>
      <c r="E64" s="43" t="s">
        <v>38</v>
      </c>
      <c r="F64" s="43" t="s">
        <v>39</v>
      </c>
      <c r="G64" s="44">
        <v>3490</v>
      </c>
      <c r="H64" s="44">
        <v>1</v>
      </c>
      <c r="I64" s="206">
        <v>43332.21856481483</v>
      </c>
      <c r="J64" s="2" t="s">
        <v>40</v>
      </c>
      <c r="K64" s="68" t="str">
        <f>VLOOKUP(D64,Base!D:E,2,0)</f>
        <v>LA PINTANA</v>
      </c>
    </row>
    <row r="65" spans="1:11" ht="15" customHeight="1" x14ac:dyDescent="0.25">
      <c r="A65" s="18" t="str">
        <f t="shared" si="0"/>
        <v>NE186SH07ILSCL</v>
      </c>
      <c r="B65" s="43" t="s">
        <v>35</v>
      </c>
      <c r="C65" s="43" t="s">
        <v>105</v>
      </c>
      <c r="D65" s="43" t="s">
        <v>119</v>
      </c>
      <c r="E65" s="43" t="s">
        <v>38</v>
      </c>
      <c r="F65" s="43" t="s">
        <v>39</v>
      </c>
      <c r="G65" s="44">
        <v>5990</v>
      </c>
      <c r="H65" s="44">
        <v>0</v>
      </c>
      <c r="I65" s="206">
        <v>43332.217650462961</v>
      </c>
      <c r="J65" s="2" t="s">
        <v>40</v>
      </c>
      <c r="K65" s="68" t="str">
        <f>VLOOKUP(D65,Base!D:E,2,0)</f>
        <v>LA REINA</v>
      </c>
    </row>
    <row r="66" spans="1:11" ht="15" customHeight="1" x14ac:dyDescent="0.25">
      <c r="A66" s="18" t="str">
        <f t="shared" ref="A66:A129" si="1">E66</f>
        <v>NE186SH07ILSCL</v>
      </c>
      <c r="B66" s="43" t="s">
        <v>35</v>
      </c>
      <c r="C66" s="43" t="s">
        <v>105</v>
      </c>
      <c r="D66" s="43" t="s">
        <v>120</v>
      </c>
      <c r="E66" s="43" t="s">
        <v>38</v>
      </c>
      <c r="F66" s="43" t="s">
        <v>39</v>
      </c>
      <c r="G66" s="44">
        <v>3490</v>
      </c>
      <c r="H66" s="44">
        <v>1</v>
      </c>
      <c r="I66" s="206">
        <v>43332.219097222223</v>
      </c>
      <c r="J66" s="2" t="s">
        <v>40</v>
      </c>
      <c r="K66" s="68" t="str">
        <f>VLOOKUP(D66,Base!D:E,2,0)</f>
        <v>LAMPA</v>
      </c>
    </row>
    <row r="67" spans="1:11" ht="15" customHeight="1" x14ac:dyDescent="0.25">
      <c r="A67" s="18" t="str">
        <f t="shared" si="1"/>
        <v>NE186SH07ILSCL</v>
      </c>
      <c r="B67" s="43" t="s">
        <v>35</v>
      </c>
      <c r="C67" s="43" t="s">
        <v>105</v>
      </c>
      <c r="D67" s="43" t="s">
        <v>121</v>
      </c>
      <c r="E67" s="43" t="s">
        <v>38</v>
      </c>
      <c r="F67" s="43" t="s">
        <v>39</v>
      </c>
      <c r="G67" s="44">
        <v>5990</v>
      </c>
      <c r="H67" s="44">
        <v>0</v>
      </c>
      <c r="I67" s="206">
        <v>43332.217407407406</v>
      </c>
      <c r="J67" s="2" t="s">
        <v>40</v>
      </c>
      <c r="K67" s="68" t="str">
        <f>VLOOKUP(D67,Base!D:E,2,0)</f>
        <v>LAS CONDES</v>
      </c>
    </row>
    <row r="68" spans="1:11" ht="15" customHeight="1" x14ac:dyDescent="0.25">
      <c r="A68" s="18" t="str">
        <f t="shared" si="1"/>
        <v>NE186SH07ILSCL</v>
      </c>
      <c r="B68" s="43" t="s">
        <v>35</v>
      </c>
      <c r="C68" s="43" t="s">
        <v>105</v>
      </c>
      <c r="D68" s="43" t="s">
        <v>122</v>
      </c>
      <c r="E68" s="43" t="s">
        <v>38</v>
      </c>
      <c r="F68" s="43" t="s">
        <v>39</v>
      </c>
      <c r="G68" s="44">
        <v>3490</v>
      </c>
      <c r="H68" s="44">
        <v>1</v>
      </c>
      <c r="I68" s="206">
        <v>43332.219363425917</v>
      </c>
      <c r="J68" s="2" t="s">
        <v>40</v>
      </c>
      <c r="K68" s="68" t="str">
        <f>VLOOKUP(D68,Base!D:E,2,0)</f>
        <v>LO BARNECHEA</v>
      </c>
    </row>
    <row r="69" spans="1:11" ht="15" customHeight="1" x14ac:dyDescent="0.25">
      <c r="A69" s="18" t="str">
        <f t="shared" si="1"/>
        <v>NE186SH07ILSCL</v>
      </c>
      <c r="B69" s="43" t="s">
        <v>35</v>
      </c>
      <c r="C69" s="43" t="s">
        <v>105</v>
      </c>
      <c r="D69" s="43" t="s">
        <v>123</v>
      </c>
      <c r="E69" s="43" t="s">
        <v>38</v>
      </c>
      <c r="F69" s="43" t="s">
        <v>39</v>
      </c>
      <c r="G69" s="44">
        <v>3490</v>
      </c>
      <c r="H69" s="44">
        <v>1</v>
      </c>
      <c r="I69" s="206">
        <v>43332.218969907408</v>
      </c>
      <c r="J69" s="2" t="s">
        <v>40</v>
      </c>
      <c r="K69" s="68" t="str">
        <f>VLOOKUP(D69,Base!D:E,2,0)</f>
        <v>LO ESPEJO</v>
      </c>
    </row>
    <row r="70" spans="1:11" ht="15" customHeight="1" x14ac:dyDescent="0.25">
      <c r="A70" s="18" t="str">
        <f t="shared" si="1"/>
        <v>NE186SH07ILSCL</v>
      </c>
      <c r="B70" s="43" t="s">
        <v>35</v>
      </c>
      <c r="C70" s="43" t="s">
        <v>105</v>
      </c>
      <c r="D70" s="43" t="s">
        <v>124</v>
      </c>
      <c r="E70" s="43" t="s">
        <v>38</v>
      </c>
      <c r="F70" s="43" t="s">
        <v>39</v>
      </c>
      <c r="G70" s="44">
        <v>5990</v>
      </c>
      <c r="H70" s="44">
        <v>0</v>
      </c>
      <c r="I70" s="206">
        <v>43332.219606481478</v>
      </c>
      <c r="J70" s="2" t="s">
        <v>40</v>
      </c>
      <c r="K70" s="68" t="str">
        <f>VLOOKUP(D70,Base!D:E,2,0)</f>
        <v>LO PRADO</v>
      </c>
    </row>
    <row r="71" spans="1:11" ht="15" customHeight="1" x14ac:dyDescent="0.25">
      <c r="A71" s="18" t="str">
        <f t="shared" si="1"/>
        <v>NE186SH07ILSCL</v>
      </c>
      <c r="B71" s="43" t="s">
        <v>35</v>
      </c>
      <c r="C71" s="43" t="s">
        <v>105</v>
      </c>
      <c r="D71" s="43" t="s">
        <v>125</v>
      </c>
      <c r="E71" s="43" t="s">
        <v>38</v>
      </c>
      <c r="F71" s="43" t="s">
        <v>39</v>
      </c>
      <c r="G71" s="44">
        <v>5990</v>
      </c>
      <c r="H71" s="44">
        <v>0</v>
      </c>
      <c r="I71" s="206">
        <v>43332.217418981483</v>
      </c>
      <c r="J71" s="2" t="s">
        <v>40</v>
      </c>
      <c r="K71" s="68" t="str">
        <f>VLOOKUP(D71,Base!D:E,2,0)</f>
        <v>MACUL</v>
      </c>
    </row>
    <row r="72" spans="1:11" ht="15" customHeight="1" x14ac:dyDescent="0.25">
      <c r="A72" s="18" t="str">
        <f t="shared" si="1"/>
        <v>NE186SH07ILSCL</v>
      </c>
      <c r="B72" s="43" t="s">
        <v>35</v>
      </c>
      <c r="C72" s="43" t="s">
        <v>105</v>
      </c>
      <c r="D72" s="43" t="s">
        <v>126</v>
      </c>
      <c r="E72" s="43" t="s">
        <v>38</v>
      </c>
      <c r="F72" s="43" t="s">
        <v>39</v>
      </c>
      <c r="G72" s="44">
        <v>5990</v>
      </c>
      <c r="H72" s="44">
        <v>0</v>
      </c>
      <c r="I72" s="206">
        <v>43332.217372685183</v>
      </c>
      <c r="J72" s="2" t="s">
        <v>40</v>
      </c>
      <c r="K72" s="68" t="str">
        <f>VLOOKUP(D72,Base!D:E,2,0)</f>
        <v>MAIPU</v>
      </c>
    </row>
    <row r="73" spans="1:11" ht="15" customHeight="1" x14ac:dyDescent="0.25">
      <c r="A73" s="18" t="str">
        <f t="shared" si="1"/>
        <v>NE186SH07ILSCL</v>
      </c>
      <c r="B73" s="43" t="s">
        <v>35</v>
      </c>
      <c r="C73" s="43" t="s">
        <v>105</v>
      </c>
      <c r="D73" s="43" t="s">
        <v>127</v>
      </c>
      <c r="E73" s="43" t="s">
        <v>38</v>
      </c>
      <c r="F73" s="43" t="s">
        <v>39</v>
      </c>
      <c r="G73" s="44">
        <v>3490</v>
      </c>
      <c r="H73" s="44">
        <v>1</v>
      </c>
      <c r="I73" s="206">
        <v>43332.217604166668</v>
      </c>
      <c r="J73" s="2" t="s">
        <v>40</v>
      </c>
      <c r="K73" s="68" t="str">
        <f>VLOOKUP(D73,Base!D:E,2,0)</f>
        <v>MELIPILLA</v>
      </c>
    </row>
    <row r="74" spans="1:11" ht="15" customHeight="1" x14ac:dyDescent="0.25">
      <c r="A74" s="18" t="str">
        <f t="shared" si="1"/>
        <v>NE186SH07ILSCL</v>
      </c>
      <c r="B74" s="43" t="s">
        <v>35</v>
      </c>
      <c r="C74" s="43" t="s">
        <v>105</v>
      </c>
      <c r="D74" s="43" t="s">
        <v>128</v>
      </c>
      <c r="E74" s="43" t="s">
        <v>38</v>
      </c>
      <c r="F74" s="43" t="s">
        <v>39</v>
      </c>
      <c r="G74" s="44">
        <v>5990</v>
      </c>
      <c r="H74" s="44">
        <v>0</v>
      </c>
      <c r="I74" s="206">
        <v>43332.218275462961</v>
      </c>
      <c r="J74" s="2" t="s">
        <v>40</v>
      </c>
      <c r="K74" s="68" t="str">
        <f>VLOOKUP(D74,Base!D:E,2,0)</f>
        <v>ÑUÑOA</v>
      </c>
    </row>
    <row r="75" spans="1:11" ht="15" customHeight="1" x14ac:dyDescent="0.25">
      <c r="A75" s="18" t="str">
        <f t="shared" si="1"/>
        <v>NE186SH07ILSCL</v>
      </c>
      <c r="B75" s="43" t="s">
        <v>35</v>
      </c>
      <c r="C75" s="43" t="s">
        <v>105</v>
      </c>
      <c r="D75" s="43" t="s">
        <v>129</v>
      </c>
      <c r="E75" s="43" t="s">
        <v>38</v>
      </c>
      <c r="F75" s="43" t="s">
        <v>39</v>
      </c>
      <c r="G75" s="44">
        <v>3490</v>
      </c>
      <c r="H75" s="44">
        <v>1</v>
      </c>
      <c r="I75" s="206">
        <v>43332.221909722219</v>
      </c>
      <c r="J75" s="2" t="s">
        <v>40</v>
      </c>
      <c r="K75" s="68" t="str">
        <f>VLOOKUP(D75,Base!D:E,2,0)</f>
        <v>PADRE HURTADO</v>
      </c>
    </row>
    <row r="76" spans="1:11" ht="15" customHeight="1" x14ac:dyDescent="0.25">
      <c r="A76" s="18" t="str">
        <f t="shared" si="1"/>
        <v>NE186SH07ILSCL</v>
      </c>
      <c r="B76" s="43" t="s">
        <v>35</v>
      </c>
      <c r="C76" s="43" t="s">
        <v>105</v>
      </c>
      <c r="D76" s="43" t="s">
        <v>130</v>
      </c>
      <c r="E76" s="43" t="s">
        <v>38</v>
      </c>
      <c r="F76" s="43" t="s">
        <v>39</v>
      </c>
      <c r="G76" s="44">
        <v>3490</v>
      </c>
      <c r="H76" s="44">
        <v>1</v>
      </c>
      <c r="I76" s="206">
        <v>43332.221666666657</v>
      </c>
      <c r="J76" s="2" t="s">
        <v>40</v>
      </c>
      <c r="K76" s="68" t="str">
        <f>VLOOKUP(D76,Base!D:E,2,0)</f>
        <v>PAINE</v>
      </c>
    </row>
    <row r="77" spans="1:11" ht="15" customHeight="1" x14ac:dyDescent="0.25">
      <c r="A77" s="18" t="str">
        <f t="shared" si="1"/>
        <v>NE186SH07ILSCL</v>
      </c>
      <c r="B77" s="43" t="s">
        <v>35</v>
      </c>
      <c r="C77" s="43" t="s">
        <v>105</v>
      </c>
      <c r="D77" s="43" t="s">
        <v>131</v>
      </c>
      <c r="E77" s="43" t="s">
        <v>38</v>
      </c>
      <c r="F77" s="43" t="s">
        <v>39</v>
      </c>
      <c r="G77" s="44">
        <v>5990</v>
      </c>
      <c r="H77" s="44">
        <v>0</v>
      </c>
      <c r="I77" s="206">
        <v>43332.217650462961</v>
      </c>
      <c r="J77" s="2" t="s">
        <v>40</v>
      </c>
      <c r="K77" s="68" t="str">
        <f>VLOOKUP(D77,Base!D:E,2,0)</f>
        <v>PEDRO AGUIRRE CERDA</v>
      </c>
    </row>
    <row r="78" spans="1:11" ht="15" customHeight="1" x14ac:dyDescent="0.25">
      <c r="A78" s="18" t="str">
        <f t="shared" si="1"/>
        <v>NE186SH07ILSCL</v>
      </c>
      <c r="B78" s="43" t="s">
        <v>35</v>
      </c>
      <c r="C78" s="43" t="s">
        <v>105</v>
      </c>
      <c r="D78" s="43" t="s">
        <v>132</v>
      </c>
      <c r="E78" s="43" t="s">
        <v>38</v>
      </c>
      <c r="F78" s="43" t="s">
        <v>39</v>
      </c>
      <c r="G78" s="44">
        <v>3490</v>
      </c>
      <c r="H78" s="44">
        <v>1</v>
      </c>
      <c r="I78" s="206">
        <v>43332.217546296299</v>
      </c>
      <c r="J78" s="2" t="s">
        <v>40</v>
      </c>
      <c r="K78" s="68" t="str">
        <f>VLOOKUP(D78,Base!D:E,2,0)</f>
        <v>PEÑAFLOR</v>
      </c>
    </row>
    <row r="79" spans="1:11" ht="15" customHeight="1" x14ac:dyDescent="0.25">
      <c r="A79" s="18" t="str">
        <f t="shared" si="1"/>
        <v>NE186SH07ILSCL</v>
      </c>
      <c r="B79" s="43" t="s">
        <v>35</v>
      </c>
      <c r="C79" s="43" t="s">
        <v>105</v>
      </c>
      <c r="D79" s="43" t="s">
        <v>133</v>
      </c>
      <c r="E79" s="43" t="s">
        <v>38</v>
      </c>
      <c r="F79" s="43" t="s">
        <v>39</v>
      </c>
      <c r="G79" s="44">
        <v>5990</v>
      </c>
      <c r="H79" s="44">
        <v>0</v>
      </c>
      <c r="I79" s="206">
        <v>43332.21770833333</v>
      </c>
      <c r="J79" s="2" t="s">
        <v>40</v>
      </c>
      <c r="K79" s="68" t="str">
        <f>VLOOKUP(D79,Base!D:E,2,0)</f>
        <v>PEÑALOLEN</v>
      </c>
    </row>
    <row r="80" spans="1:11" ht="15" customHeight="1" x14ac:dyDescent="0.25">
      <c r="A80" s="18" t="str">
        <f t="shared" si="1"/>
        <v>NE186SH07ILSCL</v>
      </c>
      <c r="B80" s="43" t="s">
        <v>35</v>
      </c>
      <c r="C80" s="43" t="s">
        <v>105</v>
      </c>
      <c r="D80" s="43" t="s">
        <v>134</v>
      </c>
      <c r="E80" s="43" t="s">
        <v>38</v>
      </c>
      <c r="F80" s="43" t="s">
        <v>39</v>
      </c>
      <c r="G80" s="44">
        <v>5990</v>
      </c>
      <c r="H80" s="44">
        <v>0</v>
      </c>
      <c r="I80" s="206">
        <v>43332.21974537037</v>
      </c>
      <c r="J80" s="2" t="s">
        <v>40</v>
      </c>
      <c r="K80" s="68" t="str">
        <f>VLOOKUP(D80,Base!D:E,2,0)</f>
        <v>PROVIDENCIA</v>
      </c>
    </row>
    <row r="81" spans="1:11" ht="15" customHeight="1" x14ac:dyDescent="0.25">
      <c r="A81" s="18" t="str">
        <f t="shared" si="1"/>
        <v>NE186SH07ILSCL</v>
      </c>
      <c r="B81" s="43" t="s">
        <v>35</v>
      </c>
      <c r="C81" s="43" t="s">
        <v>105</v>
      </c>
      <c r="D81" s="43" t="s">
        <v>135</v>
      </c>
      <c r="E81" s="43" t="s">
        <v>38</v>
      </c>
      <c r="F81" s="43" t="s">
        <v>39</v>
      </c>
      <c r="G81" s="44">
        <v>5990</v>
      </c>
      <c r="H81" s="44">
        <v>0</v>
      </c>
      <c r="I81" s="206">
        <v>43332.217962962961</v>
      </c>
      <c r="J81" s="2" t="s">
        <v>40</v>
      </c>
      <c r="K81" s="68" t="str">
        <f>VLOOKUP(D81,Base!D:E,2,0)</f>
        <v>PUDAHUEL</v>
      </c>
    </row>
    <row r="82" spans="1:11" ht="15" customHeight="1" x14ac:dyDescent="0.25">
      <c r="A82" s="18" t="str">
        <f t="shared" si="1"/>
        <v>NE186SH07ILSCL</v>
      </c>
      <c r="B82" s="43" t="s">
        <v>35</v>
      </c>
      <c r="C82" s="43" t="s">
        <v>105</v>
      </c>
      <c r="D82" s="43" t="s">
        <v>136</v>
      </c>
      <c r="E82" s="43" t="s">
        <v>38</v>
      </c>
      <c r="F82" s="43" t="s">
        <v>39</v>
      </c>
      <c r="G82" s="44">
        <v>5990</v>
      </c>
      <c r="H82" s="44">
        <v>0</v>
      </c>
      <c r="I82" s="206">
        <v>43332.219988425917</v>
      </c>
      <c r="J82" s="2" t="s">
        <v>40</v>
      </c>
      <c r="K82" s="68" t="str">
        <f>VLOOKUP(D82,Base!D:E,2,0)</f>
        <v>PUENTE ALTO</v>
      </c>
    </row>
    <row r="83" spans="1:11" ht="15" customHeight="1" x14ac:dyDescent="0.25">
      <c r="A83" s="18" t="str">
        <f t="shared" si="1"/>
        <v>NE186SH07ILSCL</v>
      </c>
      <c r="B83" s="43" t="s">
        <v>35</v>
      </c>
      <c r="C83" s="43" t="s">
        <v>105</v>
      </c>
      <c r="D83" s="43" t="s">
        <v>137</v>
      </c>
      <c r="E83" s="43" t="s">
        <v>38</v>
      </c>
      <c r="F83" s="43" t="s">
        <v>39</v>
      </c>
      <c r="G83" s="44">
        <v>3490</v>
      </c>
      <c r="H83" s="44">
        <v>1</v>
      </c>
      <c r="I83" s="206">
        <v>43332.218819444453</v>
      </c>
      <c r="J83" s="2" t="s">
        <v>40</v>
      </c>
      <c r="K83" s="68" t="str">
        <f>VLOOKUP(D83,Base!D:E,2,0)</f>
        <v>QUILICURA</v>
      </c>
    </row>
    <row r="84" spans="1:11" ht="15" customHeight="1" x14ac:dyDescent="0.25">
      <c r="A84" s="18" t="str">
        <f t="shared" si="1"/>
        <v>NE186SH07ILSCL</v>
      </c>
      <c r="B84" s="43" t="s">
        <v>35</v>
      </c>
      <c r="C84" s="43" t="s">
        <v>105</v>
      </c>
      <c r="D84" s="43" t="s">
        <v>138</v>
      </c>
      <c r="E84" s="43" t="s">
        <v>38</v>
      </c>
      <c r="F84" s="43" t="s">
        <v>39</v>
      </c>
      <c r="G84" s="44">
        <v>5990</v>
      </c>
      <c r="H84" s="44">
        <v>0</v>
      </c>
      <c r="I84" s="206">
        <v>43332.219490740739</v>
      </c>
      <c r="J84" s="2" t="s">
        <v>40</v>
      </c>
      <c r="K84" s="68" t="str">
        <f>VLOOKUP(D84,Base!D:E,2,0)</f>
        <v>QUINTA NORMAL</v>
      </c>
    </row>
    <row r="85" spans="1:11" ht="15" customHeight="1" x14ac:dyDescent="0.25">
      <c r="A85" s="18" t="str">
        <f t="shared" si="1"/>
        <v>NE186SH07ILSCL</v>
      </c>
      <c r="B85" s="43" t="s">
        <v>35</v>
      </c>
      <c r="C85" s="43" t="s">
        <v>105</v>
      </c>
      <c r="D85" s="43" t="s">
        <v>139</v>
      </c>
      <c r="E85" s="43" t="s">
        <v>38</v>
      </c>
      <c r="F85" s="43" t="s">
        <v>39</v>
      </c>
      <c r="G85" s="44">
        <v>3490</v>
      </c>
      <c r="H85" s="44">
        <v>1</v>
      </c>
      <c r="I85" s="206">
        <v>43332.219976851848</v>
      </c>
      <c r="J85" s="2" t="s">
        <v>40</v>
      </c>
      <c r="K85" s="68" t="str">
        <f>VLOOKUP(D85,Base!D:E,2,0)</f>
        <v>RECOLETA</v>
      </c>
    </row>
    <row r="86" spans="1:11" ht="15" customHeight="1" x14ac:dyDescent="0.25">
      <c r="A86" s="18" t="str">
        <f t="shared" si="1"/>
        <v>NE186SH07ILSCL</v>
      </c>
      <c r="B86" s="43" t="s">
        <v>35</v>
      </c>
      <c r="C86" s="43" t="s">
        <v>105</v>
      </c>
      <c r="D86" s="43" t="s">
        <v>140</v>
      </c>
      <c r="E86" s="43" t="s">
        <v>38</v>
      </c>
      <c r="F86" s="43" t="s">
        <v>39</v>
      </c>
      <c r="G86" s="44">
        <v>3490</v>
      </c>
      <c r="H86" s="44">
        <v>1</v>
      </c>
      <c r="I86" s="206">
        <v>43332.217465277783</v>
      </c>
      <c r="J86" s="2" t="s">
        <v>40</v>
      </c>
      <c r="K86" s="68" t="str">
        <f>VLOOKUP(D86,Base!D:E,2,0)</f>
        <v>RENCA</v>
      </c>
    </row>
    <row r="87" spans="1:11" ht="15" customHeight="1" x14ac:dyDescent="0.25">
      <c r="A87" s="18" t="str">
        <f t="shared" si="1"/>
        <v>NE186SH07ILSCL</v>
      </c>
      <c r="B87" s="43" t="s">
        <v>35</v>
      </c>
      <c r="C87" s="43" t="s">
        <v>105</v>
      </c>
      <c r="D87" s="43" t="s">
        <v>141</v>
      </c>
      <c r="E87" s="43" t="s">
        <v>38</v>
      </c>
      <c r="F87" s="43" t="s">
        <v>39</v>
      </c>
      <c r="G87" s="44">
        <v>3490</v>
      </c>
      <c r="H87" s="44">
        <v>1</v>
      </c>
      <c r="I87" s="206">
        <v>43332.217800925922</v>
      </c>
      <c r="J87" s="2" t="s">
        <v>40</v>
      </c>
      <c r="K87" s="68" t="str">
        <f>VLOOKUP(D87,Base!D:E,2,0)</f>
        <v>SAN BERNARDO</v>
      </c>
    </row>
    <row r="88" spans="1:11" ht="15" customHeight="1" x14ac:dyDescent="0.25">
      <c r="A88" s="18" t="str">
        <f t="shared" si="1"/>
        <v>NE186SH07ILSCL</v>
      </c>
      <c r="B88" s="43" t="s">
        <v>35</v>
      </c>
      <c r="C88" s="43" t="s">
        <v>105</v>
      </c>
      <c r="D88" s="43" t="s">
        <v>142</v>
      </c>
      <c r="E88" s="43" t="s">
        <v>38</v>
      </c>
      <c r="F88" s="43" t="s">
        <v>39</v>
      </c>
      <c r="G88" s="44">
        <v>5990</v>
      </c>
      <c r="H88" s="44">
        <v>0</v>
      </c>
      <c r="I88" s="206">
        <v>43332.218287037038</v>
      </c>
      <c r="J88" s="2" t="s">
        <v>40</v>
      </c>
      <c r="K88" s="68" t="str">
        <f>VLOOKUP(D88,Base!D:E,2,0)</f>
        <v>SAN JOAQUIN</v>
      </c>
    </row>
    <row r="89" spans="1:11" ht="15" customHeight="1" x14ac:dyDescent="0.25">
      <c r="A89" s="18" t="str">
        <f t="shared" si="1"/>
        <v>NE186SH07ILSCL</v>
      </c>
      <c r="B89" s="43" t="s">
        <v>35</v>
      </c>
      <c r="C89" s="43" t="s">
        <v>105</v>
      </c>
      <c r="D89" s="43" t="s">
        <v>143</v>
      </c>
      <c r="E89" s="43" t="s">
        <v>38</v>
      </c>
      <c r="F89" s="43" t="s">
        <v>39</v>
      </c>
      <c r="G89" s="44">
        <v>5990</v>
      </c>
      <c r="H89" s="44">
        <v>0</v>
      </c>
      <c r="I89" s="206">
        <v>43332.220347222217</v>
      </c>
      <c r="J89" s="2" t="s">
        <v>40</v>
      </c>
      <c r="K89" s="68" t="str">
        <f>VLOOKUP(D89,Base!D:E,2,0)</f>
        <v>SAN MIGUEL</v>
      </c>
    </row>
    <row r="90" spans="1:11" ht="15" customHeight="1" x14ac:dyDescent="0.25">
      <c r="A90" s="18" t="str">
        <f t="shared" si="1"/>
        <v>NE186SH07ILSCL</v>
      </c>
      <c r="B90" s="43" t="s">
        <v>35</v>
      </c>
      <c r="C90" s="43" t="s">
        <v>105</v>
      </c>
      <c r="D90" s="43" t="s">
        <v>144</v>
      </c>
      <c r="E90" s="43" t="s">
        <v>38</v>
      </c>
      <c r="F90" s="43" t="s">
        <v>39</v>
      </c>
      <c r="G90" s="44">
        <v>3490</v>
      </c>
      <c r="H90" s="44">
        <v>1</v>
      </c>
      <c r="I90" s="206">
        <v>43332.217557870368</v>
      </c>
      <c r="J90" s="2" t="s">
        <v>40</v>
      </c>
      <c r="K90" s="68" t="str">
        <f>VLOOKUP(D90,Base!D:E,2,0)</f>
        <v>SAN RAMON</v>
      </c>
    </row>
    <row r="91" spans="1:11" ht="15" customHeight="1" x14ac:dyDescent="0.25">
      <c r="A91" s="18" t="str">
        <f t="shared" si="1"/>
        <v>NE186SH07ILSCL</v>
      </c>
      <c r="B91" s="43" t="s">
        <v>35</v>
      </c>
      <c r="C91" s="43" t="s">
        <v>105</v>
      </c>
      <c r="D91" s="43" t="s">
        <v>145</v>
      </c>
      <c r="E91" s="43" t="s">
        <v>38</v>
      </c>
      <c r="F91" s="43" t="s">
        <v>39</v>
      </c>
      <c r="G91" s="44">
        <v>5990</v>
      </c>
      <c r="H91" s="44">
        <v>0</v>
      </c>
      <c r="I91" s="206">
        <v>43332.220949074072</v>
      </c>
      <c r="J91" s="2" t="s">
        <v>40</v>
      </c>
      <c r="K91" s="68" t="str">
        <f>VLOOKUP(D91,Base!D:E,2,0)</f>
        <v>SANTIAGO</v>
      </c>
    </row>
    <row r="92" spans="1:11" ht="15" customHeight="1" x14ac:dyDescent="0.25">
      <c r="A92" s="18" t="str">
        <f t="shared" si="1"/>
        <v>NE186SH07ILSCL</v>
      </c>
      <c r="B92" s="43" t="s">
        <v>35</v>
      </c>
      <c r="C92" s="43" t="s">
        <v>105</v>
      </c>
      <c r="D92" s="43" t="s">
        <v>146</v>
      </c>
      <c r="E92" s="43" t="s">
        <v>38</v>
      </c>
      <c r="F92" s="43" t="s">
        <v>39</v>
      </c>
      <c r="G92" s="44">
        <v>3490</v>
      </c>
      <c r="H92" s="44">
        <v>1</v>
      </c>
      <c r="I92" s="206">
        <v>43332.220590277779</v>
      </c>
      <c r="J92" s="2" t="s">
        <v>40</v>
      </c>
      <c r="K92" s="68" t="str">
        <f>VLOOKUP(D92,Base!D:E,2,0)</f>
        <v>TALAGANTE</v>
      </c>
    </row>
    <row r="93" spans="1:11" ht="15" customHeight="1" x14ac:dyDescent="0.25">
      <c r="A93" s="18" t="str">
        <f t="shared" si="1"/>
        <v>NE186SH07ILSCL</v>
      </c>
      <c r="B93" s="43" t="s">
        <v>35</v>
      </c>
      <c r="C93" s="43" t="s">
        <v>105</v>
      </c>
      <c r="D93" s="43" t="s">
        <v>147</v>
      </c>
      <c r="E93" s="43" t="s">
        <v>38</v>
      </c>
      <c r="F93" s="43" t="s">
        <v>39</v>
      </c>
      <c r="G93" s="44">
        <v>5990</v>
      </c>
      <c r="H93" s="44">
        <v>0</v>
      </c>
      <c r="I93" s="206">
        <v>43332.218692129631</v>
      </c>
      <c r="J93" s="2" t="s">
        <v>40</v>
      </c>
      <c r="K93" s="68" t="str">
        <f>VLOOKUP(D93,Base!D:E,2,0)</f>
        <v>VITACURA</v>
      </c>
    </row>
    <row r="94" spans="1:11" ht="15" customHeight="1" x14ac:dyDescent="0.25">
      <c r="A94" s="18">
        <f t="shared" si="1"/>
        <v>4342137</v>
      </c>
      <c r="B94" s="43" t="s">
        <v>148</v>
      </c>
      <c r="C94" s="43" t="s">
        <v>36</v>
      </c>
      <c r="D94" s="43" t="s">
        <v>37</v>
      </c>
      <c r="E94" s="43">
        <v>4342137</v>
      </c>
      <c r="F94" s="43" t="s">
        <v>149</v>
      </c>
      <c r="G94" s="44">
        <v>9990</v>
      </c>
      <c r="H94" s="44">
        <v>4</v>
      </c>
      <c r="I94" s="206">
        <v>43332.217453703714</v>
      </c>
      <c r="J94" s="2" t="s">
        <v>40</v>
      </c>
      <c r="K94" s="68" t="str">
        <f>VLOOKUP(D94,Base!D:E,2,0)</f>
        <v>ANTOFAGASTA</v>
      </c>
    </row>
    <row r="95" spans="1:11" ht="15" customHeight="1" x14ac:dyDescent="0.25">
      <c r="A95" s="18">
        <f t="shared" si="1"/>
        <v>4342137</v>
      </c>
      <c r="B95" s="43" t="s">
        <v>148</v>
      </c>
      <c r="C95" s="43" t="s">
        <v>36</v>
      </c>
      <c r="D95" s="43" t="s">
        <v>42</v>
      </c>
      <c r="E95" s="43">
        <v>4342137</v>
      </c>
      <c r="F95" s="43" t="s">
        <v>149</v>
      </c>
      <c r="G95" s="44">
        <v>8990</v>
      </c>
      <c r="H95" s="44">
        <v>4</v>
      </c>
      <c r="I95" s="206">
        <v>43332.217766203707</v>
      </c>
      <c r="J95" s="2" t="s">
        <v>40</v>
      </c>
      <c r="K95" s="68" t="str">
        <f>VLOOKUP(D95,Base!D:E,2,0)</f>
        <v>CALAMA</v>
      </c>
    </row>
    <row r="96" spans="1:11" ht="15" customHeight="1" x14ac:dyDescent="0.25">
      <c r="A96" s="18">
        <f t="shared" si="1"/>
        <v>4342137</v>
      </c>
      <c r="B96" s="43" t="s">
        <v>148</v>
      </c>
      <c r="C96" s="43" t="s">
        <v>44</v>
      </c>
      <c r="D96" s="43" t="s">
        <v>45</v>
      </c>
      <c r="E96" s="43">
        <v>4342137</v>
      </c>
      <c r="F96" s="43" t="s">
        <v>149</v>
      </c>
      <c r="G96" s="44">
        <v>10990</v>
      </c>
      <c r="H96" s="44">
        <v>5</v>
      </c>
      <c r="I96" s="206">
        <v>43332.217476851853</v>
      </c>
      <c r="J96" s="2" t="s">
        <v>40</v>
      </c>
      <c r="K96" s="68" t="str">
        <f>VLOOKUP(D96,Base!D:E,2,0)</f>
        <v>ARICA</v>
      </c>
    </row>
    <row r="97" spans="1:11" ht="15" customHeight="1" x14ac:dyDescent="0.25">
      <c r="A97" s="18">
        <f t="shared" si="1"/>
        <v>4342137</v>
      </c>
      <c r="B97" s="43" t="s">
        <v>148</v>
      </c>
      <c r="C97" s="43" t="s">
        <v>46</v>
      </c>
      <c r="D97" s="43" t="s">
        <v>47</v>
      </c>
      <c r="E97" s="43">
        <v>4342137</v>
      </c>
      <c r="F97" s="43" t="s">
        <v>149</v>
      </c>
      <c r="G97" s="44">
        <v>9990</v>
      </c>
      <c r="H97" s="44">
        <v>4</v>
      </c>
      <c r="I97" s="206">
        <v>43332.217615740738</v>
      </c>
      <c r="J97" s="2" t="s">
        <v>40</v>
      </c>
      <c r="K97" s="68" t="str">
        <f>VLOOKUP(D97,Base!D:E,2,0)</f>
        <v>COPIAPO</v>
      </c>
    </row>
    <row r="98" spans="1:11" ht="15" customHeight="1" x14ac:dyDescent="0.25">
      <c r="A98" s="18">
        <f t="shared" si="1"/>
        <v>4342137</v>
      </c>
      <c r="B98" s="43" t="s">
        <v>148</v>
      </c>
      <c r="C98" s="43" t="s">
        <v>46</v>
      </c>
      <c r="D98" s="43" t="s">
        <v>48</v>
      </c>
      <c r="E98" s="43">
        <v>4342137</v>
      </c>
      <c r="F98" s="43" t="s">
        <v>149</v>
      </c>
      <c r="G98" s="44">
        <v>4990</v>
      </c>
      <c r="H98" s="44">
        <v>5</v>
      </c>
      <c r="I98" s="206">
        <v>43332.218263888892</v>
      </c>
      <c r="J98" s="2" t="s">
        <v>40</v>
      </c>
      <c r="K98" s="68" t="str">
        <f>VLOOKUP(D98,Base!D:E,2,0)</f>
        <v>VALLENAR</v>
      </c>
    </row>
    <row r="99" spans="1:11" ht="15" customHeight="1" x14ac:dyDescent="0.25">
      <c r="A99" s="18">
        <f t="shared" si="1"/>
        <v>4342137</v>
      </c>
      <c r="B99" s="43" t="s">
        <v>148</v>
      </c>
      <c r="C99" s="43" t="s">
        <v>49</v>
      </c>
      <c r="D99" s="43" t="s">
        <v>50</v>
      </c>
      <c r="E99" s="43">
        <v>4342137</v>
      </c>
      <c r="F99" s="43" t="s">
        <v>149</v>
      </c>
      <c r="G99" s="44">
        <v>14490</v>
      </c>
      <c r="H99" s="44">
        <v>12</v>
      </c>
      <c r="I99" s="206">
        <v>43332.21769675926</v>
      </c>
      <c r="J99" s="2" t="s">
        <v>40</v>
      </c>
      <c r="K99" s="68" t="str">
        <f>VLOOKUP(D99,Base!D:E,2,0)</f>
        <v>COYHAIQUE</v>
      </c>
    </row>
    <row r="100" spans="1:11" ht="15" customHeight="1" x14ac:dyDescent="0.25">
      <c r="A100" s="18">
        <f t="shared" si="1"/>
        <v>4342137</v>
      </c>
      <c r="B100" s="43" t="s">
        <v>148</v>
      </c>
      <c r="C100" s="43" t="s">
        <v>51</v>
      </c>
      <c r="D100" s="43" t="s">
        <v>52</v>
      </c>
      <c r="E100" s="43">
        <v>4342137</v>
      </c>
      <c r="F100" s="43" t="s">
        <v>149</v>
      </c>
      <c r="G100" s="44">
        <v>8990</v>
      </c>
      <c r="H100" s="44">
        <v>2</v>
      </c>
      <c r="I100" s="206">
        <v>43332.217476851853</v>
      </c>
      <c r="J100" s="2" t="s">
        <v>40</v>
      </c>
      <c r="K100" s="68" t="str">
        <f>VLOOKUP(D100,Base!D:E,2,0)</f>
        <v>COQUIMBO</v>
      </c>
    </row>
    <row r="101" spans="1:11" ht="15" customHeight="1" x14ac:dyDescent="0.25">
      <c r="A101" s="18">
        <f t="shared" si="1"/>
        <v>4342137</v>
      </c>
      <c r="B101" s="43" t="s">
        <v>148</v>
      </c>
      <c r="C101" s="43" t="s">
        <v>51</v>
      </c>
      <c r="D101" s="43" t="s">
        <v>53</v>
      </c>
      <c r="E101" s="43">
        <v>4342137</v>
      </c>
      <c r="F101" s="43" t="s">
        <v>149</v>
      </c>
      <c r="G101" s="44">
        <v>7490</v>
      </c>
      <c r="H101" s="44">
        <v>3</v>
      </c>
      <c r="I101" s="206">
        <v>43332.217835648153</v>
      </c>
      <c r="J101" s="2" t="s">
        <v>40</v>
      </c>
      <c r="K101" s="68" t="str">
        <f>VLOOKUP(D101,Base!D:E,2,0)</f>
        <v>ILLAPEL</v>
      </c>
    </row>
    <row r="102" spans="1:11" ht="15" customHeight="1" x14ac:dyDescent="0.25">
      <c r="A102" s="18">
        <f t="shared" si="1"/>
        <v>4342137</v>
      </c>
      <c r="B102" s="43" t="s">
        <v>148</v>
      </c>
      <c r="C102" s="43" t="s">
        <v>51</v>
      </c>
      <c r="D102" s="43" t="s">
        <v>54</v>
      </c>
      <c r="E102" s="43">
        <v>4342137</v>
      </c>
      <c r="F102" s="43" t="s">
        <v>149</v>
      </c>
      <c r="G102" s="44">
        <v>6990</v>
      </c>
      <c r="H102" s="44">
        <v>2</v>
      </c>
      <c r="I102" s="206">
        <v>43332.217453703714</v>
      </c>
      <c r="J102" s="2" t="s">
        <v>40</v>
      </c>
      <c r="K102" s="68" t="str">
        <f>VLOOKUP(D102,Base!D:E,2,0)</f>
        <v>LA SERENA</v>
      </c>
    </row>
    <row r="103" spans="1:11" ht="15" customHeight="1" x14ac:dyDescent="0.25">
      <c r="A103" s="18">
        <f t="shared" si="1"/>
        <v>4342137</v>
      </c>
      <c r="B103" s="43" t="s">
        <v>148</v>
      </c>
      <c r="C103" s="43" t="s">
        <v>51</v>
      </c>
      <c r="D103" s="43" t="s">
        <v>55</v>
      </c>
      <c r="E103" s="43">
        <v>4342137</v>
      </c>
      <c r="F103" s="43" t="s">
        <v>149</v>
      </c>
      <c r="G103" s="44">
        <v>7990</v>
      </c>
      <c r="H103" s="44">
        <v>3</v>
      </c>
      <c r="I103" s="206">
        <v>43332.217800925922</v>
      </c>
      <c r="J103" s="2" t="s">
        <v>40</v>
      </c>
      <c r="K103" s="68" t="str">
        <f>VLOOKUP(D103,Base!D:E,2,0)</f>
        <v>LOS VILOS</v>
      </c>
    </row>
    <row r="104" spans="1:11" ht="15" customHeight="1" x14ac:dyDescent="0.25">
      <c r="A104" s="18">
        <f t="shared" si="1"/>
        <v>4342137</v>
      </c>
      <c r="B104" s="43" t="s">
        <v>148</v>
      </c>
      <c r="C104" s="43" t="s">
        <v>51</v>
      </c>
      <c r="D104" s="43" t="s">
        <v>56</v>
      </c>
      <c r="E104" s="43">
        <v>4342137</v>
      </c>
      <c r="F104" s="43" t="s">
        <v>149</v>
      </c>
      <c r="G104" s="44">
        <v>7990</v>
      </c>
      <c r="H104" s="44">
        <v>2</v>
      </c>
      <c r="I104" s="206">
        <v>43332.217835648153</v>
      </c>
      <c r="J104" s="2" t="s">
        <v>40</v>
      </c>
      <c r="K104" s="68" t="str">
        <f>VLOOKUP(D104,Base!D:E,2,0)</f>
        <v>OVALLE</v>
      </c>
    </row>
    <row r="105" spans="1:11" ht="15" customHeight="1" x14ac:dyDescent="0.25">
      <c r="A105" s="18">
        <f t="shared" si="1"/>
        <v>4342137</v>
      </c>
      <c r="B105" s="43" t="s">
        <v>148</v>
      </c>
      <c r="C105" s="43" t="s">
        <v>51</v>
      </c>
      <c r="D105" s="43" t="s">
        <v>57</v>
      </c>
      <c r="E105" s="43">
        <v>4342137</v>
      </c>
      <c r="F105" s="43" t="s">
        <v>149</v>
      </c>
      <c r="G105" s="44">
        <v>7490</v>
      </c>
      <c r="H105" s="44">
        <v>3</v>
      </c>
      <c r="I105" s="206">
        <v>43332.217812499999</v>
      </c>
      <c r="J105" s="2" t="s">
        <v>40</v>
      </c>
      <c r="K105" s="68" t="str">
        <f>VLOOKUP(D105,Base!D:E,2,0)</f>
        <v>SALAMANCA</v>
      </c>
    </row>
    <row r="106" spans="1:11" ht="15" customHeight="1" x14ac:dyDescent="0.25">
      <c r="A106" s="18">
        <f t="shared" si="1"/>
        <v>4342137</v>
      </c>
      <c r="B106" s="43" t="s">
        <v>148</v>
      </c>
      <c r="C106" s="43" t="s">
        <v>58</v>
      </c>
      <c r="D106" s="43" t="s">
        <v>59</v>
      </c>
      <c r="E106" s="43">
        <v>4342137</v>
      </c>
      <c r="F106" s="43" t="s">
        <v>149</v>
      </c>
      <c r="G106" s="44">
        <v>111118990</v>
      </c>
      <c r="H106" s="44">
        <v>3</v>
      </c>
      <c r="I106" s="206">
        <v>43332.2182523148</v>
      </c>
      <c r="J106" s="2" t="s">
        <v>40</v>
      </c>
      <c r="K106" s="68" t="str">
        <f>VLOOKUP(D106,Base!D:E,2,0)</f>
        <v>ANGOL</v>
      </c>
    </row>
    <row r="107" spans="1:11" ht="15" customHeight="1" x14ac:dyDescent="0.25">
      <c r="A107" s="18">
        <f t="shared" si="1"/>
        <v>4342137</v>
      </c>
      <c r="B107" s="43" t="s">
        <v>148</v>
      </c>
      <c r="C107" s="43" t="s">
        <v>58</v>
      </c>
      <c r="D107" s="43" t="s">
        <v>60</v>
      </c>
      <c r="E107" s="43">
        <v>4342137</v>
      </c>
      <c r="F107" s="43" t="s">
        <v>149</v>
      </c>
      <c r="G107" s="44">
        <v>9990</v>
      </c>
      <c r="H107" s="44">
        <v>3</v>
      </c>
      <c r="I107" s="206">
        <v>43332.218287037038</v>
      </c>
      <c r="J107" s="2" t="s">
        <v>40</v>
      </c>
      <c r="K107" s="68" t="str">
        <f>VLOOKUP(D107,Base!D:E,2,0)</f>
        <v>PUCÓN</v>
      </c>
    </row>
    <row r="108" spans="1:11" ht="15" customHeight="1" x14ac:dyDescent="0.25">
      <c r="A108" s="18">
        <f t="shared" si="1"/>
        <v>4342137</v>
      </c>
      <c r="B108" s="43" t="s">
        <v>148</v>
      </c>
      <c r="C108" s="43" t="s">
        <v>58</v>
      </c>
      <c r="D108" s="43" t="s">
        <v>61</v>
      </c>
      <c r="E108" s="43">
        <v>4342137</v>
      </c>
      <c r="F108" s="43" t="s">
        <v>149</v>
      </c>
      <c r="G108" s="44">
        <v>7990</v>
      </c>
      <c r="H108" s="44">
        <v>2</v>
      </c>
      <c r="I108" s="206">
        <v>43332.217800925922</v>
      </c>
      <c r="J108" s="2" t="s">
        <v>40</v>
      </c>
      <c r="K108" s="68" t="str">
        <f>VLOOKUP(D108,Base!D:E,2,0)</f>
        <v>TEMUCO</v>
      </c>
    </row>
    <row r="109" spans="1:11" ht="15" customHeight="1" x14ac:dyDescent="0.25">
      <c r="A109" s="18">
        <f t="shared" si="1"/>
        <v>4342137</v>
      </c>
      <c r="B109" s="43" t="s">
        <v>148</v>
      </c>
      <c r="C109" s="43" t="s">
        <v>58</v>
      </c>
      <c r="D109" s="43" t="s">
        <v>62</v>
      </c>
      <c r="E109" s="43">
        <v>4342137</v>
      </c>
      <c r="F109" s="43" t="s">
        <v>149</v>
      </c>
      <c r="G109" s="44">
        <v>8990</v>
      </c>
      <c r="H109" s="44">
        <v>3</v>
      </c>
      <c r="I109" s="206">
        <v>43332.2182523148</v>
      </c>
      <c r="J109" s="2" t="s">
        <v>40</v>
      </c>
      <c r="K109" s="68" t="str">
        <f>VLOOKUP(D109,Base!D:E,2,0)</f>
        <v>VILLARRICA</v>
      </c>
    </row>
    <row r="110" spans="1:11" ht="15" customHeight="1" x14ac:dyDescent="0.25">
      <c r="A110" s="18">
        <f t="shared" si="1"/>
        <v>4342137</v>
      </c>
      <c r="B110" s="43" t="s">
        <v>148</v>
      </c>
      <c r="C110" s="43" t="s">
        <v>63</v>
      </c>
      <c r="D110" s="43" t="s">
        <v>64</v>
      </c>
      <c r="E110" s="43">
        <v>4342137</v>
      </c>
      <c r="F110" s="43" t="s">
        <v>149</v>
      </c>
      <c r="G110" s="44">
        <v>8990</v>
      </c>
      <c r="H110" s="44">
        <v>4</v>
      </c>
      <c r="I110" s="206">
        <v>43332.218414351853</v>
      </c>
      <c r="J110" s="2" t="s">
        <v>40</v>
      </c>
      <c r="K110" s="68" t="str">
        <f>VLOOKUP(D110,Base!D:E,2,0)</f>
        <v>CASTRO</v>
      </c>
    </row>
    <row r="111" spans="1:11" ht="15" customHeight="1" x14ac:dyDescent="0.25">
      <c r="A111" s="18">
        <f t="shared" si="1"/>
        <v>4342137</v>
      </c>
      <c r="B111" s="43" t="s">
        <v>148</v>
      </c>
      <c r="C111" s="43" t="s">
        <v>63</v>
      </c>
      <c r="D111" s="43" t="s">
        <v>65</v>
      </c>
      <c r="E111" s="43">
        <v>4342137</v>
      </c>
      <c r="F111" s="43" t="s">
        <v>149</v>
      </c>
      <c r="G111" s="44">
        <v>10990</v>
      </c>
      <c r="H111" s="44">
        <v>2</v>
      </c>
      <c r="I111" s="206">
        <v>43332.217789351853</v>
      </c>
      <c r="J111" s="2" t="s">
        <v>40</v>
      </c>
      <c r="K111" s="68" t="str">
        <f>VLOOKUP(D111,Base!D:E,2,0)</f>
        <v>OSORNO</v>
      </c>
    </row>
    <row r="112" spans="1:11" ht="15" customHeight="1" x14ac:dyDescent="0.25">
      <c r="A112" s="18">
        <f t="shared" si="1"/>
        <v>4342137</v>
      </c>
      <c r="B112" s="43" t="s">
        <v>148</v>
      </c>
      <c r="C112" s="43" t="s">
        <v>63</v>
      </c>
      <c r="D112" s="43" t="s">
        <v>66</v>
      </c>
      <c r="E112" s="43">
        <v>4342137</v>
      </c>
      <c r="F112" s="43" t="s">
        <v>149</v>
      </c>
      <c r="G112" s="44">
        <v>9490</v>
      </c>
      <c r="H112" s="44">
        <v>2</v>
      </c>
      <c r="I112" s="206">
        <v>43332.217766203707</v>
      </c>
      <c r="J112" s="2" t="s">
        <v>40</v>
      </c>
      <c r="K112" s="68" t="str">
        <f>VLOOKUP(D112,Base!D:E,2,0)</f>
        <v>PUERTO MONTT</v>
      </c>
    </row>
    <row r="113" spans="1:11" ht="15" customHeight="1" x14ac:dyDescent="0.25">
      <c r="A113" s="18">
        <f t="shared" si="1"/>
        <v>4342137</v>
      </c>
      <c r="B113" s="43" t="s">
        <v>148</v>
      </c>
      <c r="C113" s="43" t="s">
        <v>63</v>
      </c>
      <c r="D113" s="43" t="s">
        <v>67</v>
      </c>
      <c r="E113" s="43">
        <v>4342137</v>
      </c>
      <c r="F113" s="43" t="s">
        <v>149</v>
      </c>
      <c r="G113" s="44">
        <v>8990</v>
      </c>
      <c r="H113" s="44">
        <v>2</v>
      </c>
      <c r="I113" s="206">
        <v>43332.217812499999</v>
      </c>
      <c r="J113" s="2" t="s">
        <v>40</v>
      </c>
      <c r="K113" s="68" t="str">
        <f>VLOOKUP(D113,Base!D:E,2,0)</f>
        <v>PUERTO VARAS</v>
      </c>
    </row>
    <row r="114" spans="1:11" ht="15" customHeight="1" x14ac:dyDescent="0.25">
      <c r="A114" s="18">
        <f t="shared" si="1"/>
        <v>4342137</v>
      </c>
      <c r="B114" s="43" t="s">
        <v>148</v>
      </c>
      <c r="C114" s="43" t="s">
        <v>68</v>
      </c>
      <c r="D114" s="43" t="s">
        <v>69</v>
      </c>
      <c r="E114" s="43">
        <v>4342137</v>
      </c>
      <c r="F114" s="43" t="s">
        <v>149</v>
      </c>
      <c r="G114" s="44">
        <v>8990</v>
      </c>
      <c r="H114" s="44">
        <v>2</v>
      </c>
      <c r="I114" s="206">
        <v>43332.218425925923</v>
      </c>
      <c r="J114" s="2" t="s">
        <v>40</v>
      </c>
      <c r="K114" s="68" t="str">
        <f>VLOOKUP(D114,Base!D:E,2,0)</f>
        <v>LA UNIÓN</v>
      </c>
    </row>
    <row r="115" spans="1:11" ht="15" customHeight="1" x14ac:dyDescent="0.25">
      <c r="A115" s="18">
        <f t="shared" si="1"/>
        <v>4342137</v>
      </c>
      <c r="B115" s="43" t="s">
        <v>148</v>
      </c>
      <c r="C115" s="43" t="s">
        <v>68</v>
      </c>
      <c r="D115" s="43" t="s">
        <v>70</v>
      </c>
      <c r="E115" s="43">
        <v>4342137</v>
      </c>
      <c r="F115" s="43" t="s">
        <v>149</v>
      </c>
      <c r="G115" s="44">
        <v>8990</v>
      </c>
      <c r="H115" s="44">
        <v>2</v>
      </c>
      <c r="I115" s="206">
        <v>43332.217442129629</v>
      </c>
      <c r="J115" s="2" t="s">
        <v>40</v>
      </c>
      <c r="K115" s="68" t="str">
        <f>VLOOKUP(D115,Base!D:E,2,0)</f>
        <v>VALDIVIA</v>
      </c>
    </row>
    <row r="116" spans="1:11" ht="15" customHeight="1" x14ac:dyDescent="0.25">
      <c r="A116" s="18">
        <f t="shared" si="1"/>
        <v>4342137</v>
      </c>
      <c r="B116" s="43" t="s">
        <v>148</v>
      </c>
      <c r="C116" s="43" t="s">
        <v>71</v>
      </c>
      <c r="D116" s="43" t="s">
        <v>72</v>
      </c>
      <c r="E116" s="43">
        <v>4342137</v>
      </c>
      <c r="F116" s="43" t="s">
        <v>149</v>
      </c>
      <c r="G116" s="44">
        <v>9990</v>
      </c>
      <c r="H116" s="44">
        <v>14</v>
      </c>
      <c r="I116" s="206">
        <v>43332.2182523148</v>
      </c>
      <c r="J116" s="2" t="s">
        <v>40</v>
      </c>
      <c r="K116" s="68" t="str">
        <f>VLOOKUP(D116,Base!D:E,2,0)</f>
        <v>PUNTA ARENAS</v>
      </c>
    </row>
    <row r="117" spans="1:11" ht="15" customHeight="1" x14ac:dyDescent="0.25">
      <c r="A117" s="18">
        <f t="shared" si="1"/>
        <v>4342137</v>
      </c>
      <c r="B117" s="43" t="s">
        <v>148</v>
      </c>
      <c r="C117" s="43" t="s">
        <v>73</v>
      </c>
      <c r="D117" s="43" t="s">
        <v>74</v>
      </c>
      <c r="E117" s="43">
        <v>4342137</v>
      </c>
      <c r="F117" s="43" t="s">
        <v>149</v>
      </c>
      <c r="G117" s="44">
        <v>11990</v>
      </c>
      <c r="H117" s="44">
        <v>5</v>
      </c>
      <c r="I117" s="206">
        <v>43332.217488425929</v>
      </c>
      <c r="J117" s="2" t="s">
        <v>40</v>
      </c>
      <c r="K117" s="68" t="str">
        <f>VLOOKUP(D117,Base!D:E,2,0)</f>
        <v>IQUIQUE</v>
      </c>
    </row>
    <row r="118" spans="1:11" ht="15" customHeight="1" x14ac:dyDescent="0.25">
      <c r="A118" s="18">
        <f t="shared" si="1"/>
        <v>4342137</v>
      </c>
      <c r="B118" s="43" t="s">
        <v>148</v>
      </c>
      <c r="C118" s="43" t="s">
        <v>75</v>
      </c>
      <c r="D118" s="43" t="s">
        <v>76</v>
      </c>
      <c r="E118" s="43">
        <v>4342137</v>
      </c>
      <c r="F118" s="43" t="s">
        <v>149</v>
      </c>
      <c r="G118" s="44">
        <v>3990</v>
      </c>
      <c r="H118" s="44">
        <v>2</v>
      </c>
      <c r="I118" s="206">
        <v>43332.217731481483</v>
      </c>
      <c r="J118" s="2" t="s">
        <v>40</v>
      </c>
      <c r="K118" s="68" t="str">
        <f>VLOOKUP(D118,Base!D:E,2,0)</f>
        <v>CON-CON</v>
      </c>
    </row>
    <row r="119" spans="1:11" ht="15" customHeight="1" x14ac:dyDescent="0.25">
      <c r="A119" s="18">
        <f t="shared" si="1"/>
        <v>4342137</v>
      </c>
      <c r="B119" s="43" t="s">
        <v>148</v>
      </c>
      <c r="C119" s="43" t="s">
        <v>75</v>
      </c>
      <c r="D119" s="43" t="s">
        <v>77</v>
      </c>
      <c r="E119" s="43">
        <v>4342137</v>
      </c>
      <c r="F119" s="43" t="s">
        <v>149</v>
      </c>
      <c r="G119" s="44">
        <v>4990</v>
      </c>
      <c r="H119" s="44">
        <v>2</v>
      </c>
      <c r="I119" s="206">
        <v>43332.218263888892</v>
      </c>
      <c r="J119" s="2" t="s">
        <v>40</v>
      </c>
      <c r="K119" s="68" t="str">
        <f>VLOOKUP(D119,Base!D:E,2,0)</f>
        <v>LIMACHE</v>
      </c>
    </row>
    <row r="120" spans="1:11" ht="15" customHeight="1" x14ac:dyDescent="0.25">
      <c r="A120" s="18">
        <f t="shared" si="1"/>
        <v>4342137</v>
      </c>
      <c r="B120" s="43" t="s">
        <v>148</v>
      </c>
      <c r="C120" s="43" t="s">
        <v>75</v>
      </c>
      <c r="D120" s="43" t="s">
        <v>78</v>
      </c>
      <c r="E120" s="43">
        <v>4342137</v>
      </c>
      <c r="F120" s="43" t="s">
        <v>149</v>
      </c>
      <c r="G120" s="44">
        <v>6490</v>
      </c>
      <c r="H120" s="44">
        <v>2</v>
      </c>
      <c r="I120" s="206">
        <v>43332.217789351853</v>
      </c>
      <c r="J120" s="2" t="s">
        <v>40</v>
      </c>
      <c r="K120" s="68" t="str">
        <f>VLOOKUP(D120,Base!D:E,2,0)</f>
        <v>LOS ANDES</v>
      </c>
    </row>
    <row r="121" spans="1:11" ht="15" customHeight="1" x14ac:dyDescent="0.25">
      <c r="A121" s="18">
        <f t="shared" si="1"/>
        <v>4342137</v>
      </c>
      <c r="B121" s="43" t="s">
        <v>148</v>
      </c>
      <c r="C121" s="43" t="s">
        <v>75</v>
      </c>
      <c r="D121" s="43" t="s">
        <v>79</v>
      </c>
      <c r="E121" s="43">
        <v>4342137</v>
      </c>
      <c r="F121" s="43" t="s">
        <v>149</v>
      </c>
      <c r="G121" s="44">
        <v>3990</v>
      </c>
      <c r="H121" s="44">
        <v>2</v>
      </c>
      <c r="I121" s="206">
        <v>43332.218425925923</v>
      </c>
      <c r="J121" s="2" t="s">
        <v>40</v>
      </c>
      <c r="K121" s="68" t="str">
        <f>VLOOKUP(D121,Base!D:E,2,0)</f>
        <v>QUILLOTA</v>
      </c>
    </row>
    <row r="122" spans="1:11" ht="15" customHeight="1" x14ac:dyDescent="0.25">
      <c r="A122" s="18">
        <f t="shared" si="1"/>
        <v>4342137</v>
      </c>
      <c r="B122" s="43" t="s">
        <v>148</v>
      </c>
      <c r="C122" s="43" t="s">
        <v>75</v>
      </c>
      <c r="D122" s="43" t="s">
        <v>80</v>
      </c>
      <c r="E122" s="43">
        <v>4342137</v>
      </c>
      <c r="F122" s="43" t="s">
        <v>149</v>
      </c>
      <c r="G122" s="44">
        <v>3990</v>
      </c>
      <c r="H122" s="44">
        <v>2</v>
      </c>
      <c r="I122" s="206">
        <v>43332.217476851853</v>
      </c>
      <c r="J122" s="2" t="s">
        <v>40</v>
      </c>
      <c r="K122" s="68" t="str">
        <f>VLOOKUP(D122,Base!D:E,2,0)</f>
        <v>QUILPUE</v>
      </c>
    </row>
    <row r="123" spans="1:11" ht="15" customHeight="1" x14ac:dyDescent="0.25">
      <c r="A123" s="18">
        <f t="shared" si="1"/>
        <v>4342137</v>
      </c>
      <c r="B123" s="43" t="s">
        <v>148</v>
      </c>
      <c r="C123" s="43" t="s">
        <v>75</v>
      </c>
      <c r="D123" s="43" t="s">
        <v>81</v>
      </c>
      <c r="E123" s="43">
        <v>4342137</v>
      </c>
      <c r="F123" s="43" t="s">
        <v>149</v>
      </c>
      <c r="G123" s="44">
        <v>4990</v>
      </c>
      <c r="H123" s="44">
        <v>2</v>
      </c>
      <c r="I123" s="206">
        <v>43332.217766203707</v>
      </c>
      <c r="J123" s="2" t="s">
        <v>40</v>
      </c>
      <c r="K123" s="68" t="str">
        <f>VLOOKUP(D123,Base!D:E,2,0)</f>
        <v>SAN ANTONIO</v>
      </c>
    </row>
    <row r="124" spans="1:11" ht="15" customHeight="1" x14ac:dyDescent="0.25">
      <c r="A124" s="18">
        <f t="shared" si="1"/>
        <v>4342137</v>
      </c>
      <c r="B124" s="43" t="s">
        <v>148</v>
      </c>
      <c r="C124" s="43" t="s">
        <v>75</v>
      </c>
      <c r="D124" s="43" t="s">
        <v>82</v>
      </c>
      <c r="E124" s="43">
        <v>4342137</v>
      </c>
      <c r="F124" s="43" t="s">
        <v>149</v>
      </c>
      <c r="G124" s="44">
        <v>6490</v>
      </c>
      <c r="H124" s="44">
        <v>2</v>
      </c>
      <c r="I124" s="206">
        <v>43332.217430555553</v>
      </c>
      <c r="J124" s="2" t="s">
        <v>40</v>
      </c>
      <c r="K124" s="68" t="str">
        <f>VLOOKUP(D124,Base!D:E,2,0)</f>
        <v>SAN FELIPE</v>
      </c>
    </row>
    <row r="125" spans="1:11" ht="15" customHeight="1" x14ac:dyDescent="0.25">
      <c r="A125" s="18">
        <f t="shared" si="1"/>
        <v>4342137</v>
      </c>
      <c r="B125" s="43" t="s">
        <v>148</v>
      </c>
      <c r="C125" s="43" t="s">
        <v>75</v>
      </c>
      <c r="D125" s="43" t="s">
        <v>83</v>
      </c>
      <c r="E125" s="43">
        <v>4342137</v>
      </c>
      <c r="F125" s="43" t="s">
        <v>149</v>
      </c>
      <c r="G125" s="44">
        <v>3990</v>
      </c>
      <c r="H125" s="44">
        <v>2</v>
      </c>
      <c r="I125" s="206">
        <v>43332.217557870368</v>
      </c>
      <c r="J125" s="2" t="s">
        <v>40</v>
      </c>
      <c r="K125" s="68" t="str">
        <f>VLOOKUP(D125,Base!D:E,2,0)</f>
        <v>VALPARAISO</v>
      </c>
    </row>
    <row r="126" spans="1:11" ht="15" customHeight="1" x14ac:dyDescent="0.25">
      <c r="A126" s="18">
        <f t="shared" si="1"/>
        <v>4342137</v>
      </c>
      <c r="B126" s="43" t="s">
        <v>148</v>
      </c>
      <c r="C126" s="43" t="s">
        <v>75</v>
      </c>
      <c r="D126" s="43" t="s">
        <v>84</v>
      </c>
      <c r="E126" s="43">
        <v>4342137</v>
      </c>
      <c r="F126" s="43" t="s">
        <v>149</v>
      </c>
      <c r="G126" s="44">
        <v>3990</v>
      </c>
      <c r="H126" s="44">
        <v>2</v>
      </c>
      <c r="I126" s="206">
        <v>43332.217662037037</v>
      </c>
      <c r="J126" s="2" t="s">
        <v>40</v>
      </c>
      <c r="K126" s="68" t="str">
        <f>VLOOKUP(D126,Base!D:E,2,0)</f>
        <v>VILLA ALEMANA</v>
      </c>
    </row>
    <row r="127" spans="1:11" ht="15" customHeight="1" x14ac:dyDescent="0.25">
      <c r="A127" s="18">
        <f t="shared" si="1"/>
        <v>4342137</v>
      </c>
      <c r="B127" s="43" t="s">
        <v>148</v>
      </c>
      <c r="C127" s="43" t="s">
        <v>75</v>
      </c>
      <c r="D127" s="43" t="s">
        <v>85</v>
      </c>
      <c r="E127" s="43">
        <v>4342137</v>
      </c>
      <c r="F127" s="43" t="s">
        <v>149</v>
      </c>
      <c r="G127" s="44">
        <v>3990</v>
      </c>
      <c r="H127" s="44">
        <v>2</v>
      </c>
      <c r="I127" s="206">
        <v>43332.217465277783</v>
      </c>
      <c r="J127" s="2" t="s">
        <v>40</v>
      </c>
      <c r="K127" s="68" t="str">
        <f>VLOOKUP(D127,Base!D:E,2,0)</f>
        <v>VIÑA DEL MAR</v>
      </c>
    </row>
    <row r="128" spans="1:11" ht="15" customHeight="1" x14ac:dyDescent="0.25">
      <c r="A128" s="18">
        <f t="shared" si="1"/>
        <v>4342137</v>
      </c>
      <c r="B128" s="43" t="s">
        <v>148</v>
      </c>
      <c r="C128" s="43" t="s">
        <v>86</v>
      </c>
      <c r="D128" s="43" t="s">
        <v>87</v>
      </c>
      <c r="E128" s="43">
        <v>4342137</v>
      </c>
      <c r="F128" s="43" t="s">
        <v>149</v>
      </c>
      <c r="G128" s="44">
        <v>6990</v>
      </c>
      <c r="H128" s="44">
        <v>3</v>
      </c>
      <c r="I128" s="206">
        <v>43332.218275462961</v>
      </c>
      <c r="J128" s="2" t="s">
        <v>40</v>
      </c>
      <c r="K128" s="68" t="str">
        <f>VLOOKUP(D128,Base!D:E,2,0)</f>
        <v>ARAUCO</v>
      </c>
    </row>
    <row r="129" spans="1:11" ht="15" customHeight="1" x14ac:dyDescent="0.25">
      <c r="A129" s="18">
        <f t="shared" si="1"/>
        <v>4342137</v>
      </c>
      <c r="B129" s="43" t="s">
        <v>148</v>
      </c>
      <c r="C129" s="43" t="s">
        <v>86</v>
      </c>
      <c r="D129" s="43" t="s">
        <v>88</v>
      </c>
      <c r="E129" s="43">
        <v>4342137</v>
      </c>
      <c r="F129" s="43" t="s">
        <v>149</v>
      </c>
      <c r="G129" s="44">
        <v>6490</v>
      </c>
      <c r="H129" s="44">
        <v>3</v>
      </c>
      <c r="I129" s="206">
        <v>43332.218287037038</v>
      </c>
      <c r="J129" s="2" t="s">
        <v>40</v>
      </c>
      <c r="K129" s="68" t="str">
        <f>VLOOKUP(D129,Base!D:E,2,0)</f>
        <v>CHIGUAYANTE</v>
      </c>
    </row>
    <row r="130" spans="1:11" ht="15" customHeight="1" x14ac:dyDescent="0.25">
      <c r="A130" s="18">
        <f t="shared" ref="A130:A193" si="2">E130</f>
        <v>4342137</v>
      </c>
      <c r="B130" s="43" t="s">
        <v>148</v>
      </c>
      <c r="C130" s="43" t="s">
        <v>86</v>
      </c>
      <c r="D130" s="43" t="s">
        <v>89</v>
      </c>
      <c r="E130" s="43">
        <v>4342137</v>
      </c>
      <c r="F130" s="43" t="s">
        <v>149</v>
      </c>
      <c r="G130" s="44">
        <v>4990</v>
      </c>
      <c r="H130" s="44">
        <v>3</v>
      </c>
      <c r="I130" s="206">
        <v>43332.217731481483</v>
      </c>
      <c r="J130" s="2" t="s">
        <v>40</v>
      </c>
      <c r="K130" s="68" t="str">
        <f>VLOOKUP(D130,Base!D:E,2,0)</f>
        <v>CHILLAN</v>
      </c>
    </row>
    <row r="131" spans="1:11" ht="15" customHeight="1" x14ac:dyDescent="0.25">
      <c r="A131" s="18">
        <f t="shared" si="2"/>
        <v>4342137</v>
      </c>
      <c r="B131" s="43" t="s">
        <v>148</v>
      </c>
      <c r="C131" s="43" t="s">
        <v>86</v>
      </c>
      <c r="D131" s="43" t="s">
        <v>90</v>
      </c>
      <c r="E131" s="43">
        <v>4342137</v>
      </c>
      <c r="F131" s="43" t="s">
        <v>149</v>
      </c>
      <c r="G131" s="44">
        <v>4490</v>
      </c>
      <c r="H131" s="44">
        <v>3</v>
      </c>
      <c r="I131" s="206">
        <v>43332.217557870368</v>
      </c>
      <c r="J131" s="2" t="s">
        <v>40</v>
      </c>
      <c r="K131" s="68" t="str">
        <f>VLOOKUP(D131,Base!D:E,2,0)</f>
        <v>CONCEPCION</v>
      </c>
    </row>
    <row r="132" spans="1:11" ht="15" customHeight="1" x14ac:dyDescent="0.25">
      <c r="A132" s="18">
        <f t="shared" si="2"/>
        <v>4342137</v>
      </c>
      <c r="B132" s="43" t="s">
        <v>148</v>
      </c>
      <c r="C132" s="43" t="s">
        <v>86</v>
      </c>
      <c r="D132" s="43" t="s">
        <v>91</v>
      </c>
      <c r="E132" s="43">
        <v>4342137</v>
      </c>
      <c r="F132" s="43" t="s">
        <v>149</v>
      </c>
      <c r="G132" s="44">
        <v>6490</v>
      </c>
      <c r="H132" s="44">
        <v>3</v>
      </c>
      <c r="I132" s="206">
        <v>43332.218263888892</v>
      </c>
      <c r="J132" s="2" t="s">
        <v>40</v>
      </c>
      <c r="K132" s="68" t="str">
        <f>VLOOKUP(D132,Base!D:E,2,0)</f>
        <v>CORONEL</v>
      </c>
    </row>
    <row r="133" spans="1:11" ht="15" customHeight="1" x14ac:dyDescent="0.25">
      <c r="A133" s="18">
        <f t="shared" si="2"/>
        <v>4342137</v>
      </c>
      <c r="B133" s="43" t="s">
        <v>148</v>
      </c>
      <c r="C133" s="43" t="s">
        <v>86</v>
      </c>
      <c r="D133" s="43" t="s">
        <v>92</v>
      </c>
      <c r="E133" s="43">
        <v>4342137</v>
      </c>
      <c r="F133" s="43" t="s">
        <v>149</v>
      </c>
      <c r="G133" s="44">
        <v>6490</v>
      </c>
      <c r="H133" s="44">
        <v>3</v>
      </c>
      <c r="I133" s="206">
        <v>43332.218287037038</v>
      </c>
      <c r="J133" s="2" t="s">
        <v>40</v>
      </c>
      <c r="K133" s="68" t="str">
        <f>VLOOKUP(D133,Base!D:E,2,0)</f>
        <v>LEBU</v>
      </c>
    </row>
    <row r="134" spans="1:11" ht="15" customHeight="1" x14ac:dyDescent="0.25">
      <c r="A134" s="18">
        <f t="shared" si="2"/>
        <v>4342137</v>
      </c>
      <c r="B134" s="43" t="s">
        <v>148</v>
      </c>
      <c r="C134" s="43" t="s">
        <v>86</v>
      </c>
      <c r="D134" s="43" t="s">
        <v>93</v>
      </c>
      <c r="E134" s="43">
        <v>4342137</v>
      </c>
      <c r="F134" s="43" t="s">
        <v>149</v>
      </c>
      <c r="G134" s="44">
        <v>4990</v>
      </c>
      <c r="H134" s="44">
        <v>3</v>
      </c>
      <c r="I134" s="206">
        <v>43332.217650462961</v>
      </c>
      <c r="J134" s="2" t="s">
        <v>40</v>
      </c>
      <c r="K134" s="68" t="str">
        <f>VLOOKUP(D134,Base!D:E,2,0)</f>
        <v>LOS ANGELES</v>
      </c>
    </row>
    <row r="135" spans="1:11" ht="15" customHeight="1" x14ac:dyDescent="0.25">
      <c r="A135" s="18">
        <f t="shared" si="2"/>
        <v>4342137</v>
      </c>
      <c r="B135" s="43" t="s">
        <v>148</v>
      </c>
      <c r="C135" s="43" t="s">
        <v>86</v>
      </c>
      <c r="D135" s="43" t="s">
        <v>94</v>
      </c>
      <c r="E135" s="43">
        <v>4342137</v>
      </c>
      <c r="F135" s="43" t="s">
        <v>149</v>
      </c>
      <c r="G135" s="44">
        <v>5990</v>
      </c>
      <c r="H135" s="44">
        <v>3</v>
      </c>
      <c r="I135" s="206">
        <v>43332.217673611107</v>
      </c>
      <c r="J135" s="2" t="s">
        <v>40</v>
      </c>
      <c r="K135" s="68" t="str">
        <f>VLOOKUP(D135,Base!D:E,2,0)</f>
        <v>SAN PEDRO DE LA PAZ</v>
      </c>
    </row>
    <row r="136" spans="1:11" ht="15" customHeight="1" x14ac:dyDescent="0.25">
      <c r="A136" s="18">
        <f t="shared" si="2"/>
        <v>4342137</v>
      </c>
      <c r="B136" s="43" t="s">
        <v>148</v>
      </c>
      <c r="C136" s="43" t="s">
        <v>86</v>
      </c>
      <c r="D136" s="43" t="s">
        <v>95</v>
      </c>
      <c r="E136" s="43">
        <v>4342137</v>
      </c>
      <c r="F136" s="43" t="s">
        <v>149</v>
      </c>
      <c r="G136" s="44">
        <v>5990</v>
      </c>
      <c r="H136" s="44">
        <v>3</v>
      </c>
      <c r="I136" s="206">
        <v>43332.21756944443</v>
      </c>
      <c r="J136" s="2" t="s">
        <v>40</v>
      </c>
      <c r="K136" s="68" t="str">
        <f>VLOOKUP(D136,Base!D:E,2,0)</f>
        <v>TALCAHUANO</v>
      </c>
    </row>
    <row r="137" spans="1:11" ht="15" customHeight="1" x14ac:dyDescent="0.25">
      <c r="A137" s="18">
        <f t="shared" si="2"/>
        <v>4342137</v>
      </c>
      <c r="B137" s="43" t="s">
        <v>148</v>
      </c>
      <c r="C137" s="43" t="s">
        <v>96</v>
      </c>
      <c r="D137" s="43" t="s">
        <v>97</v>
      </c>
      <c r="E137" s="43">
        <v>4342137</v>
      </c>
      <c r="F137" s="43" t="s">
        <v>149</v>
      </c>
      <c r="G137" s="44">
        <v>4990</v>
      </c>
      <c r="H137" s="44">
        <v>2</v>
      </c>
      <c r="I137" s="206">
        <v>43332.218263888892</v>
      </c>
      <c r="J137" s="2" t="s">
        <v>40</v>
      </c>
      <c r="K137" s="68" t="str">
        <f>VLOOKUP(D137,Base!D:E,2,0)</f>
        <v>MACHALÍ</v>
      </c>
    </row>
    <row r="138" spans="1:11" ht="15" customHeight="1" x14ac:dyDescent="0.25">
      <c r="A138" s="18">
        <f t="shared" si="2"/>
        <v>4342137</v>
      </c>
      <c r="B138" s="43" t="s">
        <v>148</v>
      </c>
      <c r="C138" s="43" t="s">
        <v>96</v>
      </c>
      <c r="D138" s="43" t="s">
        <v>98</v>
      </c>
      <c r="E138" s="43">
        <v>4342137</v>
      </c>
      <c r="F138" s="43" t="s">
        <v>149</v>
      </c>
      <c r="G138" s="44">
        <v>4490</v>
      </c>
      <c r="H138" s="44">
        <v>2</v>
      </c>
      <c r="I138" s="206">
        <v>43332.218101851853</v>
      </c>
      <c r="J138" s="2" t="s">
        <v>40</v>
      </c>
      <c r="K138" s="68" t="str">
        <f>VLOOKUP(D138,Base!D:E,2,0)</f>
        <v>RANCAGUA</v>
      </c>
    </row>
    <row r="139" spans="1:11" ht="15" customHeight="1" x14ac:dyDescent="0.25">
      <c r="A139" s="18">
        <f t="shared" si="2"/>
        <v>4342137</v>
      </c>
      <c r="B139" s="43" t="s">
        <v>148</v>
      </c>
      <c r="C139" s="43" t="s">
        <v>96</v>
      </c>
      <c r="D139" s="43" t="s">
        <v>99</v>
      </c>
      <c r="E139" s="43">
        <v>4342137</v>
      </c>
      <c r="F139" s="43" t="s">
        <v>149</v>
      </c>
      <c r="G139" s="44">
        <v>4990</v>
      </c>
      <c r="H139" s="44">
        <v>31</v>
      </c>
      <c r="I139" s="206">
        <v>43332.218275462961</v>
      </c>
      <c r="J139" s="2" t="s">
        <v>40</v>
      </c>
      <c r="K139" s="68" t="str">
        <f>VLOOKUP(D139,Base!D:E,2,0)</f>
        <v>RENGO</v>
      </c>
    </row>
    <row r="140" spans="1:11" ht="15" customHeight="1" x14ac:dyDescent="0.25">
      <c r="A140" s="18">
        <f t="shared" si="2"/>
        <v>4342137</v>
      </c>
      <c r="B140" s="43" t="s">
        <v>148</v>
      </c>
      <c r="C140" s="43" t="s">
        <v>96</v>
      </c>
      <c r="D140" s="43" t="s">
        <v>100</v>
      </c>
      <c r="E140" s="43">
        <v>4342137</v>
      </c>
      <c r="F140" s="43" t="s">
        <v>149</v>
      </c>
      <c r="G140" s="44">
        <v>5990</v>
      </c>
      <c r="H140" s="44">
        <v>2</v>
      </c>
      <c r="I140" s="206">
        <v>43332.217546296299</v>
      </c>
      <c r="J140" s="2" t="s">
        <v>40</v>
      </c>
      <c r="K140" s="68" t="str">
        <f>VLOOKUP(D140,Base!D:E,2,0)</f>
        <v>SAN FERNANDO</v>
      </c>
    </row>
    <row r="141" spans="1:11" ht="15" customHeight="1" x14ac:dyDescent="0.25">
      <c r="A141" s="18">
        <f t="shared" si="2"/>
        <v>4342137</v>
      </c>
      <c r="B141" s="43" t="s">
        <v>148</v>
      </c>
      <c r="C141" s="43" t="s">
        <v>101</v>
      </c>
      <c r="D141" s="43" t="s">
        <v>102</v>
      </c>
      <c r="E141" s="43">
        <v>4342137</v>
      </c>
      <c r="F141" s="43" t="s">
        <v>149</v>
      </c>
      <c r="G141" s="44">
        <v>4490</v>
      </c>
      <c r="H141" s="44">
        <v>3</v>
      </c>
      <c r="I141" s="206">
        <v>43332.217673611107</v>
      </c>
      <c r="J141" s="2" t="s">
        <v>40</v>
      </c>
      <c r="K141" s="68" t="str">
        <f>VLOOKUP(D141,Base!D:E,2,0)</f>
        <v>CURICO</v>
      </c>
    </row>
    <row r="142" spans="1:11" ht="15" customHeight="1" x14ac:dyDescent="0.25">
      <c r="A142" s="18">
        <f t="shared" si="2"/>
        <v>4342137</v>
      </c>
      <c r="B142" s="43" t="s">
        <v>148</v>
      </c>
      <c r="C142" s="43" t="s">
        <v>101</v>
      </c>
      <c r="D142" s="43" t="s">
        <v>103</v>
      </c>
      <c r="E142" s="43">
        <v>4342137</v>
      </c>
      <c r="F142" s="43" t="s">
        <v>149</v>
      </c>
      <c r="G142" s="44">
        <v>6990</v>
      </c>
      <c r="H142" s="44">
        <v>3</v>
      </c>
      <c r="I142" s="206">
        <v>43332.217835648153</v>
      </c>
      <c r="J142" s="2" t="s">
        <v>40</v>
      </c>
      <c r="K142" s="68" t="str">
        <f>VLOOKUP(D142,Base!D:E,2,0)</f>
        <v>LINARES</v>
      </c>
    </row>
    <row r="143" spans="1:11" ht="15" customHeight="1" x14ac:dyDescent="0.25">
      <c r="A143" s="18">
        <f t="shared" si="2"/>
        <v>4342137</v>
      </c>
      <c r="B143" s="43" t="s">
        <v>148</v>
      </c>
      <c r="C143" s="43" t="s">
        <v>101</v>
      </c>
      <c r="D143" s="43" t="s">
        <v>104</v>
      </c>
      <c r="E143" s="43">
        <v>4342137</v>
      </c>
      <c r="F143" s="43" t="s">
        <v>149</v>
      </c>
      <c r="G143" s="44">
        <v>4490</v>
      </c>
      <c r="H143" s="44">
        <v>3</v>
      </c>
      <c r="I143" s="206">
        <v>43332.217499999999</v>
      </c>
      <c r="J143" s="2" t="s">
        <v>40</v>
      </c>
      <c r="K143" s="68" t="str">
        <f>VLOOKUP(D143,Base!D:E,2,0)</f>
        <v>TALCA</v>
      </c>
    </row>
    <row r="144" spans="1:11" ht="15" customHeight="1" x14ac:dyDescent="0.25">
      <c r="A144" s="18">
        <f t="shared" si="2"/>
        <v>4342137</v>
      </c>
      <c r="B144" s="43" t="s">
        <v>148</v>
      </c>
      <c r="C144" s="43" t="s">
        <v>105</v>
      </c>
      <c r="D144" s="43" t="s">
        <v>106</v>
      </c>
      <c r="E144" s="43">
        <v>4342137</v>
      </c>
      <c r="F144" s="43" t="s">
        <v>149</v>
      </c>
      <c r="G144" s="44">
        <v>3990</v>
      </c>
      <c r="H144" s="44">
        <v>2</v>
      </c>
      <c r="I144" s="206">
        <v>43332.217581018522</v>
      </c>
      <c r="J144" s="2" t="s">
        <v>40</v>
      </c>
      <c r="K144" s="68" t="str">
        <f>VLOOKUP(D144,Base!D:E,2,0)</f>
        <v>BUIN</v>
      </c>
    </row>
    <row r="145" spans="1:11" ht="15" customHeight="1" x14ac:dyDescent="0.25">
      <c r="A145" s="18">
        <f t="shared" si="2"/>
        <v>4342137</v>
      </c>
      <c r="B145" s="43" t="s">
        <v>148</v>
      </c>
      <c r="C145" s="43" t="s">
        <v>105</v>
      </c>
      <c r="D145" s="43" t="s">
        <v>107</v>
      </c>
      <c r="E145" s="43">
        <v>4342137</v>
      </c>
      <c r="F145" s="43" t="s">
        <v>149</v>
      </c>
      <c r="G145" s="44">
        <v>4790</v>
      </c>
      <c r="H145" s="44">
        <v>2</v>
      </c>
      <c r="I145" s="206">
        <v>43332.217546296299</v>
      </c>
      <c r="J145" s="2" t="s">
        <v>40</v>
      </c>
      <c r="K145" s="68" t="str">
        <f>VLOOKUP(D145,Base!D:E,2,0)</f>
        <v>CERRILLOS</v>
      </c>
    </row>
    <row r="146" spans="1:11" ht="15" customHeight="1" x14ac:dyDescent="0.25">
      <c r="A146" s="18">
        <f t="shared" si="2"/>
        <v>4342137</v>
      </c>
      <c r="B146" s="43" t="s">
        <v>148</v>
      </c>
      <c r="C146" s="43" t="s">
        <v>105</v>
      </c>
      <c r="D146" s="43" t="s">
        <v>108</v>
      </c>
      <c r="E146" s="43">
        <v>4342137</v>
      </c>
      <c r="F146" s="43" t="s">
        <v>149</v>
      </c>
      <c r="G146" s="44">
        <v>4790</v>
      </c>
      <c r="H146" s="44">
        <v>2</v>
      </c>
      <c r="I146" s="206">
        <v>43332.217592592591</v>
      </c>
      <c r="J146" s="2" t="s">
        <v>40</v>
      </c>
      <c r="K146" s="68" t="str">
        <f>VLOOKUP(D146,Base!D:E,2,0)</f>
        <v>CERRO NAVIA</v>
      </c>
    </row>
    <row r="147" spans="1:11" ht="15" customHeight="1" x14ac:dyDescent="0.25">
      <c r="A147" s="18">
        <f t="shared" si="2"/>
        <v>4342137</v>
      </c>
      <c r="B147" s="43" t="s">
        <v>148</v>
      </c>
      <c r="C147" s="43" t="s">
        <v>105</v>
      </c>
      <c r="D147" s="43" t="s">
        <v>109</v>
      </c>
      <c r="E147" s="43">
        <v>4342137</v>
      </c>
      <c r="F147" s="43" t="s">
        <v>149</v>
      </c>
      <c r="G147" s="44">
        <v>3990</v>
      </c>
      <c r="H147" s="44">
        <v>2</v>
      </c>
      <c r="I147" s="206">
        <v>43332.218101851853</v>
      </c>
      <c r="J147" s="2" t="s">
        <v>40</v>
      </c>
      <c r="K147" s="68" t="str">
        <f>VLOOKUP(D147,Base!D:E,2,0)</f>
        <v>COLINA</v>
      </c>
    </row>
    <row r="148" spans="1:11" ht="15" customHeight="1" x14ac:dyDescent="0.25">
      <c r="A148" s="18">
        <f t="shared" si="2"/>
        <v>4342137</v>
      </c>
      <c r="B148" s="43" t="s">
        <v>148</v>
      </c>
      <c r="C148" s="43" t="s">
        <v>105</v>
      </c>
      <c r="D148" s="43" t="s">
        <v>110</v>
      </c>
      <c r="E148" s="43">
        <v>4342137</v>
      </c>
      <c r="F148" s="43" t="s">
        <v>149</v>
      </c>
      <c r="G148" s="44">
        <v>4790</v>
      </c>
      <c r="H148" s="44">
        <v>2</v>
      </c>
      <c r="I148" s="206">
        <v>43332.217731481483</v>
      </c>
      <c r="J148" s="2" t="s">
        <v>40</v>
      </c>
      <c r="K148" s="68" t="str">
        <f>VLOOKUP(D148,Base!D:E,2,0)</f>
        <v>CONCHALI</v>
      </c>
    </row>
    <row r="149" spans="1:11" ht="15" customHeight="1" x14ac:dyDescent="0.25">
      <c r="A149" s="18">
        <f t="shared" si="2"/>
        <v>4342137</v>
      </c>
      <c r="B149" s="43" t="s">
        <v>148</v>
      </c>
      <c r="C149" s="43" t="s">
        <v>105</v>
      </c>
      <c r="D149" s="43" t="s">
        <v>111</v>
      </c>
      <c r="E149" s="43">
        <v>4342137</v>
      </c>
      <c r="F149" s="43" t="s">
        <v>149</v>
      </c>
      <c r="G149" s="44">
        <v>4490</v>
      </c>
      <c r="H149" s="44">
        <v>2</v>
      </c>
      <c r="I149" s="206">
        <v>43332.217812499999</v>
      </c>
      <c r="J149" s="2" t="s">
        <v>40</v>
      </c>
      <c r="K149" s="68" t="str">
        <f>VLOOKUP(D149,Base!D:E,2,0)</f>
        <v>EL BOSQUE</v>
      </c>
    </row>
    <row r="150" spans="1:11" ht="15" customHeight="1" x14ac:dyDescent="0.25">
      <c r="A150" s="18">
        <f t="shared" si="2"/>
        <v>4342137</v>
      </c>
      <c r="B150" s="43" t="s">
        <v>148</v>
      </c>
      <c r="C150" s="43" t="s">
        <v>105</v>
      </c>
      <c r="D150" s="43" t="s">
        <v>112</v>
      </c>
      <c r="E150" s="43">
        <v>4342137</v>
      </c>
      <c r="F150" s="43" t="s">
        <v>149</v>
      </c>
      <c r="G150" s="44">
        <v>3990</v>
      </c>
      <c r="H150" s="44">
        <v>2</v>
      </c>
      <c r="I150" s="206">
        <v>43332.217638888891</v>
      </c>
      <c r="J150" s="2" t="s">
        <v>40</v>
      </c>
      <c r="K150" s="68" t="str">
        <f>VLOOKUP(D150,Base!D:E,2,0)</f>
        <v>ESTACION CENTRAL</v>
      </c>
    </row>
    <row r="151" spans="1:11" ht="15" customHeight="1" x14ac:dyDescent="0.25">
      <c r="A151" s="18">
        <f t="shared" si="2"/>
        <v>4342137</v>
      </c>
      <c r="B151" s="43" t="s">
        <v>148</v>
      </c>
      <c r="C151" s="43" t="s">
        <v>105</v>
      </c>
      <c r="D151" s="43" t="s">
        <v>113</v>
      </c>
      <c r="E151" s="43">
        <v>4342137</v>
      </c>
      <c r="F151" s="43" t="s">
        <v>149</v>
      </c>
      <c r="G151" s="44">
        <v>3990</v>
      </c>
      <c r="H151" s="44">
        <v>2</v>
      </c>
      <c r="I151" s="206">
        <v>43332.217581018522</v>
      </c>
      <c r="J151" s="2" t="s">
        <v>40</v>
      </c>
      <c r="K151" s="68" t="str">
        <f>VLOOKUP(D151,Base!D:E,2,0)</f>
        <v>HUECHURABA</v>
      </c>
    </row>
    <row r="152" spans="1:11" ht="15" customHeight="1" x14ac:dyDescent="0.25">
      <c r="A152" s="18">
        <f t="shared" si="2"/>
        <v>4342137</v>
      </c>
      <c r="B152" s="43" t="s">
        <v>148</v>
      </c>
      <c r="C152" s="43" t="s">
        <v>105</v>
      </c>
      <c r="D152" s="43" t="s">
        <v>114</v>
      </c>
      <c r="E152" s="43">
        <v>4342137</v>
      </c>
      <c r="F152" s="43" t="s">
        <v>149</v>
      </c>
      <c r="G152" s="44">
        <v>4790</v>
      </c>
      <c r="H152" s="44">
        <v>2</v>
      </c>
      <c r="I152" s="206">
        <v>43332.217777777783</v>
      </c>
      <c r="J152" s="2" t="s">
        <v>40</v>
      </c>
      <c r="K152" s="68" t="str">
        <f>VLOOKUP(D152,Base!D:E,2,0)</f>
        <v>INDEPENDENCIA</v>
      </c>
    </row>
    <row r="153" spans="1:11" ht="15" customHeight="1" x14ac:dyDescent="0.25">
      <c r="A153" s="18">
        <f t="shared" si="2"/>
        <v>4342137</v>
      </c>
      <c r="B153" s="43" t="s">
        <v>148</v>
      </c>
      <c r="C153" s="43" t="s">
        <v>105</v>
      </c>
      <c r="D153" s="43" t="s">
        <v>115</v>
      </c>
      <c r="E153" s="43">
        <v>4342137</v>
      </c>
      <c r="F153" s="43" t="s">
        <v>149</v>
      </c>
      <c r="G153" s="44">
        <v>4490</v>
      </c>
      <c r="H153" s="44">
        <v>2</v>
      </c>
      <c r="I153" s="206">
        <v>43332.217685185176</v>
      </c>
      <c r="J153" s="2" t="s">
        <v>40</v>
      </c>
      <c r="K153" s="68" t="str">
        <f>VLOOKUP(D153,Base!D:E,2,0)</f>
        <v>LA CISTERNA</v>
      </c>
    </row>
    <row r="154" spans="1:11" ht="15" customHeight="1" x14ac:dyDescent="0.25">
      <c r="A154" s="18">
        <f t="shared" si="2"/>
        <v>4342137</v>
      </c>
      <c r="B154" s="43" t="s">
        <v>148</v>
      </c>
      <c r="C154" s="43" t="s">
        <v>105</v>
      </c>
      <c r="D154" s="43" t="s">
        <v>150</v>
      </c>
      <c r="E154" s="43">
        <v>4342137</v>
      </c>
      <c r="F154" s="43" t="s">
        <v>149</v>
      </c>
      <c r="G154" s="44">
        <v>3990</v>
      </c>
      <c r="H154" s="44">
        <v>2</v>
      </c>
      <c r="I154" s="206">
        <v>43332.21770833333</v>
      </c>
      <c r="J154" s="2" t="s">
        <v>40</v>
      </c>
      <c r="K154" s="68" t="str">
        <f>VLOOKUP(D154,Base!D:E,2,0)</f>
        <v>LA DEHESA</v>
      </c>
    </row>
    <row r="155" spans="1:11" ht="15" customHeight="1" x14ac:dyDescent="0.25">
      <c r="A155" s="18">
        <f t="shared" si="2"/>
        <v>4342137</v>
      </c>
      <c r="B155" s="43" t="s">
        <v>148</v>
      </c>
      <c r="C155" s="43" t="s">
        <v>105</v>
      </c>
      <c r="D155" s="43" t="s">
        <v>116</v>
      </c>
      <c r="E155" s="43">
        <v>4342137</v>
      </c>
      <c r="F155" s="43" t="s">
        <v>149</v>
      </c>
      <c r="G155" s="44">
        <v>3990</v>
      </c>
      <c r="H155" s="44">
        <v>2</v>
      </c>
      <c r="I155" s="206">
        <v>43332.217789351853</v>
      </c>
      <c r="J155" s="2" t="s">
        <v>40</v>
      </c>
      <c r="K155" s="68" t="str">
        <f>VLOOKUP(D155,Base!D:E,2,0)</f>
        <v>LA FLORIDA</v>
      </c>
    </row>
    <row r="156" spans="1:11" ht="15" customHeight="1" x14ac:dyDescent="0.25">
      <c r="A156" s="18">
        <f t="shared" si="2"/>
        <v>4342137</v>
      </c>
      <c r="B156" s="43" t="s">
        <v>148</v>
      </c>
      <c r="C156" s="43" t="s">
        <v>105</v>
      </c>
      <c r="D156" s="43" t="s">
        <v>117</v>
      </c>
      <c r="E156" s="43">
        <v>4342137</v>
      </c>
      <c r="F156" s="43" t="s">
        <v>149</v>
      </c>
      <c r="G156" s="44">
        <v>4790</v>
      </c>
      <c r="H156" s="44">
        <v>2</v>
      </c>
      <c r="I156" s="206">
        <v>43332.217499999999</v>
      </c>
      <c r="J156" s="2" t="s">
        <v>40</v>
      </c>
      <c r="K156" s="68" t="str">
        <f>VLOOKUP(D156,Base!D:E,2,0)</f>
        <v>LA GRANJA</v>
      </c>
    </row>
    <row r="157" spans="1:11" ht="15" customHeight="1" x14ac:dyDescent="0.25">
      <c r="A157" s="18">
        <f t="shared" si="2"/>
        <v>4342137</v>
      </c>
      <c r="B157" s="43" t="s">
        <v>148</v>
      </c>
      <c r="C157" s="43" t="s">
        <v>105</v>
      </c>
      <c r="D157" s="43" t="s">
        <v>119</v>
      </c>
      <c r="E157" s="43">
        <v>4342137</v>
      </c>
      <c r="F157" s="43" t="s">
        <v>149</v>
      </c>
      <c r="G157" s="44">
        <v>3990</v>
      </c>
      <c r="H157" s="44">
        <v>2</v>
      </c>
      <c r="I157" s="206">
        <v>43332.217719907407</v>
      </c>
      <c r="J157" s="2" t="s">
        <v>40</v>
      </c>
      <c r="K157" s="68" t="str">
        <f>VLOOKUP(D157,Base!D:E,2,0)</f>
        <v>LA REINA</v>
      </c>
    </row>
    <row r="158" spans="1:11" ht="15" customHeight="1" x14ac:dyDescent="0.25">
      <c r="A158" s="18">
        <f t="shared" si="2"/>
        <v>4342137</v>
      </c>
      <c r="B158" s="43" t="s">
        <v>148</v>
      </c>
      <c r="C158" s="43" t="s">
        <v>105</v>
      </c>
      <c r="D158" s="43" t="s">
        <v>120</v>
      </c>
      <c r="E158" s="43">
        <v>4342137</v>
      </c>
      <c r="F158" s="43" t="s">
        <v>149</v>
      </c>
      <c r="G158" s="44">
        <v>3990</v>
      </c>
      <c r="H158" s="44">
        <v>2</v>
      </c>
      <c r="I158" s="206">
        <v>43332.217592592591</v>
      </c>
      <c r="J158" s="2" t="s">
        <v>40</v>
      </c>
      <c r="K158" s="68" t="str">
        <f>VLOOKUP(D158,Base!D:E,2,0)</f>
        <v>LAMPA</v>
      </c>
    </row>
    <row r="159" spans="1:11" ht="15" customHeight="1" x14ac:dyDescent="0.25">
      <c r="A159" s="18">
        <f t="shared" si="2"/>
        <v>4342137</v>
      </c>
      <c r="B159" s="43" t="s">
        <v>148</v>
      </c>
      <c r="C159" s="43" t="s">
        <v>105</v>
      </c>
      <c r="D159" s="43" t="s">
        <v>121</v>
      </c>
      <c r="E159" s="43">
        <v>4342137</v>
      </c>
      <c r="F159" s="43" t="s">
        <v>149</v>
      </c>
      <c r="G159" s="44">
        <v>3990</v>
      </c>
      <c r="H159" s="44">
        <v>2</v>
      </c>
      <c r="I159" s="206">
        <v>43332.217777777783</v>
      </c>
      <c r="J159" s="2" t="s">
        <v>40</v>
      </c>
      <c r="K159" s="68" t="str">
        <f>VLOOKUP(D159,Base!D:E,2,0)</f>
        <v>LAS CONDES</v>
      </c>
    </row>
    <row r="160" spans="1:11" ht="15" customHeight="1" x14ac:dyDescent="0.25">
      <c r="A160" s="18">
        <f t="shared" si="2"/>
        <v>4342137</v>
      </c>
      <c r="B160" s="43" t="s">
        <v>148</v>
      </c>
      <c r="C160" s="43" t="s">
        <v>105</v>
      </c>
      <c r="D160" s="43" t="s">
        <v>122</v>
      </c>
      <c r="E160" s="43">
        <v>4342137</v>
      </c>
      <c r="F160" s="43" t="s">
        <v>149</v>
      </c>
      <c r="G160" s="44">
        <v>3990</v>
      </c>
      <c r="H160" s="44">
        <v>2</v>
      </c>
      <c r="I160" s="206">
        <v>43332.217789351853</v>
      </c>
      <c r="J160" s="2" t="s">
        <v>40</v>
      </c>
      <c r="K160" s="68" t="str">
        <f>VLOOKUP(D160,Base!D:E,2,0)</f>
        <v>LO BARNECHEA</v>
      </c>
    </row>
    <row r="161" spans="1:11" ht="15" customHeight="1" x14ac:dyDescent="0.25">
      <c r="A161" s="18">
        <f t="shared" si="2"/>
        <v>4342137</v>
      </c>
      <c r="B161" s="43" t="s">
        <v>148</v>
      </c>
      <c r="C161" s="43" t="s">
        <v>105</v>
      </c>
      <c r="D161" s="43" t="s">
        <v>123</v>
      </c>
      <c r="E161" s="43">
        <v>4342137</v>
      </c>
      <c r="F161" s="43" t="s">
        <v>149</v>
      </c>
      <c r="G161" s="44">
        <v>4490</v>
      </c>
      <c r="H161" s="44">
        <v>2</v>
      </c>
      <c r="I161" s="206">
        <v>43332.217731481483</v>
      </c>
      <c r="J161" s="2" t="s">
        <v>40</v>
      </c>
      <c r="K161" s="68" t="str">
        <f>VLOOKUP(D161,Base!D:E,2,0)</f>
        <v>LO ESPEJO</v>
      </c>
    </row>
    <row r="162" spans="1:11" ht="15" customHeight="1" x14ac:dyDescent="0.25">
      <c r="A162" s="18">
        <f t="shared" si="2"/>
        <v>4342137</v>
      </c>
      <c r="B162" s="43" t="s">
        <v>148</v>
      </c>
      <c r="C162" s="43" t="s">
        <v>105</v>
      </c>
      <c r="D162" s="43" t="s">
        <v>124</v>
      </c>
      <c r="E162" s="43">
        <v>4342137</v>
      </c>
      <c r="F162" s="43" t="s">
        <v>149</v>
      </c>
      <c r="G162" s="44">
        <v>4790</v>
      </c>
      <c r="H162" s="44">
        <v>2</v>
      </c>
      <c r="I162" s="206">
        <v>43332.217499999999</v>
      </c>
      <c r="J162" s="2" t="s">
        <v>40</v>
      </c>
      <c r="K162" s="68" t="str">
        <f>VLOOKUP(D162,Base!D:E,2,0)</f>
        <v>LO PRADO</v>
      </c>
    </row>
    <row r="163" spans="1:11" ht="15" customHeight="1" x14ac:dyDescent="0.25">
      <c r="A163" s="18">
        <f t="shared" si="2"/>
        <v>4342137</v>
      </c>
      <c r="B163" s="43" t="s">
        <v>148</v>
      </c>
      <c r="C163" s="43" t="s">
        <v>105</v>
      </c>
      <c r="D163" s="43" t="s">
        <v>125</v>
      </c>
      <c r="E163" s="43">
        <v>4342137</v>
      </c>
      <c r="F163" s="43" t="s">
        <v>149</v>
      </c>
      <c r="G163" s="44">
        <v>3990</v>
      </c>
      <c r="H163" s="44">
        <v>2</v>
      </c>
      <c r="I163" s="206">
        <v>43332.217766203707</v>
      </c>
      <c r="J163" s="2" t="s">
        <v>40</v>
      </c>
      <c r="K163" s="68" t="str">
        <f>VLOOKUP(D163,Base!D:E,2,0)</f>
        <v>MACUL</v>
      </c>
    </row>
    <row r="164" spans="1:11" ht="15" customHeight="1" x14ac:dyDescent="0.25">
      <c r="A164" s="18">
        <f t="shared" si="2"/>
        <v>4342137</v>
      </c>
      <c r="B164" s="43" t="s">
        <v>148</v>
      </c>
      <c r="C164" s="43" t="s">
        <v>105</v>
      </c>
      <c r="D164" s="43" t="s">
        <v>126</v>
      </c>
      <c r="E164" s="43">
        <v>4342137</v>
      </c>
      <c r="F164" s="43" t="s">
        <v>149</v>
      </c>
      <c r="G164" s="44">
        <v>3990</v>
      </c>
      <c r="H164" s="44">
        <v>2</v>
      </c>
      <c r="I164" s="206">
        <v>43332.217442129629</v>
      </c>
      <c r="J164" s="2" t="s">
        <v>40</v>
      </c>
      <c r="K164" s="68" t="str">
        <f>VLOOKUP(D164,Base!D:E,2,0)</f>
        <v>MAIPU</v>
      </c>
    </row>
    <row r="165" spans="1:11" ht="15" customHeight="1" x14ac:dyDescent="0.25">
      <c r="A165" s="18">
        <f t="shared" si="2"/>
        <v>4342137</v>
      </c>
      <c r="B165" s="43" t="s">
        <v>148</v>
      </c>
      <c r="C165" s="43" t="s">
        <v>105</v>
      </c>
      <c r="D165" s="43" t="s">
        <v>127</v>
      </c>
      <c r="E165" s="43">
        <v>4342137</v>
      </c>
      <c r="F165" s="43" t="s">
        <v>149</v>
      </c>
      <c r="G165" s="44">
        <v>3990</v>
      </c>
      <c r="H165" s="44">
        <v>2</v>
      </c>
      <c r="I165" s="206">
        <v>43332.2176273148</v>
      </c>
      <c r="J165" s="2" t="s">
        <v>40</v>
      </c>
      <c r="K165" s="68" t="str">
        <f>VLOOKUP(D165,Base!D:E,2,0)</f>
        <v>MELIPILLA</v>
      </c>
    </row>
    <row r="166" spans="1:11" ht="15" customHeight="1" x14ac:dyDescent="0.25">
      <c r="A166" s="18">
        <f t="shared" si="2"/>
        <v>4342137</v>
      </c>
      <c r="B166" s="43" t="s">
        <v>148</v>
      </c>
      <c r="C166" s="43" t="s">
        <v>105</v>
      </c>
      <c r="D166" s="43" t="s">
        <v>128</v>
      </c>
      <c r="E166" s="43">
        <v>4342137</v>
      </c>
      <c r="F166" s="43" t="s">
        <v>149</v>
      </c>
      <c r="G166" s="44">
        <v>3990</v>
      </c>
      <c r="H166" s="44">
        <v>2</v>
      </c>
      <c r="I166" s="206">
        <v>43332.217662037037</v>
      </c>
      <c r="J166" s="2" t="s">
        <v>40</v>
      </c>
      <c r="K166" s="68" t="str">
        <f>VLOOKUP(D166,Base!D:E,2,0)</f>
        <v>ÑUÑOA</v>
      </c>
    </row>
    <row r="167" spans="1:11" ht="15" customHeight="1" x14ac:dyDescent="0.25">
      <c r="A167" s="18">
        <f t="shared" si="2"/>
        <v>4342137</v>
      </c>
      <c r="B167" s="43" t="s">
        <v>148</v>
      </c>
      <c r="C167" s="43" t="s">
        <v>105</v>
      </c>
      <c r="D167" s="43" t="s">
        <v>129</v>
      </c>
      <c r="E167" s="43">
        <v>4342137</v>
      </c>
      <c r="F167" s="43" t="s">
        <v>149</v>
      </c>
      <c r="G167" s="44">
        <v>3990</v>
      </c>
      <c r="H167" s="44">
        <v>2</v>
      </c>
      <c r="I167" s="206">
        <v>43332.21775462963</v>
      </c>
      <c r="J167" s="2" t="s">
        <v>40</v>
      </c>
      <c r="K167" s="68" t="str">
        <f>VLOOKUP(D167,Base!D:E,2,0)</f>
        <v>PADRE HURTADO</v>
      </c>
    </row>
    <row r="168" spans="1:11" ht="15" customHeight="1" x14ac:dyDescent="0.25">
      <c r="A168" s="18">
        <f t="shared" si="2"/>
        <v>4342137</v>
      </c>
      <c r="B168" s="43" t="s">
        <v>148</v>
      </c>
      <c r="C168" s="43" t="s">
        <v>105</v>
      </c>
      <c r="D168" s="43" t="s">
        <v>130</v>
      </c>
      <c r="E168" s="43">
        <v>4342137</v>
      </c>
      <c r="F168" s="43" t="s">
        <v>149</v>
      </c>
      <c r="G168" s="44">
        <v>3990</v>
      </c>
      <c r="H168" s="44">
        <v>2</v>
      </c>
      <c r="I168" s="206">
        <v>43332.218124999999</v>
      </c>
      <c r="J168" s="2" t="s">
        <v>40</v>
      </c>
      <c r="K168" s="68" t="str">
        <f>VLOOKUP(D168,Base!D:E,2,0)</f>
        <v>PAINE</v>
      </c>
    </row>
    <row r="169" spans="1:11" ht="15" customHeight="1" x14ac:dyDescent="0.25">
      <c r="A169" s="18">
        <f t="shared" si="2"/>
        <v>4342137</v>
      </c>
      <c r="B169" s="43" t="s">
        <v>148</v>
      </c>
      <c r="C169" s="43" t="s">
        <v>105</v>
      </c>
      <c r="D169" s="43" t="s">
        <v>131</v>
      </c>
      <c r="E169" s="43">
        <v>4342137</v>
      </c>
      <c r="F169" s="43" t="s">
        <v>149</v>
      </c>
      <c r="G169" s="44">
        <v>4490</v>
      </c>
      <c r="H169" s="44">
        <v>2</v>
      </c>
      <c r="I169" s="206">
        <v>43332.217465277783</v>
      </c>
      <c r="J169" s="2" t="s">
        <v>40</v>
      </c>
      <c r="K169" s="68" t="str">
        <f>VLOOKUP(D169,Base!D:E,2,0)</f>
        <v>PEDRO AGUIRRE CERDA</v>
      </c>
    </row>
    <row r="170" spans="1:11" ht="15" customHeight="1" x14ac:dyDescent="0.25">
      <c r="A170" s="18">
        <f t="shared" si="2"/>
        <v>4342137</v>
      </c>
      <c r="B170" s="43" t="s">
        <v>148</v>
      </c>
      <c r="C170" s="43" t="s">
        <v>105</v>
      </c>
      <c r="D170" s="43" t="s">
        <v>132</v>
      </c>
      <c r="E170" s="43">
        <v>4342137</v>
      </c>
      <c r="F170" s="43" t="s">
        <v>149</v>
      </c>
      <c r="G170" s="44">
        <v>3990</v>
      </c>
      <c r="H170" s="44">
        <v>2</v>
      </c>
      <c r="I170" s="206">
        <v>43332.217534722222</v>
      </c>
      <c r="J170" s="2" t="s">
        <v>40</v>
      </c>
      <c r="K170" s="68" t="str">
        <f>VLOOKUP(D170,Base!D:E,2,0)</f>
        <v>PEÑAFLOR</v>
      </c>
    </row>
    <row r="171" spans="1:11" ht="15" customHeight="1" x14ac:dyDescent="0.25">
      <c r="A171" s="18">
        <f t="shared" si="2"/>
        <v>4342137</v>
      </c>
      <c r="B171" s="43" t="s">
        <v>148</v>
      </c>
      <c r="C171" s="43" t="s">
        <v>105</v>
      </c>
      <c r="D171" s="43" t="s">
        <v>133</v>
      </c>
      <c r="E171" s="43">
        <v>4342137</v>
      </c>
      <c r="F171" s="43" t="s">
        <v>149</v>
      </c>
      <c r="G171" s="44">
        <v>3990</v>
      </c>
      <c r="H171" s="44">
        <v>2</v>
      </c>
      <c r="I171" s="206">
        <v>43332.217673611107</v>
      </c>
      <c r="J171" s="2" t="s">
        <v>40</v>
      </c>
      <c r="K171" s="68" t="str">
        <f>VLOOKUP(D171,Base!D:E,2,0)</f>
        <v>PEÑALOLEN</v>
      </c>
    </row>
    <row r="172" spans="1:11" ht="15" customHeight="1" x14ac:dyDescent="0.25">
      <c r="A172" s="18">
        <f t="shared" si="2"/>
        <v>4342137</v>
      </c>
      <c r="B172" s="43" t="s">
        <v>148</v>
      </c>
      <c r="C172" s="43" t="s">
        <v>105</v>
      </c>
      <c r="D172" s="43" t="s">
        <v>134</v>
      </c>
      <c r="E172" s="43">
        <v>4342137</v>
      </c>
      <c r="F172" s="43" t="s">
        <v>149</v>
      </c>
      <c r="G172" s="44">
        <v>3990</v>
      </c>
      <c r="H172" s="44">
        <v>2</v>
      </c>
      <c r="I172" s="206">
        <v>43332.218090277791</v>
      </c>
      <c r="J172" s="2" t="s">
        <v>40</v>
      </c>
      <c r="K172" s="68" t="str">
        <f>VLOOKUP(D172,Base!D:E,2,0)</f>
        <v>PROVIDENCIA</v>
      </c>
    </row>
    <row r="173" spans="1:11" ht="15" customHeight="1" x14ac:dyDescent="0.25">
      <c r="A173" s="18">
        <f t="shared" si="2"/>
        <v>4342137</v>
      </c>
      <c r="B173" s="43" t="s">
        <v>148</v>
      </c>
      <c r="C173" s="43" t="s">
        <v>105</v>
      </c>
      <c r="D173" s="43" t="s">
        <v>135</v>
      </c>
      <c r="E173" s="43">
        <v>4342137</v>
      </c>
      <c r="F173" s="43" t="s">
        <v>149</v>
      </c>
      <c r="G173" s="44">
        <v>3990</v>
      </c>
      <c r="H173" s="44">
        <v>2</v>
      </c>
      <c r="I173" s="206">
        <v>43332.217488425929</v>
      </c>
      <c r="J173" s="2" t="s">
        <v>40</v>
      </c>
      <c r="K173" s="68" t="str">
        <f>VLOOKUP(D173,Base!D:E,2,0)</f>
        <v>PUDAHUEL</v>
      </c>
    </row>
    <row r="174" spans="1:11" ht="15" customHeight="1" x14ac:dyDescent="0.25">
      <c r="A174" s="18">
        <f t="shared" si="2"/>
        <v>4342137</v>
      </c>
      <c r="B174" s="43" t="s">
        <v>148</v>
      </c>
      <c r="C174" s="43" t="s">
        <v>105</v>
      </c>
      <c r="D174" s="43" t="s">
        <v>136</v>
      </c>
      <c r="E174" s="43">
        <v>4342137</v>
      </c>
      <c r="F174" s="43" t="s">
        <v>149</v>
      </c>
      <c r="G174" s="44">
        <v>3990</v>
      </c>
      <c r="H174" s="44">
        <v>2</v>
      </c>
      <c r="I174" s="206">
        <v>43332.217581018522</v>
      </c>
      <c r="J174" s="2" t="s">
        <v>40</v>
      </c>
      <c r="K174" s="68" t="str">
        <f>VLOOKUP(D174,Base!D:E,2,0)</f>
        <v>PUENTE ALTO</v>
      </c>
    </row>
    <row r="175" spans="1:11" ht="15" customHeight="1" x14ac:dyDescent="0.25">
      <c r="A175" s="18">
        <f t="shared" si="2"/>
        <v>4342137</v>
      </c>
      <c r="B175" s="43" t="s">
        <v>148</v>
      </c>
      <c r="C175" s="43" t="s">
        <v>105</v>
      </c>
      <c r="D175" s="43" t="s">
        <v>137</v>
      </c>
      <c r="E175" s="43">
        <v>4342137</v>
      </c>
      <c r="F175" s="43" t="s">
        <v>149</v>
      </c>
      <c r="G175" s="44">
        <v>3990</v>
      </c>
      <c r="H175" s="44">
        <v>2</v>
      </c>
      <c r="I175" s="206">
        <v>43332.217476851853</v>
      </c>
      <c r="J175" s="2" t="s">
        <v>40</v>
      </c>
      <c r="K175" s="68" t="str">
        <f>VLOOKUP(D175,Base!D:E,2,0)</f>
        <v>QUILICURA</v>
      </c>
    </row>
    <row r="176" spans="1:11" ht="15" customHeight="1" x14ac:dyDescent="0.25">
      <c r="A176" s="18">
        <f t="shared" si="2"/>
        <v>4342137</v>
      </c>
      <c r="B176" s="43" t="s">
        <v>148</v>
      </c>
      <c r="C176" s="43" t="s">
        <v>105</v>
      </c>
      <c r="D176" s="43" t="s">
        <v>138</v>
      </c>
      <c r="E176" s="43">
        <v>4342137</v>
      </c>
      <c r="F176" s="43" t="s">
        <v>149</v>
      </c>
      <c r="G176" s="44">
        <v>3990</v>
      </c>
      <c r="H176" s="44">
        <v>2</v>
      </c>
      <c r="I176" s="206">
        <v>43332.21769675926</v>
      </c>
      <c r="J176" s="2" t="s">
        <v>40</v>
      </c>
      <c r="K176" s="68" t="str">
        <f>VLOOKUP(D176,Base!D:E,2,0)</f>
        <v>QUINTA NORMAL</v>
      </c>
    </row>
    <row r="177" spans="1:11" ht="15" customHeight="1" x14ac:dyDescent="0.25">
      <c r="A177" s="18">
        <f t="shared" si="2"/>
        <v>4342137</v>
      </c>
      <c r="B177" s="43" t="s">
        <v>148</v>
      </c>
      <c r="C177" s="43" t="s">
        <v>105</v>
      </c>
      <c r="D177" s="43" t="s">
        <v>139</v>
      </c>
      <c r="E177" s="43">
        <v>4342137</v>
      </c>
      <c r="F177" s="43" t="s">
        <v>149</v>
      </c>
      <c r="G177" s="44">
        <v>3990</v>
      </c>
      <c r="H177" s="44">
        <v>2</v>
      </c>
      <c r="I177" s="206">
        <v>43332.217453703714</v>
      </c>
      <c r="J177" s="2" t="s">
        <v>40</v>
      </c>
      <c r="K177" s="68" t="str">
        <f>VLOOKUP(D177,Base!D:E,2,0)</f>
        <v>RECOLETA</v>
      </c>
    </row>
    <row r="178" spans="1:11" ht="15" customHeight="1" x14ac:dyDescent="0.25">
      <c r="A178" s="18">
        <f t="shared" si="2"/>
        <v>4342137</v>
      </c>
      <c r="B178" s="43" t="s">
        <v>148</v>
      </c>
      <c r="C178" s="43" t="s">
        <v>105</v>
      </c>
      <c r="D178" s="43" t="s">
        <v>140</v>
      </c>
      <c r="E178" s="43">
        <v>4342137</v>
      </c>
      <c r="F178" s="43" t="s">
        <v>149</v>
      </c>
      <c r="G178" s="44">
        <v>3990</v>
      </c>
      <c r="H178" s="44">
        <v>2</v>
      </c>
      <c r="I178" s="206">
        <v>43332.21775462963</v>
      </c>
      <c r="J178" s="2" t="s">
        <v>40</v>
      </c>
      <c r="K178" s="68" t="str">
        <f>VLOOKUP(D178,Base!D:E,2,0)</f>
        <v>RENCA</v>
      </c>
    </row>
    <row r="179" spans="1:11" ht="15" customHeight="1" x14ac:dyDescent="0.25">
      <c r="A179" s="18">
        <f t="shared" si="2"/>
        <v>4342137</v>
      </c>
      <c r="B179" s="43" t="s">
        <v>148</v>
      </c>
      <c r="C179" s="43" t="s">
        <v>105</v>
      </c>
      <c r="D179" s="43" t="s">
        <v>141</v>
      </c>
      <c r="E179" s="43">
        <v>4342137</v>
      </c>
      <c r="F179" s="43" t="s">
        <v>149</v>
      </c>
      <c r="G179" s="44">
        <v>3990</v>
      </c>
      <c r="H179" s="44">
        <v>2</v>
      </c>
      <c r="I179" s="206">
        <v>43332.217650462961</v>
      </c>
      <c r="J179" s="2" t="s">
        <v>40</v>
      </c>
      <c r="K179" s="68" t="str">
        <f>VLOOKUP(D179,Base!D:E,2,0)</f>
        <v>SAN BERNARDO</v>
      </c>
    </row>
    <row r="180" spans="1:11" ht="15" customHeight="1" x14ac:dyDescent="0.25">
      <c r="A180" s="18">
        <f t="shared" si="2"/>
        <v>4342137</v>
      </c>
      <c r="B180" s="43" t="s">
        <v>148</v>
      </c>
      <c r="C180" s="43" t="s">
        <v>105</v>
      </c>
      <c r="D180" s="43" t="s">
        <v>142</v>
      </c>
      <c r="E180" s="43">
        <v>4342137</v>
      </c>
      <c r="F180" s="43" t="s">
        <v>149</v>
      </c>
      <c r="G180" s="44">
        <v>4490</v>
      </c>
      <c r="H180" s="44">
        <v>2</v>
      </c>
      <c r="I180" s="206">
        <v>43332.217557870368</v>
      </c>
      <c r="J180" s="2" t="s">
        <v>40</v>
      </c>
      <c r="K180" s="68" t="str">
        <f>VLOOKUP(D180,Base!D:E,2,0)</f>
        <v>SAN JOAQUIN</v>
      </c>
    </row>
    <row r="181" spans="1:11" ht="15" customHeight="1" x14ac:dyDescent="0.25">
      <c r="A181" s="18">
        <f t="shared" si="2"/>
        <v>4342137</v>
      </c>
      <c r="B181" s="43" t="s">
        <v>148</v>
      </c>
      <c r="C181" s="43" t="s">
        <v>105</v>
      </c>
      <c r="D181" s="43" t="s">
        <v>143</v>
      </c>
      <c r="E181" s="43">
        <v>4342137</v>
      </c>
      <c r="F181" s="43" t="s">
        <v>149</v>
      </c>
      <c r="G181" s="44">
        <v>4990</v>
      </c>
      <c r="H181" s="44">
        <v>2</v>
      </c>
      <c r="I181" s="206">
        <v>43332.21775462963</v>
      </c>
      <c r="J181" s="2" t="s">
        <v>40</v>
      </c>
      <c r="K181" s="68" t="str">
        <f>VLOOKUP(D181,Base!D:E,2,0)</f>
        <v>SAN MIGUEL</v>
      </c>
    </row>
    <row r="182" spans="1:11" ht="15" customHeight="1" x14ac:dyDescent="0.25">
      <c r="A182" s="18">
        <f t="shared" si="2"/>
        <v>4342137</v>
      </c>
      <c r="B182" s="43" t="s">
        <v>148</v>
      </c>
      <c r="C182" s="43" t="s">
        <v>105</v>
      </c>
      <c r="D182" s="43" t="s">
        <v>144</v>
      </c>
      <c r="E182" s="43">
        <v>4342137</v>
      </c>
      <c r="F182" s="43" t="s">
        <v>149</v>
      </c>
      <c r="G182" s="44">
        <v>4490</v>
      </c>
      <c r="H182" s="44">
        <v>2</v>
      </c>
      <c r="I182" s="206">
        <v>43332.21756944443</v>
      </c>
      <c r="J182" s="2" t="s">
        <v>40</v>
      </c>
      <c r="K182" s="68" t="str">
        <f>VLOOKUP(D182,Base!D:E,2,0)</f>
        <v>SAN RAMON</v>
      </c>
    </row>
    <row r="183" spans="1:11" ht="15" customHeight="1" x14ac:dyDescent="0.25">
      <c r="A183" s="18">
        <f t="shared" si="2"/>
        <v>4342137</v>
      </c>
      <c r="B183" s="43" t="s">
        <v>148</v>
      </c>
      <c r="C183" s="43" t="s">
        <v>105</v>
      </c>
      <c r="D183" s="43" t="s">
        <v>145</v>
      </c>
      <c r="E183" s="43">
        <v>4342137</v>
      </c>
      <c r="F183" s="43" t="s">
        <v>149</v>
      </c>
      <c r="G183" s="44">
        <v>3990</v>
      </c>
      <c r="H183" s="44">
        <v>2</v>
      </c>
      <c r="I183" s="206">
        <v>43332.217824074083</v>
      </c>
      <c r="J183" s="2" t="s">
        <v>40</v>
      </c>
      <c r="K183" s="68" t="str">
        <f>VLOOKUP(D183,Base!D:E,2,0)</f>
        <v>SANTIAGO</v>
      </c>
    </row>
    <row r="184" spans="1:11" ht="15" customHeight="1" x14ac:dyDescent="0.25">
      <c r="A184" s="18">
        <f t="shared" si="2"/>
        <v>4342137</v>
      </c>
      <c r="B184" s="43" t="s">
        <v>148</v>
      </c>
      <c r="C184" s="43" t="s">
        <v>105</v>
      </c>
      <c r="D184" s="43" t="s">
        <v>146</v>
      </c>
      <c r="E184" s="43">
        <v>4342137</v>
      </c>
      <c r="F184" s="43" t="s">
        <v>149</v>
      </c>
      <c r="G184" s="44">
        <v>3990</v>
      </c>
      <c r="H184" s="44">
        <v>2</v>
      </c>
      <c r="I184" s="206">
        <v>43332.217465277783</v>
      </c>
      <c r="J184" s="2" t="s">
        <v>40</v>
      </c>
      <c r="K184" s="68" t="str">
        <f>VLOOKUP(D184,Base!D:E,2,0)</f>
        <v>TALAGANTE</v>
      </c>
    </row>
    <row r="185" spans="1:11" ht="15" customHeight="1" x14ac:dyDescent="0.25">
      <c r="A185" s="18">
        <f t="shared" si="2"/>
        <v>4342137</v>
      </c>
      <c r="B185" s="43" t="s">
        <v>148</v>
      </c>
      <c r="C185" s="43" t="s">
        <v>105</v>
      </c>
      <c r="D185" s="43" t="s">
        <v>147</v>
      </c>
      <c r="E185" s="43">
        <v>4342137</v>
      </c>
      <c r="F185" s="43" t="s">
        <v>149</v>
      </c>
      <c r="G185" s="44">
        <v>3990</v>
      </c>
      <c r="H185" s="44">
        <v>2</v>
      </c>
      <c r="I185" s="206">
        <v>43332.217523148152</v>
      </c>
      <c r="J185" s="2" t="s">
        <v>40</v>
      </c>
      <c r="K185" s="68" t="str">
        <f>VLOOKUP(D185,Base!D:E,2,0)</f>
        <v>VITACURA</v>
      </c>
    </row>
    <row r="186" spans="1:11" ht="15" customHeight="1" x14ac:dyDescent="0.25">
      <c r="A186" s="18">
        <f t="shared" si="2"/>
        <v>5643210</v>
      </c>
      <c r="B186" s="43" t="s">
        <v>148</v>
      </c>
      <c r="C186" s="43" t="s">
        <v>36</v>
      </c>
      <c r="D186" s="43" t="s">
        <v>37</v>
      </c>
      <c r="E186" s="43">
        <v>5643210</v>
      </c>
      <c r="F186" s="43" t="s">
        <v>151</v>
      </c>
      <c r="G186" s="44">
        <v>9990</v>
      </c>
      <c r="H186" s="44">
        <v>4</v>
      </c>
      <c r="I186" s="206">
        <v>43332.217476851853</v>
      </c>
      <c r="J186" s="2" t="s">
        <v>152</v>
      </c>
      <c r="K186" s="68" t="str">
        <f>VLOOKUP(D186,Base!D:E,2,0)</f>
        <v>ANTOFAGASTA</v>
      </c>
    </row>
    <row r="187" spans="1:11" ht="15" customHeight="1" x14ac:dyDescent="0.25">
      <c r="A187" s="18">
        <f t="shared" si="2"/>
        <v>5643210</v>
      </c>
      <c r="B187" s="43" t="s">
        <v>148</v>
      </c>
      <c r="C187" s="43" t="s">
        <v>36</v>
      </c>
      <c r="D187" s="43" t="s">
        <v>42</v>
      </c>
      <c r="E187" s="43">
        <v>5643210</v>
      </c>
      <c r="F187" s="43" t="s">
        <v>151</v>
      </c>
      <c r="G187" s="44">
        <v>8990</v>
      </c>
      <c r="H187" s="44">
        <v>4</v>
      </c>
      <c r="I187" s="206">
        <v>43332.217777777783</v>
      </c>
      <c r="J187" s="2" t="s">
        <v>152</v>
      </c>
      <c r="K187" s="68" t="str">
        <f>VLOOKUP(D187,Base!D:E,2,0)</f>
        <v>CALAMA</v>
      </c>
    </row>
    <row r="188" spans="1:11" ht="15" customHeight="1" x14ac:dyDescent="0.25">
      <c r="A188" s="18">
        <f t="shared" si="2"/>
        <v>5643210</v>
      </c>
      <c r="B188" s="43" t="s">
        <v>148</v>
      </c>
      <c r="C188" s="43" t="s">
        <v>44</v>
      </c>
      <c r="D188" s="43" t="s">
        <v>45</v>
      </c>
      <c r="E188" s="43">
        <v>5643210</v>
      </c>
      <c r="F188" s="43" t="s">
        <v>151</v>
      </c>
      <c r="G188" s="44">
        <v>10990</v>
      </c>
      <c r="H188" s="44">
        <v>5</v>
      </c>
      <c r="I188" s="206">
        <v>43332.217673611107</v>
      </c>
      <c r="J188" s="2" t="s">
        <v>152</v>
      </c>
      <c r="K188" s="68" t="str">
        <f>VLOOKUP(D188,Base!D:E,2,0)</f>
        <v>ARICA</v>
      </c>
    </row>
    <row r="189" spans="1:11" ht="15" customHeight="1" x14ac:dyDescent="0.25">
      <c r="A189" s="18">
        <f t="shared" si="2"/>
        <v>5643210</v>
      </c>
      <c r="B189" s="43" t="s">
        <v>148</v>
      </c>
      <c r="C189" s="43" t="s">
        <v>46</v>
      </c>
      <c r="D189" s="43" t="s">
        <v>47</v>
      </c>
      <c r="E189" s="43">
        <v>5643210</v>
      </c>
      <c r="F189" s="43" t="s">
        <v>151</v>
      </c>
      <c r="G189" s="44">
        <v>9990</v>
      </c>
      <c r="H189" s="44">
        <v>4</v>
      </c>
      <c r="I189" s="206">
        <v>43332.217824074083</v>
      </c>
      <c r="J189" s="2" t="s">
        <v>152</v>
      </c>
      <c r="K189" s="68" t="str">
        <f>VLOOKUP(D189,Base!D:E,2,0)</f>
        <v>COPIAPO</v>
      </c>
    </row>
    <row r="190" spans="1:11" ht="15" customHeight="1" x14ac:dyDescent="0.25">
      <c r="A190" s="18">
        <f t="shared" si="2"/>
        <v>5643210</v>
      </c>
      <c r="B190" s="43" t="s">
        <v>148</v>
      </c>
      <c r="C190" s="43" t="s">
        <v>46</v>
      </c>
      <c r="D190" s="43" t="s">
        <v>48</v>
      </c>
      <c r="E190" s="43">
        <v>5643210</v>
      </c>
      <c r="F190" s="43" t="s">
        <v>151</v>
      </c>
      <c r="G190" s="44">
        <v>4990</v>
      </c>
      <c r="H190" s="44">
        <v>5</v>
      </c>
      <c r="I190" s="206">
        <v>43332.217789351853</v>
      </c>
      <c r="J190" s="2" t="s">
        <v>152</v>
      </c>
      <c r="K190" s="68" t="str">
        <f>VLOOKUP(D190,Base!D:E,2,0)</f>
        <v>VALLENAR</v>
      </c>
    </row>
    <row r="191" spans="1:11" ht="15" customHeight="1" x14ac:dyDescent="0.25">
      <c r="A191" s="18">
        <f t="shared" si="2"/>
        <v>5643210</v>
      </c>
      <c r="B191" s="43" t="s">
        <v>148</v>
      </c>
      <c r="C191" s="43" t="s">
        <v>49</v>
      </c>
      <c r="D191" s="43" t="s">
        <v>50</v>
      </c>
      <c r="E191" s="43">
        <v>5643210</v>
      </c>
      <c r="F191" s="43" t="s">
        <v>151</v>
      </c>
      <c r="G191" s="44">
        <v>14490</v>
      </c>
      <c r="H191" s="44">
        <v>12</v>
      </c>
      <c r="I191" s="206">
        <v>43332.217557870368</v>
      </c>
      <c r="J191" s="2" t="s">
        <v>152</v>
      </c>
      <c r="K191" s="68" t="str">
        <f>VLOOKUP(D191,Base!D:E,2,0)</f>
        <v>COYHAIQUE</v>
      </c>
    </row>
    <row r="192" spans="1:11" ht="15" customHeight="1" x14ac:dyDescent="0.25">
      <c r="A192" s="18">
        <f t="shared" si="2"/>
        <v>5643210</v>
      </c>
      <c r="B192" s="43" t="s">
        <v>148</v>
      </c>
      <c r="C192" s="43" t="s">
        <v>51</v>
      </c>
      <c r="D192" s="43" t="s">
        <v>52</v>
      </c>
      <c r="E192" s="43">
        <v>5643210</v>
      </c>
      <c r="F192" s="43" t="s">
        <v>151</v>
      </c>
      <c r="G192" s="44">
        <v>8990</v>
      </c>
      <c r="H192" s="44">
        <v>2</v>
      </c>
      <c r="I192" s="206">
        <v>43332.217442129629</v>
      </c>
      <c r="J192" s="2" t="s">
        <v>152</v>
      </c>
      <c r="K192" s="68" t="str">
        <f>VLOOKUP(D192,Base!D:E,2,0)</f>
        <v>COQUIMBO</v>
      </c>
    </row>
    <row r="193" spans="1:11" ht="15" customHeight="1" x14ac:dyDescent="0.25">
      <c r="A193" s="18">
        <f t="shared" si="2"/>
        <v>5643210</v>
      </c>
      <c r="B193" s="43" t="s">
        <v>148</v>
      </c>
      <c r="C193" s="43" t="s">
        <v>51</v>
      </c>
      <c r="D193" s="43" t="s">
        <v>53</v>
      </c>
      <c r="E193" s="43">
        <v>5643210</v>
      </c>
      <c r="F193" s="43" t="s">
        <v>151</v>
      </c>
      <c r="G193" s="44">
        <v>7490</v>
      </c>
      <c r="H193" s="44">
        <v>3</v>
      </c>
      <c r="I193" s="206">
        <v>43332.218113425923</v>
      </c>
      <c r="J193" s="2" t="s">
        <v>152</v>
      </c>
      <c r="K193" s="68" t="str">
        <f>VLOOKUP(D193,Base!D:E,2,0)</f>
        <v>ILLAPEL</v>
      </c>
    </row>
    <row r="194" spans="1:11" ht="15" customHeight="1" x14ac:dyDescent="0.25">
      <c r="A194" s="18">
        <f t="shared" ref="A194:A257" si="3">E194</f>
        <v>5643210</v>
      </c>
      <c r="B194" s="43" t="s">
        <v>148</v>
      </c>
      <c r="C194" s="43" t="s">
        <v>51</v>
      </c>
      <c r="D194" s="43" t="s">
        <v>54</v>
      </c>
      <c r="E194" s="43">
        <v>5643210</v>
      </c>
      <c r="F194" s="43" t="s">
        <v>151</v>
      </c>
      <c r="G194" s="44">
        <v>6990</v>
      </c>
      <c r="H194" s="44">
        <v>2</v>
      </c>
      <c r="I194" s="206">
        <v>43332.217476851853</v>
      </c>
      <c r="J194" s="2" t="s">
        <v>152</v>
      </c>
      <c r="K194" s="68" t="str">
        <f>VLOOKUP(D194,Base!D:E,2,0)</f>
        <v>LA SERENA</v>
      </c>
    </row>
    <row r="195" spans="1:11" ht="15" customHeight="1" x14ac:dyDescent="0.25">
      <c r="A195" s="18">
        <f t="shared" si="3"/>
        <v>5643210</v>
      </c>
      <c r="B195" s="43" t="s">
        <v>148</v>
      </c>
      <c r="C195" s="43" t="s">
        <v>51</v>
      </c>
      <c r="D195" s="43" t="s">
        <v>55</v>
      </c>
      <c r="E195" s="43">
        <v>5643210</v>
      </c>
      <c r="F195" s="43" t="s">
        <v>151</v>
      </c>
      <c r="G195" s="44">
        <v>7990</v>
      </c>
      <c r="H195" s="44">
        <v>3</v>
      </c>
      <c r="I195" s="206">
        <v>43332.217800925922</v>
      </c>
      <c r="J195" s="2" t="s">
        <v>152</v>
      </c>
      <c r="K195" s="68" t="str">
        <f>VLOOKUP(D195,Base!D:E,2,0)</f>
        <v>LOS VILOS</v>
      </c>
    </row>
    <row r="196" spans="1:11" ht="15" customHeight="1" x14ac:dyDescent="0.25">
      <c r="A196" s="18">
        <f t="shared" si="3"/>
        <v>5643210</v>
      </c>
      <c r="B196" s="43" t="s">
        <v>148</v>
      </c>
      <c r="C196" s="43" t="s">
        <v>51</v>
      </c>
      <c r="D196" s="43" t="s">
        <v>56</v>
      </c>
      <c r="E196" s="43">
        <v>5643210</v>
      </c>
      <c r="F196" s="43" t="s">
        <v>151</v>
      </c>
      <c r="G196" s="44">
        <v>7990</v>
      </c>
      <c r="H196" s="44">
        <v>2</v>
      </c>
      <c r="I196" s="206">
        <v>43332.2182523148</v>
      </c>
      <c r="J196" s="2" t="s">
        <v>152</v>
      </c>
      <c r="K196" s="68" t="str">
        <f>VLOOKUP(D196,Base!D:E,2,0)</f>
        <v>OVALLE</v>
      </c>
    </row>
    <row r="197" spans="1:11" ht="15" customHeight="1" x14ac:dyDescent="0.25">
      <c r="A197" s="18">
        <f t="shared" si="3"/>
        <v>5643210</v>
      </c>
      <c r="B197" s="43" t="s">
        <v>148</v>
      </c>
      <c r="C197" s="43" t="s">
        <v>51</v>
      </c>
      <c r="D197" s="43" t="s">
        <v>57</v>
      </c>
      <c r="E197" s="43">
        <v>5643210</v>
      </c>
      <c r="F197" s="43" t="s">
        <v>151</v>
      </c>
      <c r="G197" s="44">
        <v>7490</v>
      </c>
      <c r="H197" s="44">
        <v>3</v>
      </c>
      <c r="I197" s="206">
        <v>43332.217824074083</v>
      </c>
      <c r="J197" s="2" t="s">
        <v>152</v>
      </c>
      <c r="K197" s="68" t="str">
        <f>VLOOKUP(D197,Base!D:E,2,0)</f>
        <v>SALAMANCA</v>
      </c>
    </row>
    <row r="198" spans="1:11" ht="15" customHeight="1" x14ac:dyDescent="0.25">
      <c r="A198" s="18">
        <f t="shared" si="3"/>
        <v>5643210</v>
      </c>
      <c r="B198" s="43" t="s">
        <v>148</v>
      </c>
      <c r="C198" s="43" t="s">
        <v>58</v>
      </c>
      <c r="D198" s="43" t="s">
        <v>59</v>
      </c>
      <c r="E198" s="43">
        <v>5643210</v>
      </c>
      <c r="F198" s="43" t="s">
        <v>151</v>
      </c>
      <c r="G198" s="44">
        <v>111118990</v>
      </c>
      <c r="H198" s="44">
        <v>3</v>
      </c>
      <c r="I198" s="206">
        <v>43332.218287037038</v>
      </c>
      <c r="J198" s="2" t="s">
        <v>152</v>
      </c>
      <c r="K198" s="68" t="str">
        <f>VLOOKUP(D198,Base!D:E,2,0)</f>
        <v>ANGOL</v>
      </c>
    </row>
    <row r="199" spans="1:11" ht="15" customHeight="1" x14ac:dyDescent="0.25">
      <c r="A199" s="18">
        <f t="shared" si="3"/>
        <v>5643210</v>
      </c>
      <c r="B199" s="43" t="s">
        <v>148</v>
      </c>
      <c r="C199" s="43" t="s">
        <v>58</v>
      </c>
      <c r="D199" s="43" t="s">
        <v>60</v>
      </c>
      <c r="E199" s="43">
        <v>5643210</v>
      </c>
      <c r="F199" s="43" t="s">
        <v>151</v>
      </c>
      <c r="G199" s="44">
        <v>9990</v>
      </c>
      <c r="H199" s="44">
        <v>3</v>
      </c>
      <c r="I199" s="206">
        <v>43332.218425925923</v>
      </c>
      <c r="J199" s="2" t="s">
        <v>152</v>
      </c>
      <c r="K199" s="68" t="str">
        <f>VLOOKUP(D199,Base!D:E,2,0)</f>
        <v>PUCÓN</v>
      </c>
    </row>
    <row r="200" spans="1:11" ht="15" customHeight="1" x14ac:dyDescent="0.25">
      <c r="A200" s="18">
        <f t="shared" si="3"/>
        <v>5643210</v>
      </c>
      <c r="B200" s="43" t="s">
        <v>148</v>
      </c>
      <c r="C200" s="43" t="s">
        <v>58</v>
      </c>
      <c r="D200" s="43" t="s">
        <v>61</v>
      </c>
      <c r="E200" s="43">
        <v>5643210</v>
      </c>
      <c r="F200" s="43" t="s">
        <v>151</v>
      </c>
      <c r="G200" s="44">
        <v>7990</v>
      </c>
      <c r="H200" s="44">
        <v>2</v>
      </c>
      <c r="I200" s="206">
        <v>43332.217777777783</v>
      </c>
      <c r="J200" s="2" t="s">
        <v>152</v>
      </c>
      <c r="K200" s="68" t="str">
        <f>VLOOKUP(D200,Base!D:E,2,0)</f>
        <v>TEMUCO</v>
      </c>
    </row>
    <row r="201" spans="1:11" ht="15" customHeight="1" x14ac:dyDescent="0.25">
      <c r="A201" s="18">
        <f t="shared" si="3"/>
        <v>5643210</v>
      </c>
      <c r="B201" s="43" t="s">
        <v>148</v>
      </c>
      <c r="C201" s="43" t="s">
        <v>58</v>
      </c>
      <c r="D201" s="43" t="s">
        <v>62</v>
      </c>
      <c r="E201" s="43">
        <v>5643210</v>
      </c>
      <c r="F201" s="43" t="s">
        <v>151</v>
      </c>
      <c r="G201" s="44">
        <v>8990</v>
      </c>
      <c r="H201" s="44">
        <v>3</v>
      </c>
      <c r="I201" s="206">
        <v>43332.218287037038</v>
      </c>
      <c r="J201" s="2" t="s">
        <v>152</v>
      </c>
      <c r="K201" s="68" t="str">
        <f>VLOOKUP(D201,Base!D:E,2,0)</f>
        <v>VILLARRICA</v>
      </c>
    </row>
    <row r="202" spans="1:11" ht="15" customHeight="1" x14ac:dyDescent="0.25">
      <c r="A202" s="18">
        <f t="shared" si="3"/>
        <v>5643210</v>
      </c>
      <c r="B202" s="43" t="s">
        <v>148</v>
      </c>
      <c r="C202" s="43" t="s">
        <v>63</v>
      </c>
      <c r="D202" s="43" t="s">
        <v>64</v>
      </c>
      <c r="E202" s="43">
        <v>5643210</v>
      </c>
      <c r="F202" s="43" t="s">
        <v>151</v>
      </c>
      <c r="G202" s="44">
        <v>8990</v>
      </c>
      <c r="H202" s="44">
        <v>4</v>
      </c>
      <c r="I202" s="206">
        <v>43332.218425925923</v>
      </c>
      <c r="J202" s="2" t="s">
        <v>152</v>
      </c>
      <c r="K202" s="68" t="str">
        <f>VLOOKUP(D202,Base!D:E,2,0)</f>
        <v>CASTRO</v>
      </c>
    </row>
    <row r="203" spans="1:11" ht="15" customHeight="1" x14ac:dyDescent="0.25">
      <c r="A203" s="18">
        <f t="shared" si="3"/>
        <v>5643210</v>
      </c>
      <c r="B203" s="43" t="s">
        <v>148</v>
      </c>
      <c r="C203" s="43" t="s">
        <v>63</v>
      </c>
      <c r="D203" s="43" t="s">
        <v>65</v>
      </c>
      <c r="E203" s="43">
        <v>5643210</v>
      </c>
      <c r="F203" s="43" t="s">
        <v>151</v>
      </c>
      <c r="G203" s="44">
        <v>10990</v>
      </c>
      <c r="H203" s="44">
        <v>2</v>
      </c>
      <c r="I203" s="206">
        <v>43332.217662037037</v>
      </c>
      <c r="J203" s="2" t="s">
        <v>152</v>
      </c>
      <c r="K203" s="68" t="str">
        <f>VLOOKUP(D203,Base!D:E,2,0)</f>
        <v>OSORNO</v>
      </c>
    </row>
    <row r="204" spans="1:11" ht="15" customHeight="1" x14ac:dyDescent="0.25">
      <c r="A204" s="18">
        <f t="shared" si="3"/>
        <v>5643210</v>
      </c>
      <c r="B204" s="43" t="s">
        <v>148</v>
      </c>
      <c r="C204" s="43" t="s">
        <v>63</v>
      </c>
      <c r="D204" s="43" t="s">
        <v>66</v>
      </c>
      <c r="E204" s="43">
        <v>5643210</v>
      </c>
      <c r="F204" s="43" t="s">
        <v>151</v>
      </c>
      <c r="G204" s="44">
        <v>9490</v>
      </c>
      <c r="H204" s="44">
        <v>2</v>
      </c>
      <c r="I204" s="206">
        <v>43332.21769675926</v>
      </c>
      <c r="J204" s="2" t="s">
        <v>152</v>
      </c>
      <c r="K204" s="68" t="str">
        <f>VLOOKUP(D204,Base!D:E,2,0)</f>
        <v>PUERTO MONTT</v>
      </c>
    </row>
    <row r="205" spans="1:11" ht="15" customHeight="1" x14ac:dyDescent="0.25">
      <c r="A205" s="18">
        <f t="shared" si="3"/>
        <v>5643210</v>
      </c>
      <c r="B205" s="43" t="s">
        <v>148</v>
      </c>
      <c r="C205" s="43" t="s">
        <v>63</v>
      </c>
      <c r="D205" s="43" t="s">
        <v>67</v>
      </c>
      <c r="E205" s="43">
        <v>5643210</v>
      </c>
      <c r="F205" s="43" t="s">
        <v>151</v>
      </c>
      <c r="G205" s="44">
        <v>8990</v>
      </c>
      <c r="H205" s="44">
        <v>2</v>
      </c>
      <c r="I205" s="206">
        <v>43332.218287037038</v>
      </c>
      <c r="J205" s="2" t="s">
        <v>152</v>
      </c>
      <c r="K205" s="68" t="str">
        <f>VLOOKUP(D205,Base!D:E,2,0)</f>
        <v>PUERTO VARAS</v>
      </c>
    </row>
    <row r="206" spans="1:11" ht="15" customHeight="1" x14ac:dyDescent="0.25">
      <c r="A206" s="18">
        <f t="shared" si="3"/>
        <v>5643210</v>
      </c>
      <c r="B206" s="43" t="s">
        <v>148</v>
      </c>
      <c r="C206" s="43" t="s">
        <v>68</v>
      </c>
      <c r="D206" s="43" t="s">
        <v>69</v>
      </c>
      <c r="E206" s="43">
        <v>5643210</v>
      </c>
      <c r="F206" s="43" t="s">
        <v>151</v>
      </c>
      <c r="G206" s="44">
        <v>8990</v>
      </c>
      <c r="H206" s="44">
        <v>2</v>
      </c>
      <c r="I206" s="206">
        <v>43332.218414351853</v>
      </c>
      <c r="J206" s="2" t="s">
        <v>152</v>
      </c>
      <c r="K206" s="68" t="str">
        <f>VLOOKUP(D206,Base!D:E,2,0)</f>
        <v>LA UNIÓN</v>
      </c>
    </row>
    <row r="207" spans="1:11" ht="15" customHeight="1" x14ac:dyDescent="0.25">
      <c r="A207" s="18">
        <f t="shared" si="3"/>
        <v>5643210</v>
      </c>
      <c r="B207" s="43" t="s">
        <v>148</v>
      </c>
      <c r="C207" s="43" t="s">
        <v>68</v>
      </c>
      <c r="D207" s="43" t="s">
        <v>70</v>
      </c>
      <c r="E207" s="43">
        <v>5643210</v>
      </c>
      <c r="F207" s="43" t="s">
        <v>151</v>
      </c>
      <c r="G207" s="44">
        <v>8990</v>
      </c>
      <c r="H207" s="44">
        <v>2</v>
      </c>
      <c r="I207" s="206">
        <v>43332.217488425929</v>
      </c>
      <c r="J207" s="2" t="s">
        <v>152</v>
      </c>
      <c r="K207" s="68" t="str">
        <f>VLOOKUP(D207,Base!D:E,2,0)</f>
        <v>VALDIVIA</v>
      </c>
    </row>
    <row r="208" spans="1:11" ht="15" customHeight="1" x14ac:dyDescent="0.25">
      <c r="A208" s="18">
        <f t="shared" si="3"/>
        <v>5643210</v>
      </c>
      <c r="B208" s="43" t="s">
        <v>148</v>
      </c>
      <c r="C208" s="43" t="s">
        <v>71</v>
      </c>
      <c r="D208" s="43" t="s">
        <v>72</v>
      </c>
      <c r="E208" s="43">
        <v>5643210</v>
      </c>
      <c r="F208" s="43" t="s">
        <v>151</v>
      </c>
      <c r="G208" s="44">
        <v>9990</v>
      </c>
      <c r="H208" s="44">
        <v>14</v>
      </c>
      <c r="I208" s="206">
        <v>43332.217835648153</v>
      </c>
      <c r="J208" s="2" t="s">
        <v>152</v>
      </c>
      <c r="K208" s="68" t="str">
        <f>VLOOKUP(D208,Base!D:E,2,0)</f>
        <v>PUNTA ARENAS</v>
      </c>
    </row>
    <row r="209" spans="1:11" ht="15" customHeight="1" x14ac:dyDescent="0.25">
      <c r="A209" s="18">
        <f t="shared" si="3"/>
        <v>5643210</v>
      </c>
      <c r="B209" s="43" t="s">
        <v>148</v>
      </c>
      <c r="C209" s="43" t="s">
        <v>73</v>
      </c>
      <c r="D209" s="43" t="s">
        <v>74</v>
      </c>
      <c r="E209" s="43">
        <v>5643210</v>
      </c>
      <c r="F209" s="43" t="s">
        <v>151</v>
      </c>
      <c r="G209" s="44">
        <v>11990</v>
      </c>
      <c r="H209" s="44">
        <v>5</v>
      </c>
      <c r="I209" s="206">
        <v>43332.217453703714</v>
      </c>
      <c r="J209" s="2" t="s">
        <v>152</v>
      </c>
      <c r="K209" s="68" t="str">
        <f>VLOOKUP(D209,Base!D:E,2,0)</f>
        <v>IQUIQUE</v>
      </c>
    </row>
    <row r="210" spans="1:11" ht="15" customHeight="1" x14ac:dyDescent="0.25">
      <c r="A210" s="18">
        <f t="shared" si="3"/>
        <v>5643210</v>
      </c>
      <c r="B210" s="43" t="s">
        <v>148</v>
      </c>
      <c r="C210" s="43" t="s">
        <v>75</v>
      </c>
      <c r="D210" s="43" t="s">
        <v>76</v>
      </c>
      <c r="E210" s="43">
        <v>5643210</v>
      </c>
      <c r="F210" s="43" t="s">
        <v>151</v>
      </c>
      <c r="G210" s="44">
        <v>3990</v>
      </c>
      <c r="H210" s="44">
        <v>2</v>
      </c>
      <c r="I210" s="206">
        <v>43332.218263888892</v>
      </c>
      <c r="J210" s="2" t="s">
        <v>152</v>
      </c>
      <c r="K210" s="68" t="str">
        <f>VLOOKUP(D210,Base!D:E,2,0)</f>
        <v>CON-CON</v>
      </c>
    </row>
    <row r="211" spans="1:11" ht="15" customHeight="1" x14ac:dyDescent="0.25">
      <c r="A211" s="18">
        <f t="shared" si="3"/>
        <v>5643210</v>
      </c>
      <c r="B211" s="43" t="s">
        <v>148</v>
      </c>
      <c r="C211" s="43" t="s">
        <v>75</v>
      </c>
      <c r="D211" s="43" t="s">
        <v>77</v>
      </c>
      <c r="E211" s="43">
        <v>5643210</v>
      </c>
      <c r="F211" s="43" t="s">
        <v>151</v>
      </c>
      <c r="G211" s="44">
        <v>4990</v>
      </c>
      <c r="H211" s="44">
        <v>2</v>
      </c>
      <c r="I211" s="206">
        <v>43332.218101851853</v>
      </c>
      <c r="J211" s="2" t="s">
        <v>152</v>
      </c>
      <c r="K211" s="68" t="str">
        <f>VLOOKUP(D211,Base!D:E,2,0)</f>
        <v>LIMACHE</v>
      </c>
    </row>
    <row r="212" spans="1:11" ht="15" customHeight="1" x14ac:dyDescent="0.25">
      <c r="A212" s="18">
        <f t="shared" si="3"/>
        <v>5643210</v>
      </c>
      <c r="B212" s="43" t="s">
        <v>148</v>
      </c>
      <c r="C212" s="43" t="s">
        <v>75</v>
      </c>
      <c r="D212" s="43" t="s">
        <v>78</v>
      </c>
      <c r="E212" s="43">
        <v>5643210</v>
      </c>
      <c r="F212" s="43" t="s">
        <v>151</v>
      </c>
      <c r="G212" s="44">
        <v>6490</v>
      </c>
      <c r="H212" s="44">
        <v>2</v>
      </c>
      <c r="I212" s="206">
        <v>43332.218287037038</v>
      </c>
      <c r="J212" s="2" t="s">
        <v>152</v>
      </c>
      <c r="K212" s="68" t="str">
        <f>VLOOKUP(D212,Base!D:E,2,0)</f>
        <v>LOS ANDES</v>
      </c>
    </row>
    <row r="213" spans="1:11" ht="15" customHeight="1" x14ac:dyDescent="0.25">
      <c r="A213" s="18">
        <f t="shared" si="3"/>
        <v>5643210</v>
      </c>
      <c r="B213" s="43" t="s">
        <v>148</v>
      </c>
      <c r="C213" s="43" t="s">
        <v>75</v>
      </c>
      <c r="D213" s="43" t="s">
        <v>79</v>
      </c>
      <c r="E213" s="43">
        <v>5643210</v>
      </c>
      <c r="F213" s="43" t="s">
        <v>151</v>
      </c>
      <c r="G213" s="44">
        <v>3990</v>
      </c>
      <c r="H213" s="44">
        <v>2</v>
      </c>
      <c r="I213" s="206">
        <v>43332.218425925923</v>
      </c>
      <c r="J213" s="2" t="s">
        <v>152</v>
      </c>
      <c r="K213" s="68" t="str">
        <f>VLOOKUP(D213,Base!D:E,2,0)</f>
        <v>QUILLOTA</v>
      </c>
    </row>
    <row r="214" spans="1:11" ht="15" customHeight="1" x14ac:dyDescent="0.25">
      <c r="A214" s="18">
        <f t="shared" si="3"/>
        <v>5643210</v>
      </c>
      <c r="B214" s="43" t="s">
        <v>148</v>
      </c>
      <c r="C214" s="43" t="s">
        <v>75</v>
      </c>
      <c r="D214" s="43" t="s">
        <v>80</v>
      </c>
      <c r="E214" s="43">
        <v>5643210</v>
      </c>
      <c r="F214" s="43" t="s">
        <v>151</v>
      </c>
      <c r="G214" s="44">
        <v>3990</v>
      </c>
      <c r="H214" s="44">
        <v>2</v>
      </c>
      <c r="I214" s="206">
        <v>43332.217673611107</v>
      </c>
      <c r="J214" s="2" t="s">
        <v>152</v>
      </c>
      <c r="K214" s="68" t="str">
        <f>VLOOKUP(D214,Base!D:E,2,0)</f>
        <v>QUILPUE</v>
      </c>
    </row>
    <row r="215" spans="1:11" ht="15" customHeight="1" x14ac:dyDescent="0.25">
      <c r="A215" s="18">
        <f t="shared" si="3"/>
        <v>5643210</v>
      </c>
      <c r="B215" s="43" t="s">
        <v>148</v>
      </c>
      <c r="C215" s="43" t="s">
        <v>75</v>
      </c>
      <c r="D215" s="43" t="s">
        <v>81</v>
      </c>
      <c r="E215" s="43">
        <v>5643210</v>
      </c>
      <c r="F215" s="43" t="s">
        <v>151</v>
      </c>
      <c r="G215" s="44">
        <v>4990</v>
      </c>
      <c r="H215" s="44">
        <v>2</v>
      </c>
      <c r="I215" s="206">
        <v>43332.2182523148</v>
      </c>
      <c r="J215" s="2" t="s">
        <v>152</v>
      </c>
      <c r="K215" s="68" t="str">
        <f>VLOOKUP(D215,Base!D:E,2,0)</f>
        <v>SAN ANTONIO</v>
      </c>
    </row>
    <row r="216" spans="1:11" ht="15" customHeight="1" x14ac:dyDescent="0.25">
      <c r="A216" s="18">
        <f t="shared" si="3"/>
        <v>5643210</v>
      </c>
      <c r="B216" s="43" t="s">
        <v>148</v>
      </c>
      <c r="C216" s="43" t="s">
        <v>75</v>
      </c>
      <c r="D216" s="43" t="s">
        <v>82</v>
      </c>
      <c r="E216" s="43">
        <v>5643210</v>
      </c>
      <c r="F216" s="43" t="s">
        <v>151</v>
      </c>
      <c r="G216" s="44">
        <v>6490</v>
      </c>
      <c r="H216" s="44">
        <v>2</v>
      </c>
      <c r="I216" s="206">
        <v>43332.217488425929</v>
      </c>
      <c r="J216" s="2" t="s">
        <v>152</v>
      </c>
      <c r="K216" s="68" t="str">
        <f>VLOOKUP(D216,Base!D:E,2,0)</f>
        <v>SAN FELIPE</v>
      </c>
    </row>
    <row r="217" spans="1:11" ht="15" customHeight="1" x14ac:dyDescent="0.25">
      <c r="A217" s="18">
        <f t="shared" si="3"/>
        <v>5643210</v>
      </c>
      <c r="B217" s="43" t="s">
        <v>148</v>
      </c>
      <c r="C217" s="43" t="s">
        <v>75</v>
      </c>
      <c r="D217" s="43" t="s">
        <v>83</v>
      </c>
      <c r="E217" s="43">
        <v>5643210</v>
      </c>
      <c r="F217" s="43" t="s">
        <v>151</v>
      </c>
      <c r="G217" s="44">
        <v>3990</v>
      </c>
      <c r="H217" s="44">
        <v>2</v>
      </c>
      <c r="I217" s="206">
        <v>43332.217534722222</v>
      </c>
      <c r="J217" s="2" t="s">
        <v>152</v>
      </c>
      <c r="K217" s="68" t="str">
        <f>VLOOKUP(D217,Base!D:E,2,0)</f>
        <v>VALPARAISO</v>
      </c>
    </row>
    <row r="218" spans="1:11" ht="15" customHeight="1" x14ac:dyDescent="0.25">
      <c r="A218" s="18">
        <f t="shared" si="3"/>
        <v>5643210</v>
      </c>
      <c r="B218" s="43" t="s">
        <v>148</v>
      </c>
      <c r="C218" s="43" t="s">
        <v>75</v>
      </c>
      <c r="D218" s="43" t="s">
        <v>84</v>
      </c>
      <c r="E218" s="43">
        <v>5643210</v>
      </c>
      <c r="F218" s="43" t="s">
        <v>151</v>
      </c>
      <c r="G218" s="44">
        <v>3990</v>
      </c>
      <c r="H218" s="44">
        <v>2</v>
      </c>
      <c r="I218" s="206">
        <v>43332.2176273148</v>
      </c>
      <c r="J218" s="2" t="s">
        <v>152</v>
      </c>
      <c r="K218" s="68" t="str">
        <f>VLOOKUP(D218,Base!D:E,2,0)</f>
        <v>VILLA ALEMANA</v>
      </c>
    </row>
    <row r="219" spans="1:11" ht="15" customHeight="1" x14ac:dyDescent="0.25">
      <c r="A219" s="18">
        <f t="shared" si="3"/>
        <v>5643210</v>
      </c>
      <c r="B219" s="43" t="s">
        <v>148</v>
      </c>
      <c r="C219" s="43" t="s">
        <v>75</v>
      </c>
      <c r="D219" s="43" t="s">
        <v>85</v>
      </c>
      <c r="E219" s="43">
        <v>5643210</v>
      </c>
      <c r="F219" s="43" t="s">
        <v>151</v>
      </c>
      <c r="G219" s="44">
        <v>3990</v>
      </c>
      <c r="H219" s="44">
        <v>2</v>
      </c>
      <c r="I219" s="206">
        <v>43332.217407407406</v>
      </c>
      <c r="J219" s="2" t="s">
        <v>152</v>
      </c>
      <c r="K219" s="68" t="str">
        <f>VLOOKUP(D219,Base!D:E,2,0)</f>
        <v>VIÑA DEL MAR</v>
      </c>
    </row>
    <row r="220" spans="1:11" ht="15" customHeight="1" x14ac:dyDescent="0.25">
      <c r="A220" s="18">
        <f t="shared" si="3"/>
        <v>5643210</v>
      </c>
      <c r="B220" s="43" t="s">
        <v>148</v>
      </c>
      <c r="C220" s="43" t="s">
        <v>86</v>
      </c>
      <c r="D220" s="43" t="s">
        <v>87</v>
      </c>
      <c r="E220" s="43">
        <v>5643210</v>
      </c>
      <c r="F220" s="43" t="s">
        <v>151</v>
      </c>
      <c r="G220" s="44">
        <v>6990</v>
      </c>
      <c r="H220" s="44">
        <v>3</v>
      </c>
      <c r="I220" s="206">
        <v>43332.2182523148</v>
      </c>
      <c r="J220" s="2" t="s">
        <v>152</v>
      </c>
      <c r="K220" s="68" t="str">
        <f>VLOOKUP(D220,Base!D:E,2,0)</f>
        <v>ARAUCO</v>
      </c>
    </row>
    <row r="221" spans="1:11" ht="15" customHeight="1" x14ac:dyDescent="0.25">
      <c r="A221" s="18">
        <f t="shared" si="3"/>
        <v>5643210</v>
      </c>
      <c r="B221" s="43" t="s">
        <v>148</v>
      </c>
      <c r="C221" s="43" t="s">
        <v>86</v>
      </c>
      <c r="D221" s="43" t="s">
        <v>88</v>
      </c>
      <c r="E221" s="43">
        <v>5643210</v>
      </c>
      <c r="F221" s="43" t="s">
        <v>151</v>
      </c>
      <c r="G221" s="44">
        <v>6490</v>
      </c>
      <c r="H221" s="44">
        <v>3</v>
      </c>
      <c r="I221" s="206">
        <v>43332.218263888892</v>
      </c>
      <c r="J221" s="2" t="s">
        <v>152</v>
      </c>
      <c r="K221" s="68" t="str">
        <f>VLOOKUP(D221,Base!D:E,2,0)</f>
        <v>CHIGUAYANTE</v>
      </c>
    </row>
    <row r="222" spans="1:11" ht="15" customHeight="1" x14ac:dyDescent="0.25">
      <c r="A222" s="18">
        <f t="shared" si="3"/>
        <v>5643210</v>
      </c>
      <c r="B222" s="43" t="s">
        <v>148</v>
      </c>
      <c r="C222" s="43" t="s">
        <v>86</v>
      </c>
      <c r="D222" s="43" t="s">
        <v>89</v>
      </c>
      <c r="E222" s="43">
        <v>5643210</v>
      </c>
      <c r="F222" s="43" t="s">
        <v>151</v>
      </c>
      <c r="G222" s="44">
        <v>4990</v>
      </c>
      <c r="H222" s="44">
        <v>3</v>
      </c>
      <c r="I222" s="206">
        <v>43332.217662037037</v>
      </c>
      <c r="J222" s="2" t="s">
        <v>152</v>
      </c>
      <c r="K222" s="68" t="str">
        <f>VLOOKUP(D222,Base!D:E,2,0)</f>
        <v>CHILLAN</v>
      </c>
    </row>
    <row r="223" spans="1:11" ht="15" customHeight="1" x14ac:dyDescent="0.25">
      <c r="A223" s="18">
        <f t="shared" si="3"/>
        <v>5643210</v>
      </c>
      <c r="B223" s="43" t="s">
        <v>148</v>
      </c>
      <c r="C223" s="43" t="s">
        <v>86</v>
      </c>
      <c r="D223" s="43" t="s">
        <v>90</v>
      </c>
      <c r="E223" s="43">
        <v>5643210</v>
      </c>
      <c r="F223" s="43" t="s">
        <v>151</v>
      </c>
      <c r="G223" s="44">
        <v>4490</v>
      </c>
      <c r="H223" s="44">
        <v>3</v>
      </c>
      <c r="I223" s="206">
        <v>43332.217546296299</v>
      </c>
      <c r="J223" s="2" t="s">
        <v>152</v>
      </c>
      <c r="K223" s="68" t="str">
        <f>VLOOKUP(D223,Base!D:E,2,0)</f>
        <v>CONCEPCION</v>
      </c>
    </row>
    <row r="224" spans="1:11" ht="15" customHeight="1" x14ac:dyDescent="0.25">
      <c r="A224" s="18">
        <f t="shared" si="3"/>
        <v>5643210</v>
      </c>
      <c r="B224" s="43" t="s">
        <v>148</v>
      </c>
      <c r="C224" s="43" t="s">
        <v>86</v>
      </c>
      <c r="D224" s="43" t="s">
        <v>91</v>
      </c>
      <c r="E224" s="43">
        <v>5643210</v>
      </c>
      <c r="F224" s="43" t="s">
        <v>151</v>
      </c>
      <c r="G224" s="44">
        <v>6490</v>
      </c>
      <c r="H224" s="44">
        <v>3</v>
      </c>
      <c r="I224" s="206">
        <v>43332.217824074083</v>
      </c>
      <c r="J224" s="2" t="s">
        <v>152</v>
      </c>
      <c r="K224" s="68" t="str">
        <f>VLOOKUP(D224,Base!D:E,2,0)</f>
        <v>CORONEL</v>
      </c>
    </row>
    <row r="225" spans="1:11" ht="15" customHeight="1" x14ac:dyDescent="0.25">
      <c r="A225" s="18">
        <f t="shared" si="3"/>
        <v>5643210</v>
      </c>
      <c r="B225" s="43" t="s">
        <v>148</v>
      </c>
      <c r="C225" s="43" t="s">
        <v>86</v>
      </c>
      <c r="D225" s="43" t="s">
        <v>92</v>
      </c>
      <c r="E225" s="43">
        <v>5643210</v>
      </c>
      <c r="F225" s="43" t="s">
        <v>151</v>
      </c>
      <c r="G225" s="44">
        <v>6490</v>
      </c>
      <c r="H225" s="44">
        <v>3</v>
      </c>
      <c r="I225" s="206">
        <v>43332.217974537038</v>
      </c>
      <c r="J225" s="2" t="s">
        <v>152</v>
      </c>
      <c r="K225" s="68" t="str">
        <f>VLOOKUP(D225,Base!D:E,2,0)</f>
        <v>LEBU</v>
      </c>
    </row>
    <row r="226" spans="1:11" ht="15" customHeight="1" x14ac:dyDescent="0.25">
      <c r="A226" s="18">
        <f t="shared" si="3"/>
        <v>5643210</v>
      </c>
      <c r="B226" s="43" t="s">
        <v>148</v>
      </c>
      <c r="C226" s="43" t="s">
        <v>86</v>
      </c>
      <c r="D226" s="43" t="s">
        <v>93</v>
      </c>
      <c r="E226" s="43">
        <v>5643210</v>
      </c>
      <c r="F226" s="43" t="s">
        <v>151</v>
      </c>
      <c r="G226" s="44">
        <v>4990</v>
      </c>
      <c r="H226" s="44">
        <v>3</v>
      </c>
      <c r="I226" s="206">
        <v>43332.217557870368</v>
      </c>
      <c r="J226" s="2" t="s">
        <v>152</v>
      </c>
      <c r="K226" s="68" t="str">
        <f>VLOOKUP(D226,Base!D:E,2,0)</f>
        <v>LOS ANGELES</v>
      </c>
    </row>
    <row r="227" spans="1:11" ht="15" customHeight="1" x14ac:dyDescent="0.25">
      <c r="A227" s="18">
        <f t="shared" si="3"/>
        <v>5643210</v>
      </c>
      <c r="B227" s="43" t="s">
        <v>148</v>
      </c>
      <c r="C227" s="43" t="s">
        <v>86</v>
      </c>
      <c r="D227" s="43" t="s">
        <v>94</v>
      </c>
      <c r="E227" s="43">
        <v>5643210</v>
      </c>
      <c r="F227" s="43" t="s">
        <v>151</v>
      </c>
      <c r="G227" s="44">
        <v>5990</v>
      </c>
      <c r="H227" s="44">
        <v>3</v>
      </c>
      <c r="I227" s="206">
        <v>43332.217488425929</v>
      </c>
      <c r="J227" s="2" t="s">
        <v>152</v>
      </c>
      <c r="K227" s="68" t="str">
        <f>VLOOKUP(D227,Base!D:E,2,0)</f>
        <v>SAN PEDRO DE LA PAZ</v>
      </c>
    </row>
    <row r="228" spans="1:11" ht="15" customHeight="1" x14ac:dyDescent="0.25">
      <c r="A228" s="18">
        <f t="shared" si="3"/>
        <v>5643210</v>
      </c>
      <c r="B228" s="43" t="s">
        <v>148</v>
      </c>
      <c r="C228" s="43" t="s">
        <v>86</v>
      </c>
      <c r="D228" s="43" t="s">
        <v>95</v>
      </c>
      <c r="E228" s="43">
        <v>5643210</v>
      </c>
      <c r="F228" s="43" t="s">
        <v>151</v>
      </c>
      <c r="G228" s="44">
        <v>5990</v>
      </c>
      <c r="H228" s="44">
        <v>3</v>
      </c>
      <c r="I228" s="206">
        <v>43332.21769675926</v>
      </c>
      <c r="J228" s="2" t="s">
        <v>152</v>
      </c>
      <c r="K228" s="68" t="str">
        <f>VLOOKUP(D228,Base!D:E,2,0)</f>
        <v>TALCAHUANO</v>
      </c>
    </row>
    <row r="229" spans="1:11" ht="15" customHeight="1" x14ac:dyDescent="0.25">
      <c r="A229" s="18">
        <f t="shared" si="3"/>
        <v>5643210</v>
      </c>
      <c r="B229" s="43" t="s">
        <v>148</v>
      </c>
      <c r="C229" s="43" t="s">
        <v>96</v>
      </c>
      <c r="D229" s="43" t="s">
        <v>97</v>
      </c>
      <c r="E229" s="43">
        <v>5643210</v>
      </c>
      <c r="F229" s="43" t="s">
        <v>151</v>
      </c>
      <c r="G229" s="44">
        <v>4990</v>
      </c>
      <c r="H229" s="44">
        <v>2</v>
      </c>
      <c r="I229" s="206">
        <v>43332.218275462961</v>
      </c>
      <c r="J229" s="2" t="s">
        <v>152</v>
      </c>
      <c r="K229" s="68" t="str">
        <f>VLOOKUP(D229,Base!D:E,2,0)</f>
        <v>MACHALÍ</v>
      </c>
    </row>
    <row r="230" spans="1:11" ht="15" customHeight="1" x14ac:dyDescent="0.25">
      <c r="A230" s="18">
        <f t="shared" si="3"/>
        <v>5643210</v>
      </c>
      <c r="B230" s="43" t="s">
        <v>148</v>
      </c>
      <c r="C230" s="43" t="s">
        <v>96</v>
      </c>
      <c r="D230" s="43" t="s">
        <v>98</v>
      </c>
      <c r="E230" s="43">
        <v>5643210</v>
      </c>
      <c r="F230" s="43" t="s">
        <v>151</v>
      </c>
      <c r="G230" s="44">
        <v>4490</v>
      </c>
      <c r="H230" s="44">
        <v>2</v>
      </c>
      <c r="I230" s="206">
        <v>43332.21770833333</v>
      </c>
      <c r="J230" s="2" t="s">
        <v>152</v>
      </c>
      <c r="K230" s="68" t="str">
        <f>VLOOKUP(D230,Base!D:E,2,0)</f>
        <v>RANCAGUA</v>
      </c>
    </row>
    <row r="231" spans="1:11" ht="15" customHeight="1" x14ac:dyDescent="0.25">
      <c r="A231" s="18">
        <f t="shared" si="3"/>
        <v>5643210</v>
      </c>
      <c r="B231" s="43" t="s">
        <v>148</v>
      </c>
      <c r="C231" s="43" t="s">
        <v>96</v>
      </c>
      <c r="D231" s="43" t="s">
        <v>99</v>
      </c>
      <c r="E231" s="43">
        <v>5643210</v>
      </c>
      <c r="F231" s="43" t="s">
        <v>151</v>
      </c>
      <c r="G231" s="44">
        <v>4990</v>
      </c>
      <c r="H231" s="44">
        <v>31</v>
      </c>
      <c r="I231" s="206">
        <v>43332.218113425923</v>
      </c>
      <c r="J231" s="2" t="s">
        <v>152</v>
      </c>
      <c r="K231" s="68" t="str">
        <f>VLOOKUP(D231,Base!D:E,2,0)</f>
        <v>RENGO</v>
      </c>
    </row>
    <row r="232" spans="1:11" ht="15" customHeight="1" x14ac:dyDescent="0.25">
      <c r="A232" s="18">
        <f t="shared" si="3"/>
        <v>5643210</v>
      </c>
      <c r="B232" s="43" t="s">
        <v>148</v>
      </c>
      <c r="C232" s="43" t="s">
        <v>96</v>
      </c>
      <c r="D232" s="43" t="s">
        <v>100</v>
      </c>
      <c r="E232" s="43">
        <v>5643210</v>
      </c>
      <c r="F232" s="43" t="s">
        <v>151</v>
      </c>
      <c r="G232" s="44">
        <v>5990</v>
      </c>
      <c r="H232" s="44">
        <v>2</v>
      </c>
      <c r="I232" s="206">
        <v>43332.217685185176</v>
      </c>
      <c r="J232" s="2" t="s">
        <v>152</v>
      </c>
      <c r="K232" s="68" t="str">
        <f>VLOOKUP(D232,Base!D:E,2,0)</f>
        <v>SAN FERNANDO</v>
      </c>
    </row>
    <row r="233" spans="1:11" ht="15" customHeight="1" x14ac:dyDescent="0.25">
      <c r="A233" s="18">
        <f t="shared" si="3"/>
        <v>5643210</v>
      </c>
      <c r="B233" s="43" t="s">
        <v>148</v>
      </c>
      <c r="C233" s="43" t="s">
        <v>101</v>
      </c>
      <c r="D233" s="43" t="s">
        <v>102</v>
      </c>
      <c r="E233" s="43">
        <v>5643210</v>
      </c>
      <c r="F233" s="43" t="s">
        <v>151</v>
      </c>
      <c r="G233" s="44">
        <v>4490</v>
      </c>
      <c r="H233" s="44">
        <v>3</v>
      </c>
      <c r="I233" s="206">
        <v>43332.217604166668</v>
      </c>
      <c r="J233" s="2" t="s">
        <v>152</v>
      </c>
      <c r="K233" s="68" t="str">
        <f>VLOOKUP(D233,Base!D:E,2,0)</f>
        <v>CURICO</v>
      </c>
    </row>
    <row r="234" spans="1:11" ht="15" customHeight="1" x14ac:dyDescent="0.25">
      <c r="A234" s="18">
        <f t="shared" si="3"/>
        <v>5643210</v>
      </c>
      <c r="B234" s="43" t="s">
        <v>148</v>
      </c>
      <c r="C234" s="43" t="s">
        <v>101</v>
      </c>
      <c r="D234" s="43" t="s">
        <v>103</v>
      </c>
      <c r="E234" s="43">
        <v>5643210</v>
      </c>
      <c r="F234" s="43" t="s">
        <v>151</v>
      </c>
      <c r="G234" s="44">
        <v>6990</v>
      </c>
      <c r="H234" s="44">
        <v>3</v>
      </c>
      <c r="I234" s="206">
        <v>43332.217835648153</v>
      </c>
      <c r="J234" s="2" t="s">
        <v>152</v>
      </c>
      <c r="K234" s="68" t="str">
        <f>VLOOKUP(D234,Base!D:E,2,0)</f>
        <v>LINARES</v>
      </c>
    </row>
    <row r="235" spans="1:11" ht="15" customHeight="1" x14ac:dyDescent="0.25">
      <c r="A235" s="18">
        <f t="shared" si="3"/>
        <v>5643210</v>
      </c>
      <c r="B235" s="43" t="s">
        <v>148</v>
      </c>
      <c r="C235" s="43" t="s">
        <v>101</v>
      </c>
      <c r="D235" s="43" t="s">
        <v>104</v>
      </c>
      <c r="E235" s="43">
        <v>5643210</v>
      </c>
      <c r="F235" s="43" t="s">
        <v>151</v>
      </c>
      <c r="G235" s="44">
        <v>4490</v>
      </c>
      <c r="H235" s="44">
        <v>3</v>
      </c>
      <c r="I235" s="206">
        <v>43332.217499999999</v>
      </c>
      <c r="J235" s="2" t="s">
        <v>152</v>
      </c>
      <c r="K235" s="68" t="str">
        <f>VLOOKUP(D235,Base!D:E,2,0)</f>
        <v>TALCA</v>
      </c>
    </row>
    <row r="236" spans="1:11" ht="15" customHeight="1" x14ac:dyDescent="0.25">
      <c r="A236" s="18">
        <f t="shared" si="3"/>
        <v>5643210</v>
      </c>
      <c r="B236" s="43" t="s">
        <v>148</v>
      </c>
      <c r="C236" s="43" t="s">
        <v>105</v>
      </c>
      <c r="D236" s="43" t="s">
        <v>106</v>
      </c>
      <c r="E236" s="43">
        <v>5643210</v>
      </c>
      <c r="F236" s="43" t="s">
        <v>151</v>
      </c>
      <c r="G236" s="44">
        <v>3990</v>
      </c>
      <c r="H236" s="44">
        <v>2</v>
      </c>
      <c r="I236" s="206">
        <v>43332.217662037037</v>
      </c>
      <c r="J236" s="2" t="s">
        <v>152</v>
      </c>
      <c r="K236" s="68" t="str">
        <f>VLOOKUP(D236,Base!D:E,2,0)</f>
        <v>BUIN</v>
      </c>
    </row>
    <row r="237" spans="1:11" ht="15" customHeight="1" x14ac:dyDescent="0.25">
      <c r="A237" s="18">
        <f t="shared" si="3"/>
        <v>5643210</v>
      </c>
      <c r="B237" s="43" t="s">
        <v>148</v>
      </c>
      <c r="C237" s="43" t="s">
        <v>105</v>
      </c>
      <c r="D237" s="43" t="s">
        <v>107</v>
      </c>
      <c r="E237" s="43">
        <v>5643210</v>
      </c>
      <c r="F237" s="43" t="s">
        <v>151</v>
      </c>
      <c r="G237" s="44">
        <v>4790</v>
      </c>
      <c r="H237" s="44">
        <v>2</v>
      </c>
      <c r="I237" s="206">
        <v>43332.217557870368</v>
      </c>
      <c r="J237" s="2" t="s">
        <v>152</v>
      </c>
      <c r="K237" s="68" t="str">
        <f>VLOOKUP(D237,Base!D:E,2,0)</f>
        <v>CERRILLOS</v>
      </c>
    </row>
    <row r="238" spans="1:11" ht="15" customHeight="1" x14ac:dyDescent="0.25">
      <c r="A238" s="18">
        <f t="shared" si="3"/>
        <v>5643210</v>
      </c>
      <c r="B238" s="43" t="s">
        <v>148</v>
      </c>
      <c r="C238" s="43" t="s">
        <v>105</v>
      </c>
      <c r="D238" s="43" t="s">
        <v>108</v>
      </c>
      <c r="E238" s="43">
        <v>5643210</v>
      </c>
      <c r="F238" s="43" t="s">
        <v>151</v>
      </c>
      <c r="G238" s="44">
        <v>4790</v>
      </c>
      <c r="H238" s="44">
        <v>2</v>
      </c>
      <c r="I238" s="206">
        <v>43332.217731481483</v>
      </c>
      <c r="J238" s="2" t="s">
        <v>152</v>
      </c>
      <c r="K238" s="68" t="str">
        <f>VLOOKUP(D238,Base!D:E,2,0)</f>
        <v>CERRO NAVIA</v>
      </c>
    </row>
    <row r="239" spans="1:11" ht="15" customHeight="1" x14ac:dyDescent="0.25">
      <c r="A239" s="18">
        <f t="shared" si="3"/>
        <v>5643210</v>
      </c>
      <c r="B239" s="43" t="s">
        <v>148</v>
      </c>
      <c r="C239" s="43" t="s">
        <v>105</v>
      </c>
      <c r="D239" s="43" t="s">
        <v>109</v>
      </c>
      <c r="E239" s="43">
        <v>5643210</v>
      </c>
      <c r="F239" s="43" t="s">
        <v>151</v>
      </c>
      <c r="G239" s="44">
        <v>3990</v>
      </c>
      <c r="H239" s="44">
        <v>2</v>
      </c>
      <c r="I239" s="206">
        <v>43332.217800925922</v>
      </c>
      <c r="J239" s="2" t="s">
        <v>152</v>
      </c>
      <c r="K239" s="68" t="str">
        <f>VLOOKUP(D239,Base!D:E,2,0)</f>
        <v>COLINA</v>
      </c>
    </row>
    <row r="240" spans="1:11" ht="15" customHeight="1" x14ac:dyDescent="0.25">
      <c r="A240" s="18">
        <f t="shared" si="3"/>
        <v>5643210</v>
      </c>
      <c r="B240" s="43" t="s">
        <v>148</v>
      </c>
      <c r="C240" s="43" t="s">
        <v>105</v>
      </c>
      <c r="D240" s="43" t="s">
        <v>110</v>
      </c>
      <c r="E240" s="43">
        <v>5643210</v>
      </c>
      <c r="F240" s="43" t="s">
        <v>151</v>
      </c>
      <c r="G240" s="44">
        <v>4790</v>
      </c>
      <c r="H240" s="44">
        <v>2</v>
      </c>
      <c r="I240" s="206">
        <v>43332.217581018522</v>
      </c>
      <c r="J240" s="2" t="s">
        <v>152</v>
      </c>
      <c r="K240" s="68" t="str">
        <f>VLOOKUP(D240,Base!D:E,2,0)</f>
        <v>CONCHALI</v>
      </c>
    </row>
    <row r="241" spans="1:11" ht="15" customHeight="1" x14ac:dyDescent="0.25">
      <c r="A241" s="18">
        <f t="shared" si="3"/>
        <v>5643210</v>
      </c>
      <c r="B241" s="43" t="s">
        <v>148</v>
      </c>
      <c r="C241" s="43" t="s">
        <v>105</v>
      </c>
      <c r="D241" s="43" t="s">
        <v>111</v>
      </c>
      <c r="E241" s="43">
        <v>5643210</v>
      </c>
      <c r="F241" s="43" t="s">
        <v>151</v>
      </c>
      <c r="G241" s="44">
        <v>4490</v>
      </c>
      <c r="H241" s="44">
        <v>2</v>
      </c>
      <c r="I241" s="206">
        <v>43332.217812499999</v>
      </c>
      <c r="J241" s="2" t="s">
        <v>152</v>
      </c>
      <c r="K241" s="68" t="str">
        <f>VLOOKUP(D241,Base!D:E,2,0)</f>
        <v>EL BOSQUE</v>
      </c>
    </row>
    <row r="242" spans="1:11" ht="15" customHeight="1" x14ac:dyDescent="0.25">
      <c r="A242" s="18">
        <f t="shared" si="3"/>
        <v>5643210</v>
      </c>
      <c r="B242" s="43" t="s">
        <v>148</v>
      </c>
      <c r="C242" s="43" t="s">
        <v>105</v>
      </c>
      <c r="D242" s="43" t="s">
        <v>112</v>
      </c>
      <c r="E242" s="43">
        <v>5643210</v>
      </c>
      <c r="F242" s="43" t="s">
        <v>151</v>
      </c>
      <c r="G242" s="44">
        <v>3990</v>
      </c>
      <c r="H242" s="44">
        <v>2</v>
      </c>
      <c r="I242" s="206">
        <v>43332.217615740738</v>
      </c>
      <c r="J242" s="2" t="s">
        <v>152</v>
      </c>
      <c r="K242" s="68" t="str">
        <f>VLOOKUP(D242,Base!D:E,2,0)</f>
        <v>ESTACION CENTRAL</v>
      </c>
    </row>
    <row r="243" spans="1:11" ht="15" customHeight="1" x14ac:dyDescent="0.25">
      <c r="A243" s="18">
        <f t="shared" si="3"/>
        <v>5643210</v>
      </c>
      <c r="B243" s="43" t="s">
        <v>148</v>
      </c>
      <c r="C243" s="43" t="s">
        <v>105</v>
      </c>
      <c r="D243" s="43" t="s">
        <v>113</v>
      </c>
      <c r="E243" s="43">
        <v>5643210</v>
      </c>
      <c r="F243" s="43" t="s">
        <v>151</v>
      </c>
      <c r="G243" s="44">
        <v>3990</v>
      </c>
      <c r="H243" s="44">
        <v>2</v>
      </c>
      <c r="I243" s="206">
        <v>43332.217557870368</v>
      </c>
      <c r="J243" s="2" t="s">
        <v>152</v>
      </c>
      <c r="K243" s="68" t="str">
        <f>VLOOKUP(D243,Base!D:E,2,0)</f>
        <v>HUECHURABA</v>
      </c>
    </row>
    <row r="244" spans="1:11" ht="15" customHeight="1" x14ac:dyDescent="0.25">
      <c r="A244" s="18">
        <f t="shared" si="3"/>
        <v>5643210</v>
      </c>
      <c r="B244" s="43" t="s">
        <v>148</v>
      </c>
      <c r="C244" s="43" t="s">
        <v>105</v>
      </c>
      <c r="D244" s="43" t="s">
        <v>114</v>
      </c>
      <c r="E244" s="43">
        <v>5643210</v>
      </c>
      <c r="F244" s="43" t="s">
        <v>151</v>
      </c>
      <c r="G244" s="44">
        <v>4790</v>
      </c>
      <c r="H244" s="44">
        <v>2</v>
      </c>
      <c r="I244" s="206">
        <v>43332.2176273148</v>
      </c>
      <c r="J244" s="2" t="s">
        <v>152</v>
      </c>
      <c r="K244" s="68" t="str">
        <f>VLOOKUP(D244,Base!D:E,2,0)</f>
        <v>INDEPENDENCIA</v>
      </c>
    </row>
    <row r="245" spans="1:11" ht="15" customHeight="1" x14ac:dyDescent="0.25">
      <c r="A245" s="18">
        <f t="shared" si="3"/>
        <v>5643210</v>
      </c>
      <c r="B245" s="43" t="s">
        <v>148</v>
      </c>
      <c r="C245" s="43" t="s">
        <v>105</v>
      </c>
      <c r="D245" s="43" t="s">
        <v>115</v>
      </c>
      <c r="E245" s="43">
        <v>5643210</v>
      </c>
      <c r="F245" s="43" t="s">
        <v>151</v>
      </c>
      <c r="G245" s="44">
        <v>4490</v>
      </c>
      <c r="H245" s="44">
        <v>2</v>
      </c>
      <c r="I245" s="206">
        <v>43332.217638888891</v>
      </c>
      <c r="J245" s="2" t="s">
        <v>152</v>
      </c>
      <c r="K245" s="68" t="str">
        <f>VLOOKUP(D245,Base!D:E,2,0)</f>
        <v>LA CISTERNA</v>
      </c>
    </row>
    <row r="246" spans="1:11" ht="15" customHeight="1" x14ac:dyDescent="0.25">
      <c r="A246" s="18">
        <f t="shared" si="3"/>
        <v>5643210</v>
      </c>
      <c r="B246" s="43" t="s">
        <v>148</v>
      </c>
      <c r="C246" s="43" t="s">
        <v>105</v>
      </c>
      <c r="D246" s="43" t="s">
        <v>150</v>
      </c>
      <c r="E246" s="43">
        <v>5643210</v>
      </c>
      <c r="F246" s="43" t="s">
        <v>151</v>
      </c>
      <c r="G246" s="44">
        <v>3990</v>
      </c>
      <c r="H246" s="44">
        <v>2</v>
      </c>
      <c r="I246" s="206">
        <v>43332.217766203707</v>
      </c>
      <c r="J246" s="2" t="s">
        <v>152</v>
      </c>
      <c r="K246" s="68" t="str">
        <f>VLOOKUP(D246,Base!D:E,2,0)</f>
        <v>LA DEHESA</v>
      </c>
    </row>
    <row r="247" spans="1:11" ht="15" customHeight="1" x14ac:dyDescent="0.25">
      <c r="A247" s="18">
        <f t="shared" si="3"/>
        <v>5643210</v>
      </c>
      <c r="B247" s="43" t="s">
        <v>148</v>
      </c>
      <c r="C247" s="43" t="s">
        <v>105</v>
      </c>
      <c r="D247" s="43" t="s">
        <v>116</v>
      </c>
      <c r="E247" s="43">
        <v>5643210</v>
      </c>
      <c r="F247" s="43" t="s">
        <v>151</v>
      </c>
      <c r="G247" s="44">
        <v>3990</v>
      </c>
      <c r="H247" s="44">
        <v>2</v>
      </c>
      <c r="I247" s="206">
        <v>43332.217766203707</v>
      </c>
      <c r="J247" s="2" t="s">
        <v>152</v>
      </c>
      <c r="K247" s="68" t="str">
        <f>VLOOKUP(D247,Base!D:E,2,0)</f>
        <v>LA FLORIDA</v>
      </c>
    </row>
    <row r="248" spans="1:11" ht="15" customHeight="1" x14ac:dyDescent="0.25">
      <c r="A248" s="18">
        <f t="shared" si="3"/>
        <v>5643210</v>
      </c>
      <c r="B248" s="43" t="s">
        <v>148</v>
      </c>
      <c r="C248" s="43" t="s">
        <v>105</v>
      </c>
      <c r="D248" s="43" t="s">
        <v>117</v>
      </c>
      <c r="E248" s="43">
        <v>5643210</v>
      </c>
      <c r="F248" s="43" t="s">
        <v>151</v>
      </c>
      <c r="G248" s="44">
        <v>4790</v>
      </c>
      <c r="H248" s="44">
        <v>2</v>
      </c>
      <c r="I248" s="206">
        <v>43332.217638888891</v>
      </c>
      <c r="J248" s="2" t="s">
        <v>152</v>
      </c>
      <c r="K248" s="68" t="str">
        <f>VLOOKUP(D248,Base!D:E,2,0)</f>
        <v>LA GRANJA</v>
      </c>
    </row>
    <row r="249" spans="1:11" ht="15" customHeight="1" x14ac:dyDescent="0.25">
      <c r="A249" s="18">
        <f t="shared" si="3"/>
        <v>5643210</v>
      </c>
      <c r="B249" s="43" t="s">
        <v>148</v>
      </c>
      <c r="C249" s="43" t="s">
        <v>105</v>
      </c>
      <c r="D249" s="43" t="s">
        <v>119</v>
      </c>
      <c r="E249" s="43">
        <v>5643210</v>
      </c>
      <c r="F249" s="43" t="s">
        <v>151</v>
      </c>
      <c r="G249" s="44">
        <v>3990</v>
      </c>
      <c r="H249" s="44">
        <v>2</v>
      </c>
      <c r="I249" s="206">
        <v>43332.2176273148</v>
      </c>
      <c r="J249" s="2" t="s">
        <v>152</v>
      </c>
      <c r="K249" s="68" t="str">
        <f>VLOOKUP(D249,Base!D:E,2,0)</f>
        <v>LA REINA</v>
      </c>
    </row>
    <row r="250" spans="1:11" ht="15" customHeight="1" x14ac:dyDescent="0.25">
      <c r="A250" s="18">
        <f t="shared" si="3"/>
        <v>5643210</v>
      </c>
      <c r="B250" s="43" t="s">
        <v>148</v>
      </c>
      <c r="C250" s="43" t="s">
        <v>105</v>
      </c>
      <c r="D250" s="43" t="s">
        <v>120</v>
      </c>
      <c r="E250" s="43">
        <v>5643210</v>
      </c>
      <c r="F250" s="43" t="s">
        <v>151</v>
      </c>
      <c r="G250" s="44">
        <v>3990</v>
      </c>
      <c r="H250" s="44">
        <v>2</v>
      </c>
      <c r="I250" s="206">
        <v>43332.217604166668</v>
      </c>
      <c r="J250" s="2" t="s">
        <v>152</v>
      </c>
      <c r="K250" s="68" t="str">
        <f>VLOOKUP(D250,Base!D:E,2,0)</f>
        <v>LAMPA</v>
      </c>
    </row>
    <row r="251" spans="1:11" ht="15" customHeight="1" x14ac:dyDescent="0.25">
      <c r="A251" s="18">
        <f t="shared" si="3"/>
        <v>5643210</v>
      </c>
      <c r="B251" s="43" t="s">
        <v>148</v>
      </c>
      <c r="C251" s="43" t="s">
        <v>105</v>
      </c>
      <c r="D251" s="43" t="s">
        <v>121</v>
      </c>
      <c r="E251" s="43">
        <v>5643210</v>
      </c>
      <c r="F251" s="43" t="s">
        <v>151</v>
      </c>
      <c r="G251" s="44">
        <v>3990</v>
      </c>
      <c r="H251" s="44">
        <v>2</v>
      </c>
      <c r="I251" s="206">
        <v>43332.217789351853</v>
      </c>
      <c r="J251" s="2" t="s">
        <v>152</v>
      </c>
      <c r="K251" s="68" t="str">
        <f>VLOOKUP(D251,Base!D:E,2,0)</f>
        <v>LAS CONDES</v>
      </c>
    </row>
    <row r="252" spans="1:11" ht="15" customHeight="1" x14ac:dyDescent="0.25">
      <c r="A252" s="18">
        <f t="shared" si="3"/>
        <v>5643210</v>
      </c>
      <c r="B252" s="43" t="s">
        <v>148</v>
      </c>
      <c r="C252" s="43" t="s">
        <v>105</v>
      </c>
      <c r="D252" s="43" t="s">
        <v>122</v>
      </c>
      <c r="E252" s="43">
        <v>5643210</v>
      </c>
      <c r="F252" s="43" t="s">
        <v>151</v>
      </c>
      <c r="G252" s="44">
        <v>3990</v>
      </c>
      <c r="H252" s="44">
        <v>2</v>
      </c>
      <c r="I252" s="206">
        <v>43332.217766203707</v>
      </c>
      <c r="J252" s="2" t="s">
        <v>152</v>
      </c>
      <c r="K252" s="68" t="str">
        <f>VLOOKUP(D252,Base!D:E,2,0)</f>
        <v>LO BARNECHEA</v>
      </c>
    </row>
    <row r="253" spans="1:11" ht="15" customHeight="1" x14ac:dyDescent="0.25">
      <c r="A253" s="18">
        <f t="shared" si="3"/>
        <v>5643210</v>
      </c>
      <c r="B253" s="43" t="s">
        <v>148</v>
      </c>
      <c r="C253" s="43" t="s">
        <v>105</v>
      </c>
      <c r="D253" s="43" t="s">
        <v>123</v>
      </c>
      <c r="E253" s="43">
        <v>5643210</v>
      </c>
      <c r="F253" s="43" t="s">
        <v>151</v>
      </c>
      <c r="G253" s="44">
        <v>4490</v>
      </c>
      <c r="H253" s="44">
        <v>2</v>
      </c>
      <c r="I253" s="206">
        <v>43332.217812499999</v>
      </c>
      <c r="J253" s="2" t="s">
        <v>152</v>
      </c>
      <c r="K253" s="68" t="str">
        <f>VLOOKUP(D253,Base!D:E,2,0)</f>
        <v>LO ESPEJO</v>
      </c>
    </row>
    <row r="254" spans="1:11" ht="15" customHeight="1" x14ac:dyDescent="0.25">
      <c r="A254" s="18">
        <f t="shared" si="3"/>
        <v>5643210</v>
      </c>
      <c r="B254" s="43" t="s">
        <v>148</v>
      </c>
      <c r="C254" s="43" t="s">
        <v>105</v>
      </c>
      <c r="D254" s="43" t="s">
        <v>124</v>
      </c>
      <c r="E254" s="43">
        <v>5643210</v>
      </c>
      <c r="F254" s="43" t="s">
        <v>151</v>
      </c>
      <c r="G254" s="44">
        <v>4790</v>
      </c>
      <c r="H254" s="44">
        <v>2</v>
      </c>
      <c r="I254" s="206">
        <v>43332.217546296299</v>
      </c>
      <c r="J254" s="2" t="s">
        <v>152</v>
      </c>
      <c r="K254" s="68" t="str">
        <f>VLOOKUP(D254,Base!D:E,2,0)</f>
        <v>LO PRADO</v>
      </c>
    </row>
    <row r="255" spans="1:11" ht="15" customHeight="1" x14ac:dyDescent="0.25">
      <c r="A255" s="18">
        <f t="shared" si="3"/>
        <v>5643210</v>
      </c>
      <c r="B255" s="43" t="s">
        <v>148</v>
      </c>
      <c r="C255" s="43" t="s">
        <v>105</v>
      </c>
      <c r="D255" s="43" t="s">
        <v>125</v>
      </c>
      <c r="E255" s="43">
        <v>5643210</v>
      </c>
      <c r="F255" s="43" t="s">
        <v>151</v>
      </c>
      <c r="G255" s="44">
        <v>3990</v>
      </c>
      <c r="H255" s="44">
        <v>2</v>
      </c>
      <c r="I255" s="206">
        <v>43332.217638888891</v>
      </c>
      <c r="J255" s="2" t="s">
        <v>152</v>
      </c>
      <c r="K255" s="68" t="str">
        <f>VLOOKUP(D255,Base!D:E,2,0)</f>
        <v>MACUL</v>
      </c>
    </row>
    <row r="256" spans="1:11" ht="15" customHeight="1" x14ac:dyDescent="0.25">
      <c r="A256" s="18">
        <f t="shared" si="3"/>
        <v>5643210</v>
      </c>
      <c r="B256" s="43" t="s">
        <v>148</v>
      </c>
      <c r="C256" s="43" t="s">
        <v>105</v>
      </c>
      <c r="D256" s="43" t="s">
        <v>126</v>
      </c>
      <c r="E256" s="43">
        <v>5643210</v>
      </c>
      <c r="F256" s="43" t="s">
        <v>151</v>
      </c>
      <c r="G256" s="44">
        <v>3990</v>
      </c>
      <c r="H256" s="44">
        <v>2</v>
      </c>
      <c r="I256" s="206">
        <v>43332.217488425929</v>
      </c>
      <c r="J256" s="2" t="s">
        <v>152</v>
      </c>
      <c r="K256" s="68" t="str">
        <f>VLOOKUP(D256,Base!D:E,2,0)</f>
        <v>MAIPU</v>
      </c>
    </row>
    <row r="257" spans="1:11" ht="15" customHeight="1" x14ac:dyDescent="0.25">
      <c r="A257" s="18">
        <f t="shared" si="3"/>
        <v>5643210</v>
      </c>
      <c r="B257" s="43" t="s">
        <v>148</v>
      </c>
      <c r="C257" s="43" t="s">
        <v>105</v>
      </c>
      <c r="D257" s="43" t="s">
        <v>127</v>
      </c>
      <c r="E257" s="43">
        <v>5643210</v>
      </c>
      <c r="F257" s="43" t="s">
        <v>151</v>
      </c>
      <c r="G257" s="44">
        <v>3990</v>
      </c>
      <c r="H257" s="44">
        <v>2</v>
      </c>
      <c r="I257" s="206">
        <v>43332.217673611107</v>
      </c>
      <c r="J257" s="2" t="s">
        <v>152</v>
      </c>
      <c r="K257" s="68" t="str">
        <f>VLOOKUP(D257,Base!D:E,2,0)</f>
        <v>MELIPILLA</v>
      </c>
    </row>
    <row r="258" spans="1:11" ht="15" customHeight="1" x14ac:dyDescent="0.25">
      <c r="A258" s="18">
        <f t="shared" ref="A258:A321" si="4">E258</f>
        <v>5643210</v>
      </c>
      <c r="B258" s="43" t="s">
        <v>148</v>
      </c>
      <c r="C258" s="43" t="s">
        <v>105</v>
      </c>
      <c r="D258" s="43" t="s">
        <v>128</v>
      </c>
      <c r="E258" s="43">
        <v>5643210</v>
      </c>
      <c r="F258" s="43" t="s">
        <v>151</v>
      </c>
      <c r="G258" s="44">
        <v>3990</v>
      </c>
      <c r="H258" s="44">
        <v>2</v>
      </c>
      <c r="I258" s="206">
        <v>43332.217743055553</v>
      </c>
      <c r="J258" s="2" t="s">
        <v>152</v>
      </c>
      <c r="K258" s="68" t="str">
        <f>VLOOKUP(D258,Base!D:E,2,0)</f>
        <v>ÑUÑOA</v>
      </c>
    </row>
    <row r="259" spans="1:11" ht="15" customHeight="1" x14ac:dyDescent="0.25">
      <c r="A259" s="18">
        <f t="shared" si="4"/>
        <v>5643210</v>
      </c>
      <c r="B259" s="43" t="s">
        <v>148</v>
      </c>
      <c r="C259" s="43" t="s">
        <v>105</v>
      </c>
      <c r="D259" s="43" t="s">
        <v>129</v>
      </c>
      <c r="E259" s="43">
        <v>5643210</v>
      </c>
      <c r="F259" s="43" t="s">
        <v>151</v>
      </c>
      <c r="G259" s="44">
        <v>3990</v>
      </c>
      <c r="H259" s="44">
        <v>2</v>
      </c>
      <c r="I259" s="206">
        <v>43332.217777777783</v>
      </c>
      <c r="J259" s="2" t="s">
        <v>152</v>
      </c>
      <c r="K259" s="68" t="str">
        <f>VLOOKUP(D259,Base!D:E,2,0)</f>
        <v>PADRE HURTADO</v>
      </c>
    </row>
    <row r="260" spans="1:11" ht="15" customHeight="1" x14ac:dyDescent="0.25">
      <c r="A260" s="18">
        <f t="shared" si="4"/>
        <v>5643210</v>
      </c>
      <c r="B260" s="43" t="s">
        <v>148</v>
      </c>
      <c r="C260" s="43" t="s">
        <v>105</v>
      </c>
      <c r="D260" s="43" t="s">
        <v>130</v>
      </c>
      <c r="E260" s="43">
        <v>5643210</v>
      </c>
      <c r="F260" s="43" t="s">
        <v>151</v>
      </c>
      <c r="G260" s="44">
        <v>3990</v>
      </c>
      <c r="H260" s="44">
        <v>2</v>
      </c>
      <c r="I260" s="206">
        <v>43332.217615740738</v>
      </c>
      <c r="J260" s="2" t="s">
        <v>152</v>
      </c>
      <c r="K260" s="68" t="str">
        <f>VLOOKUP(D260,Base!D:E,2,0)</f>
        <v>PAINE</v>
      </c>
    </row>
    <row r="261" spans="1:11" ht="15" customHeight="1" x14ac:dyDescent="0.25">
      <c r="A261" s="18">
        <f t="shared" si="4"/>
        <v>5643210</v>
      </c>
      <c r="B261" s="43" t="s">
        <v>148</v>
      </c>
      <c r="C261" s="43" t="s">
        <v>105</v>
      </c>
      <c r="D261" s="43" t="s">
        <v>131</v>
      </c>
      <c r="E261" s="43">
        <v>5643210</v>
      </c>
      <c r="F261" s="43" t="s">
        <v>151</v>
      </c>
      <c r="G261" s="44">
        <v>4490</v>
      </c>
      <c r="H261" s="44">
        <v>2</v>
      </c>
      <c r="I261" s="206">
        <v>43332.217523148152</v>
      </c>
      <c r="J261" s="2" t="s">
        <v>152</v>
      </c>
      <c r="K261" s="68" t="str">
        <f>VLOOKUP(D261,Base!D:E,2,0)</f>
        <v>PEDRO AGUIRRE CERDA</v>
      </c>
    </row>
    <row r="262" spans="1:11" ht="15" customHeight="1" x14ac:dyDescent="0.25">
      <c r="A262" s="18">
        <f t="shared" si="4"/>
        <v>5643210</v>
      </c>
      <c r="B262" s="43" t="s">
        <v>148</v>
      </c>
      <c r="C262" s="43" t="s">
        <v>105</v>
      </c>
      <c r="D262" s="43" t="s">
        <v>132</v>
      </c>
      <c r="E262" s="43">
        <v>5643210</v>
      </c>
      <c r="F262" s="43" t="s">
        <v>151</v>
      </c>
      <c r="G262" s="44">
        <v>3990</v>
      </c>
      <c r="H262" s="44">
        <v>2</v>
      </c>
      <c r="I262" s="206">
        <v>43332.21756944443</v>
      </c>
      <c r="J262" s="2" t="s">
        <v>152</v>
      </c>
      <c r="K262" s="68" t="str">
        <f>VLOOKUP(D262,Base!D:E,2,0)</f>
        <v>PEÑAFLOR</v>
      </c>
    </row>
    <row r="263" spans="1:11" ht="15" customHeight="1" x14ac:dyDescent="0.25">
      <c r="A263" s="18">
        <f t="shared" si="4"/>
        <v>5643210</v>
      </c>
      <c r="B263" s="43" t="s">
        <v>148</v>
      </c>
      <c r="C263" s="43" t="s">
        <v>105</v>
      </c>
      <c r="D263" s="43" t="s">
        <v>133</v>
      </c>
      <c r="E263" s="43">
        <v>5643210</v>
      </c>
      <c r="F263" s="43" t="s">
        <v>151</v>
      </c>
      <c r="G263" s="44">
        <v>3990</v>
      </c>
      <c r="H263" s="44">
        <v>2</v>
      </c>
      <c r="I263" s="206">
        <v>43332.217615740738</v>
      </c>
      <c r="J263" s="2" t="s">
        <v>152</v>
      </c>
      <c r="K263" s="68" t="str">
        <f>VLOOKUP(D263,Base!D:E,2,0)</f>
        <v>PEÑALOLEN</v>
      </c>
    </row>
    <row r="264" spans="1:11" ht="15" customHeight="1" x14ac:dyDescent="0.25">
      <c r="A264" s="18">
        <f t="shared" si="4"/>
        <v>5643210</v>
      </c>
      <c r="B264" s="43" t="s">
        <v>148</v>
      </c>
      <c r="C264" s="43" t="s">
        <v>105</v>
      </c>
      <c r="D264" s="43" t="s">
        <v>134</v>
      </c>
      <c r="E264" s="43">
        <v>5643210</v>
      </c>
      <c r="F264" s="43" t="s">
        <v>151</v>
      </c>
      <c r="G264" s="44">
        <v>3990</v>
      </c>
      <c r="H264" s="44">
        <v>2</v>
      </c>
      <c r="I264" s="206">
        <v>43332.217812499999</v>
      </c>
      <c r="J264" s="2" t="s">
        <v>152</v>
      </c>
      <c r="K264" s="68" t="str">
        <f>VLOOKUP(D264,Base!D:E,2,0)</f>
        <v>PROVIDENCIA</v>
      </c>
    </row>
    <row r="265" spans="1:11" ht="15" customHeight="1" x14ac:dyDescent="0.25">
      <c r="A265" s="18">
        <f t="shared" si="4"/>
        <v>5643210</v>
      </c>
      <c r="B265" s="43" t="s">
        <v>148</v>
      </c>
      <c r="C265" s="43" t="s">
        <v>105</v>
      </c>
      <c r="D265" s="43" t="s">
        <v>135</v>
      </c>
      <c r="E265" s="43">
        <v>5643210</v>
      </c>
      <c r="F265" s="43" t="s">
        <v>151</v>
      </c>
      <c r="G265" s="44">
        <v>3990</v>
      </c>
      <c r="H265" s="44">
        <v>2</v>
      </c>
      <c r="I265" s="206">
        <v>43332.21756944443</v>
      </c>
      <c r="J265" s="2" t="s">
        <v>152</v>
      </c>
      <c r="K265" s="68" t="str">
        <f>VLOOKUP(D265,Base!D:E,2,0)</f>
        <v>PUDAHUEL</v>
      </c>
    </row>
    <row r="266" spans="1:11" ht="15" customHeight="1" x14ac:dyDescent="0.25">
      <c r="A266" s="18">
        <f t="shared" si="4"/>
        <v>5643210</v>
      </c>
      <c r="B266" s="43" t="s">
        <v>148</v>
      </c>
      <c r="C266" s="43" t="s">
        <v>105</v>
      </c>
      <c r="D266" s="43" t="s">
        <v>136</v>
      </c>
      <c r="E266" s="43">
        <v>5643210</v>
      </c>
      <c r="F266" s="43" t="s">
        <v>151</v>
      </c>
      <c r="G266" s="44">
        <v>3990</v>
      </c>
      <c r="H266" s="44">
        <v>2</v>
      </c>
      <c r="I266" s="206">
        <v>43332.217650462961</v>
      </c>
      <c r="J266" s="2" t="s">
        <v>152</v>
      </c>
      <c r="K266" s="68" t="str">
        <f>VLOOKUP(D266,Base!D:E,2,0)</f>
        <v>PUENTE ALTO</v>
      </c>
    </row>
    <row r="267" spans="1:11" ht="15" customHeight="1" x14ac:dyDescent="0.25">
      <c r="A267" s="18">
        <f t="shared" si="4"/>
        <v>5643210</v>
      </c>
      <c r="B267" s="43" t="s">
        <v>148</v>
      </c>
      <c r="C267" s="43" t="s">
        <v>105</v>
      </c>
      <c r="D267" s="43" t="s">
        <v>137</v>
      </c>
      <c r="E267" s="43">
        <v>5643210</v>
      </c>
      <c r="F267" s="43" t="s">
        <v>151</v>
      </c>
      <c r="G267" s="44">
        <v>3990</v>
      </c>
      <c r="H267" s="44">
        <v>2</v>
      </c>
      <c r="I267" s="206">
        <v>43332.217557870368</v>
      </c>
      <c r="J267" s="2" t="s">
        <v>152</v>
      </c>
      <c r="K267" s="68" t="str">
        <f>VLOOKUP(D267,Base!D:E,2,0)</f>
        <v>QUILICURA</v>
      </c>
    </row>
    <row r="268" spans="1:11" ht="15" customHeight="1" x14ac:dyDescent="0.25">
      <c r="A268" s="18">
        <f t="shared" si="4"/>
        <v>5643210</v>
      </c>
      <c r="B268" s="43" t="s">
        <v>148</v>
      </c>
      <c r="C268" s="43" t="s">
        <v>105</v>
      </c>
      <c r="D268" s="43" t="s">
        <v>138</v>
      </c>
      <c r="E268" s="43">
        <v>5643210</v>
      </c>
      <c r="F268" s="43" t="s">
        <v>151</v>
      </c>
      <c r="G268" s="44">
        <v>3990</v>
      </c>
      <c r="H268" s="44">
        <v>2</v>
      </c>
      <c r="I268" s="206">
        <v>43332.217743055553</v>
      </c>
      <c r="J268" s="2" t="s">
        <v>152</v>
      </c>
      <c r="K268" s="68" t="str">
        <f>VLOOKUP(D268,Base!D:E,2,0)</f>
        <v>QUINTA NORMAL</v>
      </c>
    </row>
    <row r="269" spans="1:11" ht="15" customHeight="1" x14ac:dyDescent="0.25">
      <c r="A269" s="18">
        <f t="shared" si="4"/>
        <v>5643210</v>
      </c>
      <c r="B269" s="43" t="s">
        <v>148</v>
      </c>
      <c r="C269" s="43" t="s">
        <v>105</v>
      </c>
      <c r="D269" s="43" t="s">
        <v>139</v>
      </c>
      <c r="E269" s="43">
        <v>5643210</v>
      </c>
      <c r="F269" s="43" t="s">
        <v>151</v>
      </c>
      <c r="G269" s="44">
        <v>3990</v>
      </c>
      <c r="H269" s="44">
        <v>2</v>
      </c>
      <c r="I269" s="206">
        <v>43332.217581018522</v>
      </c>
      <c r="J269" s="2" t="s">
        <v>152</v>
      </c>
      <c r="K269" s="68" t="str">
        <f>VLOOKUP(D269,Base!D:E,2,0)</f>
        <v>RECOLETA</v>
      </c>
    </row>
    <row r="270" spans="1:11" ht="15" customHeight="1" x14ac:dyDescent="0.25">
      <c r="A270" s="18">
        <f t="shared" si="4"/>
        <v>5643210</v>
      </c>
      <c r="B270" s="43" t="s">
        <v>148</v>
      </c>
      <c r="C270" s="43" t="s">
        <v>105</v>
      </c>
      <c r="D270" s="43" t="s">
        <v>140</v>
      </c>
      <c r="E270" s="43">
        <v>5643210</v>
      </c>
      <c r="F270" s="43" t="s">
        <v>151</v>
      </c>
      <c r="G270" s="44">
        <v>3990</v>
      </c>
      <c r="H270" s="44">
        <v>2</v>
      </c>
      <c r="I270" s="206">
        <v>43332.217662037037</v>
      </c>
      <c r="J270" s="2" t="s">
        <v>152</v>
      </c>
      <c r="K270" s="68" t="str">
        <f>VLOOKUP(D270,Base!D:E,2,0)</f>
        <v>RENCA</v>
      </c>
    </row>
    <row r="271" spans="1:11" ht="15" customHeight="1" x14ac:dyDescent="0.25">
      <c r="A271" s="18">
        <f t="shared" si="4"/>
        <v>5643210</v>
      </c>
      <c r="B271" s="43" t="s">
        <v>148</v>
      </c>
      <c r="C271" s="43" t="s">
        <v>105</v>
      </c>
      <c r="D271" s="43" t="s">
        <v>141</v>
      </c>
      <c r="E271" s="43">
        <v>5643210</v>
      </c>
      <c r="F271" s="43" t="s">
        <v>151</v>
      </c>
      <c r="G271" s="44">
        <v>3990</v>
      </c>
      <c r="H271" s="44">
        <v>2</v>
      </c>
      <c r="I271" s="206">
        <v>43332.217604166668</v>
      </c>
      <c r="J271" s="2" t="s">
        <v>152</v>
      </c>
      <c r="K271" s="68" t="str">
        <f>VLOOKUP(D271,Base!D:E,2,0)</f>
        <v>SAN BERNARDO</v>
      </c>
    </row>
    <row r="272" spans="1:11" ht="15" customHeight="1" x14ac:dyDescent="0.25">
      <c r="A272" s="18">
        <f t="shared" si="4"/>
        <v>5643210</v>
      </c>
      <c r="B272" s="43" t="s">
        <v>148</v>
      </c>
      <c r="C272" s="43" t="s">
        <v>105</v>
      </c>
      <c r="D272" s="43" t="s">
        <v>142</v>
      </c>
      <c r="E272" s="43">
        <v>5643210</v>
      </c>
      <c r="F272" s="43" t="s">
        <v>151</v>
      </c>
      <c r="G272" s="44">
        <v>4490</v>
      </c>
      <c r="H272" s="44">
        <v>2</v>
      </c>
      <c r="I272" s="206">
        <v>43332.217673611107</v>
      </c>
      <c r="J272" s="2" t="s">
        <v>152</v>
      </c>
      <c r="K272" s="68" t="str">
        <f>VLOOKUP(D272,Base!D:E,2,0)</f>
        <v>SAN JOAQUIN</v>
      </c>
    </row>
    <row r="273" spans="1:11" ht="15" customHeight="1" x14ac:dyDescent="0.25">
      <c r="A273" s="18">
        <f t="shared" si="4"/>
        <v>5643210</v>
      </c>
      <c r="B273" s="43" t="s">
        <v>148</v>
      </c>
      <c r="C273" s="43" t="s">
        <v>105</v>
      </c>
      <c r="D273" s="43" t="s">
        <v>143</v>
      </c>
      <c r="E273" s="43">
        <v>5643210</v>
      </c>
      <c r="F273" s="43" t="s">
        <v>151</v>
      </c>
      <c r="G273" s="44">
        <v>4990</v>
      </c>
      <c r="H273" s="44">
        <v>2</v>
      </c>
      <c r="I273" s="206">
        <v>43332.217789351853</v>
      </c>
      <c r="J273" s="2" t="s">
        <v>152</v>
      </c>
      <c r="K273" s="68" t="str">
        <f>VLOOKUP(D273,Base!D:E,2,0)</f>
        <v>SAN MIGUEL</v>
      </c>
    </row>
    <row r="274" spans="1:11" ht="15" customHeight="1" x14ac:dyDescent="0.25">
      <c r="A274" s="18">
        <f t="shared" si="4"/>
        <v>5643210</v>
      </c>
      <c r="B274" s="43" t="s">
        <v>148</v>
      </c>
      <c r="C274" s="43" t="s">
        <v>105</v>
      </c>
      <c r="D274" s="43" t="s">
        <v>144</v>
      </c>
      <c r="E274" s="43">
        <v>5643210</v>
      </c>
      <c r="F274" s="43" t="s">
        <v>151</v>
      </c>
      <c r="G274" s="44">
        <v>4490</v>
      </c>
      <c r="H274" s="44">
        <v>2</v>
      </c>
      <c r="I274" s="206">
        <v>43332.217685185176</v>
      </c>
      <c r="J274" s="2" t="s">
        <v>152</v>
      </c>
      <c r="K274" s="68" t="str">
        <f>VLOOKUP(D274,Base!D:E,2,0)</f>
        <v>SAN RAMON</v>
      </c>
    </row>
    <row r="275" spans="1:11" ht="15" customHeight="1" x14ac:dyDescent="0.25">
      <c r="A275" s="18">
        <f t="shared" si="4"/>
        <v>5643210</v>
      </c>
      <c r="B275" s="43" t="s">
        <v>148</v>
      </c>
      <c r="C275" s="43" t="s">
        <v>105</v>
      </c>
      <c r="D275" s="43" t="s">
        <v>145</v>
      </c>
      <c r="E275" s="43">
        <v>5643210</v>
      </c>
      <c r="F275" s="43" t="s">
        <v>151</v>
      </c>
      <c r="G275" s="44">
        <v>3990</v>
      </c>
      <c r="H275" s="44">
        <v>2</v>
      </c>
      <c r="I275" s="206">
        <v>43332.217650462961</v>
      </c>
      <c r="J275" s="2" t="s">
        <v>152</v>
      </c>
      <c r="K275" s="68" t="str">
        <f>VLOOKUP(D275,Base!D:E,2,0)</f>
        <v>SANTIAGO</v>
      </c>
    </row>
    <row r="276" spans="1:11" ht="15" customHeight="1" x14ac:dyDescent="0.25">
      <c r="A276" s="18">
        <f t="shared" si="4"/>
        <v>5643210</v>
      </c>
      <c r="B276" s="43" t="s">
        <v>148</v>
      </c>
      <c r="C276" s="43" t="s">
        <v>105</v>
      </c>
      <c r="D276" s="43" t="s">
        <v>146</v>
      </c>
      <c r="E276" s="43">
        <v>5643210</v>
      </c>
      <c r="F276" s="43" t="s">
        <v>151</v>
      </c>
      <c r="G276" s="44">
        <v>3990</v>
      </c>
      <c r="H276" s="44">
        <v>2</v>
      </c>
      <c r="I276" s="206">
        <v>43332.217581018522</v>
      </c>
      <c r="J276" s="2" t="s">
        <v>152</v>
      </c>
      <c r="K276" s="68" t="str">
        <f>VLOOKUP(D276,Base!D:E,2,0)</f>
        <v>TALAGANTE</v>
      </c>
    </row>
    <row r="277" spans="1:11" ht="15" customHeight="1" x14ac:dyDescent="0.25">
      <c r="A277" s="18">
        <f t="shared" si="4"/>
        <v>5643210</v>
      </c>
      <c r="B277" s="43" t="s">
        <v>148</v>
      </c>
      <c r="C277" s="43" t="s">
        <v>105</v>
      </c>
      <c r="D277" s="43" t="s">
        <v>147</v>
      </c>
      <c r="E277" s="43">
        <v>5643210</v>
      </c>
      <c r="F277" s="43" t="s">
        <v>151</v>
      </c>
      <c r="G277" s="44">
        <v>3990</v>
      </c>
      <c r="H277" s="44">
        <v>2</v>
      </c>
      <c r="I277" s="206">
        <v>43332.217581018522</v>
      </c>
      <c r="J277" s="2" t="s">
        <v>152</v>
      </c>
      <c r="K277" s="68" t="str">
        <f>VLOOKUP(D277,Base!D:E,2,0)</f>
        <v>VITACURA</v>
      </c>
    </row>
    <row r="278" spans="1:11" ht="15" customHeight="1" x14ac:dyDescent="0.25">
      <c r="A278" s="18">
        <f t="shared" si="4"/>
        <v>880860900</v>
      </c>
      <c r="B278" s="43" t="s">
        <v>148</v>
      </c>
      <c r="C278" s="43" t="s">
        <v>36</v>
      </c>
      <c r="D278" s="43" t="s">
        <v>37</v>
      </c>
      <c r="E278" s="43">
        <v>880860900</v>
      </c>
      <c r="F278" s="43" t="s">
        <v>153</v>
      </c>
      <c r="G278" s="44">
        <v>29990</v>
      </c>
      <c r="H278" s="44">
        <v>4</v>
      </c>
      <c r="I278" s="206">
        <v>43332.217430555553</v>
      </c>
      <c r="J278" s="2" t="s">
        <v>154</v>
      </c>
      <c r="K278" s="68" t="str">
        <f>VLOOKUP(D278,Base!D:E,2,0)</f>
        <v>ANTOFAGASTA</v>
      </c>
    </row>
    <row r="279" spans="1:11" ht="15" customHeight="1" x14ac:dyDescent="0.25">
      <c r="A279" s="18">
        <f t="shared" si="4"/>
        <v>880860900</v>
      </c>
      <c r="B279" s="43" t="s">
        <v>148</v>
      </c>
      <c r="C279" s="43" t="s">
        <v>36</v>
      </c>
      <c r="D279" s="43" t="s">
        <v>42</v>
      </c>
      <c r="E279" s="43">
        <v>880860900</v>
      </c>
      <c r="F279" s="43" t="s">
        <v>153</v>
      </c>
      <c r="G279" s="44">
        <v>41990</v>
      </c>
      <c r="H279" s="44">
        <v>4</v>
      </c>
      <c r="I279" s="206">
        <v>43332.217662037037</v>
      </c>
      <c r="J279" s="2" t="s">
        <v>154</v>
      </c>
      <c r="K279" s="68" t="str">
        <f>VLOOKUP(D279,Base!D:E,2,0)</f>
        <v>CALAMA</v>
      </c>
    </row>
    <row r="280" spans="1:11" ht="15" customHeight="1" x14ac:dyDescent="0.25">
      <c r="A280" s="18">
        <f t="shared" si="4"/>
        <v>880860900</v>
      </c>
      <c r="B280" s="43" t="s">
        <v>148</v>
      </c>
      <c r="C280" s="43" t="s">
        <v>44</v>
      </c>
      <c r="D280" s="43" t="s">
        <v>45</v>
      </c>
      <c r="E280" s="43">
        <v>880860900</v>
      </c>
      <c r="F280" s="43" t="s">
        <v>153</v>
      </c>
      <c r="G280" s="44">
        <v>27990</v>
      </c>
      <c r="H280" s="44">
        <v>5</v>
      </c>
      <c r="I280" s="206">
        <v>43332.217662037037</v>
      </c>
      <c r="J280" s="2" t="s">
        <v>154</v>
      </c>
      <c r="K280" s="68" t="str">
        <f>VLOOKUP(D280,Base!D:E,2,0)</f>
        <v>ARICA</v>
      </c>
    </row>
    <row r="281" spans="1:11" ht="15" customHeight="1" x14ac:dyDescent="0.25">
      <c r="A281" s="18">
        <f t="shared" si="4"/>
        <v>880860900</v>
      </c>
      <c r="B281" s="43" t="s">
        <v>148</v>
      </c>
      <c r="C281" s="43" t="s">
        <v>46</v>
      </c>
      <c r="D281" s="43" t="s">
        <v>47</v>
      </c>
      <c r="E281" s="43">
        <v>880860900</v>
      </c>
      <c r="F281" s="43" t="s">
        <v>153</v>
      </c>
      <c r="G281" s="44">
        <v>16990</v>
      </c>
      <c r="H281" s="44">
        <v>4</v>
      </c>
      <c r="I281" s="206">
        <v>43332.2176273148</v>
      </c>
      <c r="J281" s="2" t="s">
        <v>154</v>
      </c>
      <c r="K281" s="68" t="str">
        <f>VLOOKUP(D281,Base!D:E,2,0)</f>
        <v>COPIAPO</v>
      </c>
    </row>
    <row r="282" spans="1:11" ht="15" customHeight="1" x14ac:dyDescent="0.25">
      <c r="A282" s="18">
        <f t="shared" si="4"/>
        <v>880860900</v>
      </c>
      <c r="B282" s="43" t="s">
        <v>148</v>
      </c>
      <c r="C282" s="43" t="s">
        <v>46</v>
      </c>
      <c r="D282" s="43" t="s">
        <v>48</v>
      </c>
      <c r="E282" s="43">
        <v>880860900</v>
      </c>
      <c r="F282" s="43" t="s">
        <v>153</v>
      </c>
      <c r="G282" s="44">
        <v>23990</v>
      </c>
      <c r="H282" s="44">
        <v>5</v>
      </c>
      <c r="I282" s="206">
        <v>43332.217824074083</v>
      </c>
      <c r="J282" s="2" t="s">
        <v>154</v>
      </c>
      <c r="K282" s="68" t="str">
        <f>VLOOKUP(D282,Base!D:E,2,0)</f>
        <v>VALLENAR</v>
      </c>
    </row>
    <row r="283" spans="1:11" ht="15" customHeight="1" x14ac:dyDescent="0.25">
      <c r="A283" s="18">
        <f t="shared" si="4"/>
        <v>880860900</v>
      </c>
      <c r="B283" s="43" t="s">
        <v>148</v>
      </c>
      <c r="C283" s="43" t="s">
        <v>49</v>
      </c>
      <c r="D283" s="43" t="s">
        <v>50</v>
      </c>
      <c r="E283" s="43">
        <v>880860900</v>
      </c>
      <c r="F283" s="43" t="s">
        <v>153</v>
      </c>
      <c r="G283" s="44">
        <v>52990</v>
      </c>
      <c r="H283" s="44">
        <v>14</v>
      </c>
      <c r="I283" s="206">
        <v>43332.217442129629</v>
      </c>
      <c r="J283" s="2" t="s">
        <v>154</v>
      </c>
      <c r="K283" s="68" t="str">
        <f>VLOOKUP(D283,Base!D:E,2,0)</f>
        <v>COYHAIQUE</v>
      </c>
    </row>
    <row r="284" spans="1:11" ht="15" customHeight="1" x14ac:dyDescent="0.25">
      <c r="A284" s="18">
        <f t="shared" si="4"/>
        <v>880860900</v>
      </c>
      <c r="B284" s="43" t="s">
        <v>148</v>
      </c>
      <c r="C284" s="43" t="s">
        <v>51</v>
      </c>
      <c r="D284" s="43" t="s">
        <v>52</v>
      </c>
      <c r="E284" s="43">
        <v>880860900</v>
      </c>
      <c r="F284" s="43" t="s">
        <v>153</v>
      </c>
      <c r="G284" s="44">
        <v>17990</v>
      </c>
      <c r="H284" s="44">
        <v>2</v>
      </c>
      <c r="I284" s="206">
        <v>43332.217453703714</v>
      </c>
      <c r="J284" s="2" t="s">
        <v>154</v>
      </c>
      <c r="K284" s="68" t="str">
        <f>VLOOKUP(D284,Base!D:E,2,0)</f>
        <v>COQUIMBO</v>
      </c>
    </row>
    <row r="285" spans="1:11" ht="15" customHeight="1" x14ac:dyDescent="0.25">
      <c r="A285" s="18">
        <f t="shared" si="4"/>
        <v>880860900</v>
      </c>
      <c r="B285" s="43" t="s">
        <v>148</v>
      </c>
      <c r="C285" s="43" t="s">
        <v>51</v>
      </c>
      <c r="D285" s="43" t="s">
        <v>53</v>
      </c>
      <c r="E285" s="43">
        <v>880860900</v>
      </c>
      <c r="F285" s="43" t="s">
        <v>153</v>
      </c>
      <c r="G285" s="44">
        <v>16990</v>
      </c>
      <c r="H285" s="44">
        <v>3</v>
      </c>
      <c r="I285" s="206">
        <v>43332.21775462963</v>
      </c>
      <c r="J285" s="2" t="s">
        <v>154</v>
      </c>
      <c r="K285" s="68" t="str">
        <f>VLOOKUP(D285,Base!D:E,2,0)</f>
        <v>ILLAPEL</v>
      </c>
    </row>
    <row r="286" spans="1:11" ht="15" customHeight="1" x14ac:dyDescent="0.25">
      <c r="A286" s="18">
        <f t="shared" si="4"/>
        <v>880860900</v>
      </c>
      <c r="B286" s="43" t="s">
        <v>148</v>
      </c>
      <c r="C286" s="43" t="s">
        <v>51</v>
      </c>
      <c r="D286" s="43" t="s">
        <v>54</v>
      </c>
      <c r="E286" s="43">
        <v>880860900</v>
      </c>
      <c r="F286" s="43" t="s">
        <v>153</v>
      </c>
      <c r="G286" s="44">
        <v>16990</v>
      </c>
      <c r="H286" s="44">
        <v>2</v>
      </c>
      <c r="I286" s="206">
        <v>43332.217453703714</v>
      </c>
      <c r="J286" s="2" t="s">
        <v>154</v>
      </c>
      <c r="K286" s="68" t="str">
        <f>VLOOKUP(D286,Base!D:E,2,0)</f>
        <v>LA SERENA</v>
      </c>
    </row>
    <row r="287" spans="1:11" ht="15" customHeight="1" x14ac:dyDescent="0.25">
      <c r="A287" s="18">
        <f t="shared" si="4"/>
        <v>880860900</v>
      </c>
      <c r="B287" s="43" t="s">
        <v>148</v>
      </c>
      <c r="C287" s="43" t="s">
        <v>51</v>
      </c>
      <c r="D287" s="43" t="s">
        <v>55</v>
      </c>
      <c r="E287" s="43">
        <v>880860900</v>
      </c>
      <c r="F287" s="43" t="s">
        <v>153</v>
      </c>
      <c r="G287" s="44">
        <v>16990</v>
      </c>
      <c r="H287" s="44">
        <v>3</v>
      </c>
      <c r="I287" s="206">
        <v>43332.217777777783</v>
      </c>
      <c r="J287" s="2" t="s">
        <v>154</v>
      </c>
      <c r="K287" s="68" t="str">
        <f>VLOOKUP(D287,Base!D:E,2,0)</f>
        <v>LOS VILOS</v>
      </c>
    </row>
    <row r="288" spans="1:11" ht="15" customHeight="1" x14ac:dyDescent="0.25">
      <c r="A288" s="18">
        <f t="shared" si="4"/>
        <v>880860900</v>
      </c>
      <c r="B288" s="43" t="s">
        <v>148</v>
      </c>
      <c r="C288" s="43" t="s">
        <v>51</v>
      </c>
      <c r="D288" s="43" t="s">
        <v>56</v>
      </c>
      <c r="E288" s="43">
        <v>880860900</v>
      </c>
      <c r="F288" s="43" t="s">
        <v>153</v>
      </c>
      <c r="G288" s="44">
        <v>15990</v>
      </c>
      <c r="H288" s="44">
        <v>2</v>
      </c>
      <c r="I288" s="206">
        <v>43332.217835648153</v>
      </c>
      <c r="J288" s="2" t="s">
        <v>154</v>
      </c>
      <c r="K288" s="68" t="str">
        <f>VLOOKUP(D288,Base!D:E,2,0)</f>
        <v>OVALLE</v>
      </c>
    </row>
    <row r="289" spans="1:11" ht="15" customHeight="1" x14ac:dyDescent="0.25">
      <c r="A289" s="18">
        <f t="shared" si="4"/>
        <v>880860900</v>
      </c>
      <c r="B289" s="43" t="s">
        <v>148</v>
      </c>
      <c r="C289" s="43" t="s">
        <v>51</v>
      </c>
      <c r="D289" s="43" t="s">
        <v>57</v>
      </c>
      <c r="E289" s="43">
        <v>880860900</v>
      </c>
      <c r="F289" s="43" t="s">
        <v>153</v>
      </c>
      <c r="G289" s="44">
        <v>16990</v>
      </c>
      <c r="H289" s="44">
        <v>3</v>
      </c>
      <c r="I289" s="206">
        <v>43332.218124999999</v>
      </c>
      <c r="J289" s="2" t="s">
        <v>154</v>
      </c>
      <c r="K289" s="68" t="str">
        <f>VLOOKUP(D289,Base!D:E,2,0)</f>
        <v>SALAMANCA</v>
      </c>
    </row>
    <row r="290" spans="1:11" ht="15" customHeight="1" x14ac:dyDescent="0.25">
      <c r="A290" s="18">
        <f t="shared" si="4"/>
        <v>880860900</v>
      </c>
      <c r="B290" s="43" t="s">
        <v>148</v>
      </c>
      <c r="C290" s="43" t="s">
        <v>58</v>
      </c>
      <c r="D290" s="43" t="s">
        <v>59</v>
      </c>
      <c r="E290" s="43">
        <v>880860900</v>
      </c>
      <c r="F290" s="43" t="s">
        <v>153</v>
      </c>
      <c r="G290" s="44">
        <v>14990</v>
      </c>
      <c r="H290" s="44">
        <v>3</v>
      </c>
      <c r="I290" s="206">
        <v>43332.2182523148</v>
      </c>
      <c r="J290" s="2" t="s">
        <v>154</v>
      </c>
      <c r="K290" s="68" t="str">
        <f>VLOOKUP(D290,Base!D:E,2,0)</f>
        <v>ANGOL</v>
      </c>
    </row>
    <row r="291" spans="1:11" ht="15" customHeight="1" x14ac:dyDescent="0.25">
      <c r="A291" s="18">
        <f t="shared" si="4"/>
        <v>880860900</v>
      </c>
      <c r="B291" s="43" t="s">
        <v>148</v>
      </c>
      <c r="C291" s="43" t="s">
        <v>58</v>
      </c>
      <c r="D291" s="43" t="s">
        <v>60</v>
      </c>
      <c r="E291" s="43">
        <v>880860900</v>
      </c>
      <c r="F291" s="43" t="s">
        <v>153</v>
      </c>
      <c r="G291" s="44">
        <v>15990</v>
      </c>
      <c r="H291" s="44">
        <v>3</v>
      </c>
      <c r="I291" s="206">
        <v>43332.217824074083</v>
      </c>
      <c r="J291" s="2" t="s">
        <v>154</v>
      </c>
      <c r="K291" s="68" t="str">
        <f>VLOOKUP(D291,Base!D:E,2,0)</f>
        <v>PUCÓN</v>
      </c>
    </row>
    <row r="292" spans="1:11" ht="15" customHeight="1" x14ac:dyDescent="0.25">
      <c r="A292" s="18">
        <f t="shared" si="4"/>
        <v>880860900</v>
      </c>
      <c r="B292" s="43" t="s">
        <v>148</v>
      </c>
      <c r="C292" s="43" t="s">
        <v>58</v>
      </c>
      <c r="D292" s="43" t="s">
        <v>61</v>
      </c>
      <c r="E292" s="43">
        <v>880860900</v>
      </c>
      <c r="F292" s="43" t="s">
        <v>153</v>
      </c>
      <c r="G292" s="44">
        <v>13990</v>
      </c>
      <c r="H292" s="44">
        <v>2</v>
      </c>
      <c r="I292" s="206">
        <v>43332.217800925922</v>
      </c>
      <c r="J292" s="2" t="s">
        <v>154</v>
      </c>
      <c r="K292" s="68" t="str">
        <f>VLOOKUP(D292,Base!D:E,2,0)</f>
        <v>TEMUCO</v>
      </c>
    </row>
    <row r="293" spans="1:11" ht="15" customHeight="1" x14ac:dyDescent="0.25">
      <c r="A293" s="18">
        <f t="shared" si="4"/>
        <v>880860900</v>
      </c>
      <c r="B293" s="43" t="s">
        <v>148</v>
      </c>
      <c r="C293" s="43" t="s">
        <v>58</v>
      </c>
      <c r="D293" s="43" t="s">
        <v>62</v>
      </c>
      <c r="E293" s="43">
        <v>880860900</v>
      </c>
      <c r="F293" s="43" t="s">
        <v>153</v>
      </c>
      <c r="G293" s="44">
        <v>16990</v>
      </c>
      <c r="H293" s="44">
        <v>3</v>
      </c>
      <c r="I293" s="206">
        <v>43332.218263888892</v>
      </c>
      <c r="J293" s="2" t="s">
        <v>154</v>
      </c>
      <c r="K293" s="68" t="str">
        <f>VLOOKUP(D293,Base!D:E,2,0)</f>
        <v>VILLARRICA</v>
      </c>
    </row>
    <row r="294" spans="1:11" ht="15" customHeight="1" x14ac:dyDescent="0.25">
      <c r="A294" s="18">
        <f t="shared" si="4"/>
        <v>880860900</v>
      </c>
      <c r="B294" s="43" t="s">
        <v>148</v>
      </c>
      <c r="C294" s="43" t="s">
        <v>63</v>
      </c>
      <c r="D294" s="43" t="s">
        <v>64</v>
      </c>
      <c r="E294" s="43">
        <v>880860900</v>
      </c>
      <c r="F294" s="43" t="s">
        <v>153</v>
      </c>
      <c r="G294" s="44">
        <v>15990</v>
      </c>
      <c r="H294" s="44">
        <v>4</v>
      </c>
      <c r="I294" s="206">
        <v>43332.217719907407</v>
      </c>
      <c r="J294" s="2" t="s">
        <v>154</v>
      </c>
      <c r="K294" s="68" t="str">
        <f>VLOOKUP(D294,Base!D:E,2,0)</f>
        <v>CASTRO</v>
      </c>
    </row>
    <row r="295" spans="1:11" ht="15" customHeight="1" x14ac:dyDescent="0.25">
      <c r="A295" s="18">
        <f t="shared" si="4"/>
        <v>880860900</v>
      </c>
      <c r="B295" s="43" t="s">
        <v>148</v>
      </c>
      <c r="C295" s="43" t="s">
        <v>63</v>
      </c>
      <c r="D295" s="43" t="s">
        <v>65</v>
      </c>
      <c r="E295" s="43">
        <v>880860900</v>
      </c>
      <c r="F295" s="43" t="s">
        <v>153</v>
      </c>
      <c r="G295" s="44">
        <v>17990</v>
      </c>
      <c r="H295" s="44">
        <v>3</v>
      </c>
      <c r="I295" s="206">
        <v>43332.217719907407</v>
      </c>
      <c r="J295" s="2" t="s">
        <v>154</v>
      </c>
      <c r="K295" s="68" t="str">
        <f>VLOOKUP(D295,Base!D:E,2,0)</f>
        <v>OSORNO</v>
      </c>
    </row>
    <row r="296" spans="1:11" ht="15" customHeight="1" x14ac:dyDescent="0.25">
      <c r="A296" s="18">
        <f t="shared" si="4"/>
        <v>880860900</v>
      </c>
      <c r="B296" s="43" t="s">
        <v>148</v>
      </c>
      <c r="C296" s="43" t="s">
        <v>63</v>
      </c>
      <c r="D296" s="43" t="s">
        <v>66</v>
      </c>
      <c r="E296" s="43">
        <v>880860900</v>
      </c>
      <c r="F296" s="43" t="s">
        <v>153</v>
      </c>
      <c r="G296" s="44">
        <v>14990</v>
      </c>
      <c r="H296" s="44">
        <v>3</v>
      </c>
      <c r="I296" s="206">
        <v>43332.21769675926</v>
      </c>
      <c r="J296" s="2" t="s">
        <v>154</v>
      </c>
      <c r="K296" s="68" t="str">
        <f>VLOOKUP(D296,Base!D:E,2,0)</f>
        <v>PUERTO MONTT</v>
      </c>
    </row>
    <row r="297" spans="1:11" ht="15" customHeight="1" x14ac:dyDescent="0.25">
      <c r="A297" s="18">
        <f t="shared" si="4"/>
        <v>880860900</v>
      </c>
      <c r="B297" s="43" t="s">
        <v>148</v>
      </c>
      <c r="C297" s="43" t="s">
        <v>63</v>
      </c>
      <c r="D297" s="43" t="s">
        <v>67</v>
      </c>
      <c r="E297" s="43">
        <v>880860900</v>
      </c>
      <c r="F297" s="43" t="s">
        <v>153</v>
      </c>
      <c r="G297" s="44">
        <v>14490</v>
      </c>
      <c r="H297" s="44">
        <v>3</v>
      </c>
      <c r="I297" s="206">
        <v>43332.218298611107</v>
      </c>
      <c r="J297" s="2" t="s">
        <v>154</v>
      </c>
      <c r="K297" s="68" t="str">
        <f>VLOOKUP(D297,Base!D:E,2,0)</f>
        <v>PUERTO VARAS</v>
      </c>
    </row>
    <row r="298" spans="1:11" ht="15" customHeight="1" x14ac:dyDescent="0.25">
      <c r="A298" s="18">
        <f t="shared" si="4"/>
        <v>880860900</v>
      </c>
      <c r="B298" s="43" t="s">
        <v>148</v>
      </c>
      <c r="C298" s="43" t="s">
        <v>68</v>
      </c>
      <c r="D298" s="43" t="s">
        <v>69</v>
      </c>
      <c r="E298" s="43">
        <v>880860900</v>
      </c>
      <c r="F298" s="43" t="s">
        <v>153</v>
      </c>
      <c r="G298" s="44">
        <v>16990</v>
      </c>
      <c r="H298" s="44">
        <v>4</v>
      </c>
      <c r="I298" s="206">
        <v>43332.218113425923</v>
      </c>
      <c r="J298" s="2" t="s">
        <v>154</v>
      </c>
      <c r="K298" s="68" t="str">
        <f>VLOOKUP(D298,Base!D:E,2,0)</f>
        <v>LA UNIÓN</v>
      </c>
    </row>
    <row r="299" spans="1:11" ht="15" customHeight="1" x14ac:dyDescent="0.25">
      <c r="A299" s="18">
        <f t="shared" si="4"/>
        <v>880860900</v>
      </c>
      <c r="B299" s="43" t="s">
        <v>148</v>
      </c>
      <c r="C299" s="43" t="s">
        <v>68</v>
      </c>
      <c r="D299" s="43" t="s">
        <v>70</v>
      </c>
      <c r="E299" s="43">
        <v>880860900</v>
      </c>
      <c r="F299" s="43" t="s">
        <v>153</v>
      </c>
      <c r="G299" s="44">
        <v>17990</v>
      </c>
      <c r="H299" s="44">
        <v>3</v>
      </c>
      <c r="I299" s="206">
        <v>43332.217476851853</v>
      </c>
      <c r="J299" s="2" t="s">
        <v>154</v>
      </c>
      <c r="K299" s="68" t="str">
        <f>VLOOKUP(D299,Base!D:E,2,0)</f>
        <v>VALDIVIA</v>
      </c>
    </row>
    <row r="300" spans="1:11" ht="15" customHeight="1" x14ac:dyDescent="0.25">
      <c r="A300" s="18">
        <f t="shared" si="4"/>
        <v>880860900</v>
      </c>
      <c r="B300" s="43" t="s">
        <v>148</v>
      </c>
      <c r="C300" s="43" t="s">
        <v>71</v>
      </c>
      <c r="D300" s="43" t="s">
        <v>72</v>
      </c>
      <c r="E300" s="43">
        <v>880860900</v>
      </c>
      <c r="F300" s="43" t="s">
        <v>153</v>
      </c>
      <c r="G300" s="44">
        <v>79990</v>
      </c>
      <c r="H300" s="44">
        <v>14</v>
      </c>
      <c r="I300" s="206">
        <v>43332.218124999999</v>
      </c>
      <c r="J300" s="2" t="s">
        <v>154</v>
      </c>
      <c r="K300" s="68" t="str">
        <f>VLOOKUP(D300,Base!D:E,2,0)</f>
        <v>PUNTA ARENAS</v>
      </c>
    </row>
    <row r="301" spans="1:11" ht="15" customHeight="1" x14ac:dyDescent="0.25">
      <c r="A301" s="18">
        <f t="shared" si="4"/>
        <v>880860900</v>
      </c>
      <c r="B301" s="43" t="s">
        <v>148</v>
      </c>
      <c r="C301" s="43" t="s">
        <v>73</v>
      </c>
      <c r="D301" s="43" t="s">
        <v>74</v>
      </c>
      <c r="E301" s="43">
        <v>880860900</v>
      </c>
      <c r="F301" s="43" t="s">
        <v>153</v>
      </c>
      <c r="G301" s="44">
        <v>29990</v>
      </c>
      <c r="H301" s="44">
        <v>5</v>
      </c>
      <c r="I301" s="206">
        <v>43332.217453703714</v>
      </c>
      <c r="J301" s="2" t="s">
        <v>154</v>
      </c>
      <c r="K301" s="68" t="str">
        <f>VLOOKUP(D301,Base!D:E,2,0)</f>
        <v>IQUIQUE</v>
      </c>
    </row>
    <row r="302" spans="1:11" ht="15" customHeight="1" x14ac:dyDescent="0.25">
      <c r="A302" s="18">
        <f t="shared" si="4"/>
        <v>880860900</v>
      </c>
      <c r="B302" s="43" t="s">
        <v>148</v>
      </c>
      <c r="C302" s="43" t="s">
        <v>75</v>
      </c>
      <c r="D302" s="43" t="s">
        <v>76</v>
      </c>
      <c r="E302" s="43">
        <v>880860900</v>
      </c>
      <c r="F302" s="43" t="s">
        <v>153</v>
      </c>
      <c r="G302" s="44">
        <v>11990</v>
      </c>
      <c r="H302" s="44">
        <v>2</v>
      </c>
      <c r="I302" s="206">
        <v>43332.218124999999</v>
      </c>
      <c r="J302" s="2" t="s">
        <v>154</v>
      </c>
      <c r="K302" s="68" t="str">
        <f>VLOOKUP(D302,Base!D:E,2,0)</f>
        <v>CON-CON</v>
      </c>
    </row>
    <row r="303" spans="1:11" ht="15" customHeight="1" x14ac:dyDescent="0.25">
      <c r="A303" s="18">
        <f t="shared" si="4"/>
        <v>880860900</v>
      </c>
      <c r="B303" s="43" t="s">
        <v>148</v>
      </c>
      <c r="C303" s="43" t="s">
        <v>75</v>
      </c>
      <c r="D303" s="43" t="s">
        <v>77</v>
      </c>
      <c r="E303" s="43">
        <v>880860900</v>
      </c>
      <c r="F303" s="43" t="s">
        <v>153</v>
      </c>
      <c r="G303" s="44">
        <v>9990</v>
      </c>
      <c r="H303" s="44">
        <v>2</v>
      </c>
      <c r="I303" s="206">
        <v>43332.218275462961</v>
      </c>
      <c r="J303" s="2" t="s">
        <v>154</v>
      </c>
      <c r="K303" s="68" t="str">
        <f>VLOOKUP(D303,Base!D:E,2,0)</f>
        <v>LIMACHE</v>
      </c>
    </row>
    <row r="304" spans="1:11" ht="15" customHeight="1" x14ac:dyDescent="0.25">
      <c r="A304" s="18">
        <f t="shared" si="4"/>
        <v>880860900</v>
      </c>
      <c r="B304" s="43" t="s">
        <v>148</v>
      </c>
      <c r="C304" s="43" t="s">
        <v>75</v>
      </c>
      <c r="D304" s="43" t="s">
        <v>78</v>
      </c>
      <c r="E304" s="43">
        <v>880860900</v>
      </c>
      <c r="F304" s="43" t="s">
        <v>153</v>
      </c>
      <c r="G304" s="44">
        <v>13990</v>
      </c>
      <c r="H304" s="44">
        <v>2</v>
      </c>
      <c r="I304" s="206">
        <v>43332.218113425923</v>
      </c>
      <c r="J304" s="2" t="s">
        <v>154</v>
      </c>
      <c r="K304" s="68" t="str">
        <f>VLOOKUP(D304,Base!D:E,2,0)</f>
        <v>LOS ANDES</v>
      </c>
    </row>
    <row r="305" spans="1:11" ht="15" customHeight="1" x14ac:dyDescent="0.25">
      <c r="A305" s="18">
        <f t="shared" si="4"/>
        <v>880860900</v>
      </c>
      <c r="B305" s="43" t="s">
        <v>148</v>
      </c>
      <c r="C305" s="43" t="s">
        <v>75</v>
      </c>
      <c r="D305" s="43" t="s">
        <v>79</v>
      </c>
      <c r="E305" s="43">
        <v>880860900</v>
      </c>
      <c r="F305" s="43" t="s">
        <v>153</v>
      </c>
      <c r="G305" s="44">
        <v>10990</v>
      </c>
      <c r="H305" s="44">
        <v>2</v>
      </c>
      <c r="I305" s="206">
        <v>43332.217766203707</v>
      </c>
      <c r="J305" s="2" t="s">
        <v>154</v>
      </c>
      <c r="K305" s="68" t="str">
        <f>VLOOKUP(D305,Base!D:E,2,0)</f>
        <v>QUILLOTA</v>
      </c>
    </row>
    <row r="306" spans="1:11" ht="15" customHeight="1" x14ac:dyDescent="0.25">
      <c r="A306" s="18">
        <f t="shared" si="4"/>
        <v>880860900</v>
      </c>
      <c r="B306" s="43" t="s">
        <v>148</v>
      </c>
      <c r="C306" s="43" t="s">
        <v>75</v>
      </c>
      <c r="D306" s="43" t="s">
        <v>80</v>
      </c>
      <c r="E306" s="43">
        <v>880860900</v>
      </c>
      <c r="F306" s="43" t="s">
        <v>153</v>
      </c>
      <c r="G306" s="44">
        <v>10990</v>
      </c>
      <c r="H306" s="44">
        <v>2</v>
      </c>
      <c r="I306" s="206">
        <v>43332.21769675926</v>
      </c>
      <c r="J306" s="2" t="s">
        <v>154</v>
      </c>
      <c r="K306" s="68" t="str">
        <f>VLOOKUP(D306,Base!D:E,2,0)</f>
        <v>QUILPUE</v>
      </c>
    </row>
    <row r="307" spans="1:11" ht="15" customHeight="1" x14ac:dyDescent="0.25">
      <c r="A307" s="18">
        <f t="shared" si="4"/>
        <v>880860900</v>
      </c>
      <c r="B307" s="43" t="s">
        <v>148</v>
      </c>
      <c r="C307" s="43" t="s">
        <v>75</v>
      </c>
      <c r="D307" s="43" t="s">
        <v>81</v>
      </c>
      <c r="E307" s="43">
        <v>880860900</v>
      </c>
      <c r="F307" s="43" t="s">
        <v>153</v>
      </c>
      <c r="G307" s="44">
        <v>12990</v>
      </c>
      <c r="H307" s="44">
        <v>2</v>
      </c>
      <c r="I307" s="206">
        <v>43332.21770833333</v>
      </c>
      <c r="J307" s="2" t="s">
        <v>154</v>
      </c>
      <c r="K307" s="68" t="str">
        <f>VLOOKUP(D307,Base!D:E,2,0)</f>
        <v>SAN ANTONIO</v>
      </c>
    </row>
    <row r="308" spans="1:11" ht="15" customHeight="1" x14ac:dyDescent="0.25">
      <c r="A308" s="18">
        <f t="shared" si="4"/>
        <v>880860900</v>
      </c>
      <c r="B308" s="43" t="s">
        <v>148</v>
      </c>
      <c r="C308" s="43" t="s">
        <v>75</v>
      </c>
      <c r="D308" s="43" t="s">
        <v>82</v>
      </c>
      <c r="E308" s="43">
        <v>880860900</v>
      </c>
      <c r="F308" s="43" t="s">
        <v>153</v>
      </c>
      <c r="G308" s="44">
        <v>13990</v>
      </c>
      <c r="H308" s="44">
        <v>2</v>
      </c>
      <c r="I308" s="206">
        <v>43332.217511574083</v>
      </c>
      <c r="J308" s="2" t="s">
        <v>154</v>
      </c>
      <c r="K308" s="68" t="str">
        <f>VLOOKUP(D308,Base!D:E,2,0)</f>
        <v>SAN FELIPE</v>
      </c>
    </row>
    <row r="309" spans="1:11" ht="15" customHeight="1" x14ac:dyDescent="0.25">
      <c r="A309" s="18">
        <f t="shared" si="4"/>
        <v>880860900</v>
      </c>
      <c r="B309" s="43" t="s">
        <v>148</v>
      </c>
      <c r="C309" s="43" t="s">
        <v>75</v>
      </c>
      <c r="D309" s="43" t="s">
        <v>83</v>
      </c>
      <c r="E309" s="43">
        <v>880860900</v>
      </c>
      <c r="F309" s="43" t="s">
        <v>153</v>
      </c>
      <c r="G309" s="44">
        <v>10490</v>
      </c>
      <c r="H309" s="44">
        <v>2</v>
      </c>
      <c r="I309" s="206">
        <v>43332.217592592591</v>
      </c>
      <c r="J309" s="2" t="s">
        <v>154</v>
      </c>
      <c r="K309" s="68" t="str">
        <f>VLOOKUP(D309,Base!D:E,2,0)</f>
        <v>VALPARAISO</v>
      </c>
    </row>
    <row r="310" spans="1:11" ht="15" customHeight="1" x14ac:dyDescent="0.25">
      <c r="A310" s="18">
        <f t="shared" si="4"/>
        <v>880860900</v>
      </c>
      <c r="B310" s="43" t="s">
        <v>148</v>
      </c>
      <c r="C310" s="43" t="s">
        <v>75</v>
      </c>
      <c r="D310" s="43" t="s">
        <v>84</v>
      </c>
      <c r="E310" s="43">
        <v>880860900</v>
      </c>
      <c r="F310" s="43" t="s">
        <v>153</v>
      </c>
      <c r="G310" s="44">
        <v>10990</v>
      </c>
      <c r="H310" s="44">
        <v>2</v>
      </c>
      <c r="I310" s="206">
        <v>43332.217800925922</v>
      </c>
      <c r="J310" s="2" t="s">
        <v>154</v>
      </c>
      <c r="K310" s="68" t="str">
        <f>VLOOKUP(D310,Base!D:E,2,0)</f>
        <v>VILLA ALEMANA</v>
      </c>
    </row>
    <row r="311" spans="1:11" ht="15" customHeight="1" x14ac:dyDescent="0.25">
      <c r="A311" s="18">
        <f t="shared" si="4"/>
        <v>880860900</v>
      </c>
      <c r="B311" s="43" t="s">
        <v>148</v>
      </c>
      <c r="C311" s="43" t="s">
        <v>75</v>
      </c>
      <c r="D311" s="43" t="s">
        <v>85</v>
      </c>
      <c r="E311" s="43">
        <v>880860900</v>
      </c>
      <c r="F311" s="43" t="s">
        <v>153</v>
      </c>
      <c r="G311" s="44">
        <v>10490</v>
      </c>
      <c r="H311" s="44">
        <v>2</v>
      </c>
      <c r="I311" s="206">
        <v>43332.217418981483</v>
      </c>
      <c r="J311" s="2" t="s">
        <v>154</v>
      </c>
      <c r="K311" s="68" t="str">
        <f>VLOOKUP(D311,Base!D:E,2,0)</f>
        <v>VIÑA DEL MAR</v>
      </c>
    </row>
    <row r="312" spans="1:11" ht="15" customHeight="1" x14ac:dyDescent="0.25">
      <c r="A312" s="18">
        <f t="shared" si="4"/>
        <v>880860900</v>
      </c>
      <c r="B312" s="43" t="s">
        <v>148</v>
      </c>
      <c r="C312" s="43" t="s">
        <v>86</v>
      </c>
      <c r="D312" s="43" t="s">
        <v>87</v>
      </c>
      <c r="E312" s="43">
        <v>880860900</v>
      </c>
      <c r="F312" s="43" t="s">
        <v>153</v>
      </c>
      <c r="G312" s="44">
        <v>11990</v>
      </c>
      <c r="H312" s="44">
        <v>3</v>
      </c>
      <c r="I312" s="206">
        <v>43332.217812499999</v>
      </c>
      <c r="J312" s="2" t="s">
        <v>154</v>
      </c>
      <c r="K312" s="68" t="str">
        <f>VLOOKUP(D312,Base!D:E,2,0)</f>
        <v>ARAUCO</v>
      </c>
    </row>
    <row r="313" spans="1:11" ht="15" customHeight="1" x14ac:dyDescent="0.25">
      <c r="A313" s="18">
        <f t="shared" si="4"/>
        <v>880860900</v>
      </c>
      <c r="B313" s="43" t="s">
        <v>148</v>
      </c>
      <c r="C313" s="43" t="s">
        <v>86</v>
      </c>
      <c r="D313" s="43" t="s">
        <v>88</v>
      </c>
      <c r="E313" s="43">
        <v>880860900</v>
      </c>
      <c r="F313" s="43" t="s">
        <v>153</v>
      </c>
      <c r="G313" s="44">
        <v>14990</v>
      </c>
      <c r="H313" s="44">
        <v>3</v>
      </c>
      <c r="I313" s="206">
        <v>43332.218263888892</v>
      </c>
      <c r="J313" s="2" t="s">
        <v>154</v>
      </c>
      <c r="K313" s="68" t="str">
        <f>VLOOKUP(D313,Base!D:E,2,0)</f>
        <v>CHIGUAYANTE</v>
      </c>
    </row>
    <row r="314" spans="1:11" ht="15" customHeight="1" x14ac:dyDescent="0.25">
      <c r="A314" s="18">
        <f t="shared" si="4"/>
        <v>880860900</v>
      </c>
      <c r="B314" s="43" t="s">
        <v>148</v>
      </c>
      <c r="C314" s="43" t="s">
        <v>86</v>
      </c>
      <c r="D314" s="43" t="s">
        <v>89</v>
      </c>
      <c r="E314" s="43">
        <v>880860900</v>
      </c>
      <c r="F314" s="43" t="s">
        <v>153</v>
      </c>
      <c r="G314" s="44">
        <v>11490</v>
      </c>
      <c r="H314" s="44">
        <v>3</v>
      </c>
      <c r="I314" s="206">
        <v>43332.217719907407</v>
      </c>
      <c r="J314" s="2" t="s">
        <v>154</v>
      </c>
      <c r="K314" s="68" t="str">
        <f>VLOOKUP(D314,Base!D:E,2,0)</f>
        <v>CHILLAN</v>
      </c>
    </row>
    <row r="315" spans="1:11" ht="15" customHeight="1" x14ac:dyDescent="0.25">
      <c r="A315" s="18">
        <f t="shared" si="4"/>
        <v>880860900</v>
      </c>
      <c r="B315" s="43" t="s">
        <v>148</v>
      </c>
      <c r="C315" s="43" t="s">
        <v>86</v>
      </c>
      <c r="D315" s="43" t="s">
        <v>90</v>
      </c>
      <c r="E315" s="43">
        <v>880860900</v>
      </c>
      <c r="F315" s="43" t="s">
        <v>153</v>
      </c>
      <c r="G315" s="44">
        <v>10990</v>
      </c>
      <c r="H315" s="44">
        <v>3</v>
      </c>
      <c r="I315" s="206">
        <v>43332.217534722222</v>
      </c>
      <c r="J315" s="2" t="s">
        <v>154</v>
      </c>
      <c r="K315" s="68" t="str">
        <f>VLOOKUP(D315,Base!D:E,2,0)</f>
        <v>CONCEPCION</v>
      </c>
    </row>
    <row r="316" spans="1:11" ht="15" customHeight="1" x14ac:dyDescent="0.25">
      <c r="A316" s="18">
        <f t="shared" si="4"/>
        <v>880860900</v>
      </c>
      <c r="B316" s="43" t="s">
        <v>148</v>
      </c>
      <c r="C316" s="43" t="s">
        <v>86</v>
      </c>
      <c r="D316" s="43" t="s">
        <v>91</v>
      </c>
      <c r="E316" s="43">
        <v>880860900</v>
      </c>
      <c r="F316" s="43" t="s">
        <v>153</v>
      </c>
      <c r="G316" s="44">
        <v>13990</v>
      </c>
      <c r="H316" s="44">
        <v>3</v>
      </c>
      <c r="I316" s="206">
        <v>43332.218240740738</v>
      </c>
      <c r="J316" s="2" t="s">
        <v>154</v>
      </c>
      <c r="K316" s="68" t="str">
        <f>VLOOKUP(D316,Base!D:E,2,0)</f>
        <v>CORONEL</v>
      </c>
    </row>
    <row r="317" spans="1:11" ht="15" customHeight="1" x14ac:dyDescent="0.25">
      <c r="A317" s="18">
        <f t="shared" si="4"/>
        <v>880860900</v>
      </c>
      <c r="B317" s="43" t="s">
        <v>148</v>
      </c>
      <c r="C317" s="43" t="s">
        <v>86</v>
      </c>
      <c r="D317" s="43" t="s">
        <v>92</v>
      </c>
      <c r="E317" s="43">
        <v>880860900</v>
      </c>
      <c r="F317" s="43" t="s">
        <v>153</v>
      </c>
      <c r="G317" s="44">
        <v>15990</v>
      </c>
      <c r="H317" s="44">
        <v>3</v>
      </c>
      <c r="I317" s="206">
        <v>43332.217824074083</v>
      </c>
      <c r="J317" s="2" t="s">
        <v>154</v>
      </c>
      <c r="K317" s="68" t="str">
        <f>VLOOKUP(D317,Base!D:E,2,0)</f>
        <v>LEBU</v>
      </c>
    </row>
    <row r="318" spans="1:11" ht="15" customHeight="1" x14ac:dyDescent="0.25">
      <c r="A318" s="18">
        <f t="shared" si="4"/>
        <v>880860900</v>
      </c>
      <c r="B318" s="43" t="s">
        <v>148</v>
      </c>
      <c r="C318" s="43" t="s">
        <v>86</v>
      </c>
      <c r="D318" s="43" t="s">
        <v>93</v>
      </c>
      <c r="E318" s="43">
        <v>880860900</v>
      </c>
      <c r="F318" s="43" t="s">
        <v>153</v>
      </c>
      <c r="G318" s="44">
        <v>12990</v>
      </c>
      <c r="H318" s="44">
        <v>3</v>
      </c>
      <c r="I318" s="206">
        <v>43332.217615740738</v>
      </c>
      <c r="J318" s="2" t="s">
        <v>154</v>
      </c>
      <c r="K318" s="68" t="str">
        <f>VLOOKUP(D318,Base!D:E,2,0)</f>
        <v>LOS ANGELES</v>
      </c>
    </row>
    <row r="319" spans="1:11" ht="15" customHeight="1" x14ac:dyDescent="0.25">
      <c r="A319" s="18">
        <f t="shared" si="4"/>
        <v>880860900</v>
      </c>
      <c r="B319" s="43" t="s">
        <v>148</v>
      </c>
      <c r="C319" s="43" t="s">
        <v>86</v>
      </c>
      <c r="D319" s="43" t="s">
        <v>94</v>
      </c>
      <c r="E319" s="43">
        <v>880860900</v>
      </c>
      <c r="F319" s="43" t="s">
        <v>153</v>
      </c>
      <c r="G319" s="44">
        <v>14990</v>
      </c>
      <c r="H319" s="44">
        <v>3</v>
      </c>
      <c r="I319" s="206">
        <v>43332.217581018522</v>
      </c>
      <c r="J319" s="2" t="s">
        <v>154</v>
      </c>
      <c r="K319" s="68" t="str">
        <f>VLOOKUP(D319,Base!D:E,2,0)</f>
        <v>SAN PEDRO DE LA PAZ</v>
      </c>
    </row>
    <row r="320" spans="1:11" ht="15" customHeight="1" x14ac:dyDescent="0.25">
      <c r="A320" s="18">
        <f t="shared" si="4"/>
        <v>880860900</v>
      </c>
      <c r="B320" s="43" t="s">
        <v>148</v>
      </c>
      <c r="C320" s="43" t="s">
        <v>86</v>
      </c>
      <c r="D320" s="43" t="s">
        <v>95</v>
      </c>
      <c r="E320" s="43">
        <v>880860900</v>
      </c>
      <c r="F320" s="43" t="s">
        <v>153</v>
      </c>
      <c r="G320" s="44">
        <v>13990</v>
      </c>
      <c r="H320" s="44">
        <v>3</v>
      </c>
      <c r="I320" s="206">
        <v>43332.21775462963</v>
      </c>
      <c r="J320" s="2" t="s">
        <v>154</v>
      </c>
      <c r="K320" s="68" t="str">
        <f>VLOOKUP(D320,Base!D:E,2,0)</f>
        <v>TALCAHUANO</v>
      </c>
    </row>
    <row r="321" spans="1:11" ht="15" customHeight="1" x14ac:dyDescent="0.25">
      <c r="A321" s="18">
        <f t="shared" si="4"/>
        <v>880860900</v>
      </c>
      <c r="B321" s="43" t="s">
        <v>148</v>
      </c>
      <c r="C321" s="43" t="s">
        <v>96</v>
      </c>
      <c r="D321" s="43" t="s">
        <v>97</v>
      </c>
      <c r="E321" s="43">
        <v>880860900</v>
      </c>
      <c r="F321" s="43" t="s">
        <v>153</v>
      </c>
      <c r="G321" s="44">
        <v>13990</v>
      </c>
      <c r="H321" s="44">
        <v>2</v>
      </c>
      <c r="I321" s="206">
        <v>43332.217812499999</v>
      </c>
      <c r="J321" s="2" t="s">
        <v>154</v>
      </c>
      <c r="K321" s="68" t="str">
        <f>VLOOKUP(D321,Base!D:E,2,0)</f>
        <v>MACHALÍ</v>
      </c>
    </row>
    <row r="322" spans="1:11" ht="15" customHeight="1" x14ac:dyDescent="0.25">
      <c r="A322" s="18">
        <f t="shared" ref="A322:A385" si="5">E322</f>
        <v>880860900</v>
      </c>
      <c r="B322" s="43" t="s">
        <v>148</v>
      </c>
      <c r="C322" s="43" t="s">
        <v>96</v>
      </c>
      <c r="D322" s="43" t="s">
        <v>98</v>
      </c>
      <c r="E322" s="43">
        <v>880860900</v>
      </c>
      <c r="F322" s="43" t="s">
        <v>153</v>
      </c>
      <c r="G322" s="44">
        <v>9990</v>
      </c>
      <c r="H322" s="44">
        <v>2</v>
      </c>
      <c r="I322" s="206">
        <v>43332.217800925922</v>
      </c>
      <c r="J322" s="2" t="s">
        <v>154</v>
      </c>
      <c r="K322" s="68" t="str">
        <f>VLOOKUP(D322,Base!D:E,2,0)</f>
        <v>RANCAGUA</v>
      </c>
    </row>
    <row r="323" spans="1:11" ht="15" customHeight="1" x14ac:dyDescent="0.25">
      <c r="A323" s="18">
        <f t="shared" si="5"/>
        <v>880860900</v>
      </c>
      <c r="B323" s="43" t="s">
        <v>148</v>
      </c>
      <c r="C323" s="43" t="s">
        <v>96</v>
      </c>
      <c r="D323" s="43" t="s">
        <v>99</v>
      </c>
      <c r="E323" s="43">
        <v>880860900</v>
      </c>
      <c r="F323" s="43" t="s">
        <v>153</v>
      </c>
      <c r="G323" s="44">
        <v>10990</v>
      </c>
      <c r="H323" s="44">
        <v>31</v>
      </c>
      <c r="I323" s="206">
        <v>43332.217789351853</v>
      </c>
      <c r="J323" s="2" t="s">
        <v>154</v>
      </c>
      <c r="K323" s="68" t="str">
        <f>VLOOKUP(D323,Base!D:E,2,0)</f>
        <v>RENGO</v>
      </c>
    </row>
    <row r="324" spans="1:11" ht="15" customHeight="1" x14ac:dyDescent="0.25">
      <c r="A324" s="18">
        <f t="shared" si="5"/>
        <v>880860900</v>
      </c>
      <c r="B324" s="43" t="s">
        <v>148</v>
      </c>
      <c r="C324" s="43" t="s">
        <v>96</v>
      </c>
      <c r="D324" s="43" t="s">
        <v>100</v>
      </c>
      <c r="E324" s="43">
        <v>880860900</v>
      </c>
      <c r="F324" s="43" t="s">
        <v>153</v>
      </c>
      <c r="G324" s="44">
        <v>13990</v>
      </c>
      <c r="H324" s="44">
        <v>2</v>
      </c>
      <c r="I324" s="206">
        <v>43332.21756944443</v>
      </c>
      <c r="J324" s="2" t="s">
        <v>154</v>
      </c>
      <c r="K324" s="68" t="str">
        <f>VLOOKUP(D324,Base!D:E,2,0)</f>
        <v>SAN FERNANDO</v>
      </c>
    </row>
    <row r="325" spans="1:11" ht="15" customHeight="1" x14ac:dyDescent="0.25">
      <c r="A325" s="18">
        <f t="shared" si="5"/>
        <v>880860900</v>
      </c>
      <c r="B325" s="43" t="s">
        <v>148</v>
      </c>
      <c r="C325" s="43" t="s">
        <v>101</v>
      </c>
      <c r="D325" s="43" t="s">
        <v>102</v>
      </c>
      <c r="E325" s="43">
        <v>880860900</v>
      </c>
      <c r="F325" s="43" t="s">
        <v>153</v>
      </c>
      <c r="G325" s="44">
        <v>12990</v>
      </c>
      <c r="H325" s="44">
        <v>2</v>
      </c>
      <c r="I325" s="206">
        <v>43332.217662037037</v>
      </c>
      <c r="J325" s="2" t="s">
        <v>154</v>
      </c>
      <c r="K325" s="68" t="str">
        <f>VLOOKUP(D325,Base!D:E,2,0)</f>
        <v>CURICO</v>
      </c>
    </row>
    <row r="326" spans="1:11" ht="15" customHeight="1" x14ac:dyDescent="0.25">
      <c r="A326" s="18">
        <f t="shared" si="5"/>
        <v>880860900</v>
      </c>
      <c r="B326" s="43" t="s">
        <v>148</v>
      </c>
      <c r="C326" s="43" t="s">
        <v>101</v>
      </c>
      <c r="D326" s="43" t="s">
        <v>103</v>
      </c>
      <c r="E326" s="43">
        <v>880860900</v>
      </c>
      <c r="F326" s="43" t="s">
        <v>153</v>
      </c>
      <c r="G326" s="44">
        <v>16990</v>
      </c>
      <c r="H326" s="44">
        <v>2</v>
      </c>
      <c r="I326" s="206">
        <v>43332.217800925922</v>
      </c>
      <c r="J326" s="2" t="s">
        <v>154</v>
      </c>
      <c r="K326" s="68" t="str">
        <f>VLOOKUP(D326,Base!D:E,2,0)</f>
        <v>LINARES</v>
      </c>
    </row>
    <row r="327" spans="1:11" ht="15" customHeight="1" x14ac:dyDescent="0.25">
      <c r="A327" s="18">
        <f t="shared" si="5"/>
        <v>880860900</v>
      </c>
      <c r="B327" s="43" t="s">
        <v>148</v>
      </c>
      <c r="C327" s="43" t="s">
        <v>101</v>
      </c>
      <c r="D327" s="43" t="s">
        <v>104</v>
      </c>
      <c r="E327" s="43">
        <v>880860900</v>
      </c>
      <c r="F327" s="43" t="s">
        <v>153</v>
      </c>
      <c r="G327" s="44">
        <v>13990</v>
      </c>
      <c r="H327" s="44">
        <v>2</v>
      </c>
      <c r="I327" s="206">
        <v>43332.217592592591</v>
      </c>
      <c r="J327" s="2" t="s">
        <v>154</v>
      </c>
      <c r="K327" s="68" t="str">
        <f>VLOOKUP(D327,Base!D:E,2,0)</f>
        <v>TALCA</v>
      </c>
    </row>
    <row r="328" spans="1:11" ht="15" customHeight="1" x14ac:dyDescent="0.25">
      <c r="A328" s="18">
        <f t="shared" si="5"/>
        <v>880860900</v>
      </c>
      <c r="B328" s="43" t="s">
        <v>148</v>
      </c>
      <c r="C328" s="43" t="s">
        <v>105</v>
      </c>
      <c r="D328" s="43" t="s">
        <v>106</v>
      </c>
      <c r="E328" s="43">
        <v>880860900</v>
      </c>
      <c r="F328" s="43" t="s">
        <v>153</v>
      </c>
      <c r="G328" s="44">
        <v>11990</v>
      </c>
      <c r="H328" s="44">
        <v>2</v>
      </c>
      <c r="I328" s="206">
        <v>43332.217731481483</v>
      </c>
      <c r="J328" s="2" t="s">
        <v>154</v>
      </c>
      <c r="K328" s="68" t="str">
        <f>VLOOKUP(D328,Base!D:E,2,0)</f>
        <v>BUIN</v>
      </c>
    </row>
    <row r="329" spans="1:11" ht="15" customHeight="1" x14ac:dyDescent="0.25">
      <c r="A329" s="18">
        <f t="shared" si="5"/>
        <v>880860900</v>
      </c>
      <c r="B329" s="43" t="s">
        <v>148</v>
      </c>
      <c r="C329" s="43" t="s">
        <v>105</v>
      </c>
      <c r="D329" s="43" t="s">
        <v>107</v>
      </c>
      <c r="E329" s="43">
        <v>880860900</v>
      </c>
      <c r="F329" s="43" t="s">
        <v>153</v>
      </c>
      <c r="G329" s="44">
        <v>9990</v>
      </c>
      <c r="H329" s="44">
        <v>2</v>
      </c>
      <c r="I329" s="206">
        <v>43332.217581018522</v>
      </c>
      <c r="J329" s="2" t="s">
        <v>154</v>
      </c>
      <c r="K329" s="68" t="str">
        <f>VLOOKUP(D329,Base!D:E,2,0)</f>
        <v>CERRILLOS</v>
      </c>
    </row>
    <row r="330" spans="1:11" ht="15" customHeight="1" x14ac:dyDescent="0.25">
      <c r="A330" s="18">
        <f t="shared" si="5"/>
        <v>880860900</v>
      </c>
      <c r="B330" s="43" t="s">
        <v>148</v>
      </c>
      <c r="C330" s="43" t="s">
        <v>105</v>
      </c>
      <c r="D330" s="43" t="s">
        <v>108</v>
      </c>
      <c r="E330" s="43">
        <v>880860900</v>
      </c>
      <c r="F330" s="43" t="s">
        <v>153</v>
      </c>
      <c r="G330" s="44">
        <v>9490</v>
      </c>
      <c r="H330" s="44">
        <v>2</v>
      </c>
      <c r="I330" s="206">
        <v>43332.217534722222</v>
      </c>
      <c r="J330" s="2" t="s">
        <v>154</v>
      </c>
      <c r="K330" s="68" t="str">
        <f>VLOOKUP(D330,Base!D:E,2,0)</f>
        <v>CERRO NAVIA</v>
      </c>
    </row>
    <row r="331" spans="1:11" ht="15" customHeight="1" x14ac:dyDescent="0.25">
      <c r="A331" s="18">
        <f t="shared" si="5"/>
        <v>880860900</v>
      </c>
      <c r="B331" s="43" t="s">
        <v>148</v>
      </c>
      <c r="C331" s="43" t="s">
        <v>105</v>
      </c>
      <c r="D331" s="43" t="s">
        <v>109</v>
      </c>
      <c r="E331" s="43">
        <v>880860900</v>
      </c>
      <c r="F331" s="43" t="s">
        <v>153</v>
      </c>
      <c r="G331" s="44">
        <v>10990</v>
      </c>
      <c r="H331" s="44">
        <v>2</v>
      </c>
      <c r="I331" s="206">
        <v>43332.217812499999</v>
      </c>
      <c r="J331" s="2" t="s">
        <v>154</v>
      </c>
      <c r="K331" s="68" t="str">
        <f>VLOOKUP(D331,Base!D:E,2,0)</f>
        <v>COLINA</v>
      </c>
    </row>
    <row r="332" spans="1:11" ht="15" customHeight="1" x14ac:dyDescent="0.25">
      <c r="A332" s="18">
        <f t="shared" si="5"/>
        <v>880860900</v>
      </c>
      <c r="B332" s="43" t="s">
        <v>148</v>
      </c>
      <c r="C332" s="43" t="s">
        <v>105</v>
      </c>
      <c r="D332" s="43" t="s">
        <v>110</v>
      </c>
      <c r="E332" s="43">
        <v>880860900</v>
      </c>
      <c r="F332" s="43" t="s">
        <v>153</v>
      </c>
      <c r="G332" s="44">
        <v>9990</v>
      </c>
      <c r="H332" s="44">
        <v>2</v>
      </c>
      <c r="I332" s="206">
        <v>43332.217615740738</v>
      </c>
      <c r="J332" s="2" t="s">
        <v>154</v>
      </c>
      <c r="K332" s="68" t="str">
        <f>VLOOKUP(D332,Base!D:E,2,0)</f>
        <v>CONCHALI</v>
      </c>
    </row>
    <row r="333" spans="1:11" ht="15" customHeight="1" x14ac:dyDescent="0.25">
      <c r="A333" s="18">
        <f t="shared" si="5"/>
        <v>880860900</v>
      </c>
      <c r="B333" s="43" t="s">
        <v>148</v>
      </c>
      <c r="C333" s="43" t="s">
        <v>105</v>
      </c>
      <c r="D333" s="43" t="s">
        <v>111</v>
      </c>
      <c r="E333" s="43">
        <v>880860900</v>
      </c>
      <c r="F333" s="43" t="s">
        <v>153</v>
      </c>
      <c r="G333" s="44">
        <v>9990</v>
      </c>
      <c r="H333" s="44">
        <v>2</v>
      </c>
      <c r="I333" s="206">
        <v>43332.218101851853</v>
      </c>
      <c r="J333" s="2" t="s">
        <v>154</v>
      </c>
      <c r="K333" s="68" t="str">
        <f>VLOOKUP(D333,Base!D:E,2,0)</f>
        <v>EL BOSQUE</v>
      </c>
    </row>
    <row r="334" spans="1:11" ht="15" customHeight="1" x14ac:dyDescent="0.25">
      <c r="A334" s="18">
        <f t="shared" si="5"/>
        <v>880860900</v>
      </c>
      <c r="B334" s="43" t="s">
        <v>148</v>
      </c>
      <c r="C334" s="43" t="s">
        <v>105</v>
      </c>
      <c r="D334" s="43" t="s">
        <v>112</v>
      </c>
      <c r="E334" s="43">
        <v>880860900</v>
      </c>
      <c r="F334" s="43" t="s">
        <v>153</v>
      </c>
      <c r="G334" s="44">
        <v>9990</v>
      </c>
      <c r="H334" s="44">
        <v>2</v>
      </c>
      <c r="I334" s="206">
        <v>43332.217511574083</v>
      </c>
      <c r="J334" s="2" t="s">
        <v>154</v>
      </c>
      <c r="K334" s="68" t="str">
        <f>VLOOKUP(D334,Base!D:E,2,0)</f>
        <v>ESTACION CENTRAL</v>
      </c>
    </row>
    <row r="335" spans="1:11" ht="15" customHeight="1" x14ac:dyDescent="0.25">
      <c r="A335" s="18">
        <f t="shared" si="5"/>
        <v>880860900</v>
      </c>
      <c r="B335" s="43" t="s">
        <v>148</v>
      </c>
      <c r="C335" s="43" t="s">
        <v>105</v>
      </c>
      <c r="D335" s="43" t="s">
        <v>113</v>
      </c>
      <c r="E335" s="43">
        <v>880860900</v>
      </c>
      <c r="F335" s="43" t="s">
        <v>153</v>
      </c>
      <c r="G335" s="44">
        <v>9990</v>
      </c>
      <c r="H335" s="44">
        <v>2</v>
      </c>
      <c r="I335" s="206">
        <v>43332.217685185176</v>
      </c>
      <c r="J335" s="2" t="s">
        <v>154</v>
      </c>
      <c r="K335" s="68" t="str">
        <f>VLOOKUP(D335,Base!D:E,2,0)</f>
        <v>HUECHURABA</v>
      </c>
    </row>
    <row r="336" spans="1:11" ht="15" customHeight="1" x14ac:dyDescent="0.25">
      <c r="A336" s="18">
        <f t="shared" si="5"/>
        <v>880860900</v>
      </c>
      <c r="B336" s="43" t="s">
        <v>148</v>
      </c>
      <c r="C336" s="43" t="s">
        <v>105</v>
      </c>
      <c r="D336" s="43" t="s">
        <v>114</v>
      </c>
      <c r="E336" s="43">
        <v>880860900</v>
      </c>
      <c r="F336" s="43" t="s">
        <v>153</v>
      </c>
      <c r="G336" s="44">
        <v>9990</v>
      </c>
      <c r="H336" s="44">
        <v>2</v>
      </c>
      <c r="I336" s="206">
        <v>43332.217766203707</v>
      </c>
      <c r="J336" s="2" t="s">
        <v>154</v>
      </c>
      <c r="K336" s="68" t="str">
        <f>VLOOKUP(D336,Base!D:E,2,0)</f>
        <v>INDEPENDENCIA</v>
      </c>
    </row>
    <row r="337" spans="1:11" ht="15" customHeight="1" x14ac:dyDescent="0.25">
      <c r="A337" s="18">
        <f t="shared" si="5"/>
        <v>880860900</v>
      </c>
      <c r="B337" s="43" t="s">
        <v>148</v>
      </c>
      <c r="C337" s="43" t="s">
        <v>105</v>
      </c>
      <c r="D337" s="43" t="s">
        <v>115</v>
      </c>
      <c r="E337" s="43">
        <v>880860900</v>
      </c>
      <c r="F337" s="43" t="s">
        <v>153</v>
      </c>
      <c r="G337" s="44">
        <v>9990</v>
      </c>
      <c r="H337" s="44">
        <v>2</v>
      </c>
      <c r="I337" s="206">
        <v>43332.217523148152</v>
      </c>
      <c r="J337" s="2" t="s">
        <v>154</v>
      </c>
      <c r="K337" s="68" t="str">
        <f>VLOOKUP(D337,Base!D:E,2,0)</f>
        <v>LA CISTERNA</v>
      </c>
    </row>
    <row r="338" spans="1:11" ht="15" customHeight="1" x14ac:dyDescent="0.25">
      <c r="A338" s="18">
        <f t="shared" si="5"/>
        <v>880860900</v>
      </c>
      <c r="B338" s="43" t="s">
        <v>148</v>
      </c>
      <c r="C338" s="43" t="s">
        <v>105</v>
      </c>
      <c r="D338" s="43" t="s">
        <v>150</v>
      </c>
      <c r="E338" s="43">
        <v>880860900</v>
      </c>
      <c r="F338" s="43" t="s">
        <v>153</v>
      </c>
      <c r="G338" s="44">
        <v>9990</v>
      </c>
      <c r="H338" s="44">
        <v>2</v>
      </c>
      <c r="I338" s="206">
        <v>43332.217673611107</v>
      </c>
      <c r="J338" s="2" t="s">
        <v>154</v>
      </c>
      <c r="K338" s="68" t="str">
        <f>VLOOKUP(D338,Base!D:E,2,0)</f>
        <v>LA DEHESA</v>
      </c>
    </row>
    <row r="339" spans="1:11" ht="15" customHeight="1" x14ac:dyDescent="0.25">
      <c r="A339" s="18">
        <f t="shared" si="5"/>
        <v>880860900</v>
      </c>
      <c r="B339" s="43" t="s">
        <v>148</v>
      </c>
      <c r="C339" s="43" t="s">
        <v>105</v>
      </c>
      <c r="D339" s="43" t="s">
        <v>116</v>
      </c>
      <c r="E339" s="43">
        <v>880860900</v>
      </c>
      <c r="F339" s="43" t="s">
        <v>153</v>
      </c>
      <c r="G339" s="44">
        <v>9990</v>
      </c>
      <c r="H339" s="44">
        <v>2</v>
      </c>
      <c r="I339" s="206">
        <v>43332.217743055553</v>
      </c>
      <c r="J339" s="2" t="s">
        <v>154</v>
      </c>
      <c r="K339" s="68" t="str">
        <f>VLOOKUP(D339,Base!D:E,2,0)</f>
        <v>LA FLORIDA</v>
      </c>
    </row>
    <row r="340" spans="1:11" ht="15" customHeight="1" x14ac:dyDescent="0.25">
      <c r="A340" s="18">
        <f t="shared" si="5"/>
        <v>880860900</v>
      </c>
      <c r="B340" s="43" t="s">
        <v>148</v>
      </c>
      <c r="C340" s="43" t="s">
        <v>105</v>
      </c>
      <c r="D340" s="43" t="s">
        <v>117</v>
      </c>
      <c r="E340" s="43">
        <v>880860900</v>
      </c>
      <c r="F340" s="43" t="s">
        <v>153</v>
      </c>
      <c r="G340" s="44">
        <v>9990</v>
      </c>
      <c r="H340" s="44">
        <v>2</v>
      </c>
      <c r="I340" s="206">
        <v>43332.217476851853</v>
      </c>
      <c r="J340" s="2" t="s">
        <v>154</v>
      </c>
      <c r="K340" s="68" t="str">
        <f>VLOOKUP(D340,Base!D:E,2,0)</f>
        <v>LA GRANJA</v>
      </c>
    </row>
    <row r="341" spans="1:11" ht="15" customHeight="1" x14ac:dyDescent="0.25">
      <c r="A341" s="18">
        <f t="shared" si="5"/>
        <v>880860900</v>
      </c>
      <c r="B341" s="43" t="s">
        <v>148</v>
      </c>
      <c r="C341" s="43" t="s">
        <v>105</v>
      </c>
      <c r="D341" s="43" t="s">
        <v>119</v>
      </c>
      <c r="E341" s="43">
        <v>880860900</v>
      </c>
      <c r="F341" s="43" t="s">
        <v>153</v>
      </c>
      <c r="G341" s="44">
        <v>9990</v>
      </c>
      <c r="H341" s="44">
        <v>2</v>
      </c>
      <c r="I341" s="206">
        <v>43332.217766203707</v>
      </c>
      <c r="J341" s="2" t="s">
        <v>154</v>
      </c>
      <c r="K341" s="68" t="str">
        <f>VLOOKUP(D341,Base!D:E,2,0)</f>
        <v>LA REINA</v>
      </c>
    </row>
    <row r="342" spans="1:11" ht="15" customHeight="1" x14ac:dyDescent="0.25">
      <c r="A342" s="18">
        <f t="shared" si="5"/>
        <v>880860900</v>
      </c>
      <c r="B342" s="43" t="s">
        <v>148</v>
      </c>
      <c r="C342" s="43" t="s">
        <v>105</v>
      </c>
      <c r="D342" s="43" t="s">
        <v>120</v>
      </c>
      <c r="E342" s="43">
        <v>880860900</v>
      </c>
      <c r="F342" s="43" t="s">
        <v>153</v>
      </c>
      <c r="G342" s="44">
        <v>11990</v>
      </c>
      <c r="H342" s="44">
        <v>2</v>
      </c>
      <c r="I342" s="206">
        <v>43332.217662037037</v>
      </c>
      <c r="J342" s="2" t="s">
        <v>154</v>
      </c>
      <c r="K342" s="68" t="str">
        <f>VLOOKUP(D342,Base!D:E,2,0)</f>
        <v>LAMPA</v>
      </c>
    </row>
    <row r="343" spans="1:11" ht="15" customHeight="1" x14ac:dyDescent="0.25">
      <c r="A343" s="18">
        <f t="shared" si="5"/>
        <v>880860900</v>
      </c>
      <c r="B343" s="43" t="s">
        <v>148</v>
      </c>
      <c r="C343" s="43" t="s">
        <v>105</v>
      </c>
      <c r="D343" s="43" t="s">
        <v>121</v>
      </c>
      <c r="E343" s="43">
        <v>880860900</v>
      </c>
      <c r="F343" s="43" t="s">
        <v>153</v>
      </c>
      <c r="G343" s="44">
        <v>9990</v>
      </c>
      <c r="H343" s="44">
        <v>2</v>
      </c>
      <c r="I343" s="206">
        <v>43332.217800925922</v>
      </c>
      <c r="J343" s="2" t="s">
        <v>154</v>
      </c>
      <c r="K343" s="68" t="str">
        <f>VLOOKUP(D343,Base!D:E,2,0)</f>
        <v>LAS CONDES</v>
      </c>
    </row>
    <row r="344" spans="1:11" ht="15" customHeight="1" x14ac:dyDescent="0.25">
      <c r="A344" s="18">
        <f t="shared" si="5"/>
        <v>880860900</v>
      </c>
      <c r="B344" s="43" t="s">
        <v>148</v>
      </c>
      <c r="C344" s="43" t="s">
        <v>105</v>
      </c>
      <c r="D344" s="43" t="s">
        <v>122</v>
      </c>
      <c r="E344" s="43">
        <v>880860900</v>
      </c>
      <c r="F344" s="43" t="s">
        <v>153</v>
      </c>
      <c r="G344" s="44">
        <v>9990</v>
      </c>
      <c r="H344" s="44">
        <v>2</v>
      </c>
      <c r="I344" s="206">
        <v>43332.217824074083</v>
      </c>
      <c r="J344" s="2" t="s">
        <v>154</v>
      </c>
      <c r="K344" s="68" t="str">
        <f>VLOOKUP(D344,Base!D:E,2,0)</f>
        <v>LO BARNECHEA</v>
      </c>
    </row>
    <row r="345" spans="1:11" ht="15" customHeight="1" x14ac:dyDescent="0.25">
      <c r="A345" s="18">
        <f t="shared" si="5"/>
        <v>880860900</v>
      </c>
      <c r="B345" s="43" t="s">
        <v>148</v>
      </c>
      <c r="C345" s="43" t="s">
        <v>105</v>
      </c>
      <c r="D345" s="43" t="s">
        <v>123</v>
      </c>
      <c r="E345" s="43">
        <v>880860900</v>
      </c>
      <c r="F345" s="43" t="s">
        <v>153</v>
      </c>
      <c r="G345" s="44">
        <v>9990</v>
      </c>
      <c r="H345" s="44">
        <v>2</v>
      </c>
      <c r="I345" s="206">
        <v>43332.218113425923</v>
      </c>
      <c r="J345" s="2" t="s">
        <v>154</v>
      </c>
      <c r="K345" s="68" t="str">
        <f>VLOOKUP(D345,Base!D:E,2,0)</f>
        <v>LO ESPEJO</v>
      </c>
    </row>
    <row r="346" spans="1:11" ht="15" customHeight="1" x14ac:dyDescent="0.25">
      <c r="A346" s="18">
        <f t="shared" si="5"/>
        <v>880860900</v>
      </c>
      <c r="B346" s="43" t="s">
        <v>148</v>
      </c>
      <c r="C346" s="43" t="s">
        <v>105</v>
      </c>
      <c r="D346" s="43" t="s">
        <v>124</v>
      </c>
      <c r="E346" s="43">
        <v>880860900</v>
      </c>
      <c r="F346" s="43" t="s">
        <v>153</v>
      </c>
      <c r="G346" s="44">
        <v>9990</v>
      </c>
      <c r="H346" s="44">
        <v>2</v>
      </c>
      <c r="I346" s="206">
        <v>43332.217430555553</v>
      </c>
      <c r="J346" s="2" t="s">
        <v>154</v>
      </c>
      <c r="K346" s="68" t="str">
        <f>VLOOKUP(D346,Base!D:E,2,0)</f>
        <v>LO PRADO</v>
      </c>
    </row>
    <row r="347" spans="1:11" ht="15" customHeight="1" x14ac:dyDescent="0.25">
      <c r="A347" s="18">
        <f t="shared" si="5"/>
        <v>880860900</v>
      </c>
      <c r="B347" s="43" t="s">
        <v>148</v>
      </c>
      <c r="C347" s="43" t="s">
        <v>105</v>
      </c>
      <c r="D347" s="43" t="s">
        <v>125</v>
      </c>
      <c r="E347" s="43">
        <v>880860900</v>
      </c>
      <c r="F347" s="43" t="s">
        <v>153</v>
      </c>
      <c r="G347" s="44">
        <v>9990</v>
      </c>
      <c r="H347" s="44">
        <v>2</v>
      </c>
      <c r="I347" s="206">
        <v>43332.217662037037</v>
      </c>
      <c r="J347" s="2" t="s">
        <v>154</v>
      </c>
      <c r="K347" s="68" t="str">
        <f>VLOOKUP(D347,Base!D:E,2,0)</f>
        <v>MACUL</v>
      </c>
    </row>
    <row r="348" spans="1:11" ht="15" customHeight="1" x14ac:dyDescent="0.25">
      <c r="A348" s="18">
        <f t="shared" si="5"/>
        <v>880860900</v>
      </c>
      <c r="B348" s="43" t="s">
        <v>148</v>
      </c>
      <c r="C348" s="43" t="s">
        <v>105</v>
      </c>
      <c r="D348" s="43" t="s">
        <v>126</v>
      </c>
      <c r="E348" s="43">
        <v>880860900</v>
      </c>
      <c r="F348" s="43" t="s">
        <v>153</v>
      </c>
      <c r="G348" s="44">
        <v>9990</v>
      </c>
      <c r="H348" s="44">
        <v>2</v>
      </c>
      <c r="I348" s="206">
        <v>43332.217430555553</v>
      </c>
      <c r="J348" s="2" t="s">
        <v>154</v>
      </c>
      <c r="K348" s="68" t="str">
        <f>VLOOKUP(D348,Base!D:E,2,0)</f>
        <v>MAIPU</v>
      </c>
    </row>
    <row r="349" spans="1:11" ht="15" customHeight="1" x14ac:dyDescent="0.25">
      <c r="A349" s="18">
        <f t="shared" si="5"/>
        <v>880860900</v>
      </c>
      <c r="B349" s="43" t="s">
        <v>148</v>
      </c>
      <c r="C349" s="43" t="s">
        <v>105</v>
      </c>
      <c r="D349" s="43" t="s">
        <v>127</v>
      </c>
      <c r="E349" s="43">
        <v>880860900</v>
      </c>
      <c r="F349" s="43" t="s">
        <v>153</v>
      </c>
      <c r="G349" s="44">
        <v>12990</v>
      </c>
      <c r="H349" s="44">
        <v>2</v>
      </c>
      <c r="I349" s="206">
        <v>43332.217499999999</v>
      </c>
      <c r="J349" s="2" t="s">
        <v>154</v>
      </c>
      <c r="K349" s="68" t="str">
        <f>VLOOKUP(D349,Base!D:E,2,0)</f>
        <v>MELIPILLA</v>
      </c>
    </row>
    <row r="350" spans="1:11" ht="15" customHeight="1" x14ac:dyDescent="0.25">
      <c r="A350" s="18">
        <f t="shared" si="5"/>
        <v>880860900</v>
      </c>
      <c r="B350" s="43" t="s">
        <v>148</v>
      </c>
      <c r="C350" s="43" t="s">
        <v>105</v>
      </c>
      <c r="D350" s="43" t="s">
        <v>128</v>
      </c>
      <c r="E350" s="43">
        <v>880860900</v>
      </c>
      <c r="F350" s="43" t="s">
        <v>153</v>
      </c>
      <c r="G350" s="44">
        <v>9990</v>
      </c>
      <c r="H350" s="44">
        <v>2</v>
      </c>
      <c r="I350" s="206">
        <v>43332.217743055553</v>
      </c>
      <c r="J350" s="2" t="s">
        <v>154</v>
      </c>
      <c r="K350" s="68" t="str">
        <f>VLOOKUP(D350,Base!D:E,2,0)</f>
        <v>ÑUÑOA</v>
      </c>
    </row>
    <row r="351" spans="1:11" ht="15" customHeight="1" x14ac:dyDescent="0.25">
      <c r="A351" s="18">
        <f t="shared" si="5"/>
        <v>880860900</v>
      </c>
      <c r="B351" s="43" t="s">
        <v>148</v>
      </c>
      <c r="C351" s="43" t="s">
        <v>105</v>
      </c>
      <c r="D351" s="43" t="s">
        <v>129</v>
      </c>
      <c r="E351" s="43">
        <v>880860900</v>
      </c>
      <c r="F351" s="43" t="s">
        <v>153</v>
      </c>
      <c r="G351" s="44">
        <v>11990</v>
      </c>
      <c r="H351" s="44">
        <v>2</v>
      </c>
      <c r="I351" s="206">
        <v>43332.217835648153</v>
      </c>
      <c r="J351" s="2" t="s">
        <v>154</v>
      </c>
      <c r="K351" s="68" t="str">
        <f>VLOOKUP(D351,Base!D:E,2,0)</f>
        <v>PADRE HURTADO</v>
      </c>
    </row>
    <row r="352" spans="1:11" ht="15" customHeight="1" x14ac:dyDescent="0.25">
      <c r="A352" s="18">
        <f t="shared" si="5"/>
        <v>880860900</v>
      </c>
      <c r="B352" s="43" t="s">
        <v>148</v>
      </c>
      <c r="C352" s="43" t="s">
        <v>105</v>
      </c>
      <c r="D352" s="43" t="s">
        <v>130</v>
      </c>
      <c r="E352" s="43">
        <v>880860900</v>
      </c>
      <c r="F352" s="43" t="s">
        <v>153</v>
      </c>
      <c r="G352" s="44">
        <v>13990</v>
      </c>
      <c r="H352" s="44">
        <v>2</v>
      </c>
      <c r="I352" s="206">
        <v>43332.21775462963</v>
      </c>
      <c r="J352" s="2" t="s">
        <v>154</v>
      </c>
      <c r="K352" s="68" t="str">
        <f>VLOOKUP(D352,Base!D:E,2,0)</f>
        <v>PAINE</v>
      </c>
    </row>
    <row r="353" spans="1:11" ht="15" customHeight="1" x14ac:dyDescent="0.25">
      <c r="A353" s="18">
        <f t="shared" si="5"/>
        <v>880860900</v>
      </c>
      <c r="B353" s="43" t="s">
        <v>148</v>
      </c>
      <c r="C353" s="43" t="s">
        <v>105</v>
      </c>
      <c r="D353" s="43" t="s">
        <v>131</v>
      </c>
      <c r="E353" s="43">
        <v>880860900</v>
      </c>
      <c r="F353" s="43" t="s">
        <v>153</v>
      </c>
      <c r="G353" s="44">
        <v>9990</v>
      </c>
      <c r="H353" s="44">
        <v>2</v>
      </c>
      <c r="I353" s="206">
        <v>43332.217488425929</v>
      </c>
      <c r="J353" s="2" t="s">
        <v>154</v>
      </c>
      <c r="K353" s="68" t="str">
        <f>VLOOKUP(D353,Base!D:E,2,0)</f>
        <v>PEDRO AGUIRRE CERDA</v>
      </c>
    </row>
    <row r="354" spans="1:11" ht="15" customHeight="1" x14ac:dyDescent="0.25">
      <c r="A354" s="18">
        <f t="shared" si="5"/>
        <v>880860900</v>
      </c>
      <c r="B354" s="43" t="s">
        <v>148</v>
      </c>
      <c r="C354" s="43" t="s">
        <v>105</v>
      </c>
      <c r="D354" s="43" t="s">
        <v>132</v>
      </c>
      <c r="E354" s="43">
        <v>880860900</v>
      </c>
      <c r="F354" s="43" t="s">
        <v>153</v>
      </c>
      <c r="G354" s="44">
        <v>11990</v>
      </c>
      <c r="H354" s="44">
        <v>2</v>
      </c>
      <c r="I354" s="206">
        <v>43332.21770833333</v>
      </c>
      <c r="J354" s="2" t="s">
        <v>154</v>
      </c>
      <c r="K354" s="68" t="str">
        <f>VLOOKUP(D354,Base!D:E,2,0)</f>
        <v>PEÑAFLOR</v>
      </c>
    </row>
    <row r="355" spans="1:11" ht="15" customHeight="1" x14ac:dyDescent="0.25">
      <c r="A355" s="18">
        <f t="shared" si="5"/>
        <v>880860900</v>
      </c>
      <c r="B355" s="43" t="s">
        <v>148</v>
      </c>
      <c r="C355" s="43" t="s">
        <v>105</v>
      </c>
      <c r="D355" s="43" t="s">
        <v>133</v>
      </c>
      <c r="E355" s="43">
        <v>880860900</v>
      </c>
      <c r="F355" s="43" t="s">
        <v>153</v>
      </c>
      <c r="G355" s="44">
        <v>9990</v>
      </c>
      <c r="H355" s="44">
        <v>2</v>
      </c>
      <c r="I355" s="206">
        <v>43332.217731481483</v>
      </c>
      <c r="J355" s="2" t="s">
        <v>154</v>
      </c>
      <c r="K355" s="68" t="str">
        <f>VLOOKUP(D355,Base!D:E,2,0)</f>
        <v>PEÑALOLEN</v>
      </c>
    </row>
    <row r="356" spans="1:11" ht="15" customHeight="1" x14ac:dyDescent="0.25">
      <c r="A356" s="18">
        <f t="shared" si="5"/>
        <v>880860900</v>
      </c>
      <c r="B356" s="43" t="s">
        <v>148</v>
      </c>
      <c r="C356" s="43" t="s">
        <v>105</v>
      </c>
      <c r="D356" s="43" t="s">
        <v>134</v>
      </c>
      <c r="E356" s="43">
        <v>880860900</v>
      </c>
      <c r="F356" s="43" t="s">
        <v>153</v>
      </c>
      <c r="G356" s="44">
        <v>9990</v>
      </c>
      <c r="H356" s="44">
        <v>2</v>
      </c>
      <c r="I356" s="206">
        <v>43332.217789351853</v>
      </c>
      <c r="J356" s="2" t="s">
        <v>154</v>
      </c>
      <c r="K356" s="68" t="str">
        <f>VLOOKUP(D356,Base!D:E,2,0)</f>
        <v>PROVIDENCIA</v>
      </c>
    </row>
    <row r="357" spans="1:11" ht="15" customHeight="1" x14ac:dyDescent="0.25">
      <c r="A357" s="18">
        <f t="shared" si="5"/>
        <v>880860900</v>
      </c>
      <c r="B357" s="43" t="s">
        <v>148</v>
      </c>
      <c r="C357" s="43" t="s">
        <v>105</v>
      </c>
      <c r="D357" s="43" t="s">
        <v>135</v>
      </c>
      <c r="E357" s="43">
        <v>880860900</v>
      </c>
      <c r="F357" s="43" t="s">
        <v>153</v>
      </c>
      <c r="G357" s="44">
        <v>9990</v>
      </c>
      <c r="H357" s="44">
        <v>2</v>
      </c>
      <c r="I357" s="206">
        <v>43332.217592592591</v>
      </c>
      <c r="J357" s="2" t="s">
        <v>154</v>
      </c>
      <c r="K357" s="68" t="str">
        <f>VLOOKUP(D357,Base!D:E,2,0)</f>
        <v>PUDAHUEL</v>
      </c>
    </row>
    <row r="358" spans="1:11" ht="15" customHeight="1" x14ac:dyDescent="0.25">
      <c r="A358" s="18">
        <f t="shared" si="5"/>
        <v>880860900</v>
      </c>
      <c r="B358" s="43" t="s">
        <v>148</v>
      </c>
      <c r="C358" s="43" t="s">
        <v>105</v>
      </c>
      <c r="D358" s="43" t="s">
        <v>136</v>
      </c>
      <c r="E358" s="43">
        <v>880860900</v>
      </c>
      <c r="F358" s="43" t="s">
        <v>153</v>
      </c>
      <c r="G358" s="44">
        <v>9990</v>
      </c>
      <c r="H358" s="44">
        <v>2</v>
      </c>
      <c r="I358" s="206">
        <v>43332.217766203707</v>
      </c>
      <c r="J358" s="2" t="s">
        <v>154</v>
      </c>
      <c r="K358" s="68" t="str">
        <f>VLOOKUP(D358,Base!D:E,2,0)</f>
        <v>PUENTE ALTO</v>
      </c>
    </row>
    <row r="359" spans="1:11" ht="15" customHeight="1" x14ac:dyDescent="0.25">
      <c r="A359" s="18">
        <f t="shared" si="5"/>
        <v>880860900</v>
      </c>
      <c r="B359" s="43" t="s">
        <v>148</v>
      </c>
      <c r="C359" s="43" t="s">
        <v>105</v>
      </c>
      <c r="D359" s="43" t="s">
        <v>137</v>
      </c>
      <c r="E359" s="43">
        <v>880860900</v>
      </c>
      <c r="F359" s="43" t="s">
        <v>153</v>
      </c>
      <c r="G359" s="44">
        <v>9990</v>
      </c>
      <c r="H359" s="44">
        <v>2</v>
      </c>
      <c r="I359" s="206">
        <v>43332.21756944443</v>
      </c>
      <c r="J359" s="2" t="s">
        <v>154</v>
      </c>
      <c r="K359" s="68" t="str">
        <f>VLOOKUP(D359,Base!D:E,2,0)</f>
        <v>QUILICURA</v>
      </c>
    </row>
    <row r="360" spans="1:11" ht="15" customHeight="1" x14ac:dyDescent="0.25">
      <c r="A360" s="18">
        <f t="shared" si="5"/>
        <v>880860900</v>
      </c>
      <c r="B360" s="43" t="s">
        <v>148</v>
      </c>
      <c r="C360" s="43" t="s">
        <v>105</v>
      </c>
      <c r="D360" s="43" t="s">
        <v>138</v>
      </c>
      <c r="E360" s="43">
        <v>880860900</v>
      </c>
      <c r="F360" s="43" t="s">
        <v>153</v>
      </c>
      <c r="G360" s="44">
        <v>9990</v>
      </c>
      <c r="H360" s="44">
        <v>2</v>
      </c>
      <c r="I360" s="206">
        <v>43332.217581018522</v>
      </c>
      <c r="J360" s="2" t="s">
        <v>154</v>
      </c>
      <c r="K360" s="68" t="str">
        <f>VLOOKUP(D360,Base!D:E,2,0)</f>
        <v>QUINTA NORMAL</v>
      </c>
    </row>
    <row r="361" spans="1:11" ht="15" customHeight="1" x14ac:dyDescent="0.25">
      <c r="A361" s="18">
        <f t="shared" si="5"/>
        <v>880860900</v>
      </c>
      <c r="B361" s="43" t="s">
        <v>148</v>
      </c>
      <c r="C361" s="43" t="s">
        <v>105</v>
      </c>
      <c r="D361" s="43" t="s">
        <v>139</v>
      </c>
      <c r="E361" s="43">
        <v>880860900</v>
      </c>
      <c r="F361" s="43" t="s">
        <v>153</v>
      </c>
      <c r="G361" s="44">
        <v>9990</v>
      </c>
      <c r="H361" s="44">
        <v>2</v>
      </c>
      <c r="I361" s="206">
        <v>43332.217557870368</v>
      </c>
      <c r="J361" s="2" t="s">
        <v>154</v>
      </c>
      <c r="K361" s="68" t="str">
        <f>VLOOKUP(D361,Base!D:E,2,0)</f>
        <v>RECOLETA</v>
      </c>
    </row>
    <row r="362" spans="1:11" ht="15" customHeight="1" x14ac:dyDescent="0.25">
      <c r="A362" s="18">
        <f t="shared" si="5"/>
        <v>880860900</v>
      </c>
      <c r="B362" s="43" t="s">
        <v>148</v>
      </c>
      <c r="C362" s="43" t="s">
        <v>105</v>
      </c>
      <c r="D362" s="43" t="s">
        <v>140</v>
      </c>
      <c r="E362" s="43">
        <v>880860900</v>
      </c>
      <c r="F362" s="43" t="s">
        <v>153</v>
      </c>
      <c r="G362" s="44">
        <v>9990</v>
      </c>
      <c r="H362" s="44">
        <v>2</v>
      </c>
      <c r="I362" s="206">
        <v>43332.217615740738</v>
      </c>
      <c r="J362" s="2" t="s">
        <v>154</v>
      </c>
      <c r="K362" s="68" t="str">
        <f>VLOOKUP(D362,Base!D:E,2,0)</f>
        <v>RENCA</v>
      </c>
    </row>
    <row r="363" spans="1:11" ht="15" customHeight="1" x14ac:dyDescent="0.25">
      <c r="A363" s="18">
        <f t="shared" si="5"/>
        <v>880860900</v>
      </c>
      <c r="B363" s="43" t="s">
        <v>148</v>
      </c>
      <c r="C363" s="43" t="s">
        <v>105</v>
      </c>
      <c r="D363" s="43" t="s">
        <v>141</v>
      </c>
      <c r="E363" s="43">
        <v>880860900</v>
      </c>
      <c r="F363" s="43" t="s">
        <v>153</v>
      </c>
      <c r="G363" s="44">
        <v>9990</v>
      </c>
      <c r="H363" s="44">
        <v>2</v>
      </c>
      <c r="I363" s="206">
        <v>43332.217789351853</v>
      </c>
      <c r="J363" s="2" t="s">
        <v>154</v>
      </c>
      <c r="K363" s="68" t="str">
        <f>VLOOKUP(D363,Base!D:E,2,0)</f>
        <v>SAN BERNARDO</v>
      </c>
    </row>
    <row r="364" spans="1:11" ht="15" customHeight="1" x14ac:dyDescent="0.25">
      <c r="A364" s="18">
        <f t="shared" si="5"/>
        <v>880860900</v>
      </c>
      <c r="B364" s="43" t="s">
        <v>148</v>
      </c>
      <c r="C364" s="43" t="s">
        <v>105</v>
      </c>
      <c r="D364" s="43" t="s">
        <v>142</v>
      </c>
      <c r="E364" s="43">
        <v>880860900</v>
      </c>
      <c r="F364" s="43" t="s">
        <v>153</v>
      </c>
      <c r="G364" s="44">
        <v>9990</v>
      </c>
      <c r="H364" s="44">
        <v>2</v>
      </c>
      <c r="I364" s="206">
        <v>43332.217592592591</v>
      </c>
      <c r="J364" s="2" t="s">
        <v>154</v>
      </c>
      <c r="K364" s="68" t="str">
        <f>VLOOKUP(D364,Base!D:E,2,0)</f>
        <v>SAN JOAQUIN</v>
      </c>
    </row>
    <row r="365" spans="1:11" ht="15" customHeight="1" x14ac:dyDescent="0.25">
      <c r="A365" s="18">
        <f t="shared" si="5"/>
        <v>880860900</v>
      </c>
      <c r="B365" s="43" t="s">
        <v>148</v>
      </c>
      <c r="C365" s="43" t="s">
        <v>105</v>
      </c>
      <c r="D365" s="43" t="s">
        <v>143</v>
      </c>
      <c r="E365" s="43">
        <v>880860900</v>
      </c>
      <c r="F365" s="43" t="s">
        <v>153</v>
      </c>
      <c r="G365" s="44">
        <v>9990</v>
      </c>
      <c r="H365" s="44">
        <v>2</v>
      </c>
      <c r="I365" s="206">
        <v>43332.21775462963</v>
      </c>
      <c r="J365" s="2" t="s">
        <v>154</v>
      </c>
      <c r="K365" s="68" t="str">
        <f>VLOOKUP(D365,Base!D:E,2,0)</f>
        <v>SAN MIGUEL</v>
      </c>
    </row>
    <row r="366" spans="1:11" ht="15" customHeight="1" x14ac:dyDescent="0.25">
      <c r="A366" s="18">
        <f t="shared" si="5"/>
        <v>880860900</v>
      </c>
      <c r="B366" s="43" t="s">
        <v>148</v>
      </c>
      <c r="C366" s="43" t="s">
        <v>105</v>
      </c>
      <c r="D366" s="43" t="s">
        <v>144</v>
      </c>
      <c r="E366" s="43">
        <v>880860900</v>
      </c>
      <c r="F366" s="43" t="s">
        <v>153</v>
      </c>
      <c r="G366" s="44">
        <v>9990</v>
      </c>
      <c r="H366" s="44">
        <v>2</v>
      </c>
      <c r="I366" s="206">
        <v>43332.217685185176</v>
      </c>
      <c r="J366" s="2" t="s">
        <v>154</v>
      </c>
      <c r="K366" s="68" t="str">
        <f>VLOOKUP(D366,Base!D:E,2,0)</f>
        <v>SAN RAMON</v>
      </c>
    </row>
    <row r="367" spans="1:11" ht="15" customHeight="1" x14ac:dyDescent="0.25">
      <c r="A367" s="18">
        <f t="shared" si="5"/>
        <v>880860900</v>
      </c>
      <c r="B367" s="43" t="s">
        <v>148</v>
      </c>
      <c r="C367" s="43" t="s">
        <v>105</v>
      </c>
      <c r="D367" s="43" t="s">
        <v>145</v>
      </c>
      <c r="E367" s="43">
        <v>880860900</v>
      </c>
      <c r="F367" s="43" t="s">
        <v>153</v>
      </c>
      <c r="G367" s="44">
        <v>9990</v>
      </c>
      <c r="H367" s="44">
        <v>2</v>
      </c>
      <c r="I367" s="206">
        <v>43332.217719907407</v>
      </c>
      <c r="J367" s="2" t="s">
        <v>154</v>
      </c>
      <c r="K367" s="68" t="str">
        <f>VLOOKUP(D367,Base!D:E,2,0)</f>
        <v>SANTIAGO</v>
      </c>
    </row>
    <row r="368" spans="1:11" ht="15" customHeight="1" x14ac:dyDescent="0.25">
      <c r="A368" s="18">
        <f t="shared" si="5"/>
        <v>880860900</v>
      </c>
      <c r="B368" s="43" t="s">
        <v>148</v>
      </c>
      <c r="C368" s="43" t="s">
        <v>105</v>
      </c>
      <c r="D368" s="43" t="s">
        <v>146</v>
      </c>
      <c r="E368" s="43">
        <v>880860900</v>
      </c>
      <c r="F368" s="43" t="s">
        <v>153</v>
      </c>
      <c r="G368" s="44">
        <v>10990</v>
      </c>
      <c r="H368" s="44">
        <v>2</v>
      </c>
      <c r="I368" s="206">
        <v>43332.217430555553</v>
      </c>
      <c r="J368" s="2" t="s">
        <v>154</v>
      </c>
      <c r="K368" s="68" t="str">
        <f>VLOOKUP(D368,Base!D:E,2,0)</f>
        <v>TALAGANTE</v>
      </c>
    </row>
    <row r="369" spans="1:11" ht="15" customHeight="1" x14ac:dyDescent="0.25">
      <c r="A369" s="18">
        <f t="shared" si="5"/>
        <v>880860900</v>
      </c>
      <c r="B369" s="43" t="s">
        <v>148</v>
      </c>
      <c r="C369" s="43" t="s">
        <v>105</v>
      </c>
      <c r="D369" s="43" t="s">
        <v>147</v>
      </c>
      <c r="E369" s="43">
        <v>880860900</v>
      </c>
      <c r="F369" s="43" t="s">
        <v>153</v>
      </c>
      <c r="G369" s="44">
        <v>9990</v>
      </c>
      <c r="H369" s="44">
        <v>2</v>
      </c>
      <c r="I369" s="206">
        <v>43332.21769675926</v>
      </c>
      <c r="J369" s="2" t="s">
        <v>154</v>
      </c>
      <c r="K369" s="68" t="str">
        <f>VLOOKUP(D369,Base!D:E,2,0)</f>
        <v>VITACURA</v>
      </c>
    </row>
    <row r="370" spans="1:11" ht="15" customHeight="1" x14ac:dyDescent="0.25">
      <c r="A370" s="18">
        <f t="shared" si="5"/>
        <v>6454651</v>
      </c>
      <c r="B370" s="43" t="s">
        <v>148</v>
      </c>
      <c r="C370" s="43" t="s">
        <v>36</v>
      </c>
      <c r="D370" s="43" t="s">
        <v>37</v>
      </c>
      <c r="E370" s="43">
        <v>6454651</v>
      </c>
      <c r="F370" s="43" t="s">
        <v>155</v>
      </c>
      <c r="G370" s="44">
        <v>21990</v>
      </c>
      <c r="H370" s="44">
        <v>5</v>
      </c>
      <c r="I370" s="206">
        <v>43332.217453703714</v>
      </c>
      <c r="J370" s="2" t="s">
        <v>156</v>
      </c>
      <c r="K370" s="68" t="str">
        <f>VLOOKUP(D370,Base!D:E,2,0)</f>
        <v>ANTOFAGASTA</v>
      </c>
    </row>
    <row r="371" spans="1:11" ht="15" customHeight="1" x14ac:dyDescent="0.25">
      <c r="A371" s="18">
        <f t="shared" si="5"/>
        <v>6454651</v>
      </c>
      <c r="B371" s="43" t="s">
        <v>148</v>
      </c>
      <c r="C371" s="43" t="s">
        <v>36</v>
      </c>
      <c r="D371" s="43" t="s">
        <v>42</v>
      </c>
      <c r="E371" s="43">
        <v>6454651</v>
      </c>
      <c r="F371" s="43" t="s">
        <v>155</v>
      </c>
      <c r="G371" s="44">
        <v>31990</v>
      </c>
      <c r="H371" s="44">
        <v>5</v>
      </c>
      <c r="I371" s="206">
        <v>43332.217777777783</v>
      </c>
      <c r="J371" s="2" t="s">
        <v>156</v>
      </c>
      <c r="K371" s="68" t="str">
        <f>VLOOKUP(D371,Base!D:E,2,0)</f>
        <v>CALAMA</v>
      </c>
    </row>
    <row r="372" spans="1:11" ht="15" customHeight="1" x14ac:dyDescent="0.25">
      <c r="A372" s="18">
        <f t="shared" si="5"/>
        <v>6454651</v>
      </c>
      <c r="B372" s="43" t="s">
        <v>148</v>
      </c>
      <c r="C372" s="43" t="s">
        <v>44</v>
      </c>
      <c r="D372" s="43" t="s">
        <v>45</v>
      </c>
      <c r="E372" s="43">
        <v>6454651</v>
      </c>
      <c r="F372" s="43" t="s">
        <v>155</v>
      </c>
      <c r="G372" s="44">
        <v>21990</v>
      </c>
      <c r="H372" s="44">
        <v>7</v>
      </c>
      <c r="I372" s="206">
        <v>43332.217546296299</v>
      </c>
      <c r="J372" s="2" t="s">
        <v>156</v>
      </c>
      <c r="K372" s="68" t="str">
        <f>VLOOKUP(D372,Base!D:E,2,0)</f>
        <v>ARICA</v>
      </c>
    </row>
    <row r="373" spans="1:11" ht="15" customHeight="1" x14ac:dyDescent="0.25">
      <c r="A373" s="18">
        <f t="shared" si="5"/>
        <v>6454651</v>
      </c>
      <c r="B373" s="43" t="s">
        <v>148</v>
      </c>
      <c r="C373" s="43" t="s">
        <v>46</v>
      </c>
      <c r="D373" s="43" t="s">
        <v>47</v>
      </c>
      <c r="E373" s="43">
        <v>6454651</v>
      </c>
      <c r="F373" s="43" t="s">
        <v>155</v>
      </c>
      <c r="G373" s="44">
        <v>12990</v>
      </c>
      <c r="H373" s="44">
        <v>7</v>
      </c>
      <c r="I373" s="206">
        <v>43332.217685185176</v>
      </c>
      <c r="J373" s="2" t="s">
        <v>156</v>
      </c>
      <c r="K373" s="68" t="str">
        <f>VLOOKUP(D373,Base!D:E,2,0)</f>
        <v>COPIAPO</v>
      </c>
    </row>
    <row r="374" spans="1:11" ht="15" customHeight="1" x14ac:dyDescent="0.25">
      <c r="A374" s="18">
        <f t="shared" si="5"/>
        <v>6454651</v>
      </c>
      <c r="B374" s="43" t="s">
        <v>148</v>
      </c>
      <c r="C374" s="43" t="s">
        <v>46</v>
      </c>
      <c r="D374" s="43" t="s">
        <v>48</v>
      </c>
      <c r="E374" s="43">
        <v>6454651</v>
      </c>
      <c r="F374" s="43" t="s">
        <v>155</v>
      </c>
      <c r="G374" s="44">
        <v>9490</v>
      </c>
      <c r="H374" s="44">
        <v>8</v>
      </c>
      <c r="I374" s="206">
        <v>43332.218263888892</v>
      </c>
      <c r="J374" s="2" t="s">
        <v>156</v>
      </c>
      <c r="K374" s="68" t="str">
        <f>VLOOKUP(D374,Base!D:E,2,0)</f>
        <v>VALLENAR</v>
      </c>
    </row>
    <row r="375" spans="1:11" ht="15" customHeight="1" x14ac:dyDescent="0.25">
      <c r="A375" s="18">
        <f t="shared" si="5"/>
        <v>6454651</v>
      </c>
      <c r="B375" s="43" t="s">
        <v>148</v>
      </c>
      <c r="C375" s="43" t="s">
        <v>49</v>
      </c>
      <c r="D375" s="43" t="s">
        <v>50</v>
      </c>
      <c r="E375" s="43">
        <v>6454651</v>
      </c>
      <c r="F375" s="43" t="s">
        <v>155</v>
      </c>
      <c r="G375" s="44">
        <v>29990</v>
      </c>
      <c r="H375" s="44">
        <v>14</v>
      </c>
      <c r="I375" s="206">
        <v>43332.217615740738</v>
      </c>
      <c r="J375" s="2" t="s">
        <v>156</v>
      </c>
      <c r="K375" s="68" t="str">
        <f>VLOOKUP(D375,Base!D:E,2,0)</f>
        <v>COYHAIQUE</v>
      </c>
    </row>
    <row r="376" spans="1:11" ht="15" customHeight="1" x14ac:dyDescent="0.25">
      <c r="A376" s="18">
        <f t="shared" si="5"/>
        <v>6454651</v>
      </c>
      <c r="B376" s="43" t="s">
        <v>148</v>
      </c>
      <c r="C376" s="43" t="s">
        <v>51</v>
      </c>
      <c r="D376" s="43" t="s">
        <v>52</v>
      </c>
      <c r="E376" s="43">
        <v>6454651</v>
      </c>
      <c r="F376" s="43" t="s">
        <v>155</v>
      </c>
      <c r="G376" s="44">
        <v>16990</v>
      </c>
      <c r="H376" s="44">
        <v>3</v>
      </c>
      <c r="I376" s="206">
        <v>43332.217465277783</v>
      </c>
      <c r="J376" s="2" t="s">
        <v>156</v>
      </c>
      <c r="K376" s="68" t="str">
        <f>VLOOKUP(D376,Base!D:E,2,0)</f>
        <v>COQUIMBO</v>
      </c>
    </row>
    <row r="377" spans="1:11" ht="15" customHeight="1" x14ac:dyDescent="0.25">
      <c r="A377" s="18">
        <f t="shared" si="5"/>
        <v>6454651</v>
      </c>
      <c r="B377" s="43" t="s">
        <v>148</v>
      </c>
      <c r="C377" s="43" t="s">
        <v>51</v>
      </c>
      <c r="D377" s="43" t="s">
        <v>53</v>
      </c>
      <c r="E377" s="43">
        <v>6454651</v>
      </c>
      <c r="F377" s="43" t="s">
        <v>155</v>
      </c>
      <c r="G377" s="44">
        <v>14990</v>
      </c>
      <c r="H377" s="44">
        <v>4</v>
      </c>
      <c r="I377" s="206">
        <v>43332.218263888892</v>
      </c>
      <c r="J377" s="2" t="s">
        <v>156</v>
      </c>
      <c r="K377" s="68" t="str">
        <f>VLOOKUP(D377,Base!D:E,2,0)</f>
        <v>ILLAPEL</v>
      </c>
    </row>
    <row r="378" spans="1:11" ht="15" customHeight="1" x14ac:dyDescent="0.25">
      <c r="A378" s="18">
        <f t="shared" si="5"/>
        <v>6454651</v>
      </c>
      <c r="B378" s="43" t="s">
        <v>148</v>
      </c>
      <c r="C378" s="43" t="s">
        <v>51</v>
      </c>
      <c r="D378" s="43" t="s">
        <v>54</v>
      </c>
      <c r="E378" s="43">
        <v>6454651</v>
      </c>
      <c r="F378" s="43" t="s">
        <v>155</v>
      </c>
      <c r="G378" s="44">
        <v>15990</v>
      </c>
      <c r="H378" s="44">
        <v>3</v>
      </c>
      <c r="I378" s="206">
        <v>43332.217488425929</v>
      </c>
      <c r="J378" s="2" t="s">
        <v>156</v>
      </c>
      <c r="K378" s="68" t="str">
        <f>VLOOKUP(D378,Base!D:E,2,0)</f>
        <v>LA SERENA</v>
      </c>
    </row>
    <row r="379" spans="1:11" ht="15" customHeight="1" x14ac:dyDescent="0.25">
      <c r="A379" s="18">
        <f t="shared" si="5"/>
        <v>6454651</v>
      </c>
      <c r="B379" s="43" t="s">
        <v>148</v>
      </c>
      <c r="C379" s="43" t="s">
        <v>51</v>
      </c>
      <c r="D379" s="43" t="s">
        <v>55</v>
      </c>
      <c r="E379" s="43">
        <v>6454651</v>
      </c>
      <c r="F379" s="43" t="s">
        <v>155</v>
      </c>
      <c r="G379" s="44">
        <v>14990</v>
      </c>
      <c r="H379" s="44">
        <v>4</v>
      </c>
      <c r="I379" s="206">
        <v>43332.218113425923</v>
      </c>
      <c r="J379" s="2" t="s">
        <v>156</v>
      </c>
      <c r="K379" s="68" t="str">
        <f>VLOOKUP(D379,Base!D:E,2,0)</f>
        <v>LOS VILOS</v>
      </c>
    </row>
    <row r="380" spans="1:11" ht="15" customHeight="1" x14ac:dyDescent="0.25">
      <c r="A380" s="18">
        <f t="shared" si="5"/>
        <v>6454651</v>
      </c>
      <c r="B380" s="43" t="s">
        <v>148</v>
      </c>
      <c r="C380" s="43" t="s">
        <v>51</v>
      </c>
      <c r="D380" s="43" t="s">
        <v>56</v>
      </c>
      <c r="E380" s="43">
        <v>6454651</v>
      </c>
      <c r="F380" s="43" t="s">
        <v>155</v>
      </c>
      <c r="G380" s="44">
        <v>13990</v>
      </c>
      <c r="H380" s="44">
        <v>3</v>
      </c>
      <c r="I380" s="206">
        <v>43332.218275462961</v>
      </c>
      <c r="J380" s="2" t="s">
        <v>156</v>
      </c>
      <c r="K380" s="68" t="str">
        <f>VLOOKUP(D380,Base!D:E,2,0)</f>
        <v>OVALLE</v>
      </c>
    </row>
    <row r="381" spans="1:11" ht="15" customHeight="1" x14ac:dyDescent="0.25">
      <c r="A381" s="18">
        <f t="shared" si="5"/>
        <v>6454651</v>
      </c>
      <c r="B381" s="43" t="s">
        <v>148</v>
      </c>
      <c r="C381" s="43" t="s">
        <v>51</v>
      </c>
      <c r="D381" s="43" t="s">
        <v>57</v>
      </c>
      <c r="E381" s="43">
        <v>6454651</v>
      </c>
      <c r="F381" s="43" t="s">
        <v>155</v>
      </c>
      <c r="G381" s="44">
        <v>14990</v>
      </c>
      <c r="H381" s="44">
        <v>4</v>
      </c>
      <c r="I381" s="206">
        <v>43332.217951388891</v>
      </c>
      <c r="J381" s="2" t="s">
        <v>156</v>
      </c>
      <c r="K381" s="68" t="str">
        <f>VLOOKUP(D381,Base!D:E,2,0)</f>
        <v>SALAMANCA</v>
      </c>
    </row>
    <row r="382" spans="1:11" ht="15" customHeight="1" x14ac:dyDescent="0.25">
      <c r="A382" s="18">
        <f t="shared" si="5"/>
        <v>6454651</v>
      </c>
      <c r="B382" s="43" t="s">
        <v>148</v>
      </c>
      <c r="C382" s="43" t="s">
        <v>58</v>
      </c>
      <c r="D382" s="43" t="s">
        <v>59</v>
      </c>
      <c r="E382" s="43">
        <v>6454651</v>
      </c>
      <c r="F382" s="43" t="s">
        <v>155</v>
      </c>
      <c r="G382" s="44">
        <v>12990</v>
      </c>
      <c r="H382" s="44">
        <v>5</v>
      </c>
      <c r="I382" s="206">
        <v>43332.218414351853</v>
      </c>
      <c r="J382" s="2" t="s">
        <v>156</v>
      </c>
      <c r="K382" s="68" t="str">
        <f>VLOOKUP(D382,Base!D:E,2,0)</f>
        <v>ANGOL</v>
      </c>
    </row>
    <row r="383" spans="1:11" ht="15" customHeight="1" x14ac:dyDescent="0.25">
      <c r="A383" s="18">
        <f t="shared" si="5"/>
        <v>6454651</v>
      </c>
      <c r="B383" s="43" t="s">
        <v>148</v>
      </c>
      <c r="C383" s="43" t="s">
        <v>58</v>
      </c>
      <c r="D383" s="43" t="s">
        <v>60</v>
      </c>
      <c r="E383" s="43">
        <v>6454651</v>
      </c>
      <c r="F383" s="43" t="s">
        <v>155</v>
      </c>
      <c r="G383" s="44">
        <v>14990</v>
      </c>
      <c r="H383" s="44">
        <v>3</v>
      </c>
      <c r="I383" s="206">
        <v>43332.218414351853</v>
      </c>
      <c r="J383" s="2" t="s">
        <v>156</v>
      </c>
      <c r="K383" s="68" t="str">
        <f>VLOOKUP(D383,Base!D:E,2,0)</f>
        <v>PUCÓN</v>
      </c>
    </row>
    <row r="384" spans="1:11" ht="15" customHeight="1" x14ac:dyDescent="0.25">
      <c r="A384" s="18">
        <f t="shared" si="5"/>
        <v>6454651</v>
      </c>
      <c r="B384" s="43" t="s">
        <v>148</v>
      </c>
      <c r="C384" s="43" t="s">
        <v>58</v>
      </c>
      <c r="D384" s="43" t="s">
        <v>61</v>
      </c>
      <c r="E384" s="43">
        <v>6454651</v>
      </c>
      <c r="F384" s="43" t="s">
        <v>155</v>
      </c>
      <c r="G384" s="44">
        <v>11990</v>
      </c>
      <c r="H384" s="44">
        <v>3</v>
      </c>
      <c r="I384" s="206">
        <v>43332.217743055553</v>
      </c>
      <c r="J384" s="2" t="s">
        <v>156</v>
      </c>
      <c r="K384" s="68" t="str">
        <f>VLOOKUP(D384,Base!D:E,2,0)</f>
        <v>TEMUCO</v>
      </c>
    </row>
    <row r="385" spans="1:11" ht="15" customHeight="1" x14ac:dyDescent="0.25">
      <c r="A385" s="18">
        <f t="shared" si="5"/>
        <v>6454651</v>
      </c>
      <c r="B385" s="43" t="s">
        <v>148</v>
      </c>
      <c r="C385" s="43" t="s">
        <v>58</v>
      </c>
      <c r="D385" s="43" t="s">
        <v>62</v>
      </c>
      <c r="E385" s="43">
        <v>6454651</v>
      </c>
      <c r="F385" s="43" t="s">
        <v>155</v>
      </c>
      <c r="G385" s="44">
        <v>15990</v>
      </c>
      <c r="H385" s="44">
        <v>3</v>
      </c>
      <c r="I385" s="206">
        <v>43332.218287037038</v>
      </c>
      <c r="J385" s="2" t="s">
        <v>156</v>
      </c>
      <c r="K385" s="68" t="str">
        <f>VLOOKUP(D385,Base!D:E,2,0)</f>
        <v>VILLARRICA</v>
      </c>
    </row>
    <row r="386" spans="1:11" ht="15" customHeight="1" x14ac:dyDescent="0.25">
      <c r="A386" s="18">
        <f t="shared" ref="A386:A449" si="6">E386</f>
        <v>6454651</v>
      </c>
      <c r="B386" s="43" t="s">
        <v>148</v>
      </c>
      <c r="C386" s="43" t="s">
        <v>63</v>
      </c>
      <c r="D386" s="43" t="s">
        <v>64</v>
      </c>
      <c r="E386" s="43">
        <v>6454651</v>
      </c>
      <c r="F386" s="43" t="s">
        <v>155</v>
      </c>
      <c r="G386" s="44">
        <v>14990</v>
      </c>
      <c r="H386" s="44">
        <v>2</v>
      </c>
      <c r="I386" s="206">
        <v>43332.218425925923</v>
      </c>
      <c r="J386" s="2" t="s">
        <v>156</v>
      </c>
      <c r="K386" s="68" t="str">
        <f>VLOOKUP(D386,Base!D:E,2,0)</f>
        <v>CASTRO</v>
      </c>
    </row>
    <row r="387" spans="1:11" ht="15" customHeight="1" x14ac:dyDescent="0.25">
      <c r="A387" s="18">
        <f t="shared" si="6"/>
        <v>6454651</v>
      </c>
      <c r="B387" s="43" t="s">
        <v>148</v>
      </c>
      <c r="C387" s="43" t="s">
        <v>63</v>
      </c>
      <c r="D387" s="43" t="s">
        <v>65</v>
      </c>
      <c r="E387" s="43">
        <v>6454651</v>
      </c>
      <c r="F387" s="43" t="s">
        <v>155</v>
      </c>
      <c r="G387" s="44">
        <v>15990</v>
      </c>
      <c r="H387" s="44">
        <v>4</v>
      </c>
      <c r="I387" s="206">
        <v>43332.217766203707</v>
      </c>
      <c r="J387" s="2" t="s">
        <v>156</v>
      </c>
      <c r="K387" s="68" t="str">
        <f>VLOOKUP(D387,Base!D:E,2,0)</f>
        <v>OSORNO</v>
      </c>
    </row>
    <row r="388" spans="1:11" ht="15" customHeight="1" x14ac:dyDescent="0.25">
      <c r="A388" s="18">
        <f t="shared" si="6"/>
        <v>6454651</v>
      </c>
      <c r="B388" s="43" t="s">
        <v>148</v>
      </c>
      <c r="C388" s="43" t="s">
        <v>63</v>
      </c>
      <c r="D388" s="43" t="s">
        <v>66</v>
      </c>
      <c r="E388" s="43">
        <v>6454651</v>
      </c>
      <c r="F388" s="43" t="s">
        <v>155</v>
      </c>
      <c r="G388" s="44">
        <v>11990</v>
      </c>
      <c r="H388" s="44">
        <v>4</v>
      </c>
      <c r="I388" s="206">
        <v>43332.21775462963</v>
      </c>
      <c r="J388" s="2" t="s">
        <v>156</v>
      </c>
      <c r="K388" s="68" t="str">
        <f>VLOOKUP(D388,Base!D:E,2,0)</f>
        <v>PUERTO MONTT</v>
      </c>
    </row>
    <row r="389" spans="1:11" ht="15" customHeight="1" x14ac:dyDescent="0.25">
      <c r="A389" s="18">
        <f t="shared" si="6"/>
        <v>6454651</v>
      </c>
      <c r="B389" s="43" t="s">
        <v>148</v>
      </c>
      <c r="C389" s="43" t="s">
        <v>63</v>
      </c>
      <c r="D389" s="43" t="s">
        <v>67</v>
      </c>
      <c r="E389" s="43">
        <v>6454651</v>
      </c>
      <c r="F389" s="43" t="s">
        <v>155</v>
      </c>
      <c r="G389" s="44">
        <v>11490</v>
      </c>
      <c r="H389" s="44">
        <v>4</v>
      </c>
      <c r="I389" s="206">
        <v>43332.218414351853</v>
      </c>
      <c r="J389" s="2" t="s">
        <v>156</v>
      </c>
      <c r="K389" s="68" t="str">
        <f>VLOOKUP(D389,Base!D:E,2,0)</f>
        <v>PUERTO VARAS</v>
      </c>
    </row>
    <row r="390" spans="1:11" ht="15" customHeight="1" x14ac:dyDescent="0.25">
      <c r="A390" s="18">
        <f t="shared" si="6"/>
        <v>6454651</v>
      </c>
      <c r="B390" s="43" t="s">
        <v>148</v>
      </c>
      <c r="C390" s="43" t="s">
        <v>68</v>
      </c>
      <c r="D390" s="43" t="s">
        <v>69</v>
      </c>
      <c r="E390" s="43">
        <v>6454651</v>
      </c>
      <c r="F390" s="43" t="s">
        <v>155</v>
      </c>
      <c r="G390" s="44">
        <v>15990</v>
      </c>
      <c r="H390" s="44">
        <v>4</v>
      </c>
      <c r="I390" s="206">
        <v>43332.218425925923</v>
      </c>
      <c r="J390" s="2" t="s">
        <v>156</v>
      </c>
      <c r="K390" s="68" t="str">
        <f>VLOOKUP(D390,Base!D:E,2,0)</f>
        <v>LA UNIÓN</v>
      </c>
    </row>
    <row r="391" spans="1:11" ht="15" customHeight="1" x14ac:dyDescent="0.25">
      <c r="A391" s="18">
        <f t="shared" si="6"/>
        <v>6454651</v>
      </c>
      <c r="B391" s="43" t="s">
        <v>148</v>
      </c>
      <c r="C391" s="43" t="s">
        <v>68</v>
      </c>
      <c r="D391" s="43" t="s">
        <v>70</v>
      </c>
      <c r="E391" s="43">
        <v>6454651</v>
      </c>
      <c r="F391" s="43" t="s">
        <v>155</v>
      </c>
      <c r="G391" s="44">
        <v>15990</v>
      </c>
      <c r="H391" s="44">
        <v>3</v>
      </c>
      <c r="I391" s="206">
        <v>43332.217511574083</v>
      </c>
      <c r="J391" s="2" t="s">
        <v>156</v>
      </c>
      <c r="K391" s="68" t="str">
        <f>VLOOKUP(D391,Base!D:E,2,0)</f>
        <v>VALDIVIA</v>
      </c>
    </row>
    <row r="392" spans="1:11" ht="15" customHeight="1" x14ac:dyDescent="0.25">
      <c r="A392" s="18">
        <f t="shared" si="6"/>
        <v>6454651</v>
      </c>
      <c r="B392" s="43" t="s">
        <v>148</v>
      </c>
      <c r="C392" s="43" t="s">
        <v>71</v>
      </c>
      <c r="D392" s="43" t="s">
        <v>72</v>
      </c>
      <c r="E392" s="43">
        <v>6454651</v>
      </c>
      <c r="F392" s="43" t="s">
        <v>155</v>
      </c>
      <c r="G392" s="44">
        <v>39990</v>
      </c>
      <c r="H392" s="44">
        <v>14</v>
      </c>
      <c r="I392" s="206">
        <v>43332.2182523148</v>
      </c>
      <c r="J392" s="2" t="s">
        <v>156</v>
      </c>
      <c r="K392" s="68" t="str">
        <f>VLOOKUP(D392,Base!D:E,2,0)</f>
        <v>PUNTA ARENAS</v>
      </c>
    </row>
    <row r="393" spans="1:11" ht="15" customHeight="1" x14ac:dyDescent="0.25">
      <c r="A393" s="18">
        <f t="shared" si="6"/>
        <v>6454651</v>
      </c>
      <c r="B393" s="43" t="s">
        <v>148</v>
      </c>
      <c r="C393" s="43" t="s">
        <v>73</v>
      </c>
      <c r="D393" s="43" t="s">
        <v>74</v>
      </c>
      <c r="E393" s="43">
        <v>6454651</v>
      </c>
      <c r="F393" s="43" t="s">
        <v>155</v>
      </c>
      <c r="G393" s="44">
        <v>21990</v>
      </c>
      <c r="H393" s="44">
        <v>8</v>
      </c>
      <c r="I393" s="206">
        <v>43332.217395833337</v>
      </c>
      <c r="J393" s="2" t="s">
        <v>156</v>
      </c>
      <c r="K393" s="68" t="str">
        <f>VLOOKUP(D393,Base!D:E,2,0)</f>
        <v>IQUIQUE</v>
      </c>
    </row>
    <row r="394" spans="1:11" ht="15" customHeight="1" x14ac:dyDescent="0.25">
      <c r="A394" s="18">
        <f t="shared" si="6"/>
        <v>6454651</v>
      </c>
      <c r="B394" s="43" t="s">
        <v>148</v>
      </c>
      <c r="C394" s="43" t="s">
        <v>75</v>
      </c>
      <c r="D394" s="43" t="s">
        <v>76</v>
      </c>
      <c r="E394" s="43">
        <v>6454651</v>
      </c>
      <c r="F394" s="43" t="s">
        <v>155</v>
      </c>
      <c r="G394" s="44">
        <v>8990</v>
      </c>
      <c r="H394" s="44">
        <v>3</v>
      </c>
      <c r="I394" s="206">
        <v>43332.217743055553</v>
      </c>
      <c r="J394" s="2" t="s">
        <v>156</v>
      </c>
      <c r="K394" s="68" t="str">
        <f>VLOOKUP(D394,Base!D:E,2,0)</f>
        <v>CON-CON</v>
      </c>
    </row>
    <row r="395" spans="1:11" ht="15" customHeight="1" x14ac:dyDescent="0.25">
      <c r="A395" s="18">
        <f t="shared" si="6"/>
        <v>6454651</v>
      </c>
      <c r="B395" s="43" t="s">
        <v>148</v>
      </c>
      <c r="C395" s="43" t="s">
        <v>75</v>
      </c>
      <c r="D395" s="43" t="s">
        <v>77</v>
      </c>
      <c r="E395" s="43">
        <v>6454651</v>
      </c>
      <c r="F395" s="43" t="s">
        <v>155</v>
      </c>
      <c r="G395" s="44">
        <v>7990</v>
      </c>
      <c r="H395" s="44">
        <v>4</v>
      </c>
      <c r="I395" s="206">
        <v>43332.218113425923</v>
      </c>
      <c r="J395" s="2" t="s">
        <v>156</v>
      </c>
      <c r="K395" s="68" t="str">
        <f>VLOOKUP(D395,Base!D:E,2,0)</f>
        <v>LIMACHE</v>
      </c>
    </row>
    <row r="396" spans="1:11" ht="15" customHeight="1" x14ac:dyDescent="0.25">
      <c r="A396" s="18">
        <f t="shared" si="6"/>
        <v>6454651</v>
      </c>
      <c r="B396" s="43" t="s">
        <v>148</v>
      </c>
      <c r="C396" s="43" t="s">
        <v>75</v>
      </c>
      <c r="D396" s="43" t="s">
        <v>78</v>
      </c>
      <c r="E396" s="43">
        <v>6454651</v>
      </c>
      <c r="F396" s="43" t="s">
        <v>155</v>
      </c>
      <c r="G396" s="44">
        <v>9990</v>
      </c>
      <c r="H396" s="44">
        <v>3</v>
      </c>
      <c r="I396" s="206">
        <v>43332.21775462963</v>
      </c>
      <c r="J396" s="2" t="s">
        <v>156</v>
      </c>
      <c r="K396" s="68" t="str">
        <f>VLOOKUP(D396,Base!D:E,2,0)</f>
        <v>LOS ANDES</v>
      </c>
    </row>
    <row r="397" spans="1:11" ht="15" customHeight="1" x14ac:dyDescent="0.25">
      <c r="A397" s="18">
        <f t="shared" si="6"/>
        <v>6454651</v>
      </c>
      <c r="B397" s="43" t="s">
        <v>148</v>
      </c>
      <c r="C397" s="43" t="s">
        <v>75</v>
      </c>
      <c r="D397" s="43" t="s">
        <v>79</v>
      </c>
      <c r="E397" s="43">
        <v>6454651</v>
      </c>
      <c r="F397" s="43" t="s">
        <v>155</v>
      </c>
      <c r="G397" s="44">
        <v>8990</v>
      </c>
      <c r="H397" s="44">
        <v>3</v>
      </c>
      <c r="I397" s="206">
        <v>43332.218414351853</v>
      </c>
      <c r="J397" s="2" t="s">
        <v>156</v>
      </c>
      <c r="K397" s="68" t="str">
        <f>VLOOKUP(D397,Base!D:E,2,0)</f>
        <v>QUILLOTA</v>
      </c>
    </row>
    <row r="398" spans="1:11" ht="15" customHeight="1" x14ac:dyDescent="0.25">
      <c r="A398" s="18">
        <f t="shared" si="6"/>
        <v>6454651</v>
      </c>
      <c r="B398" s="43" t="s">
        <v>148</v>
      </c>
      <c r="C398" s="43" t="s">
        <v>75</v>
      </c>
      <c r="D398" s="43" t="s">
        <v>80</v>
      </c>
      <c r="E398" s="43">
        <v>6454651</v>
      </c>
      <c r="F398" s="43" t="s">
        <v>155</v>
      </c>
      <c r="G398" s="44">
        <v>8990</v>
      </c>
      <c r="H398" s="44">
        <v>3</v>
      </c>
      <c r="I398" s="206">
        <v>43332.217592592591</v>
      </c>
      <c r="J398" s="2" t="s">
        <v>156</v>
      </c>
      <c r="K398" s="68" t="str">
        <f>VLOOKUP(D398,Base!D:E,2,0)</f>
        <v>QUILPUE</v>
      </c>
    </row>
    <row r="399" spans="1:11" ht="15" customHeight="1" x14ac:dyDescent="0.25">
      <c r="A399" s="18">
        <f t="shared" si="6"/>
        <v>6454651</v>
      </c>
      <c r="B399" s="43" t="s">
        <v>148</v>
      </c>
      <c r="C399" s="43" t="s">
        <v>75</v>
      </c>
      <c r="D399" s="43" t="s">
        <v>81</v>
      </c>
      <c r="E399" s="43">
        <v>6454651</v>
      </c>
      <c r="F399" s="43" t="s">
        <v>155</v>
      </c>
      <c r="G399" s="44">
        <v>9990</v>
      </c>
      <c r="H399" s="44">
        <v>3</v>
      </c>
      <c r="I399" s="206">
        <v>43332.217812499999</v>
      </c>
      <c r="J399" s="2" t="s">
        <v>156</v>
      </c>
      <c r="K399" s="68" t="str">
        <f>VLOOKUP(D399,Base!D:E,2,0)</f>
        <v>SAN ANTONIO</v>
      </c>
    </row>
    <row r="400" spans="1:11" ht="15" customHeight="1" x14ac:dyDescent="0.25">
      <c r="A400" s="18">
        <f t="shared" si="6"/>
        <v>6454651</v>
      </c>
      <c r="B400" s="43" t="s">
        <v>148</v>
      </c>
      <c r="C400" s="43" t="s">
        <v>75</v>
      </c>
      <c r="D400" s="43" t="s">
        <v>82</v>
      </c>
      <c r="E400" s="43">
        <v>6454651</v>
      </c>
      <c r="F400" s="43" t="s">
        <v>155</v>
      </c>
      <c r="G400" s="44">
        <v>10990</v>
      </c>
      <c r="H400" s="44">
        <v>3</v>
      </c>
      <c r="I400" s="206">
        <v>43332.217511574083</v>
      </c>
      <c r="J400" s="2" t="s">
        <v>156</v>
      </c>
      <c r="K400" s="68" t="str">
        <f>VLOOKUP(D400,Base!D:E,2,0)</f>
        <v>SAN FELIPE</v>
      </c>
    </row>
    <row r="401" spans="1:11" ht="15" customHeight="1" x14ac:dyDescent="0.25">
      <c r="A401" s="18">
        <f t="shared" si="6"/>
        <v>6454651</v>
      </c>
      <c r="B401" s="43" t="s">
        <v>148</v>
      </c>
      <c r="C401" s="43" t="s">
        <v>75</v>
      </c>
      <c r="D401" s="43" t="s">
        <v>83</v>
      </c>
      <c r="E401" s="43">
        <v>6454651</v>
      </c>
      <c r="F401" s="43" t="s">
        <v>155</v>
      </c>
      <c r="G401" s="44">
        <v>8990</v>
      </c>
      <c r="H401" s="44">
        <v>3</v>
      </c>
      <c r="I401" s="206">
        <v>43332.217511574083</v>
      </c>
      <c r="J401" s="2" t="s">
        <v>156</v>
      </c>
      <c r="K401" s="68" t="str">
        <f>VLOOKUP(D401,Base!D:E,2,0)</f>
        <v>VALPARAISO</v>
      </c>
    </row>
    <row r="402" spans="1:11" ht="15" customHeight="1" x14ac:dyDescent="0.25">
      <c r="A402" s="18">
        <f t="shared" si="6"/>
        <v>6454651</v>
      </c>
      <c r="B402" s="43" t="s">
        <v>148</v>
      </c>
      <c r="C402" s="43" t="s">
        <v>75</v>
      </c>
      <c r="D402" s="43" t="s">
        <v>84</v>
      </c>
      <c r="E402" s="43">
        <v>6454651</v>
      </c>
      <c r="F402" s="43" t="s">
        <v>155</v>
      </c>
      <c r="G402" s="44">
        <v>8990</v>
      </c>
      <c r="H402" s="44">
        <v>3</v>
      </c>
      <c r="I402" s="206">
        <v>43332.2176273148</v>
      </c>
      <c r="J402" s="2" t="s">
        <v>156</v>
      </c>
      <c r="K402" s="68" t="str">
        <f>VLOOKUP(D402,Base!D:E,2,0)</f>
        <v>VILLA ALEMANA</v>
      </c>
    </row>
    <row r="403" spans="1:11" ht="15" customHeight="1" x14ac:dyDescent="0.25">
      <c r="A403" s="18">
        <f t="shared" si="6"/>
        <v>6454651</v>
      </c>
      <c r="B403" s="43" t="s">
        <v>148</v>
      </c>
      <c r="C403" s="43" t="s">
        <v>75</v>
      </c>
      <c r="D403" s="43" t="s">
        <v>85</v>
      </c>
      <c r="E403" s="43">
        <v>6454651</v>
      </c>
      <c r="F403" s="43" t="s">
        <v>155</v>
      </c>
      <c r="G403" s="44">
        <v>8990</v>
      </c>
      <c r="H403" s="44">
        <v>3</v>
      </c>
      <c r="I403" s="206">
        <v>43332.217407407406</v>
      </c>
      <c r="J403" s="2" t="s">
        <v>156</v>
      </c>
      <c r="K403" s="68" t="str">
        <f>VLOOKUP(D403,Base!D:E,2,0)</f>
        <v>VIÑA DEL MAR</v>
      </c>
    </row>
    <row r="404" spans="1:11" ht="15" customHeight="1" x14ac:dyDescent="0.25">
      <c r="A404" s="18">
        <f t="shared" si="6"/>
        <v>6454651</v>
      </c>
      <c r="B404" s="43" t="s">
        <v>148</v>
      </c>
      <c r="C404" s="43" t="s">
        <v>86</v>
      </c>
      <c r="D404" s="43" t="s">
        <v>87</v>
      </c>
      <c r="E404" s="43">
        <v>6454651</v>
      </c>
      <c r="F404" s="43" t="s">
        <v>155</v>
      </c>
      <c r="G404" s="44">
        <v>8990</v>
      </c>
      <c r="H404" s="44">
        <v>1</v>
      </c>
      <c r="I404" s="206">
        <v>43332.218275462961</v>
      </c>
      <c r="J404" s="2" t="s">
        <v>156</v>
      </c>
      <c r="K404" s="68" t="str">
        <f>VLOOKUP(D404,Base!D:E,2,0)</f>
        <v>ARAUCO</v>
      </c>
    </row>
    <row r="405" spans="1:11" ht="15" customHeight="1" x14ac:dyDescent="0.25">
      <c r="A405" s="18">
        <f t="shared" si="6"/>
        <v>6454651</v>
      </c>
      <c r="B405" s="43" t="s">
        <v>148</v>
      </c>
      <c r="C405" s="43" t="s">
        <v>86</v>
      </c>
      <c r="D405" s="43" t="s">
        <v>88</v>
      </c>
      <c r="E405" s="43">
        <v>6454651</v>
      </c>
      <c r="F405" s="43" t="s">
        <v>155</v>
      </c>
      <c r="G405" s="44">
        <v>12990</v>
      </c>
      <c r="H405" s="44">
        <v>1</v>
      </c>
      <c r="I405" s="206">
        <v>43332.218101851853</v>
      </c>
      <c r="J405" s="2" t="s">
        <v>156</v>
      </c>
      <c r="K405" s="68" t="str">
        <f>VLOOKUP(D405,Base!D:E,2,0)</f>
        <v>CHIGUAYANTE</v>
      </c>
    </row>
    <row r="406" spans="1:11" ht="15" customHeight="1" x14ac:dyDescent="0.25">
      <c r="A406" s="18">
        <f t="shared" si="6"/>
        <v>6454651</v>
      </c>
      <c r="B406" s="43" t="s">
        <v>148</v>
      </c>
      <c r="C406" s="43" t="s">
        <v>86</v>
      </c>
      <c r="D406" s="43" t="s">
        <v>89</v>
      </c>
      <c r="E406" s="43">
        <v>6454651</v>
      </c>
      <c r="F406" s="43" t="s">
        <v>155</v>
      </c>
      <c r="G406" s="44">
        <v>8990</v>
      </c>
      <c r="H406" s="44">
        <v>1</v>
      </c>
      <c r="I406" s="206">
        <v>43332.217743055553</v>
      </c>
      <c r="J406" s="2" t="s">
        <v>156</v>
      </c>
      <c r="K406" s="68" t="str">
        <f>VLOOKUP(D406,Base!D:E,2,0)</f>
        <v>CHILLAN</v>
      </c>
    </row>
    <row r="407" spans="1:11" ht="15" customHeight="1" x14ac:dyDescent="0.25">
      <c r="A407" s="18">
        <f t="shared" si="6"/>
        <v>6454651</v>
      </c>
      <c r="B407" s="43" t="s">
        <v>148</v>
      </c>
      <c r="C407" s="43" t="s">
        <v>86</v>
      </c>
      <c r="D407" s="43" t="s">
        <v>90</v>
      </c>
      <c r="E407" s="43">
        <v>6454651</v>
      </c>
      <c r="F407" s="43" t="s">
        <v>155</v>
      </c>
      <c r="G407" s="44">
        <v>8990</v>
      </c>
      <c r="H407" s="44">
        <v>1</v>
      </c>
      <c r="I407" s="206">
        <v>43332.217465277783</v>
      </c>
      <c r="J407" s="2" t="s">
        <v>156</v>
      </c>
      <c r="K407" s="68" t="str">
        <f>VLOOKUP(D407,Base!D:E,2,0)</f>
        <v>CONCEPCION</v>
      </c>
    </row>
    <row r="408" spans="1:11" ht="15" customHeight="1" x14ac:dyDescent="0.25">
      <c r="A408" s="18">
        <f t="shared" si="6"/>
        <v>6454651</v>
      </c>
      <c r="B408" s="43" t="s">
        <v>148</v>
      </c>
      <c r="C408" s="43" t="s">
        <v>86</v>
      </c>
      <c r="D408" s="43" t="s">
        <v>91</v>
      </c>
      <c r="E408" s="43">
        <v>6454651</v>
      </c>
      <c r="F408" s="43" t="s">
        <v>155</v>
      </c>
      <c r="G408" s="44">
        <v>11990</v>
      </c>
      <c r="H408" s="44">
        <v>1</v>
      </c>
      <c r="I408" s="206">
        <v>43332.218287037038</v>
      </c>
      <c r="J408" s="2" t="s">
        <v>156</v>
      </c>
      <c r="K408" s="68" t="str">
        <f>VLOOKUP(D408,Base!D:E,2,0)</f>
        <v>CORONEL</v>
      </c>
    </row>
    <row r="409" spans="1:11" ht="15" customHeight="1" x14ac:dyDescent="0.25">
      <c r="A409" s="18">
        <f t="shared" si="6"/>
        <v>6454651</v>
      </c>
      <c r="B409" s="43" t="s">
        <v>148</v>
      </c>
      <c r="C409" s="43" t="s">
        <v>86</v>
      </c>
      <c r="D409" s="43" t="s">
        <v>92</v>
      </c>
      <c r="E409" s="43">
        <v>6454651</v>
      </c>
      <c r="F409" s="43" t="s">
        <v>155</v>
      </c>
      <c r="G409" s="44">
        <v>12990</v>
      </c>
      <c r="H409" s="44">
        <v>1</v>
      </c>
      <c r="I409" s="206">
        <v>43332.2182523148</v>
      </c>
      <c r="J409" s="2" t="s">
        <v>156</v>
      </c>
      <c r="K409" s="68" t="str">
        <f>VLOOKUP(D409,Base!D:E,2,0)</f>
        <v>LEBU</v>
      </c>
    </row>
    <row r="410" spans="1:11" ht="15" customHeight="1" x14ac:dyDescent="0.25">
      <c r="A410" s="18">
        <f t="shared" si="6"/>
        <v>6454651</v>
      </c>
      <c r="B410" s="43" t="s">
        <v>148</v>
      </c>
      <c r="C410" s="43" t="s">
        <v>86</v>
      </c>
      <c r="D410" s="43" t="s">
        <v>93</v>
      </c>
      <c r="E410" s="43">
        <v>6454651</v>
      </c>
      <c r="F410" s="43" t="s">
        <v>155</v>
      </c>
      <c r="G410" s="44">
        <v>9990</v>
      </c>
      <c r="H410" s="44">
        <v>1</v>
      </c>
      <c r="I410" s="206">
        <v>43332.217719907407</v>
      </c>
      <c r="J410" s="2" t="s">
        <v>156</v>
      </c>
      <c r="K410" s="68" t="str">
        <f>VLOOKUP(D410,Base!D:E,2,0)</f>
        <v>LOS ANGELES</v>
      </c>
    </row>
    <row r="411" spans="1:11" ht="15" customHeight="1" x14ac:dyDescent="0.25">
      <c r="A411" s="18">
        <f t="shared" si="6"/>
        <v>6454651</v>
      </c>
      <c r="B411" s="43" t="s">
        <v>148</v>
      </c>
      <c r="C411" s="43" t="s">
        <v>86</v>
      </c>
      <c r="D411" s="43" t="s">
        <v>94</v>
      </c>
      <c r="E411" s="43">
        <v>6454651</v>
      </c>
      <c r="F411" s="43" t="s">
        <v>155</v>
      </c>
      <c r="G411" s="44">
        <v>10990</v>
      </c>
      <c r="H411" s="44">
        <v>1</v>
      </c>
      <c r="I411" s="206">
        <v>43332.217604166668</v>
      </c>
      <c r="J411" s="2" t="s">
        <v>156</v>
      </c>
      <c r="K411" s="68" t="str">
        <f>VLOOKUP(D411,Base!D:E,2,0)</f>
        <v>SAN PEDRO DE LA PAZ</v>
      </c>
    </row>
    <row r="412" spans="1:11" ht="15" customHeight="1" x14ac:dyDescent="0.25">
      <c r="A412" s="18">
        <f t="shared" si="6"/>
        <v>6454651</v>
      </c>
      <c r="B412" s="43" t="s">
        <v>148</v>
      </c>
      <c r="C412" s="43" t="s">
        <v>86</v>
      </c>
      <c r="D412" s="43" t="s">
        <v>95</v>
      </c>
      <c r="E412" s="43">
        <v>6454651</v>
      </c>
      <c r="F412" s="43" t="s">
        <v>155</v>
      </c>
      <c r="G412" s="44">
        <v>9990</v>
      </c>
      <c r="H412" s="44">
        <v>1</v>
      </c>
      <c r="I412" s="206">
        <v>43332.217650462961</v>
      </c>
      <c r="J412" s="2" t="s">
        <v>156</v>
      </c>
      <c r="K412" s="68" t="str">
        <f>VLOOKUP(D412,Base!D:E,2,0)</f>
        <v>TALCAHUANO</v>
      </c>
    </row>
    <row r="413" spans="1:11" ht="15" customHeight="1" x14ac:dyDescent="0.25">
      <c r="A413" s="18">
        <f t="shared" si="6"/>
        <v>6454651</v>
      </c>
      <c r="B413" s="43" t="s">
        <v>148</v>
      </c>
      <c r="C413" s="43" t="s">
        <v>96</v>
      </c>
      <c r="D413" s="43" t="s">
        <v>97</v>
      </c>
      <c r="E413" s="43">
        <v>6454651</v>
      </c>
      <c r="F413" s="43" t="s">
        <v>155</v>
      </c>
      <c r="G413" s="44">
        <v>10990</v>
      </c>
      <c r="H413" s="44">
        <v>3</v>
      </c>
      <c r="I413" s="206">
        <v>43332.218263888892</v>
      </c>
      <c r="J413" s="2" t="s">
        <v>156</v>
      </c>
      <c r="K413" s="68" t="str">
        <f>VLOOKUP(D413,Base!D:E,2,0)</f>
        <v>MACHALÍ</v>
      </c>
    </row>
    <row r="414" spans="1:11" ht="15" customHeight="1" x14ac:dyDescent="0.25">
      <c r="A414" s="18">
        <f t="shared" si="6"/>
        <v>6454651</v>
      </c>
      <c r="B414" s="43" t="s">
        <v>148</v>
      </c>
      <c r="C414" s="43" t="s">
        <v>96</v>
      </c>
      <c r="D414" s="43" t="s">
        <v>98</v>
      </c>
      <c r="E414" s="43">
        <v>6454651</v>
      </c>
      <c r="F414" s="43" t="s">
        <v>155</v>
      </c>
      <c r="G414" s="44">
        <v>7990</v>
      </c>
      <c r="H414" s="44">
        <v>3</v>
      </c>
      <c r="I414" s="206">
        <v>43332.2182523148</v>
      </c>
      <c r="J414" s="2" t="s">
        <v>156</v>
      </c>
      <c r="K414" s="68" t="str">
        <f>VLOOKUP(D414,Base!D:E,2,0)</f>
        <v>RANCAGUA</v>
      </c>
    </row>
    <row r="415" spans="1:11" ht="15" customHeight="1" x14ac:dyDescent="0.25">
      <c r="A415" s="18">
        <f t="shared" si="6"/>
        <v>6454651</v>
      </c>
      <c r="B415" s="43" t="s">
        <v>148</v>
      </c>
      <c r="C415" s="43" t="s">
        <v>96</v>
      </c>
      <c r="D415" s="43" t="s">
        <v>99</v>
      </c>
      <c r="E415" s="43">
        <v>6454651</v>
      </c>
      <c r="F415" s="43" t="s">
        <v>155</v>
      </c>
      <c r="G415" s="44">
        <v>9990</v>
      </c>
      <c r="H415" s="44">
        <v>31</v>
      </c>
      <c r="I415" s="206">
        <v>43332.218414351853</v>
      </c>
      <c r="J415" s="2" t="s">
        <v>156</v>
      </c>
      <c r="K415" s="68" t="str">
        <f>VLOOKUP(D415,Base!D:E,2,0)</f>
        <v>RENGO</v>
      </c>
    </row>
    <row r="416" spans="1:11" ht="15" customHeight="1" x14ac:dyDescent="0.25">
      <c r="A416" s="18">
        <f t="shared" si="6"/>
        <v>6454651</v>
      </c>
      <c r="B416" s="43" t="s">
        <v>148</v>
      </c>
      <c r="C416" s="43" t="s">
        <v>96</v>
      </c>
      <c r="D416" s="43" t="s">
        <v>100</v>
      </c>
      <c r="E416" s="43">
        <v>6454651</v>
      </c>
      <c r="F416" s="43" t="s">
        <v>155</v>
      </c>
      <c r="G416" s="44">
        <v>9990</v>
      </c>
      <c r="H416" s="44">
        <v>3</v>
      </c>
      <c r="I416" s="206">
        <v>43332.217499999999</v>
      </c>
      <c r="J416" s="2" t="s">
        <v>156</v>
      </c>
      <c r="K416" s="68" t="str">
        <f>VLOOKUP(D416,Base!D:E,2,0)</f>
        <v>SAN FERNANDO</v>
      </c>
    </row>
    <row r="417" spans="1:11" ht="15" customHeight="1" x14ac:dyDescent="0.25">
      <c r="A417" s="18">
        <f t="shared" si="6"/>
        <v>6454651</v>
      </c>
      <c r="B417" s="43" t="s">
        <v>148</v>
      </c>
      <c r="C417" s="43" t="s">
        <v>101</v>
      </c>
      <c r="D417" s="43" t="s">
        <v>102</v>
      </c>
      <c r="E417" s="43">
        <v>6454651</v>
      </c>
      <c r="F417" s="43" t="s">
        <v>155</v>
      </c>
      <c r="G417" s="44">
        <v>10490</v>
      </c>
      <c r="H417" s="44">
        <v>4</v>
      </c>
      <c r="I417" s="206">
        <v>43332.217592592591</v>
      </c>
      <c r="J417" s="2" t="s">
        <v>156</v>
      </c>
      <c r="K417" s="68" t="str">
        <f>VLOOKUP(D417,Base!D:E,2,0)</f>
        <v>CURICO</v>
      </c>
    </row>
    <row r="418" spans="1:11" ht="15" customHeight="1" x14ac:dyDescent="0.25">
      <c r="A418" s="18">
        <f t="shared" si="6"/>
        <v>6454651</v>
      </c>
      <c r="B418" s="43" t="s">
        <v>148</v>
      </c>
      <c r="C418" s="43" t="s">
        <v>101</v>
      </c>
      <c r="D418" s="43" t="s">
        <v>103</v>
      </c>
      <c r="E418" s="43">
        <v>6454651</v>
      </c>
      <c r="F418" s="43" t="s">
        <v>155</v>
      </c>
      <c r="G418" s="44">
        <v>14990</v>
      </c>
      <c r="H418" s="44">
        <v>4</v>
      </c>
      <c r="I418" s="206">
        <v>43332.217743055553</v>
      </c>
      <c r="J418" s="2" t="s">
        <v>156</v>
      </c>
      <c r="K418" s="68" t="str">
        <f>VLOOKUP(D418,Base!D:E,2,0)</f>
        <v>LINARES</v>
      </c>
    </row>
    <row r="419" spans="1:11" ht="15" customHeight="1" x14ac:dyDescent="0.25">
      <c r="A419" s="18">
        <f t="shared" si="6"/>
        <v>6454651</v>
      </c>
      <c r="B419" s="43" t="s">
        <v>148</v>
      </c>
      <c r="C419" s="43" t="s">
        <v>101</v>
      </c>
      <c r="D419" s="43" t="s">
        <v>104</v>
      </c>
      <c r="E419" s="43">
        <v>6454651</v>
      </c>
      <c r="F419" s="43" t="s">
        <v>155</v>
      </c>
      <c r="G419" s="44">
        <v>10990</v>
      </c>
      <c r="H419" s="44">
        <v>4</v>
      </c>
      <c r="I419" s="206">
        <v>43332.217604166668</v>
      </c>
      <c r="J419" s="2" t="s">
        <v>156</v>
      </c>
      <c r="K419" s="68" t="str">
        <f>VLOOKUP(D419,Base!D:E,2,0)</f>
        <v>TALCA</v>
      </c>
    </row>
    <row r="420" spans="1:11" ht="15" customHeight="1" x14ac:dyDescent="0.25">
      <c r="A420" s="18">
        <f t="shared" si="6"/>
        <v>6454651</v>
      </c>
      <c r="B420" s="43" t="s">
        <v>148</v>
      </c>
      <c r="C420" s="43" t="s">
        <v>105</v>
      </c>
      <c r="D420" s="43" t="s">
        <v>106</v>
      </c>
      <c r="E420" s="43">
        <v>6454651</v>
      </c>
      <c r="F420" s="43" t="s">
        <v>155</v>
      </c>
      <c r="G420" s="44">
        <v>7490</v>
      </c>
      <c r="H420" s="44">
        <v>3</v>
      </c>
      <c r="I420" s="206">
        <v>43332.217638888891</v>
      </c>
      <c r="J420" s="2" t="s">
        <v>156</v>
      </c>
      <c r="K420" s="68" t="str">
        <f>VLOOKUP(D420,Base!D:E,2,0)</f>
        <v>BUIN</v>
      </c>
    </row>
    <row r="421" spans="1:11" ht="15" customHeight="1" x14ac:dyDescent="0.25">
      <c r="A421" s="18">
        <f t="shared" si="6"/>
        <v>6454651</v>
      </c>
      <c r="B421" s="43" t="s">
        <v>148</v>
      </c>
      <c r="C421" s="43" t="s">
        <v>105</v>
      </c>
      <c r="D421" s="43" t="s">
        <v>107</v>
      </c>
      <c r="E421" s="43">
        <v>6454651</v>
      </c>
      <c r="F421" s="43" t="s">
        <v>155</v>
      </c>
      <c r="G421" s="44">
        <v>7790</v>
      </c>
      <c r="H421" s="44">
        <v>3</v>
      </c>
      <c r="I421" s="206">
        <v>43332.217465277783</v>
      </c>
      <c r="J421" s="2" t="s">
        <v>156</v>
      </c>
      <c r="K421" s="68" t="str">
        <f>VLOOKUP(D421,Base!D:E,2,0)</f>
        <v>CERRILLOS</v>
      </c>
    </row>
    <row r="422" spans="1:11" ht="15" customHeight="1" x14ac:dyDescent="0.25">
      <c r="A422" s="18">
        <f t="shared" si="6"/>
        <v>6454651</v>
      </c>
      <c r="B422" s="43" t="s">
        <v>148</v>
      </c>
      <c r="C422" s="43" t="s">
        <v>105</v>
      </c>
      <c r="D422" s="43" t="s">
        <v>108</v>
      </c>
      <c r="E422" s="43">
        <v>6454651</v>
      </c>
      <c r="F422" s="43" t="s">
        <v>155</v>
      </c>
      <c r="G422" s="44">
        <v>7790</v>
      </c>
      <c r="H422" s="44">
        <v>3</v>
      </c>
      <c r="I422" s="206">
        <v>43332.217499999999</v>
      </c>
      <c r="J422" s="2" t="s">
        <v>156</v>
      </c>
      <c r="K422" s="68" t="str">
        <f>VLOOKUP(D422,Base!D:E,2,0)</f>
        <v>CERRO NAVIA</v>
      </c>
    </row>
    <row r="423" spans="1:11" ht="15" customHeight="1" x14ac:dyDescent="0.25">
      <c r="A423" s="18">
        <f t="shared" si="6"/>
        <v>6454651</v>
      </c>
      <c r="B423" s="43" t="s">
        <v>148</v>
      </c>
      <c r="C423" s="43" t="s">
        <v>105</v>
      </c>
      <c r="D423" s="43" t="s">
        <v>109</v>
      </c>
      <c r="E423" s="43">
        <v>6454651</v>
      </c>
      <c r="F423" s="43" t="s">
        <v>155</v>
      </c>
      <c r="G423" s="44">
        <v>7990</v>
      </c>
      <c r="H423" s="44">
        <v>3</v>
      </c>
      <c r="I423" s="206">
        <v>43332.217650462961</v>
      </c>
      <c r="J423" s="2" t="s">
        <v>156</v>
      </c>
      <c r="K423" s="68" t="str">
        <f>VLOOKUP(D423,Base!D:E,2,0)</f>
        <v>COLINA</v>
      </c>
    </row>
    <row r="424" spans="1:11" ht="15" customHeight="1" x14ac:dyDescent="0.25">
      <c r="A424" s="18">
        <f t="shared" si="6"/>
        <v>6454651</v>
      </c>
      <c r="B424" s="43" t="s">
        <v>148</v>
      </c>
      <c r="C424" s="43" t="s">
        <v>105</v>
      </c>
      <c r="D424" s="43" t="s">
        <v>110</v>
      </c>
      <c r="E424" s="43">
        <v>6454651</v>
      </c>
      <c r="F424" s="43" t="s">
        <v>155</v>
      </c>
      <c r="G424" s="44">
        <v>7790</v>
      </c>
      <c r="H424" s="44">
        <v>3</v>
      </c>
      <c r="I424" s="206">
        <v>43332.21770833333</v>
      </c>
      <c r="J424" s="2" t="s">
        <v>156</v>
      </c>
      <c r="K424" s="68" t="str">
        <f>VLOOKUP(D424,Base!D:E,2,0)</f>
        <v>CONCHALI</v>
      </c>
    </row>
    <row r="425" spans="1:11" ht="15" customHeight="1" x14ac:dyDescent="0.25">
      <c r="A425" s="18">
        <f t="shared" si="6"/>
        <v>6454651</v>
      </c>
      <c r="B425" s="43" t="s">
        <v>148</v>
      </c>
      <c r="C425" s="43" t="s">
        <v>105</v>
      </c>
      <c r="D425" s="43" t="s">
        <v>111</v>
      </c>
      <c r="E425" s="43">
        <v>6454651</v>
      </c>
      <c r="F425" s="43" t="s">
        <v>155</v>
      </c>
      <c r="G425" s="44">
        <v>7490</v>
      </c>
      <c r="H425" s="44">
        <v>3</v>
      </c>
      <c r="I425" s="206">
        <v>43332.217731481483</v>
      </c>
      <c r="J425" s="2" t="s">
        <v>156</v>
      </c>
      <c r="K425" s="68" t="str">
        <f>VLOOKUP(D425,Base!D:E,2,0)</f>
        <v>EL BOSQUE</v>
      </c>
    </row>
    <row r="426" spans="1:11" ht="15" customHeight="1" x14ac:dyDescent="0.25">
      <c r="A426" s="18">
        <f t="shared" si="6"/>
        <v>6454651</v>
      </c>
      <c r="B426" s="43" t="s">
        <v>148</v>
      </c>
      <c r="C426" s="43" t="s">
        <v>105</v>
      </c>
      <c r="D426" s="43" t="s">
        <v>112</v>
      </c>
      <c r="E426" s="43">
        <v>6454651</v>
      </c>
      <c r="F426" s="43" t="s">
        <v>155</v>
      </c>
      <c r="G426" s="44">
        <v>7790</v>
      </c>
      <c r="H426" s="44">
        <v>3</v>
      </c>
      <c r="I426" s="206">
        <v>43332.217592592591</v>
      </c>
      <c r="J426" s="2" t="s">
        <v>156</v>
      </c>
      <c r="K426" s="68" t="str">
        <f>VLOOKUP(D426,Base!D:E,2,0)</f>
        <v>ESTACION CENTRAL</v>
      </c>
    </row>
    <row r="427" spans="1:11" ht="15" customHeight="1" x14ac:dyDescent="0.25">
      <c r="A427" s="18">
        <f t="shared" si="6"/>
        <v>6454651</v>
      </c>
      <c r="B427" s="43" t="s">
        <v>148</v>
      </c>
      <c r="C427" s="43" t="s">
        <v>105</v>
      </c>
      <c r="D427" s="43" t="s">
        <v>113</v>
      </c>
      <c r="E427" s="43">
        <v>6454651</v>
      </c>
      <c r="F427" s="43" t="s">
        <v>155</v>
      </c>
      <c r="G427" s="44">
        <v>7490</v>
      </c>
      <c r="H427" s="44">
        <v>3</v>
      </c>
      <c r="I427" s="206">
        <v>43332.217719907407</v>
      </c>
      <c r="J427" s="2" t="s">
        <v>156</v>
      </c>
      <c r="K427" s="68" t="str">
        <f>VLOOKUP(D427,Base!D:E,2,0)</f>
        <v>HUECHURABA</v>
      </c>
    </row>
    <row r="428" spans="1:11" ht="15" customHeight="1" x14ac:dyDescent="0.25">
      <c r="A428" s="18">
        <f t="shared" si="6"/>
        <v>6454651</v>
      </c>
      <c r="B428" s="43" t="s">
        <v>148</v>
      </c>
      <c r="C428" s="43" t="s">
        <v>105</v>
      </c>
      <c r="D428" s="43" t="s">
        <v>114</v>
      </c>
      <c r="E428" s="43">
        <v>6454651</v>
      </c>
      <c r="F428" s="43" t="s">
        <v>155</v>
      </c>
      <c r="G428" s="44">
        <v>7790</v>
      </c>
      <c r="H428" s="44">
        <v>3</v>
      </c>
      <c r="I428" s="206">
        <v>43332.217812499999</v>
      </c>
      <c r="J428" s="2" t="s">
        <v>156</v>
      </c>
      <c r="K428" s="68" t="str">
        <f>VLOOKUP(D428,Base!D:E,2,0)</f>
        <v>INDEPENDENCIA</v>
      </c>
    </row>
    <row r="429" spans="1:11" ht="15" customHeight="1" x14ac:dyDescent="0.25">
      <c r="A429" s="18">
        <f t="shared" si="6"/>
        <v>6454651</v>
      </c>
      <c r="B429" s="43" t="s">
        <v>148</v>
      </c>
      <c r="C429" s="43" t="s">
        <v>105</v>
      </c>
      <c r="D429" s="43" t="s">
        <v>115</v>
      </c>
      <c r="E429" s="43">
        <v>6454651</v>
      </c>
      <c r="F429" s="43" t="s">
        <v>155</v>
      </c>
      <c r="G429" s="44">
        <v>7490</v>
      </c>
      <c r="H429" s="44">
        <v>3</v>
      </c>
      <c r="I429" s="206">
        <v>43332.21756944443</v>
      </c>
      <c r="J429" s="2" t="s">
        <v>156</v>
      </c>
      <c r="K429" s="68" t="str">
        <f>VLOOKUP(D429,Base!D:E,2,0)</f>
        <v>LA CISTERNA</v>
      </c>
    </row>
    <row r="430" spans="1:11" ht="15" customHeight="1" x14ac:dyDescent="0.25">
      <c r="A430" s="18">
        <f t="shared" si="6"/>
        <v>6454651</v>
      </c>
      <c r="B430" s="43" t="s">
        <v>148</v>
      </c>
      <c r="C430" s="43" t="s">
        <v>105</v>
      </c>
      <c r="D430" s="43" t="s">
        <v>150</v>
      </c>
      <c r="E430" s="43">
        <v>6454651</v>
      </c>
      <c r="F430" s="43" t="s">
        <v>155</v>
      </c>
      <c r="G430" s="44">
        <v>8990</v>
      </c>
      <c r="H430" s="44">
        <v>3</v>
      </c>
      <c r="I430" s="206">
        <v>43332.217673611107</v>
      </c>
      <c r="J430" s="2" t="s">
        <v>156</v>
      </c>
      <c r="K430" s="68" t="str">
        <f>VLOOKUP(D430,Base!D:E,2,0)</f>
        <v>LA DEHESA</v>
      </c>
    </row>
    <row r="431" spans="1:11" ht="15" customHeight="1" x14ac:dyDescent="0.25">
      <c r="A431" s="18">
        <f t="shared" si="6"/>
        <v>6454651</v>
      </c>
      <c r="B431" s="43" t="s">
        <v>148</v>
      </c>
      <c r="C431" s="43" t="s">
        <v>105</v>
      </c>
      <c r="D431" s="43" t="s">
        <v>116</v>
      </c>
      <c r="E431" s="43">
        <v>6454651</v>
      </c>
      <c r="F431" s="43" t="s">
        <v>155</v>
      </c>
      <c r="G431" s="44">
        <v>7490</v>
      </c>
      <c r="H431" s="44">
        <v>3</v>
      </c>
      <c r="I431" s="206">
        <v>43332.217812499999</v>
      </c>
      <c r="J431" s="2" t="s">
        <v>156</v>
      </c>
      <c r="K431" s="68" t="str">
        <f>VLOOKUP(D431,Base!D:E,2,0)</f>
        <v>LA FLORIDA</v>
      </c>
    </row>
    <row r="432" spans="1:11" ht="15" customHeight="1" x14ac:dyDescent="0.25">
      <c r="A432" s="18">
        <f t="shared" si="6"/>
        <v>6454651</v>
      </c>
      <c r="B432" s="43" t="s">
        <v>148</v>
      </c>
      <c r="C432" s="43" t="s">
        <v>105</v>
      </c>
      <c r="D432" s="43" t="s">
        <v>117</v>
      </c>
      <c r="E432" s="43">
        <v>6454651</v>
      </c>
      <c r="F432" s="43" t="s">
        <v>155</v>
      </c>
      <c r="G432" s="44">
        <v>7790</v>
      </c>
      <c r="H432" s="44">
        <v>3</v>
      </c>
      <c r="I432" s="206">
        <v>43332.217476851853</v>
      </c>
      <c r="J432" s="2" t="s">
        <v>156</v>
      </c>
      <c r="K432" s="68" t="str">
        <f>VLOOKUP(D432,Base!D:E,2,0)</f>
        <v>LA GRANJA</v>
      </c>
    </row>
    <row r="433" spans="1:11" ht="15" customHeight="1" x14ac:dyDescent="0.25">
      <c r="A433" s="18">
        <f t="shared" si="6"/>
        <v>6454651</v>
      </c>
      <c r="B433" s="43" t="s">
        <v>148</v>
      </c>
      <c r="C433" s="43" t="s">
        <v>105</v>
      </c>
      <c r="D433" s="43" t="s">
        <v>119</v>
      </c>
      <c r="E433" s="43">
        <v>6454651</v>
      </c>
      <c r="F433" s="43" t="s">
        <v>155</v>
      </c>
      <c r="G433" s="44">
        <v>7790</v>
      </c>
      <c r="H433" s="44">
        <v>3</v>
      </c>
      <c r="I433" s="206">
        <v>43332.217743055553</v>
      </c>
      <c r="J433" s="2" t="s">
        <v>156</v>
      </c>
      <c r="K433" s="68" t="str">
        <f>VLOOKUP(D433,Base!D:E,2,0)</f>
        <v>LA REINA</v>
      </c>
    </row>
    <row r="434" spans="1:11" ht="15" customHeight="1" x14ac:dyDescent="0.25">
      <c r="A434" s="18">
        <f t="shared" si="6"/>
        <v>6454651</v>
      </c>
      <c r="B434" s="43" t="s">
        <v>148</v>
      </c>
      <c r="C434" s="43" t="s">
        <v>105</v>
      </c>
      <c r="D434" s="43" t="s">
        <v>120</v>
      </c>
      <c r="E434" s="43">
        <v>6454651</v>
      </c>
      <c r="F434" s="43" t="s">
        <v>155</v>
      </c>
      <c r="G434" s="44">
        <v>8790</v>
      </c>
      <c r="H434" s="44">
        <v>3</v>
      </c>
      <c r="I434" s="206">
        <v>43332.217546296299</v>
      </c>
      <c r="J434" s="2" t="s">
        <v>156</v>
      </c>
      <c r="K434" s="68" t="str">
        <f>VLOOKUP(D434,Base!D:E,2,0)</f>
        <v>LAMPA</v>
      </c>
    </row>
    <row r="435" spans="1:11" ht="15" customHeight="1" x14ac:dyDescent="0.25">
      <c r="A435" s="18">
        <f t="shared" si="6"/>
        <v>6454651</v>
      </c>
      <c r="B435" s="43" t="s">
        <v>148</v>
      </c>
      <c r="C435" s="43" t="s">
        <v>105</v>
      </c>
      <c r="D435" s="43" t="s">
        <v>121</v>
      </c>
      <c r="E435" s="43">
        <v>6454651</v>
      </c>
      <c r="F435" s="43" t="s">
        <v>155</v>
      </c>
      <c r="G435" s="44">
        <v>7490</v>
      </c>
      <c r="H435" s="44">
        <v>3</v>
      </c>
      <c r="I435" s="206">
        <v>43332.217592592591</v>
      </c>
      <c r="J435" s="2" t="s">
        <v>156</v>
      </c>
      <c r="K435" s="68" t="str">
        <f>VLOOKUP(D435,Base!D:E,2,0)</f>
        <v>LAS CONDES</v>
      </c>
    </row>
    <row r="436" spans="1:11" ht="15" customHeight="1" x14ac:dyDescent="0.25">
      <c r="A436" s="18">
        <f t="shared" si="6"/>
        <v>6454651</v>
      </c>
      <c r="B436" s="43" t="s">
        <v>148</v>
      </c>
      <c r="C436" s="43" t="s">
        <v>105</v>
      </c>
      <c r="D436" s="43" t="s">
        <v>122</v>
      </c>
      <c r="E436" s="43">
        <v>6454651</v>
      </c>
      <c r="F436" s="43" t="s">
        <v>155</v>
      </c>
      <c r="G436" s="44">
        <v>7490</v>
      </c>
      <c r="H436" s="44">
        <v>3</v>
      </c>
      <c r="I436" s="206">
        <v>43332.217719907407</v>
      </c>
      <c r="J436" s="2" t="s">
        <v>156</v>
      </c>
      <c r="K436" s="68" t="str">
        <f>VLOOKUP(D436,Base!D:E,2,0)</f>
        <v>LO BARNECHEA</v>
      </c>
    </row>
    <row r="437" spans="1:11" ht="15" customHeight="1" x14ac:dyDescent="0.25">
      <c r="A437" s="18">
        <f t="shared" si="6"/>
        <v>6454651</v>
      </c>
      <c r="B437" s="43" t="s">
        <v>148</v>
      </c>
      <c r="C437" s="43" t="s">
        <v>105</v>
      </c>
      <c r="D437" s="43" t="s">
        <v>123</v>
      </c>
      <c r="E437" s="43">
        <v>6454651</v>
      </c>
      <c r="F437" s="43" t="s">
        <v>155</v>
      </c>
      <c r="G437" s="44">
        <v>7490</v>
      </c>
      <c r="H437" s="44">
        <v>3</v>
      </c>
      <c r="I437" s="206">
        <v>43332.218275462961</v>
      </c>
      <c r="J437" s="2" t="s">
        <v>156</v>
      </c>
      <c r="K437" s="68" t="str">
        <f>VLOOKUP(D437,Base!D:E,2,0)</f>
        <v>LO ESPEJO</v>
      </c>
    </row>
    <row r="438" spans="1:11" ht="15" customHeight="1" x14ac:dyDescent="0.25">
      <c r="A438" s="18">
        <f t="shared" si="6"/>
        <v>6454651</v>
      </c>
      <c r="B438" s="43" t="s">
        <v>148</v>
      </c>
      <c r="C438" s="43" t="s">
        <v>105</v>
      </c>
      <c r="D438" s="43" t="s">
        <v>124</v>
      </c>
      <c r="E438" s="43">
        <v>6454651</v>
      </c>
      <c r="F438" s="43" t="s">
        <v>155</v>
      </c>
      <c r="G438" s="44">
        <v>7790</v>
      </c>
      <c r="H438" s="44">
        <v>3</v>
      </c>
      <c r="I438" s="206">
        <v>43332.217442129629</v>
      </c>
      <c r="J438" s="2" t="s">
        <v>156</v>
      </c>
      <c r="K438" s="68" t="str">
        <f>VLOOKUP(D438,Base!D:E,2,0)</f>
        <v>LO PRADO</v>
      </c>
    </row>
    <row r="439" spans="1:11" ht="15" customHeight="1" x14ac:dyDescent="0.25">
      <c r="A439" s="18">
        <f t="shared" si="6"/>
        <v>6454651</v>
      </c>
      <c r="B439" s="43" t="s">
        <v>148</v>
      </c>
      <c r="C439" s="43" t="s">
        <v>105</v>
      </c>
      <c r="D439" s="43" t="s">
        <v>125</v>
      </c>
      <c r="E439" s="43">
        <v>6454651</v>
      </c>
      <c r="F439" s="43" t="s">
        <v>155</v>
      </c>
      <c r="G439" s="44">
        <v>7490</v>
      </c>
      <c r="H439" s="44">
        <v>3</v>
      </c>
      <c r="I439" s="206">
        <v>43332.217615740738</v>
      </c>
      <c r="J439" s="2" t="s">
        <v>156</v>
      </c>
      <c r="K439" s="68" t="str">
        <f>VLOOKUP(D439,Base!D:E,2,0)</f>
        <v>MACUL</v>
      </c>
    </row>
    <row r="440" spans="1:11" ht="15" customHeight="1" x14ac:dyDescent="0.25">
      <c r="A440" s="18">
        <f t="shared" si="6"/>
        <v>6454651</v>
      </c>
      <c r="B440" s="43" t="s">
        <v>148</v>
      </c>
      <c r="C440" s="43" t="s">
        <v>105</v>
      </c>
      <c r="D440" s="43" t="s">
        <v>126</v>
      </c>
      <c r="E440" s="43">
        <v>6454651</v>
      </c>
      <c r="F440" s="43" t="s">
        <v>155</v>
      </c>
      <c r="G440" s="44">
        <v>7790</v>
      </c>
      <c r="H440" s="44">
        <v>3</v>
      </c>
      <c r="I440" s="206">
        <v>43332.217442129629</v>
      </c>
      <c r="J440" s="2" t="s">
        <v>156</v>
      </c>
      <c r="K440" s="68" t="str">
        <f>VLOOKUP(D440,Base!D:E,2,0)</f>
        <v>MAIPU</v>
      </c>
    </row>
    <row r="441" spans="1:11" ht="15" customHeight="1" x14ac:dyDescent="0.25">
      <c r="A441" s="18">
        <f t="shared" si="6"/>
        <v>6454651</v>
      </c>
      <c r="B441" s="43" t="s">
        <v>148</v>
      </c>
      <c r="C441" s="43" t="s">
        <v>105</v>
      </c>
      <c r="D441" s="43" t="s">
        <v>127</v>
      </c>
      <c r="E441" s="43">
        <v>6454651</v>
      </c>
      <c r="F441" s="43" t="s">
        <v>155</v>
      </c>
      <c r="G441" s="44">
        <v>10590</v>
      </c>
      <c r="H441" s="44">
        <v>3</v>
      </c>
      <c r="I441" s="206">
        <v>43332.217592592591</v>
      </c>
      <c r="J441" s="2" t="s">
        <v>156</v>
      </c>
      <c r="K441" s="68" t="str">
        <f>VLOOKUP(D441,Base!D:E,2,0)</f>
        <v>MELIPILLA</v>
      </c>
    </row>
    <row r="442" spans="1:11" ht="15" customHeight="1" x14ac:dyDescent="0.25">
      <c r="A442" s="18">
        <f t="shared" si="6"/>
        <v>6454651</v>
      </c>
      <c r="B442" s="43" t="s">
        <v>148</v>
      </c>
      <c r="C442" s="43" t="s">
        <v>105</v>
      </c>
      <c r="D442" s="43" t="s">
        <v>128</v>
      </c>
      <c r="E442" s="43">
        <v>6454651</v>
      </c>
      <c r="F442" s="43" t="s">
        <v>155</v>
      </c>
      <c r="G442" s="44">
        <v>7790</v>
      </c>
      <c r="H442" s="44">
        <v>3</v>
      </c>
      <c r="I442" s="206">
        <v>43332.217604166668</v>
      </c>
      <c r="J442" s="2" t="s">
        <v>156</v>
      </c>
      <c r="K442" s="68" t="str">
        <f>VLOOKUP(D442,Base!D:E,2,0)</f>
        <v>ÑUÑOA</v>
      </c>
    </row>
    <row r="443" spans="1:11" ht="15" customHeight="1" x14ac:dyDescent="0.25">
      <c r="A443" s="18">
        <f t="shared" si="6"/>
        <v>6454651</v>
      </c>
      <c r="B443" s="43" t="s">
        <v>148</v>
      </c>
      <c r="C443" s="43" t="s">
        <v>105</v>
      </c>
      <c r="D443" s="43" t="s">
        <v>129</v>
      </c>
      <c r="E443" s="43">
        <v>6454651</v>
      </c>
      <c r="F443" s="43" t="s">
        <v>155</v>
      </c>
      <c r="G443" s="44">
        <v>8590</v>
      </c>
      <c r="H443" s="44">
        <v>3</v>
      </c>
      <c r="I443" s="206">
        <v>43332.218101851853</v>
      </c>
      <c r="J443" s="2" t="s">
        <v>156</v>
      </c>
      <c r="K443" s="68" t="str">
        <f>VLOOKUP(D443,Base!D:E,2,0)</f>
        <v>PADRE HURTADO</v>
      </c>
    </row>
    <row r="444" spans="1:11" ht="15" customHeight="1" x14ac:dyDescent="0.25">
      <c r="A444" s="18">
        <f t="shared" si="6"/>
        <v>6454651</v>
      </c>
      <c r="B444" s="43" t="s">
        <v>148</v>
      </c>
      <c r="C444" s="43" t="s">
        <v>105</v>
      </c>
      <c r="D444" s="43" t="s">
        <v>130</v>
      </c>
      <c r="E444" s="43">
        <v>6454651</v>
      </c>
      <c r="F444" s="43" t="s">
        <v>155</v>
      </c>
      <c r="G444" s="44">
        <v>9490</v>
      </c>
      <c r="H444" s="44">
        <v>3</v>
      </c>
      <c r="I444" s="206">
        <v>43332.217777777783</v>
      </c>
      <c r="J444" s="2" t="s">
        <v>156</v>
      </c>
      <c r="K444" s="68" t="str">
        <f>VLOOKUP(D444,Base!D:E,2,0)</f>
        <v>PAINE</v>
      </c>
    </row>
    <row r="445" spans="1:11" ht="15" customHeight="1" x14ac:dyDescent="0.25">
      <c r="A445" s="18">
        <f t="shared" si="6"/>
        <v>6454651</v>
      </c>
      <c r="B445" s="43" t="s">
        <v>148</v>
      </c>
      <c r="C445" s="43" t="s">
        <v>105</v>
      </c>
      <c r="D445" s="43" t="s">
        <v>131</v>
      </c>
      <c r="E445" s="43">
        <v>6454651</v>
      </c>
      <c r="F445" s="43" t="s">
        <v>155</v>
      </c>
      <c r="G445" s="44">
        <v>7490</v>
      </c>
      <c r="H445" s="44">
        <v>3</v>
      </c>
      <c r="I445" s="206">
        <v>43332.217523148152</v>
      </c>
      <c r="J445" s="2" t="s">
        <v>156</v>
      </c>
      <c r="K445" s="68" t="str">
        <f>VLOOKUP(D445,Base!D:E,2,0)</f>
        <v>PEDRO AGUIRRE CERDA</v>
      </c>
    </row>
    <row r="446" spans="1:11" ht="15" customHeight="1" x14ac:dyDescent="0.25">
      <c r="A446" s="18">
        <f t="shared" si="6"/>
        <v>6454651</v>
      </c>
      <c r="B446" s="43" t="s">
        <v>148</v>
      </c>
      <c r="C446" s="43" t="s">
        <v>105</v>
      </c>
      <c r="D446" s="43" t="s">
        <v>132</v>
      </c>
      <c r="E446" s="43">
        <v>6454651</v>
      </c>
      <c r="F446" s="43" t="s">
        <v>155</v>
      </c>
      <c r="G446" s="44">
        <v>7790</v>
      </c>
      <c r="H446" s="44">
        <v>3</v>
      </c>
      <c r="I446" s="206">
        <v>43332.217650462961</v>
      </c>
      <c r="J446" s="2" t="s">
        <v>156</v>
      </c>
      <c r="K446" s="68" t="str">
        <f>VLOOKUP(D446,Base!D:E,2,0)</f>
        <v>PEÑAFLOR</v>
      </c>
    </row>
    <row r="447" spans="1:11" ht="15" customHeight="1" x14ac:dyDescent="0.25">
      <c r="A447" s="18">
        <f t="shared" si="6"/>
        <v>6454651</v>
      </c>
      <c r="B447" s="43" t="s">
        <v>148</v>
      </c>
      <c r="C447" s="43" t="s">
        <v>105</v>
      </c>
      <c r="D447" s="43" t="s">
        <v>133</v>
      </c>
      <c r="E447" s="43">
        <v>6454651</v>
      </c>
      <c r="F447" s="43" t="s">
        <v>155</v>
      </c>
      <c r="G447" s="44">
        <v>7790</v>
      </c>
      <c r="H447" s="44">
        <v>3</v>
      </c>
      <c r="I447" s="206">
        <v>43332.217766203707</v>
      </c>
      <c r="J447" s="2" t="s">
        <v>156</v>
      </c>
      <c r="K447" s="68" t="str">
        <f>VLOOKUP(D447,Base!D:E,2,0)</f>
        <v>PEÑALOLEN</v>
      </c>
    </row>
    <row r="448" spans="1:11" ht="15" customHeight="1" x14ac:dyDescent="0.25">
      <c r="A448" s="18">
        <f t="shared" si="6"/>
        <v>6454651</v>
      </c>
      <c r="B448" s="43" t="s">
        <v>148</v>
      </c>
      <c r="C448" s="43" t="s">
        <v>105</v>
      </c>
      <c r="D448" s="43" t="s">
        <v>134</v>
      </c>
      <c r="E448" s="43">
        <v>6454651</v>
      </c>
      <c r="F448" s="43" t="s">
        <v>155</v>
      </c>
      <c r="G448" s="44">
        <v>7990</v>
      </c>
      <c r="H448" s="44">
        <v>3</v>
      </c>
      <c r="I448" s="206">
        <v>43332.217789351853</v>
      </c>
      <c r="J448" s="2" t="s">
        <v>156</v>
      </c>
      <c r="K448" s="68" t="str">
        <f>VLOOKUP(D448,Base!D:E,2,0)</f>
        <v>PROVIDENCIA</v>
      </c>
    </row>
    <row r="449" spans="1:11" ht="15" customHeight="1" x14ac:dyDescent="0.25">
      <c r="A449" s="18">
        <f t="shared" si="6"/>
        <v>6454651</v>
      </c>
      <c r="B449" s="43" t="s">
        <v>148</v>
      </c>
      <c r="C449" s="43" t="s">
        <v>105</v>
      </c>
      <c r="D449" s="43" t="s">
        <v>135</v>
      </c>
      <c r="E449" s="43">
        <v>6454651</v>
      </c>
      <c r="F449" s="43" t="s">
        <v>155</v>
      </c>
      <c r="G449" s="44">
        <v>7490</v>
      </c>
      <c r="H449" s="44">
        <v>3</v>
      </c>
      <c r="I449" s="206">
        <v>43332.217523148152</v>
      </c>
      <c r="J449" s="2" t="s">
        <v>156</v>
      </c>
      <c r="K449" s="68" t="str">
        <f>VLOOKUP(D449,Base!D:E,2,0)</f>
        <v>PUDAHUEL</v>
      </c>
    </row>
    <row r="450" spans="1:11" ht="15" customHeight="1" x14ac:dyDescent="0.25">
      <c r="A450" s="18">
        <f t="shared" ref="A450:A513" si="7">E450</f>
        <v>6454651</v>
      </c>
      <c r="B450" s="43" t="s">
        <v>148</v>
      </c>
      <c r="C450" s="43" t="s">
        <v>105</v>
      </c>
      <c r="D450" s="43" t="s">
        <v>136</v>
      </c>
      <c r="E450" s="43">
        <v>6454651</v>
      </c>
      <c r="F450" s="43" t="s">
        <v>155</v>
      </c>
      <c r="G450" s="44">
        <v>7790</v>
      </c>
      <c r="H450" s="44">
        <v>3</v>
      </c>
      <c r="I450" s="206">
        <v>43332.21769675926</v>
      </c>
      <c r="J450" s="2" t="s">
        <v>156</v>
      </c>
      <c r="K450" s="68" t="str">
        <f>VLOOKUP(D450,Base!D:E,2,0)</f>
        <v>PUENTE ALTO</v>
      </c>
    </row>
    <row r="451" spans="1:11" ht="15" customHeight="1" x14ac:dyDescent="0.25">
      <c r="A451" s="18">
        <f t="shared" si="7"/>
        <v>6454651</v>
      </c>
      <c r="B451" s="43" t="s">
        <v>148</v>
      </c>
      <c r="C451" s="43" t="s">
        <v>105</v>
      </c>
      <c r="D451" s="43" t="s">
        <v>137</v>
      </c>
      <c r="E451" s="43">
        <v>6454651</v>
      </c>
      <c r="F451" s="43" t="s">
        <v>155</v>
      </c>
      <c r="G451" s="44">
        <v>7790</v>
      </c>
      <c r="H451" s="44">
        <v>3</v>
      </c>
      <c r="I451" s="206">
        <v>43332.21756944443</v>
      </c>
      <c r="J451" s="2" t="s">
        <v>156</v>
      </c>
      <c r="K451" s="68" t="str">
        <f>VLOOKUP(D451,Base!D:E,2,0)</f>
        <v>QUILICURA</v>
      </c>
    </row>
    <row r="452" spans="1:11" ht="15" customHeight="1" x14ac:dyDescent="0.25">
      <c r="A452" s="18">
        <f t="shared" si="7"/>
        <v>6454651</v>
      </c>
      <c r="B452" s="43" t="s">
        <v>148</v>
      </c>
      <c r="C452" s="43" t="s">
        <v>105</v>
      </c>
      <c r="D452" s="43" t="s">
        <v>138</v>
      </c>
      <c r="E452" s="43">
        <v>6454651</v>
      </c>
      <c r="F452" s="43" t="s">
        <v>155</v>
      </c>
      <c r="G452" s="44">
        <v>7490</v>
      </c>
      <c r="H452" s="44">
        <v>3</v>
      </c>
      <c r="I452" s="206">
        <v>43332.217777777783</v>
      </c>
      <c r="J452" s="2" t="s">
        <v>156</v>
      </c>
      <c r="K452" s="68" t="str">
        <f>VLOOKUP(D452,Base!D:E,2,0)</f>
        <v>QUINTA NORMAL</v>
      </c>
    </row>
    <row r="453" spans="1:11" ht="15" customHeight="1" x14ac:dyDescent="0.25">
      <c r="A453" s="18">
        <f t="shared" si="7"/>
        <v>6454651</v>
      </c>
      <c r="B453" s="43" t="s">
        <v>148</v>
      </c>
      <c r="C453" s="43" t="s">
        <v>105</v>
      </c>
      <c r="D453" s="43" t="s">
        <v>139</v>
      </c>
      <c r="E453" s="43">
        <v>6454651</v>
      </c>
      <c r="F453" s="43" t="s">
        <v>155</v>
      </c>
      <c r="G453" s="44">
        <v>7490</v>
      </c>
      <c r="H453" s="44">
        <v>3</v>
      </c>
      <c r="I453" s="206">
        <v>43332.217511574083</v>
      </c>
      <c r="J453" s="2" t="s">
        <v>156</v>
      </c>
      <c r="K453" s="68" t="str">
        <f>VLOOKUP(D453,Base!D:E,2,0)</f>
        <v>RECOLETA</v>
      </c>
    </row>
    <row r="454" spans="1:11" ht="15" customHeight="1" x14ac:dyDescent="0.25">
      <c r="A454" s="18">
        <f t="shared" si="7"/>
        <v>6454651</v>
      </c>
      <c r="B454" s="43" t="s">
        <v>148</v>
      </c>
      <c r="C454" s="43" t="s">
        <v>105</v>
      </c>
      <c r="D454" s="43" t="s">
        <v>140</v>
      </c>
      <c r="E454" s="43">
        <v>6454651</v>
      </c>
      <c r="F454" s="43" t="s">
        <v>155</v>
      </c>
      <c r="G454" s="44">
        <v>7790</v>
      </c>
      <c r="H454" s="44">
        <v>3</v>
      </c>
      <c r="I454" s="206">
        <v>43332.217638888891</v>
      </c>
      <c r="J454" s="2" t="s">
        <v>156</v>
      </c>
      <c r="K454" s="68" t="str">
        <f>VLOOKUP(D454,Base!D:E,2,0)</f>
        <v>RENCA</v>
      </c>
    </row>
    <row r="455" spans="1:11" ht="15" customHeight="1" x14ac:dyDescent="0.25">
      <c r="A455" s="18">
        <f t="shared" si="7"/>
        <v>6454651</v>
      </c>
      <c r="B455" s="43" t="s">
        <v>148</v>
      </c>
      <c r="C455" s="43" t="s">
        <v>105</v>
      </c>
      <c r="D455" s="43" t="s">
        <v>141</v>
      </c>
      <c r="E455" s="43">
        <v>6454651</v>
      </c>
      <c r="F455" s="43" t="s">
        <v>155</v>
      </c>
      <c r="G455" s="44">
        <v>7790</v>
      </c>
      <c r="H455" s="44">
        <v>3</v>
      </c>
      <c r="I455" s="206">
        <v>43332.217824074083</v>
      </c>
      <c r="J455" s="2" t="s">
        <v>156</v>
      </c>
      <c r="K455" s="68" t="str">
        <f>VLOOKUP(D455,Base!D:E,2,0)</f>
        <v>SAN BERNARDO</v>
      </c>
    </row>
    <row r="456" spans="1:11" ht="15" customHeight="1" x14ac:dyDescent="0.25">
      <c r="A456" s="18">
        <f t="shared" si="7"/>
        <v>6454651</v>
      </c>
      <c r="B456" s="43" t="s">
        <v>148</v>
      </c>
      <c r="C456" s="43" t="s">
        <v>105</v>
      </c>
      <c r="D456" s="43" t="s">
        <v>142</v>
      </c>
      <c r="E456" s="43">
        <v>6454651</v>
      </c>
      <c r="F456" s="43" t="s">
        <v>155</v>
      </c>
      <c r="G456" s="44">
        <v>7490</v>
      </c>
      <c r="H456" s="44">
        <v>3</v>
      </c>
      <c r="I456" s="206">
        <v>43332.217615740738</v>
      </c>
      <c r="J456" s="2" t="s">
        <v>156</v>
      </c>
      <c r="K456" s="68" t="str">
        <f>VLOOKUP(D456,Base!D:E,2,0)</f>
        <v>SAN JOAQUIN</v>
      </c>
    </row>
    <row r="457" spans="1:11" ht="15" customHeight="1" x14ac:dyDescent="0.25">
      <c r="A457" s="18">
        <f t="shared" si="7"/>
        <v>6454651</v>
      </c>
      <c r="B457" s="43" t="s">
        <v>148</v>
      </c>
      <c r="C457" s="43" t="s">
        <v>105</v>
      </c>
      <c r="D457" s="43" t="s">
        <v>143</v>
      </c>
      <c r="E457" s="43">
        <v>6454651</v>
      </c>
      <c r="F457" s="43" t="s">
        <v>155</v>
      </c>
      <c r="G457" s="44">
        <v>7790</v>
      </c>
      <c r="H457" s="44">
        <v>3</v>
      </c>
      <c r="I457" s="206">
        <v>43332.217800925922</v>
      </c>
      <c r="J457" s="2" t="s">
        <v>156</v>
      </c>
      <c r="K457" s="68" t="str">
        <f>VLOOKUP(D457,Base!D:E,2,0)</f>
        <v>SAN MIGUEL</v>
      </c>
    </row>
    <row r="458" spans="1:11" ht="15" customHeight="1" x14ac:dyDescent="0.25">
      <c r="A458" s="18">
        <f t="shared" si="7"/>
        <v>6454651</v>
      </c>
      <c r="B458" s="43" t="s">
        <v>148</v>
      </c>
      <c r="C458" s="43" t="s">
        <v>105</v>
      </c>
      <c r="D458" s="43" t="s">
        <v>144</v>
      </c>
      <c r="E458" s="43">
        <v>6454651</v>
      </c>
      <c r="F458" s="43" t="s">
        <v>155</v>
      </c>
      <c r="G458" s="44">
        <v>7490</v>
      </c>
      <c r="H458" s="44">
        <v>3</v>
      </c>
      <c r="I458" s="206">
        <v>43332.21770833333</v>
      </c>
      <c r="J458" s="2" t="s">
        <v>156</v>
      </c>
      <c r="K458" s="68" t="str">
        <f>VLOOKUP(D458,Base!D:E,2,0)</f>
        <v>SAN RAMON</v>
      </c>
    </row>
    <row r="459" spans="1:11" ht="15" customHeight="1" x14ac:dyDescent="0.25">
      <c r="A459" s="18">
        <f t="shared" si="7"/>
        <v>6454651</v>
      </c>
      <c r="B459" s="43" t="s">
        <v>148</v>
      </c>
      <c r="C459" s="43" t="s">
        <v>105</v>
      </c>
      <c r="D459" s="43" t="s">
        <v>145</v>
      </c>
      <c r="E459" s="43">
        <v>6454651</v>
      </c>
      <c r="F459" s="43" t="s">
        <v>155</v>
      </c>
      <c r="G459" s="44">
        <v>7790</v>
      </c>
      <c r="H459" s="44">
        <v>3</v>
      </c>
      <c r="I459" s="206">
        <v>43332.2176273148</v>
      </c>
      <c r="J459" s="2" t="s">
        <v>156</v>
      </c>
      <c r="K459" s="68" t="str">
        <f>VLOOKUP(D459,Base!D:E,2,0)</f>
        <v>SANTIAGO</v>
      </c>
    </row>
    <row r="460" spans="1:11" ht="15" customHeight="1" x14ac:dyDescent="0.25">
      <c r="A460" s="18">
        <f t="shared" si="7"/>
        <v>6454651</v>
      </c>
      <c r="B460" s="43" t="s">
        <v>148</v>
      </c>
      <c r="C460" s="43" t="s">
        <v>105</v>
      </c>
      <c r="D460" s="43" t="s">
        <v>146</v>
      </c>
      <c r="E460" s="43">
        <v>6454651</v>
      </c>
      <c r="F460" s="43" t="s">
        <v>155</v>
      </c>
      <c r="G460" s="44">
        <v>7790</v>
      </c>
      <c r="H460" s="44">
        <v>3</v>
      </c>
      <c r="I460" s="206">
        <v>43332.217395833337</v>
      </c>
      <c r="J460" s="2" t="s">
        <v>156</v>
      </c>
      <c r="K460" s="68" t="str">
        <f>VLOOKUP(D460,Base!D:E,2,0)</f>
        <v>TALAGANTE</v>
      </c>
    </row>
    <row r="461" spans="1:11" ht="15" customHeight="1" x14ac:dyDescent="0.25">
      <c r="A461" s="18">
        <f t="shared" si="7"/>
        <v>6454651</v>
      </c>
      <c r="B461" s="43" t="s">
        <v>148</v>
      </c>
      <c r="C461" s="43" t="s">
        <v>105</v>
      </c>
      <c r="D461" s="43" t="s">
        <v>147</v>
      </c>
      <c r="E461" s="43">
        <v>6454651</v>
      </c>
      <c r="F461" s="43" t="s">
        <v>155</v>
      </c>
      <c r="G461" s="44">
        <v>7490</v>
      </c>
      <c r="H461" s="44">
        <v>3</v>
      </c>
      <c r="I461" s="206">
        <v>43332.217557870368</v>
      </c>
      <c r="J461" s="2" t="s">
        <v>156</v>
      </c>
      <c r="K461" s="68" t="str">
        <f>VLOOKUP(D461,Base!D:E,2,0)</f>
        <v>VITACURA</v>
      </c>
    </row>
    <row r="462" spans="1:11" ht="15" customHeight="1" x14ac:dyDescent="0.25">
      <c r="A462" s="18">
        <f t="shared" si="7"/>
        <v>678031</v>
      </c>
      <c r="B462" s="43" t="s">
        <v>157</v>
      </c>
      <c r="C462" s="43" t="s">
        <v>36</v>
      </c>
      <c r="D462" s="43" t="s">
        <v>37</v>
      </c>
      <c r="E462" s="43">
        <v>678031</v>
      </c>
      <c r="F462" s="43" t="s">
        <v>158</v>
      </c>
      <c r="G462" s="43">
        <v>21990</v>
      </c>
      <c r="H462" s="43">
        <v>5</v>
      </c>
      <c r="I462" s="206">
        <v>43332.217303240737</v>
      </c>
      <c r="J462" s="2" t="s">
        <v>156</v>
      </c>
      <c r="K462" s="68" t="str">
        <f>VLOOKUP(D462,Base!D:E,2,0)</f>
        <v>ANTOFAGASTA</v>
      </c>
    </row>
    <row r="463" spans="1:11" ht="15" customHeight="1" x14ac:dyDescent="0.25">
      <c r="A463" s="18">
        <f t="shared" si="7"/>
        <v>678031</v>
      </c>
      <c r="B463" s="43" t="s">
        <v>157</v>
      </c>
      <c r="C463" s="43" t="s">
        <v>36</v>
      </c>
      <c r="D463" s="43" t="s">
        <v>42</v>
      </c>
      <c r="E463" s="43">
        <v>678031</v>
      </c>
      <c r="F463" s="43" t="s">
        <v>158</v>
      </c>
      <c r="G463" s="43">
        <v>21990</v>
      </c>
      <c r="H463" s="43">
        <v>5</v>
      </c>
      <c r="I463" s="206">
        <v>43332.219618055547</v>
      </c>
      <c r="J463" s="2" t="s">
        <v>156</v>
      </c>
      <c r="K463" s="68" t="str">
        <f>VLOOKUP(D463,Base!D:E,2,0)</f>
        <v>CALAMA</v>
      </c>
    </row>
    <row r="464" spans="1:11" ht="15" customHeight="1" x14ac:dyDescent="0.25">
      <c r="A464" s="18">
        <f t="shared" si="7"/>
        <v>678031</v>
      </c>
      <c r="B464" s="43" t="s">
        <v>157</v>
      </c>
      <c r="C464" s="43" t="s">
        <v>44</v>
      </c>
      <c r="D464" s="43" t="s">
        <v>45</v>
      </c>
      <c r="E464" s="43">
        <v>678031</v>
      </c>
      <c r="F464" s="43" t="s">
        <v>158</v>
      </c>
      <c r="G464" s="43">
        <v>24990</v>
      </c>
      <c r="H464" s="43">
        <v>7</v>
      </c>
      <c r="I464" s="206">
        <v>43332.217372685183</v>
      </c>
      <c r="J464" s="2" t="s">
        <v>156</v>
      </c>
      <c r="K464" s="68" t="str">
        <f>VLOOKUP(D464,Base!D:E,2,0)</f>
        <v>ARICA</v>
      </c>
    </row>
    <row r="465" spans="1:11" ht="15" customHeight="1" x14ac:dyDescent="0.25">
      <c r="A465" s="18">
        <f t="shared" si="7"/>
        <v>678031</v>
      </c>
      <c r="B465" s="43" t="s">
        <v>157</v>
      </c>
      <c r="C465" s="43" t="s">
        <v>46</v>
      </c>
      <c r="D465" s="43" t="s">
        <v>47</v>
      </c>
      <c r="E465" s="43">
        <v>678031</v>
      </c>
      <c r="F465" s="43" t="s">
        <v>158</v>
      </c>
      <c r="G465" s="43">
        <v>24990</v>
      </c>
      <c r="H465" s="43">
        <v>4</v>
      </c>
      <c r="I465" s="206">
        <v>43332.219351851847</v>
      </c>
      <c r="J465" s="2" t="s">
        <v>156</v>
      </c>
      <c r="K465" s="68" t="str">
        <f>VLOOKUP(D465,Base!D:E,2,0)</f>
        <v>COPIAPO</v>
      </c>
    </row>
    <row r="466" spans="1:11" ht="15" customHeight="1" x14ac:dyDescent="0.25">
      <c r="A466" s="18">
        <f t="shared" si="7"/>
        <v>678031</v>
      </c>
      <c r="B466" s="43" t="s">
        <v>157</v>
      </c>
      <c r="C466" s="43" t="s">
        <v>46</v>
      </c>
      <c r="D466" s="43" t="s">
        <v>48</v>
      </c>
      <c r="E466" s="43">
        <v>678031</v>
      </c>
      <c r="F466" s="43" t="s">
        <v>158</v>
      </c>
      <c r="G466" s="43">
        <v>24990</v>
      </c>
      <c r="H466" s="43">
        <v>9</v>
      </c>
      <c r="I466" s="206">
        <v>43332.220347222217</v>
      </c>
      <c r="J466" s="2" t="s">
        <v>156</v>
      </c>
      <c r="K466" s="68" t="str">
        <f>VLOOKUP(D466,Base!D:E,2,0)</f>
        <v>VALLENAR</v>
      </c>
    </row>
    <row r="467" spans="1:11" ht="15" customHeight="1" x14ac:dyDescent="0.25">
      <c r="A467" s="18">
        <f t="shared" si="7"/>
        <v>678031</v>
      </c>
      <c r="B467" s="43" t="s">
        <v>157</v>
      </c>
      <c r="C467" s="43" t="s">
        <v>51</v>
      </c>
      <c r="D467" s="43" t="s">
        <v>52</v>
      </c>
      <c r="E467" s="43">
        <v>678031</v>
      </c>
      <c r="F467" s="43" t="s">
        <v>158</v>
      </c>
      <c r="G467" s="43">
        <v>14990</v>
      </c>
      <c r="H467" s="43">
        <v>4</v>
      </c>
      <c r="I467" s="206">
        <v>43332.217418981483</v>
      </c>
      <c r="J467" s="2" t="s">
        <v>156</v>
      </c>
      <c r="K467" s="68" t="str">
        <f>VLOOKUP(D467,Base!D:E,2,0)</f>
        <v>COQUIMBO</v>
      </c>
    </row>
    <row r="468" spans="1:11" ht="15" customHeight="1" x14ac:dyDescent="0.25">
      <c r="A468" s="18">
        <f t="shared" si="7"/>
        <v>678031</v>
      </c>
      <c r="B468" s="43" t="s">
        <v>157</v>
      </c>
      <c r="C468" s="43" t="s">
        <v>51</v>
      </c>
      <c r="D468" s="43" t="s">
        <v>53</v>
      </c>
      <c r="E468" s="43">
        <v>678031</v>
      </c>
      <c r="F468" s="43" t="s">
        <v>158</v>
      </c>
      <c r="G468" s="43">
        <v>14990</v>
      </c>
      <c r="H468" s="43">
        <v>9</v>
      </c>
      <c r="I468" s="206">
        <v>43332.219988425917</v>
      </c>
      <c r="J468" s="2" t="s">
        <v>156</v>
      </c>
      <c r="K468" s="68" t="str">
        <f>VLOOKUP(D468,Base!D:E,2,0)</f>
        <v>ILLAPEL</v>
      </c>
    </row>
    <row r="469" spans="1:11" ht="15" customHeight="1" x14ac:dyDescent="0.25">
      <c r="A469" s="18">
        <f t="shared" si="7"/>
        <v>678031</v>
      </c>
      <c r="B469" s="43" t="s">
        <v>157</v>
      </c>
      <c r="C469" s="43" t="s">
        <v>51</v>
      </c>
      <c r="D469" s="43" t="s">
        <v>54</v>
      </c>
      <c r="E469" s="43">
        <v>678031</v>
      </c>
      <c r="F469" s="43" t="s">
        <v>158</v>
      </c>
      <c r="G469" s="43">
        <v>14990</v>
      </c>
      <c r="H469" s="43">
        <v>4</v>
      </c>
      <c r="I469" s="206">
        <v>43332.217314814807</v>
      </c>
      <c r="J469" s="2" t="s">
        <v>156</v>
      </c>
      <c r="K469" s="68" t="str">
        <f>VLOOKUP(D469,Base!D:E,2,0)</f>
        <v>LA SERENA</v>
      </c>
    </row>
    <row r="470" spans="1:11" ht="15" customHeight="1" x14ac:dyDescent="0.25">
      <c r="A470" s="18">
        <f t="shared" si="7"/>
        <v>678031</v>
      </c>
      <c r="B470" s="43" t="s">
        <v>157</v>
      </c>
      <c r="C470" s="43" t="s">
        <v>51</v>
      </c>
      <c r="D470" s="43" t="s">
        <v>55</v>
      </c>
      <c r="E470" s="43">
        <v>678031</v>
      </c>
      <c r="F470" s="43" t="s">
        <v>158</v>
      </c>
      <c r="G470" s="43">
        <v>14990</v>
      </c>
      <c r="H470" s="43">
        <v>9</v>
      </c>
      <c r="I470" s="206">
        <v>43332.220833333333</v>
      </c>
      <c r="J470" s="2" t="s">
        <v>156</v>
      </c>
      <c r="K470" s="68" t="str">
        <f>VLOOKUP(D470,Base!D:E,2,0)</f>
        <v>LOS VILOS</v>
      </c>
    </row>
    <row r="471" spans="1:11" ht="15" customHeight="1" x14ac:dyDescent="0.25">
      <c r="A471" s="18">
        <f t="shared" si="7"/>
        <v>678031</v>
      </c>
      <c r="B471" s="43" t="s">
        <v>157</v>
      </c>
      <c r="C471" s="43" t="s">
        <v>51</v>
      </c>
      <c r="D471" s="43" t="s">
        <v>56</v>
      </c>
      <c r="E471" s="43">
        <v>678031</v>
      </c>
      <c r="F471" s="43" t="s">
        <v>158</v>
      </c>
      <c r="G471" s="43">
        <v>11990</v>
      </c>
      <c r="H471" s="43">
        <v>4</v>
      </c>
      <c r="I471" s="206">
        <v>43332.220347222217</v>
      </c>
      <c r="J471" s="2" t="s">
        <v>156</v>
      </c>
      <c r="K471" s="68" t="str">
        <f>VLOOKUP(D471,Base!D:E,2,0)</f>
        <v>OVALLE</v>
      </c>
    </row>
    <row r="472" spans="1:11" ht="15" customHeight="1" x14ac:dyDescent="0.25">
      <c r="A472" s="18">
        <f t="shared" si="7"/>
        <v>678031</v>
      </c>
      <c r="B472" s="43" t="s">
        <v>157</v>
      </c>
      <c r="C472" s="43" t="s">
        <v>51</v>
      </c>
      <c r="D472" s="43" t="s">
        <v>57</v>
      </c>
      <c r="E472" s="43">
        <v>678031</v>
      </c>
      <c r="F472" s="43" t="s">
        <v>158</v>
      </c>
      <c r="G472" s="43">
        <v>14990</v>
      </c>
      <c r="H472" s="43">
        <v>9</v>
      </c>
      <c r="I472" s="206">
        <v>43332.219861111109</v>
      </c>
      <c r="J472" s="2" t="s">
        <v>156</v>
      </c>
      <c r="K472" s="68" t="str">
        <f>VLOOKUP(D472,Base!D:E,2,0)</f>
        <v>SALAMANCA</v>
      </c>
    </row>
    <row r="473" spans="1:11" ht="15" customHeight="1" x14ac:dyDescent="0.25">
      <c r="A473" s="18">
        <f t="shared" si="7"/>
        <v>678031</v>
      </c>
      <c r="B473" s="43" t="s">
        <v>157</v>
      </c>
      <c r="C473" s="43" t="s">
        <v>58</v>
      </c>
      <c r="D473" s="43" t="s">
        <v>59</v>
      </c>
      <c r="E473" s="43">
        <v>678031</v>
      </c>
      <c r="F473" s="43" t="s">
        <v>158</v>
      </c>
      <c r="G473" s="43">
        <v>13990</v>
      </c>
      <c r="H473" s="43">
        <v>8</v>
      </c>
      <c r="I473" s="206">
        <v>43332.220706018517</v>
      </c>
      <c r="J473" s="2" t="s">
        <v>156</v>
      </c>
      <c r="K473" s="68" t="str">
        <f>VLOOKUP(D473,Base!D:E,2,0)</f>
        <v>ANGOL</v>
      </c>
    </row>
    <row r="474" spans="1:11" ht="15" customHeight="1" x14ac:dyDescent="0.25">
      <c r="A474" s="18">
        <f t="shared" si="7"/>
        <v>678031</v>
      </c>
      <c r="B474" s="43" t="s">
        <v>157</v>
      </c>
      <c r="C474" s="43" t="s">
        <v>58</v>
      </c>
      <c r="D474" s="43" t="s">
        <v>60</v>
      </c>
      <c r="E474" s="43">
        <v>678031</v>
      </c>
      <c r="F474" s="43" t="s">
        <v>158</v>
      </c>
      <c r="G474" s="43">
        <v>13990</v>
      </c>
      <c r="H474" s="43">
        <v>7</v>
      </c>
      <c r="I474" s="206">
        <v>43332.220949074072</v>
      </c>
      <c r="J474" s="2" t="s">
        <v>156</v>
      </c>
      <c r="K474" s="68" t="str">
        <f>VLOOKUP(D474,Base!D:E,2,0)</f>
        <v>PUCÓN</v>
      </c>
    </row>
    <row r="475" spans="1:11" ht="15" customHeight="1" x14ac:dyDescent="0.25">
      <c r="A475" s="18">
        <f t="shared" si="7"/>
        <v>678031</v>
      </c>
      <c r="B475" s="43" t="s">
        <v>157</v>
      </c>
      <c r="C475" s="43" t="s">
        <v>58</v>
      </c>
      <c r="D475" s="43" t="s">
        <v>61</v>
      </c>
      <c r="E475" s="43">
        <v>678031</v>
      </c>
      <c r="F475" s="43" t="s">
        <v>158</v>
      </c>
      <c r="G475" s="43">
        <v>14990</v>
      </c>
      <c r="H475" s="43">
        <v>3</v>
      </c>
      <c r="I475" s="206">
        <v>43332.219224537039</v>
      </c>
      <c r="J475" s="2" t="s">
        <v>156</v>
      </c>
      <c r="K475" s="68" t="str">
        <f>VLOOKUP(D475,Base!D:E,2,0)</f>
        <v>TEMUCO</v>
      </c>
    </row>
    <row r="476" spans="1:11" ht="15" customHeight="1" x14ac:dyDescent="0.25">
      <c r="A476" s="18">
        <f t="shared" si="7"/>
        <v>678031</v>
      </c>
      <c r="B476" s="43" t="s">
        <v>157</v>
      </c>
      <c r="C476" s="43" t="s">
        <v>58</v>
      </c>
      <c r="D476" s="43" t="s">
        <v>62</v>
      </c>
      <c r="E476" s="43">
        <v>678031</v>
      </c>
      <c r="F476" s="43" t="s">
        <v>158</v>
      </c>
      <c r="G476" s="43">
        <v>13990</v>
      </c>
      <c r="H476" s="43">
        <v>7</v>
      </c>
      <c r="I476" s="206">
        <v>43332.22155092594</v>
      </c>
      <c r="J476" s="2" t="s">
        <v>156</v>
      </c>
      <c r="K476" s="68" t="str">
        <f>VLOOKUP(D476,Base!D:E,2,0)</f>
        <v>VILLARRICA</v>
      </c>
    </row>
    <row r="477" spans="1:11" ht="15" customHeight="1" x14ac:dyDescent="0.25">
      <c r="A477" s="18">
        <f t="shared" si="7"/>
        <v>678031</v>
      </c>
      <c r="B477" s="43" t="s">
        <v>157</v>
      </c>
      <c r="C477" s="43" t="s">
        <v>63</v>
      </c>
      <c r="D477" s="43" t="s">
        <v>64</v>
      </c>
      <c r="E477" s="43">
        <v>678031</v>
      </c>
      <c r="F477" s="43" t="s">
        <v>158</v>
      </c>
      <c r="G477" s="43">
        <v>14990</v>
      </c>
      <c r="H477" s="43">
        <v>8</v>
      </c>
      <c r="I477" s="206">
        <v>43332.220833333333</v>
      </c>
      <c r="J477" s="2" t="s">
        <v>156</v>
      </c>
      <c r="K477" s="68" t="str">
        <f>VLOOKUP(D477,Base!D:E,2,0)</f>
        <v>CASTRO</v>
      </c>
    </row>
    <row r="478" spans="1:11" ht="15" customHeight="1" x14ac:dyDescent="0.25">
      <c r="A478" s="18">
        <f t="shared" si="7"/>
        <v>678031</v>
      </c>
      <c r="B478" s="43" t="s">
        <v>157</v>
      </c>
      <c r="C478" s="43" t="s">
        <v>63</v>
      </c>
      <c r="D478" s="43" t="s">
        <v>65</v>
      </c>
      <c r="E478" s="43">
        <v>678031</v>
      </c>
      <c r="F478" s="43" t="s">
        <v>158</v>
      </c>
      <c r="G478" s="43">
        <v>19990</v>
      </c>
      <c r="H478" s="43">
        <v>4</v>
      </c>
      <c r="I478" s="206">
        <v>43332.217592592591</v>
      </c>
      <c r="J478" s="2" t="s">
        <v>156</v>
      </c>
      <c r="K478" s="68" t="str">
        <f>VLOOKUP(D478,Base!D:E,2,0)</f>
        <v>OSORNO</v>
      </c>
    </row>
    <row r="479" spans="1:11" ht="15" customHeight="1" x14ac:dyDescent="0.25">
      <c r="A479" s="18">
        <f t="shared" si="7"/>
        <v>678031</v>
      </c>
      <c r="B479" s="43" t="s">
        <v>157</v>
      </c>
      <c r="C479" s="43" t="s">
        <v>63</v>
      </c>
      <c r="D479" s="43" t="s">
        <v>66</v>
      </c>
      <c r="E479" s="43">
        <v>678031</v>
      </c>
      <c r="F479" s="43" t="s">
        <v>158</v>
      </c>
      <c r="G479" s="43">
        <v>19990</v>
      </c>
      <c r="H479" s="43">
        <v>4</v>
      </c>
      <c r="I479" s="206">
        <v>43332.217592592591</v>
      </c>
      <c r="J479" s="2" t="s">
        <v>156</v>
      </c>
      <c r="K479" s="68" t="str">
        <f>VLOOKUP(D479,Base!D:E,2,0)</f>
        <v>PUERTO MONTT</v>
      </c>
    </row>
    <row r="480" spans="1:11" ht="15" customHeight="1" x14ac:dyDescent="0.25">
      <c r="A480" s="18">
        <f t="shared" si="7"/>
        <v>678031</v>
      </c>
      <c r="B480" s="43" t="s">
        <v>157</v>
      </c>
      <c r="C480" s="43" t="s">
        <v>63</v>
      </c>
      <c r="D480" s="43" t="s">
        <v>67</v>
      </c>
      <c r="E480" s="43">
        <v>678031</v>
      </c>
      <c r="F480" s="43" t="s">
        <v>158</v>
      </c>
      <c r="G480" s="43">
        <v>19990</v>
      </c>
      <c r="H480" s="43">
        <v>4</v>
      </c>
      <c r="I480" s="206">
        <v>43332.217835648153</v>
      </c>
      <c r="J480" s="2" t="s">
        <v>156</v>
      </c>
      <c r="K480" s="68" t="str">
        <f>VLOOKUP(D480,Base!D:E,2,0)</f>
        <v>PUERTO VARAS</v>
      </c>
    </row>
    <row r="481" spans="1:11" ht="15" customHeight="1" x14ac:dyDescent="0.25">
      <c r="A481" s="18">
        <f t="shared" si="7"/>
        <v>678031</v>
      </c>
      <c r="B481" s="43" t="s">
        <v>157</v>
      </c>
      <c r="C481" s="43" t="s">
        <v>68</v>
      </c>
      <c r="D481" s="43" t="s">
        <v>69</v>
      </c>
      <c r="E481" s="43">
        <v>678031</v>
      </c>
      <c r="F481" s="43" t="s">
        <v>158</v>
      </c>
      <c r="G481" s="43">
        <v>19990</v>
      </c>
      <c r="H481" s="43">
        <v>8</v>
      </c>
      <c r="I481" s="206">
        <v>43332.218113425923</v>
      </c>
      <c r="J481" s="2" t="s">
        <v>156</v>
      </c>
      <c r="K481" s="68" t="str">
        <f>VLOOKUP(D481,Base!D:E,2,0)</f>
        <v>LA UNIÓN</v>
      </c>
    </row>
    <row r="482" spans="1:11" ht="15" customHeight="1" x14ac:dyDescent="0.25">
      <c r="A482" s="18">
        <f t="shared" si="7"/>
        <v>678031</v>
      </c>
      <c r="B482" s="43" t="s">
        <v>157</v>
      </c>
      <c r="C482" s="43" t="s">
        <v>68</v>
      </c>
      <c r="D482" s="43" t="s">
        <v>70</v>
      </c>
      <c r="E482" s="43">
        <v>678031</v>
      </c>
      <c r="F482" s="43" t="s">
        <v>158</v>
      </c>
      <c r="G482" s="43">
        <v>19990</v>
      </c>
      <c r="H482" s="43">
        <v>7</v>
      </c>
      <c r="I482" s="206">
        <v>43332.217442129629</v>
      </c>
      <c r="J482" s="2" t="s">
        <v>156</v>
      </c>
      <c r="K482" s="68" t="str">
        <f>VLOOKUP(D482,Base!D:E,2,0)</f>
        <v>VALDIVIA</v>
      </c>
    </row>
    <row r="483" spans="1:11" ht="15" customHeight="1" x14ac:dyDescent="0.25">
      <c r="A483" s="18">
        <f t="shared" si="7"/>
        <v>678031</v>
      </c>
      <c r="B483" s="43" t="s">
        <v>157</v>
      </c>
      <c r="C483" s="43" t="s">
        <v>73</v>
      </c>
      <c r="D483" s="43" t="s">
        <v>74</v>
      </c>
      <c r="E483" s="43">
        <v>678031</v>
      </c>
      <c r="F483" s="43" t="s">
        <v>158</v>
      </c>
      <c r="G483" s="43">
        <v>24990</v>
      </c>
      <c r="H483" s="43">
        <v>9</v>
      </c>
      <c r="I483" s="206">
        <v>43332.21738425926</v>
      </c>
      <c r="J483" s="2" t="s">
        <v>156</v>
      </c>
      <c r="K483" s="68" t="str">
        <f>VLOOKUP(D483,Base!D:E,2,0)</f>
        <v>IQUIQUE</v>
      </c>
    </row>
    <row r="484" spans="1:11" ht="15" customHeight="1" x14ac:dyDescent="0.25">
      <c r="A484" s="18">
        <f t="shared" si="7"/>
        <v>678031</v>
      </c>
      <c r="B484" s="43" t="s">
        <v>157</v>
      </c>
      <c r="C484" s="43" t="s">
        <v>75</v>
      </c>
      <c r="D484" s="43" t="s">
        <v>76</v>
      </c>
      <c r="E484" s="43">
        <v>678031</v>
      </c>
      <c r="F484" s="43" t="s">
        <v>158</v>
      </c>
      <c r="G484" s="43">
        <v>9990</v>
      </c>
      <c r="H484" s="43">
        <v>1</v>
      </c>
      <c r="I484" s="206">
        <v>43332.220219907409</v>
      </c>
      <c r="J484" s="2" t="s">
        <v>156</v>
      </c>
      <c r="K484" s="68" t="str">
        <f>VLOOKUP(D484,Base!D:E,2,0)</f>
        <v>CON-CON</v>
      </c>
    </row>
    <row r="485" spans="1:11" ht="15" customHeight="1" x14ac:dyDescent="0.25">
      <c r="A485" s="18">
        <f t="shared" si="7"/>
        <v>678031</v>
      </c>
      <c r="B485" s="43" t="s">
        <v>157</v>
      </c>
      <c r="C485" s="43" t="s">
        <v>75</v>
      </c>
      <c r="D485" s="43" t="s">
        <v>77</v>
      </c>
      <c r="E485" s="43">
        <v>678031</v>
      </c>
      <c r="F485" s="43" t="s">
        <v>158</v>
      </c>
      <c r="G485" s="43">
        <v>9990</v>
      </c>
      <c r="H485" s="43">
        <v>3</v>
      </c>
      <c r="I485" s="206">
        <v>43332.221192129633</v>
      </c>
      <c r="J485" s="2" t="s">
        <v>156</v>
      </c>
      <c r="K485" s="68" t="str">
        <f>VLOOKUP(D485,Base!D:E,2,0)</f>
        <v>LIMACHE</v>
      </c>
    </row>
    <row r="486" spans="1:11" ht="15" customHeight="1" x14ac:dyDescent="0.25">
      <c r="A486" s="18">
        <f t="shared" si="7"/>
        <v>678031</v>
      </c>
      <c r="B486" s="43" t="s">
        <v>157</v>
      </c>
      <c r="C486" s="43" t="s">
        <v>75</v>
      </c>
      <c r="D486" s="43" t="s">
        <v>78</v>
      </c>
      <c r="E486" s="43">
        <v>678031</v>
      </c>
      <c r="F486" s="43" t="s">
        <v>158</v>
      </c>
      <c r="G486" s="43">
        <v>11990</v>
      </c>
      <c r="H486" s="43">
        <v>8</v>
      </c>
      <c r="I486" s="206">
        <v>43332.220104166663</v>
      </c>
      <c r="J486" s="2" t="s">
        <v>156</v>
      </c>
      <c r="K486" s="68" t="str">
        <f>VLOOKUP(D486,Base!D:E,2,0)</f>
        <v>LOS ANDES</v>
      </c>
    </row>
    <row r="487" spans="1:11" ht="15" customHeight="1" x14ac:dyDescent="0.25">
      <c r="A487" s="18">
        <f t="shared" si="7"/>
        <v>678031</v>
      </c>
      <c r="B487" s="43" t="s">
        <v>157</v>
      </c>
      <c r="C487" s="43" t="s">
        <v>75</v>
      </c>
      <c r="D487" s="43" t="s">
        <v>79</v>
      </c>
      <c r="E487" s="43">
        <v>678031</v>
      </c>
      <c r="F487" s="43" t="s">
        <v>158</v>
      </c>
      <c r="G487" s="43">
        <v>9990</v>
      </c>
      <c r="H487" s="43">
        <v>2</v>
      </c>
      <c r="I487" s="206">
        <v>43332.218275462961</v>
      </c>
      <c r="J487" s="2" t="s">
        <v>156</v>
      </c>
      <c r="K487" s="68" t="str">
        <f>VLOOKUP(D487,Base!D:E,2,0)</f>
        <v>QUILLOTA</v>
      </c>
    </row>
    <row r="488" spans="1:11" ht="15" customHeight="1" x14ac:dyDescent="0.25">
      <c r="A488" s="18">
        <f t="shared" si="7"/>
        <v>678031</v>
      </c>
      <c r="B488" s="43" t="s">
        <v>157</v>
      </c>
      <c r="C488" s="43" t="s">
        <v>75</v>
      </c>
      <c r="D488" s="43" t="s">
        <v>80</v>
      </c>
      <c r="E488" s="43">
        <v>678031</v>
      </c>
      <c r="F488" s="43" t="s">
        <v>158</v>
      </c>
      <c r="G488" s="43">
        <v>9990</v>
      </c>
      <c r="H488" s="43">
        <v>1</v>
      </c>
      <c r="I488" s="206">
        <v>43332.217407407406</v>
      </c>
      <c r="J488" s="2" t="s">
        <v>156</v>
      </c>
      <c r="K488" s="68" t="str">
        <f>VLOOKUP(D488,Base!D:E,2,0)</f>
        <v>QUILPUE</v>
      </c>
    </row>
    <row r="489" spans="1:11" ht="15" customHeight="1" x14ac:dyDescent="0.25">
      <c r="A489" s="18">
        <f t="shared" si="7"/>
        <v>678031</v>
      </c>
      <c r="B489" s="43" t="s">
        <v>157</v>
      </c>
      <c r="C489" s="43" t="s">
        <v>75</v>
      </c>
      <c r="D489" s="43" t="s">
        <v>81</v>
      </c>
      <c r="E489" s="43">
        <v>678031</v>
      </c>
      <c r="F489" s="43" t="s">
        <v>158</v>
      </c>
      <c r="G489" s="43">
        <v>9990</v>
      </c>
      <c r="H489" s="43">
        <v>2</v>
      </c>
      <c r="I489" s="206">
        <v>43332.21769675926</v>
      </c>
      <c r="J489" s="2" t="s">
        <v>156</v>
      </c>
      <c r="K489" s="68" t="str">
        <f>VLOOKUP(D489,Base!D:E,2,0)</f>
        <v>SAN ANTONIO</v>
      </c>
    </row>
    <row r="490" spans="1:11" ht="15" customHeight="1" x14ac:dyDescent="0.25">
      <c r="A490" s="18">
        <f t="shared" si="7"/>
        <v>678031</v>
      </c>
      <c r="B490" s="43" t="s">
        <v>157</v>
      </c>
      <c r="C490" s="43" t="s">
        <v>75</v>
      </c>
      <c r="D490" s="43" t="s">
        <v>82</v>
      </c>
      <c r="E490" s="43">
        <v>678031</v>
      </c>
      <c r="F490" s="43" t="s">
        <v>158</v>
      </c>
      <c r="G490" s="43">
        <v>9990</v>
      </c>
      <c r="H490" s="43">
        <v>8</v>
      </c>
      <c r="I490" s="206">
        <v>43332.217372685183</v>
      </c>
      <c r="J490" s="2" t="s">
        <v>156</v>
      </c>
      <c r="K490" s="68" t="str">
        <f>VLOOKUP(D490,Base!D:E,2,0)</f>
        <v>SAN FELIPE</v>
      </c>
    </row>
    <row r="491" spans="1:11" ht="15" customHeight="1" x14ac:dyDescent="0.25">
      <c r="A491" s="18">
        <f t="shared" si="7"/>
        <v>678031</v>
      </c>
      <c r="B491" s="43" t="s">
        <v>157</v>
      </c>
      <c r="C491" s="43" t="s">
        <v>75</v>
      </c>
      <c r="D491" s="43" t="s">
        <v>83</v>
      </c>
      <c r="E491" s="43">
        <v>678031</v>
      </c>
      <c r="F491" s="43" t="s">
        <v>158</v>
      </c>
      <c r="G491" s="43">
        <v>9990</v>
      </c>
      <c r="H491" s="43">
        <v>1</v>
      </c>
      <c r="I491" s="206">
        <v>43332.217430555553</v>
      </c>
      <c r="J491" s="2" t="s">
        <v>156</v>
      </c>
      <c r="K491" s="68" t="str">
        <f>VLOOKUP(D491,Base!D:E,2,0)</f>
        <v>VALPARAISO</v>
      </c>
    </row>
    <row r="492" spans="1:11" ht="15" customHeight="1" x14ac:dyDescent="0.25">
      <c r="A492" s="18">
        <f t="shared" si="7"/>
        <v>678031</v>
      </c>
      <c r="B492" s="43" t="s">
        <v>157</v>
      </c>
      <c r="C492" s="43" t="s">
        <v>75</v>
      </c>
      <c r="D492" s="43" t="s">
        <v>84</v>
      </c>
      <c r="E492" s="43">
        <v>678031</v>
      </c>
      <c r="F492" s="43" t="s">
        <v>158</v>
      </c>
      <c r="G492" s="43">
        <v>9990</v>
      </c>
      <c r="H492" s="43">
        <v>1</v>
      </c>
      <c r="I492" s="206">
        <v>43332.218981481477</v>
      </c>
      <c r="J492" s="2" t="s">
        <v>156</v>
      </c>
      <c r="K492" s="68" t="str">
        <f>VLOOKUP(D492,Base!D:E,2,0)</f>
        <v>VILLA ALEMANA</v>
      </c>
    </row>
    <row r="493" spans="1:11" ht="15" customHeight="1" x14ac:dyDescent="0.25">
      <c r="A493" s="18">
        <f t="shared" si="7"/>
        <v>678031</v>
      </c>
      <c r="B493" s="43" t="s">
        <v>157</v>
      </c>
      <c r="C493" s="43" t="s">
        <v>75</v>
      </c>
      <c r="D493" s="43" t="s">
        <v>85</v>
      </c>
      <c r="E493" s="43">
        <v>678031</v>
      </c>
      <c r="F493" s="43" t="s">
        <v>158</v>
      </c>
      <c r="G493" s="43">
        <v>9990</v>
      </c>
      <c r="H493" s="43">
        <v>1</v>
      </c>
      <c r="I493" s="206">
        <v>43332.217372685183</v>
      </c>
      <c r="J493" s="2" t="s">
        <v>156</v>
      </c>
      <c r="K493" s="68" t="str">
        <f>VLOOKUP(D493,Base!D:E,2,0)</f>
        <v>VIÑA DEL MAR</v>
      </c>
    </row>
    <row r="494" spans="1:11" ht="15" customHeight="1" x14ac:dyDescent="0.25">
      <c r="A494" s="18">
        <f t="shared" si="7"/>
        <v>678031</v>
      </c>
      <c r="B494" s="43" t="s">
        <v>157</v>
      </c>
      <c r="C494" s="43" t="s">
        <v>86</v>
      </c>
      <c r="D494" s="43" t="s">
        <v>87</v>
      </c>
      <c r="E494" s="43">
        <v>678031</v>
      </c>
      <c r="F494" s="43" t="s">
        <v>158</v>
      </c>
      <c r="G494" s="43">
        <v>14990</v>
      </c>
      <c r="H494" s="43">
        <v>7</v>
      </c>
      <c r="I494" s="206">
        <v>43332.220949074072</v>
      </c>
      <c r="J494" s="2" t="s">
        <v>156</v>
      </c>
      <c r="K494" s="68" t="str">
        <f>VLOOKUP(D494,Base!D:E,2,0)</f>
        <v>ARAUCO</v>
      </c>
    </row>
    <row r="495" spans="1:11" ht="15" customHeight="1" x14ac:dyDescent="0.25">
      <c r="A495" s="18">
        <f t="shared" si="7"/>
        <v>678031</v>
      </c>
      <c r="B495" s="43" t="s">
        <v>157</v>
      </c>
      <c r="C495" s="43" t="s">
        <v>86</v>
      </c>
      <c r="D495" s="43" t="s">
        <v>88</v>
      </c>
      <c r="E495" s="43">
        <v>678031</v>
      </c>
      <c r="F495" s="43" t="s">
        <v>158</v>
      </c>
      <c r="G495" s="43">
        <v>14990</v>
      </c>
      <c r="H495" s="43">
        <v>3</v>
      </c>
      <c r="I495" s="206">
        <v>43332.220462962963</v>
      </c>
      <c r="J495" s="2" t="s">
        <v>156</v>
      </c>
      <c r="K495" s="68" t="str">
        <f>VLOOKUP(D495,Base!D:E,2,0)</f>
        <v>CHIGUAYANTE</v>
      </c>
    </row>
    <row r="496" spans="1:11" ht="15" customHeight="1" x14ac:dyDescent="0.25">
      <c r="A496" s="18">
        <f t="shared" si="7"/>
        <v>678031</v>
      </c>
      <c r="B496" s="43" t="s">
        <v>157</v>
      </c>
      <c r="C496" s="43" t="s">
        <v>86</v>
      </c>
      <c r="D496" s="43" t="s">
        <v>89</v>
      </c>
      <c r="E496" s="43">
        <v>678031</v>
      </c>
      <c r="F496" s="43" t="s">
        <v>158</v>
      </c>
      <c r="G496" s="43">
        <v>14990</v>
      </c>
      <c r="H496" s="43">
        <v>3</v>
      </c>
      <c r="I496" s="206">
        <v>43332.218969907408</v>
      </c>
      <c r="J496" s="2" t="s">
        <v>156</v>
      </c>
      <c r="K496" s="68" t="str">
        <f>VLOOKUP(D496,Base!D:E,2,0)</f>
        <v>CHILLAN</v>
      </c>
    </row>
    <row r="497" spans="1:11" ht="15" customHeight="1" x14ac:dyDescent="0.25">
      <c r="A497" s="18">
        <f t="shared" si="7"/>
        <v>678031</v>
      </c>
      <c r="B497" s="43" t="s">
        <v>157</v>
      </c>
      <c r="C497" s="43" t="s">
        <v>86</v>
      </c>
      <c r="D497" s="43" t="s">
        <v>90</v>
      </c>
      <c r="E497" s="43">
        <v>678031</v>
      </c>
      <c r="F497" s="43" t="s">
        <v>158</v>
      </c>
      <c r="G497" s="43">
        <v>14990</v>
      </c>
      <c r="H497" s="43">
        <v>3</v>
      </c>
      <c r="I497" s="206">
        <v>43332.217349537037</v>
      </c>
      <c r="J497" s="2" t="s">
        <v>156</v>
      </c>
      <c r="K497" s="68" t="str">
        <f>VLOOKUP(D497,Base!D:E,2,0)</f>
        <v>CONCEPCION</v>
      </c>
    </row>
    <row r="498" spans="1:11" ht="15" customHeight="1" x14ac:dyDescent="0.25">
      <c r="A498" s="18">
        <f t="shared" si="7"/>
        <v>678031</v>
      </c>
      <c r="B498" s="43" t="s">
        <v>157</v>
      </c>
      <c r="C498" s="43" t="s">
        <v>86</v>
      </c>
      <c r="D498" s="43" t="s">
        <v>91</v>
      </c>
      <c r="E498" s="43">
        <v>678031</v>
      </c>
      <c r="F498" s="43" t="s">
        <v>158</v>
      </c>
      <c r="G498" s="43">
        <v>14990</v>
      </c>
      <c r="H498" s="43">
        <v>3</v>
      </c>
      <c r="I498" s="206">
        <v>43332.221076388887</v>
      </c>
      <c r="J498" s="2" t="s">
        <v>156</v>
      </c>
      <c r="K498" s="68" t="str">
        <f>VLOOKUP(D498,Base!D:E,2,0)</f>
        <v>CORONEL</v>
      </c>
    </row>
    <row r="499" spans="1:11" ht="15" customHeight="1" x14ac:dyDescent="0.25">
      <c r="A499" s="18">
        <f t="shared" si="7"/>
        <v>678031</v>
      </c>
      <c r="B499" s="43" t="s">
        <v>157</v>
      </c>
      <c r="C499" s="43" t="s">
        <v>86</v>
      </c>
      <c r="D499" s="43" t="s">
        <v>92</v>
      </c>
      <c r="E499" s="43">
        <v>678031</v>
      </c>
      <c r="F499" s="43" t="s">
        <v>158</v>
      </c>
      <c r="G499" s="43">
        <v>14990</v>
      </c>
      <c r="H499" s="43">
        <v>4</v>
      </c>
      <c r="I499" s="206">
        <v>43332.221192129633</v>
      </c>
      <c r="J499" s="2" t="s">
        <v>156</v>
      </c>
      <c r="K499" s="68" t="str">
        <f>VLOOKUP(D499,Base!D:E,2,0)</f>
        <v>LEBU</v>
      </c>
    </row>
    <row r="500" spans="1:11" ht="15" customHeight="1" x14ac:dyDescent="0.25">
      <c r="A500" s="18">
        <f t="shared" si="7"/>
        <v>678031</v>
      </c>
      <c r="B500" s="43" t="s">
        <v>157</v>
      </c>
      <c r="C500" s="43" t="s">
        <v>86</v>
      </c>
      <c r="D500" s="43" t="s">
        <v>93</v>
      </c>
      <c r="E500" s="43">
        <v>678031</v>
      </c>
      <c r="F500" s="43" t="s">
        <v>158</v>
      </c>
      <c r="G500" s="43">
        <v>14990</v>
      </c>
      <c r="H500" s="43">
        <v>3</v>
      </c>
      <c r="I500" s="206">
        <v>43332.217777777783</v>
      </c>
      <c r="J500" s="2" t="s">
        <v>156</v>
      </c>
      <c r="K500" s="68" t="str">
        <f>VLOOKUP(D500,Base!D:E,2,0)</f>
        <v>LOS ANGELES</v>
      </c>
    </row>
    <row r="501" spans="1:11" ht="15" customHeight="1" x14ac:dyDescent="0.25">
      <c r="A501" s="18">
        <f t="shared" si="7"/>
        <v>678031</v>
      </c>
      <c r="B501" s="43" t="s">
        <v>157</v>
      </c>
      <c r="C501" s="43" t="s">
        <v>86</v>
      </c>
      <c r="D501" s="43" t="s">
        <v>94</v>
      </c>
      <c r="E501" s="43">
        <v>678031</v>
      </c>
      <c r="F501" s="43" t="s">
        <v>158</v>
      </c>
      <c r="G501" s="43">
        <v>14990</v>
      </c>
      <c r="H501" s="43">
        <v>3</v>
      </c>
      <c r="I501" s="206">
        <v>43332.217326388891</v>
      </c>
      <c r="J501" s="2" t="s">
        <v>156</v>
      </c>
      <c r="K501" s="68" t="str">
        <f>VLOOKUP(D501,Base!D:E,2,0)</f>
        <v>SAN PEDRO DE LA PAZ</v>
      </c>
    </row>
    <row r="502" spans="1:11" ht="15" customHeight="1" x14ac:dyDescent="0.25">
      <c r="A502" s="18">
        <f t="shared" si="7"/>
        <v>678031</v>
      </c>
      <c r="B502" s="43" t="s">
        <v>157</v>
      </c>
      <c r="C502" s="43" t="s">
        <v>86</v>
      </c>
      <c r="D502" s="43" t="s">
        <v>95</v>
      </c>
      <c r="E502" s="43">
        <v>678031</v>
      </c>
      <c r="F502" s="43" t="s">
        <v>158</v>
      </c>
      <c r="G502" s="43">
        <v>14990</v>
      </c>
      <c r="H502" s="43">
        <v>3</v>
      </c>
      <c r="I502" s="206">
        <v>43332.218425925923</v>
      </c>
      <c r="J502" s="2" t="s">
        <v>156</v>
      </c>
      <c r="K502" s="68" t="str">
        <f>VLOOKUP(D502,Base!D:E,2,0)</f>
        <v>TALCAHUANO</v>
      </c>
    </row>
    <row r="503" spans="1:11" ht="15" customHeight="1" x14ac:dyDescent="0.25">
      <c r="A503" s="18">
        <f t="shared" si="7"/>
        <v>678031</v>
      </c>
      <c r="B503" s="43" t="s">
        <v>157</v>
      </c>
      <c r="C503" s="43" t="s">
        <v>96</v>
      </c>
      <c r="D503" s="43" t="s">
        <v>97</v>
      </c>
      <c r="E503" s="43">
        <v>678031</v>
      </c>
      <c r="F503" s="43" t="s">
        <v>158</v>
      </c>
      <c r="G503" s="43">
        <v>10990</v>
      </c>
      <c r="H503" s="43">
        <v>3</v>
      </c>
      <c r="I503" s="206">
        <v>43332.21769675926</v>
      </c>
      <c r="J503" s="2" t="s">
        <v>156</v>
      </c>
      <c r="K503" s="68" t="str">
        <f>VLOOKUP(D503,Base!D:E,2,0)</f>
        <v>MACHALÍ</v>
      </c>
    </row>
    <row r="504" spans="1:11" ht="15" customHeight="1" x14ac:dyDescent="0.25">
      <c r="A504" s="18">
        <f t="shared" si="7"/>
        <v>678031</v>
      </c>
      <c r="B504" s="43" t="s">
        <v>157</v>
      </c>
      <c r="C504" s="43" t="s">
        <v>96</v>
      </c>
      <c r="D504" s="43" t="s">
        <v>98</v>
      </c>
      <c r="E504" s="43">
        <v>678031</v>
      </c>
      <c r="F504" s="43" t="s">
        <v>158</v>
      </c>
      <c r="G504" s="43">
        <v>7990</v>
      </c>
      <c r="H504" s="43">
        <v>3</v>
      </c>
      <c r="I504" s="206">
        <v>43332.217303240737</v>
      </c>
      <c r="J504" s="2" t="s">
        <v>156</v>
      </c>
      <c r="K504" s="68" t="str">
        <f>VLOOKUP(D504,Base!D:E,2,0)</f>
        <v>RANCAGUA</v>
      </c>
    </row>
    <row r="505" spans="1:11" ht="15" customHeight="1" x14ac:dyDescent="0.25">
      <c r="A505" s="18">
        <f t="shared" si="7"/>
        <v>678031</v>
      </c>
      <c r="B505" s="43" t="s">
        <v>157</v>
      </c>
      <c r="C505" s="43" t="s">
        <v>96</v>
      </c>
      <c r="D505" s="43" t="s">
        <v>99</v>
      </c>
      <c r="E505" s="43">
        <v>678031</v>
      </c>
      <c r="F505" s="43" t="s">
        <v>158</v>
      </c>
      <c r="G505" s="43">
        <v>10990</v>
      </c>
      <c r="H505" s="43">
        <v>4</v>
      </c>
      <c r="I505" s="206">
        <v>43332.220231481479</v>
      </c>
      <c r="J505" s="2" t="s">
        <v>156</v>
      </c>
      <c r="K505" s="68" t="str">
        <f>VLOOKUP(D505,Base!D:E,2,0)</f>
        <v>RENGO</v>
      </c>
    </row>
    <row r="506" spans="1:11" ht="15" customHeight="1" x14ac:dyDescent="0.25">
      <c r="A506" s="18">
        <f t="shared" si="7"/>
        <v>678031</v>
      </c>
      <c r="B506" s="43" t="s">
        <v>157</v>
      </c>
      <c r="C506" s="43" t="s">
        <v>96</v>
      </c>
      <c r="D506" s="43" t="s">
        <v>100</v>
      </c>
      <c r="E506" s="43">
        <v>678031</v>
      </c>
      <c r="F506" s="43" t="s">
        <v>158</v>
      </c>
      <c r="G506" s="43">
        <v>10990</v>
      </c>
      <c r="H506" s="43">
        <v>4</v>
      </c>
      <c r="I506" s="206">
        <v>43332.217523148152</v>
      </c>
      <c r="J506" s="2" t="s">
        <v>156</v>
      </c>
      <c r="K506" s="68" t="str">
        <f>VLOOKUP(D506,Base!D:E,2,0)</f>
        <v>SAN FERNANDO</v>
      </c>
    </row>
    <row r="507" spans="1:11" ht="15" customHeight="1" x14ac:dyDescent="0.25">
      <c r="A507" s="18">
        <f t="shared" si="7"/>
        <v>678031</v>
      </c>
      <c r="B507" s="43" t="s">
        <v>157</v>
      </c>
      <c r="C507" s="43" t="s">
        <v>101</v>
      </c>
      <c r="D507" s="43" t="s">
        <v>102</v>
      </c>
      <c r="E507" s="43">
        <v>678031</v>
      </c>
      <c r="F507" s="43" t="s">
        <v>158</v>
      </c>
      <c r="G507" s="43">
        <v>11990</v>
      </c>
      <c r="H507" s="43">
        <v>3</v>
      </c>
      <c r="I507" s="206">
        <v>43332.218287037038</v>
      </c>
      <c r="J507" s="2" t="s">
        <v>156</v>
      </c>
      <c r="K507" s="68" t="str">
        <f>VLOOKUP(D507,Base!D:E,2,0)</f>
        <v>CURICO</v>
      </c>
    </row>
    <row r="508" spans="1:11" ht="15" customHeight="1" x14ac:dyDescent="0.25">
      <c r="A508" s="18">
        <f t="shared" si="7"/>
        <v>678031</v>
      </c>
      <c r="B508" s="43" t="s">
        <v>157</v>
      </c>
      <c r="C508" s="43" t="s">
        <v>101</v>
      </c>
      <c r="D508" s="43" t="s">
        <v>103</v>
      </c>
      <c r="E508" s="43">
        <v>678031</v>
      </c>
      <c r="F508" s="43" t="s">
        <v>158</v>
      </c>
      <c r="G508" s="43">
        <v>14990</v>
      </c>
      <c r="H508" s="43">
        <v>4</v>
      </c>
      <c r="I508" s="206">
        <v>43332.221319444441</v>
      </c>
      <c r="J508" s="2" t="s">
        <v>156</v>
      </c>
      <c r="K508" s="68" t="str">
        <f>VLOOKUP(D508,Base!D:E,2,0)</f>
        <v>LINARES</v>
      </c>
    </row>
    <row r="509" spans="1:11" ht="15" customHeight="1" x14ac:dyDescent="0.25">
      <c r="A509" s="18">
        <f t="shared" si="7"/>
        <v>678031</v>
      </c>
      <c r="B509" s="43" t="s">
        <v>157</v>
      </c>
      <c r="C509" s="43" t="s">
        <v>101</v>
      </c>
      <c r="D509" s="43" t="s">
        <v>104</v>
      </c>
      <c r="E509" s="43">
        <v>678031</v>
      </c>
      <c r="F509" s="43" t="s">
        <v>158</v>
      </c>
      <c r="G509" s="43">
        <v>11990</v>
      </c>
      <c r="H509" s="43">
        <v>3</v>
      </c>
      <c r="I509" s="206">
        <v>43332.217430555553</v>
      </c>
      <c r="J509" s="2" t="s">
        <v>156</v>
      </c>
      <c r="K509" s="68" t="str">
        <f>VLOOKUP(D509,Base!D:E,2,0)</f>
        <v>TALCA</v>
      </c>
    </row>
    <row r="510" spans="1:11" ht="15" customHeight="1" x14ac:dyDescent="0.25">
      <c r="A510" s="18">
        <f t="shared" si="7"/>
        <v>678031</v>
      </c>
      <c r="B510" s="43" t="s">
        <v>157</v>
      </c>
      <c r="C510" s="43" t="s">
        <v>105</v>
      </c>
      <c r="D510" s="43" t="s">
        <v>106</v>
      </c>
      <c r="E510" s="43">
        <v>678031</v>
      </c>
      <c r="F510" s="43" t="s">
        <v>158</v>
      </c>
      <c r="G510" s="43">
        <v>9990</v>
      </c>
      <c r="H510" s="43">
        <v>2</v>
      </c>
      <c r="I510" s="206">
        <v>43332.2176273148</v>
      </c>
      <c r="J510" s="2" t="s">
        <v>156</v>
      </c>
      <c r="K510" s="68" t="str">
        <f>VLOOKUP(D510,Base!D:E,2,0)</f>
        <v>BUIN</v>
      </c>
    </row>
    <row r="511" spans="1:11" ht="15" customHeight="1" x14ac:dyDescent="0.25">
      <c r="A511" s="18">
        <f t="shared" si="7"/>
        <v>678031</v>
      </c>
      <c r="B511" s="43" t="s">
        <v>157</v>
      </c>
      <c r="C511" s="43" t="s">
        <v>105</v>
      </c>
      <c r="D511" s="43" t="s">
        <v>107</v>
      </c>
      <c r="E511" s="43">
        <v>678031</v>
      </c>
      <c r="F511" s="43" t="s">
        <v>158</v>
      </c>
      <c r="G511" s="43">
        <v>8990</v>
      </c>
      <c r="H511" s="43">
        <v>1</v>
      </c>
      <c r="I511" s="206">
        <v>43332.217314814807</v>
      </c>
      <c r="J511" s="2" t="s">
        <v>156</v>
      </c>
      <c r="K511" s="68" t="str">
        <f>VLOOKUP(D511,Base!D:E,2,0)</f>
        <v>CERRILLOS</v>
      </c>
    </row>
    <row r="512" spans="1:11" ht="15" customHeight="1" x14ac:dyDescent="0.25">
      <c r="A512" s="18">
        <f t="shared" si="7"/>
        <v>678031</v>
      </c>
      <c r="B512" s="43" t="s">
        <v>157</v>
      </c>
      <c r="C512" s="43" t="s">
        <v>105</v>
      </c>
      <c r="D512" s="43" t="s">
        <v>108</v>
      </c>
      <c r="E512" s="43">
        <v>678031</v>
      </c>
      <c r="F512" s="43" t="s">
        <v>158</v>
      </c>
      <c r="G512" s="43">
        <v>8990</v>
      </c>
      <c r="H512" s="43">
        <v>1</v>
      </c>
      <c r="I512" s="206">
        <v>43332.217638888891</v>
      </c>
      <c r="J512" s="2" t="s">
        <v>156</v>
      </c>
      <c r="K512" s="68" t="str">
        <f>VLOOKUP(D512,Base!D:E,2,0)</f>
        <v>CERRO NAVIA</v>
      </c>
    </row>
    <row r="513" spans="1:11" ht="15" customHeight="1" x14ac:dyDescent="0.25">
      <c r="A513" s="18">
        <f t="shared" si="7"/>
        <v>678031</v>
      </c>
      <c r="B513" s="43" t="s">
        <v>157</v>
      </c>
      <c r="C513" s="43" t="s">
        <v>105</v>
      </c>
      <c r="D513" s="43" t="s">
        <v>109</v>
      </c>
      <c r="E513" s="43">
        <v>678031</v>
      </c>
      <c r="F513" s="43" t="s">
        <v>158</v>
      </c>
      <c r="G513" s="43">
        <v>9990</v>
      </c>
      <c r="H513" s="43">
        <v>2</v>
      </c>
      <c r="I513" s="206">
        <v>43332.217326388891</v>
      </c>
      <c r="J513" s="2" t="s">
        <v>156</v>
      </c>
      <c r="K513" s="68" t="str">
        <f>VLOOKUP(D513,Base!D:E,2,0)</f>
        <v>COLINA</v>
      </c>
    </row>
    <row r="514" spans="1:11" ht="15" customHeight="1" x14ac:dyDescent="0.25">
      <c r="A514" s="18">
        <f t="shared" ref="A514:A577" si="8">E514</f>
        <v>678031</v>
      </c>
      <c r="B514" s="43" t="s">
        <v>157</v>
      </c>
      <c r="C514" s="43" t="s">
        <v>105</v>
      </c>
      <c r="D514" s="43" t="s">
        <v>110</v>
      </c>
      <c r="E514" s="43">
        <v>678031</v>
      </c>
      <c r="F514" s="43" t="s">
        <v>158</v>
      </c>
      <c r="G514" s="43">
        <v>8990</v>
      </c>
      <c r="H514" s="43">
        <v>1</v>
      </c>
      <c r="I514" s="206">
        <v>43332.217835648153</v>
      </c>
      <c r="J514" s="2" t="s">
        <v>156</v>
      </c>
      <c r="K514" s="68" t="str">
        <f>VLOOKUP(D514,Base!D:E,2,0)</f>
        <v>CONCHALI</v>
      </c>
    </row>
    <row r="515" spans="1:11" ht="15" customHeight="1" x14ac:dyDescent="0.25">
      <c r="A515" s="18">
        <f t="shared" si="8"/>
        <v>678031</v>
      </c>
      <c r="B515" s="43" t="s">
        <v>157</v>
      </c>
      <c r="C515" s="43" t="s">
        <v>105</v>
      </c>
      <c r="D515" s="43" t="s">
        <v>111</v>
      </c>
      <c r="E515" s="43">
        <v>678031</v>
      </c>
      <c r="F515" s="43" t="s">
        <v>158</v>
      </c>
      <c r="G515" s="43">
        <v>8990</v>
      </c>
      <c r="H515" s="43">
        <v>1</v>
      </c>
      <c r="I515" s="206">
        <v>43332.217303240737</v>
      </c>
      <c r="J515" s="2" t="s">
        <v>156</v>
      </c>
      <c r="K515" s="68" t="str">
        <f>VLOOKUP(D515,Base!D:E,2,0)</f>
        <v>EL BOSQUE</v>
      </c>
    </row>
    <row r="516" spans="1:11" ht="15" customHeight="1" x14ac:dyDescent="0.25">
      <c r="A516" s="18">
        <f t="shared" si="8"/>
        <v>678031</v>
      </c>
      <c r="B516" s="43" t="s">
        <v>157</v>
      </c>
      <c r="C516" s="43" t="s">
        <v>105</v>
      </c>
      <c r="D516" s="43" t="s">
        <v>112</v>
      </c>
      <c r="E516" s="43">
        <v>678031</v>
      </c>
      <c r="F516" s="43" t="s">
        <v>158</v>
      </c>
      <c r="G516" s="43">
        <v>8990</v>
      </c>
      <c r="H516" s="43">
        <v>1</v>
      </c>
      <c r="I516" s="206">
        <v>43332.21738425926</v>
      </c>
      <c r="J516" s="2" t="s">
        <v>156</v>
      </c>
      <c r="K516" s="68" t="str">
        <f>VLOOKUP(D516,Base!D:E,2,0)</f>
        <v>ESTACION CENTRAL</v>
      </c>
    </row>
    <row r="517" spans="1:11" ht="15" customHeight="1" x14ac:dyDescent="0.25">
      <c r="A517" s="18">
        <f t="shared" si="8"/>
        <v>678031</v>
      </c>
      <c r="B517" s="43" t="s">
        <v>157</v>
      </c>
      <c r="C517" s="43" t="s">
        <v>105</v>
      </c>
      <c r="D517" s="43" t="s">
        <v>113</v>
      </c>
      <c r="E517" s="43">
        <v>678031</v>
      </c>
      <c r="F517" s="43" t="s">
        <v>158</v>
      </c>
      <c r="G517" s="43">
        <v>8990</v>
      </c>
      <c r="H517" s="43">
        <v>1</v>
      </c>
      <c r="I517" s="206">
        <v>43332.217974537038</v>
      </c>
      <c r="J517" s="2" t="s">
        <v>156</v>
      </c>
      <c r="K517" s="68" t="str">
        <f>VLOOKUP(D517,Base!D:E,2,0)</f>
        <v>HUECHURABA</v>
      </c>
    </row>
    <row r="518" spans="1:11" ht="15" customHeight="1" x14ac:dyDescent="0.25">
      <c r="A518" s="18">
        <f t="shared" si="8"/>
        <v>678031</v>
      </c>
      <c r="B518" s="43" t="s">
        <v>157</v>
      </c>
      <c r="C518" s="43" t="s">
        <v>105</v>
      </c>
      <c r="D518" s="43" t="s">
        <v>114</v>
      </c>
      <c r="E518" s="43">
        <v>678031</v>
      </c>
      <c r="F518" s="43" t="s">
        <v>158</v>
      </c>
      <c r="G518" s="43">
        <v>8990</v>
      </c>
      <c r="H518" s="43">
        <v>1</v>
      </c>
      <c r="I518" s="206">
        <v>43332.217685185176</v>
      </c>
      <c r="J518" s="2" t="s">
        <v>156</v>
      </c>
      <c r="K518" s="68" t="str">
        <f>VLOOKUP(D518,Base!D:E,2,0)</f>
        <v>INDEPENDENCIA</v>
      </c>
    </row>
    <row r="519" spans="1:11" ht="15" customHeight="1" x14ac:dyDescent="0.25">
      <c r="A519" s="18">
        <f t="shared" si="8"/>
        <v>678031</v>
      </c>
      <c r="B519" s="43" t="s">
        <v>157</v>
      </c>
      <c r="C519" s="43" t="s">
        <v>105</v>
      </c>
      <c r="D519" s="43" t="s">
        <v>115</v>
      </c>
      <c r="E519" s="43">
        <v>678031</v>
      </c>
      <c r="F519" s="43" t="s">
        <v>158</v>
      </c>
      <c r="G519" s="43">
        <v>8990</v>
      </c>
      <c r="H519" s="43">
        <v>1</v>
      </c>
      <c r="I519" s="206">
        <v>43332.217395833337</v>
      </c>
      <c r="J519" s="2" t="s">
        <v>156</v>
      </c>
      <c r="K519" s="68" t="str">
        <f>VLOOKUP(D519,Base!D:E,2,0)</f>
        <v>LA CISTERNA</v>
      </c>
    </row>
    <row r="520" spans="1:11" ht="15" customHeight="1" x14ac:dyDescent="0.25">
      <c r="A520" s="18">
        <f t="shared" si="8"/>
        <v>678031</v>
      </c>
      <c r="B520" s="43" t="s">
        <v>157</v>
      </c>
      <c r="C520" s="43" t="s">
        <v>105</v>
      </c>
      <c r="D520" s="43" t="s">
        <v>116</v>
      </c>
      <c r="E520" s="43">
        <v>678031</v>
      </c>
      <c r="F520" s="43" t="s">
        <v>158</v>
      </c>
      <c r="G520" s="43">
        <v>8990</v>
      </c>
      <c r="H520" s="43">
        <v>1</v>
      </c>
      <c r="I520" s="206">
        <v>43332.217291666668</v>
      </c>
      <c r="J520" s="2" t="s">
        <v>156</v>
      </c>
      <c r="K520" s="68" t="str">
        <f>VLOOKUP(D520,Base!D:E,2,0)</f>
        <v>LA FLORIDA</v>
      </c>
    </row>
    <row r="521" spans="1:11" ht="15" customHeight="1" x14ac:dyDescent="0.25">
      <c r="A521" s="18">
        <f t="shared" si="8"/>
        <v>678031</v>
      </c>
      <c r="B521" s="43" t="s">
        <v>157</v>
      </c>
      <c r="C521" s="43" t="s">
        <v>105</v>
      </c>
      <c r="D521" s="43" t="s">
        <v>117</v>
      </c>
      <c r="E521" s="43">
        <v>678031</v>
      </c>
      <c r="F521" s="43" t="s">
        <v>158</v>
      </c>
      <c r="G521" s="43">
        <v>8990</v>
      </c>
      <c r="H521" s="43">
        <v>1</v>
      </c>
      <c r="I521" s="206">
        <v>43332.217372685183</v>
      </c>
      <c r="J521" s="2" t="s">
        <v>156</v>
      </c>
      <c r="K521" s="68" t="str">
        <f>VLOOKUP(D521,Base!D:E,2,0)</f>
        <v>LA GRANJA</v>
      </c>
    </row>
    <row r="522" spans="1:11" ht="15" customHeight="1" x14ac:dyDescent="0.25">
      <c r="A522" s="18">
        <f t="shared" si="8"/>
        <v>678031</v>
      </c>
      <c r="B522" s="43" t="s">
        <v>157</v>
      </c>
      <c r="C522" s="43" t="s">
        <v>105</v>
      </c>
      <c r="D522" s="43" t="s">
        <v>118</v>
      </c>
      <c r="E522" s="43">
        <v>678031</v>
      </c>
      <c r="F522" s="43" t="s">
        <v>158</v>
      </c>
      <c r="G522" s="43">
        <v>8990</v>
      </c>
      <c r="H522" s="43">
        <v>1</v>
      </c>
      <c r="I522" s="206">
        <v>43332.217962962961</v>
      </c>
      <c r="J522" s="2" t="s">
        <v>156</v>
      </c>
      <c r="K522" s="68" t="str">
        <f>VLOOKUP(D522,Base!D:E,2,0)</f>
        <v>LA PINTANA</v>
      </c>
    </row>
    <row r="523" spans="1:11" ht="15" customHeight="1" x14ac:dyDescent="0.25">
      <c r="A523" s="18">
        <f t="shared" si="8"/>
        <v>678031</v>
      </c>
      <c r="B523" s="43" t="s">
        <v>157</v>
      </c>
      <c r="C523" s="43" t="s">
        <v>105</v>
      </c>
      <c r="D523" s="43" t="s">
        <v>119</v>
      </c>
      <c r="E523" s="43">
        <v>678031</v>
      </c>
      <c r="F523" s="43" t="s">
        <v>158</v>
      </c>
      <c r="G523" s="43">
        <v>8990</v>
      </c>
      <c r="H523" s="43">
        <v>1</v>
      </c>
      <c r="I523" s="206">
        <v>43332.217546296299</v>
      </c>
      <c r="J523" s="2" t="s">
        <v>156</v>
      </c>
      <c r="K523" s="68" t="str">
        <f>VLOOKUP(D523,Base!D:E,2,0)</f>
        <v>LA REINA</v>
      </c>
    </row>
    <row r="524" spans="1:11" ht="15" customHeight="1" x14ac:dyDescent="0.25">
      <c r="A524" s="18">
        <f t="shared" si="8"/>
        <v>678031</v>
      </c>
      <c r="B524" s="43" t="s">
        <v>157</v>
      </c>
      <c r="C524" s="43" t="s">
        <v>105</v>
      </c>
      <c r="D524" s="43" t="s">
        <v>120</v>
      </c>
      <c r="E524" s="43">
        <v>678031</v>
      </c>
      <c r="F524" s="43" t="s">
        <v>158</v>
      </c>
      <c r="G524" s="43">
        <v>9990</v>
      </c>
      <c r="H524" s="43">
        <v>2</v>
      </c>
      <c r="I524" s="206">
        <v>43332.217361111107</v>
      </c>
      <c r="J524" s="2" t="s">
        <v>156</v>
      </c>
      <c r="K524" s="68" t="str">
        <f>VLOOKUP(D524,Base!D:E,2,0)</f>
        <v>LAMPA</v>
      </c>
    </row>
    <row r="525" spans="1:11" ht="15" customHeight="1" x14ac:dyDescent="0.25">
      <c r="A525" s="18">
        <f t="shared" si="8"/>
        <v>678031</v>
      </c>
      <c r="B525" s="43" t="s">
        <v>157</v>
      </c>
      <c r="C525" s="43" t="s">
        <v>105</v>
      </c>
      <c r="D525" s="43" t="s">
        <v>121</v>
      </c>
      <c r="E525" s="43">
        <v>678031</v>
      </c>
      <c r="F525" s="43" t="s">
        <v>158</v>
      </c>
      <c r="G525" s="43">
        <v>8990</v>
      </c>
      <c r="H525" s="43">
        <v>1</v>
      </c>
      <c r="I525" s="206">
        <v>43332.217789351853</v>
      </c>
      <c r="J525" s="2" t="s">
        <v>156</v>
      </c>
      <c r="K525" s="68" t="str">
        <f>VLOOKUP(D525,Base!D:E,2,0)</f>
        <v>LAS CONDES</v>
      </c>
    </row>
    <row r="526" spans="1:11" ht="15" customHeight="1" x14ac:dyDescent="0.25">
      <c r="A526" s="18">
        <f t="shared" si="8"/>
        <v>678031</v>
      </c>
      <c r="B526" s="43" t="s">
        <v>157</v>
      </c>
      <c r="C526" s="43" t="s">
        <v>105</v>
      </c>
      <c r="D526" s="43" t="s">
        <v>122</v>
      </c>
      <c r="E526" s="43">
        <v>678031</v>
      </c>
      <c r="F526" s="43" t="s">
        <v>158</v>
      </c>
      <c r="G526" s="43">
        <v>8990</v>
      </c>
      <c r="H526" s="43">
        <v>1</v>
      </c>
      <c r="I526" s="206">
        <v>43332.219212962962</v>
      </c>
      <c r="J526" s="2" t="s">
        <v>156</v>
      </c>
      <c r="K526" s="68" t="str">
        <f>VLOOKUP(D526,Base!D:E,2,0)</f>
        <v>LO BARNECHEA</v>
      </c>
    </row>
    <row r="527" spans="1:11" ht="15" customHeight="1" x14ac:dyDescent="0.25">
      <c r="A527" s="18">
        <f t="shared" si="8"/>
        <v>678031</v>
      </c>
      <c r="B527" s="43" t="s">
        <v>157</v>
      </c>
      <c r="C527" s="43" t="s">
        <v>105</v>
      </c>
      <c r="D527" s="43" t="s">
        <v>123</v>
      </c>
      <c r="E527" s="43">
        <v>678031</v>
      </c>
      <c r="F527" s="43" t="s">
        <v>158</v>
      </c>
      <c r="G527" s="43">
        <v>8990</v>
      </c>
      <c r="H527" s="43">
        <v>1</v>
      </c>
      <c r="I527" s="206">
        <v>43332.21947916667</v>
      </c>
      <c r="J527" s="2" t="s">
        <v>156</v>
      </c>
      <c r="K527" s="68" t="str">
        <f>VLOOKUP(D527,Base!D:E,2,0)</f>
        <v>LO ESPEJO</v>
      </c>
    </row>
    <row r="528" spans="1:11" ht="15" customHeight="1" x14ac:dyDescent="0.25">
      <c r="A528" s="18">
        <f t="shared" si="8"/>
        <v>678031</v>
      </c>
      <c r="B528" s="43" t="s">
        <v>157</v>
      </c>
      <c r="C528" s="43" t="s">
        <v>105</v>
      </c>
      <c r="D528" s="43" t="s">
        <v>124</v>
      </c>
      <c r="E528" s="43">
        <v>678031</v>
      </c>
      <c r="F528" s="43" t="s">
        <v>158</v>
      </c>
      <c r="G528" s="43">
        <v>8990</v>
      </c>
      <c r="H528" s="43">
        <v>1</v>
      </c>
      <c r="I528" s="206">
        <v>43332.217361111107</v>
      </c>
      <c r="J528" s="2" t="s">
        <v>156</v>
      </c>
      <c r="K528" s="68" t="str">
        <f>VLOOKUP(D528,Base!D:E,2,0)</f>
        <v>LO PRADO</v>
      </c>
    </row>
    <row r="529" spans="1:11" ht="15" customHeight="1" x14ac:dyDescent="0.25">
      <c r="A529" s="18">
        <f t="shared" si="8"/>
        <v>678031</v>
      </c>
      <c r="B529" s="43" t="s">
        <v>157</v>
      </c>
      <c r="C529" s="43" t="s">
        <v>105</v>
      </c>
      <c r="D529" s="43" t="s">
        <v>125</v>
      </c>
      <c r="E529" s="43">
        <v>678031</v>
      </c>
      <c r="F529" s="43" t="s">
        <v>158</v>
      </c>
      <c r="G529" s="43">
        <v>8990</v>
      </c>
      <c r="H529" s="43">
        <v>1</v>
      </c>
      <c r="I529" s="206">
        <v>43332.218958333331</v>
      </c>
      <c r="J529" s="2" t="s">
        <v>156</v>
      </c>
      <c r="K529" s="68" t="str">
        <f>VLOOKUP(D529,Base!D:E,2,0)</f>
        <v>MACUL</v>
      </c>
    </row>
    <row r="530" spans="1:11" ht="15" customHeight="1" x14ac:dyDescent="0.25">
      <c r="A530" s="18">
        <f t="shared" si="8"/>
        <v>678031</v>
      </c>
      <c r="B530" s="43" t="s">
        <v>157</v>
      </c>
      <c r="C530" s="43" t="s">
        <v>105</v>
      </c>
      <c r="D530" s="43" t="s">
        <v>126</v>
      </c>
      <c r="E530" s="43">
        <v>678031</v>
      </c>
      <c r="F530" s="43" t="s">
        <v>158</v>
      </c>
      <c r="G530" s="43">
        <v>8990</v>
      </c>
      <c r="H530" s="43">
        <v>1</v>
      </c>
      <c r="I530" s="206">
        <v>43332.217314814807</v>
      </c>
      <c r="J530" s="2" t="s">
        <v>156</v>
      </c>
      <c r="K530" s="68" t="str">
        <f>VLOOKUP(D530,Base!D:E,2,0)</f>
        <v>MAIPU</v>
      </c>
    </row>
    <row r="531" spans="1:11" ht="15" customHeight="1" x14ac:dyDescent="0.25">
      <c r="A531" s="18">
        <f t="shared" si="8"/>
        <v>678031</v>
      </c>
      <c r="B531" s="43" t="s">
        <v>157</v>
      </c>
      <c r="C531" s="43" t="s">
        <v>105</v>
      </c>
      <c r="D531" s="43" t="s">
        <v>127</v>
      </c>
      <c r="E531" s="43">
        <v>678031</v>
      </c>
      <c r="F531" s="43" t="s">
        <v>158</v>
      </c>
      <c r="G531" s="43">
        <v>10990</v>
      </c>
      <c r="H531" s="43">
        <v>2</v>
      </c>
      <c r="I531" s="206">
        <v>43332.2176273148</v>
      </c>
      <c r="J531" s="2" t="s">
        <v>156</v>
      </c>
      <c r="K531" s="68" t="str">
        <f>VLOOKUP(D531,Base!D:E,2,0)</f>
        <v>MELIPILLA</v>
      </c>
    </row>
    <row r="532" spans="1:11" ht="15" customHeight="1" x14ac:dyDescent="0.25">
      <c r="A532" s="18">
        <f t="shared" si="8"/>
        <v>678031</v>
      </c>
      <c r="B532" s="43" t="s">
        <v>157</v>
      </c>
      <c r="C532" s="43" t="s">
        <v>105</v>
      </c>
      <c r="D532" s="43" t="s">
        <v>128</v>
      </c>
      <c r="E532" s="43">
        <v>678031</v>
      </c>
      <c r="F532" s="43" t="s">
        <v>158</v>
      </c>
      <c r="G532" s="43">
        <v>8990</v>
      </c>
      <c r="H532" s="43">
        <v>1</v>
      </c>
      <c r="I532" s="206">
        <v>43332.217789351853</v>
      </c>
      <c r="J532" s="2" t="s">
        <v>156</v>
      </c>
      <c r="K532" s="68" t="str">
        <f>VLOOKUP(D532,Base!D:E,2,0)</f>
        <v>ÑUÑOA</v>
      </c>
    </row>
    <row r="533" spans="1:11" ht="15" customHeight="1" x14ac:dyDescent="0.25">
      <c r="A533" s="18">
        <f t="shared" si="8"/>
        <v>678031</v>
      </c>
      <c r="B533" s="43" t="s">
        <v>157</v>
      </c>
      <c r="C533" s="43" t="s">
        <v>105</v>
      </c>
      <c r="D533" s="43" t="s">
        <v>129</v>
      </c>
      <c r="E533" s="43">
        <v>678031</v>
      </c>
      <c r="F533" s="43" t="s">
        <v>158</v>
      </c>
      <c r="G533" s="43">
        <v>9990</v>
      </c>
      <c r="H533" s="43">
        <v>2</v>
      </c>
      <c r="I533" s="206">
        <v>43332.219490740739</v>
      </c>
      <c r="J533" s="2" t="s">
        <v>156</v>
      </c>
      <c r="K533" s="68" t="str">
        <f>VLOOKUP(D533,Base!D:E,2,0)</f>
        <v>PADRE HURTADO</v>
      </c>
    </row>
    <row r="534" spans="1:11" ht="15" customHeight="1" x14ac:dyDescent="0.25">
      <c r="A534" s="18">
        <f t="shared" si="8"/>
        <v>678031</v>
      </c>
      <c r="B534" s="43" t="s">
        <v>157</v>
      </c>
      <c r="C534" s="43" t="s">
        <v>105</v>
      </c>
      <c r="D534" s="43" t="s">
        <v>130</v>
      </c>
      <c r="E534" s="43">
        <v>678031</v>
      </c>
      <c r="F534" s="43" t="s">
        <v>158</v>
      </c>
      <c r="G534" s="43">
        <v>10990</v>
      </c>
      <c r="H534" s="43">
        <v>2</v>
      </c>
      <c r="I534" s="206">
        <v>43332.219351851847</v>
      </c>
      <c r="J534" s="2" t="s">
        <v>156</v>
      </c>
      <c r="K534" s="68" t="str">
        <f>VLOOKUP(D534,Base!D:E,2,0)</f>
        <v>PAINE</v>
      </c>
    </row>
    <row r="535" spans="1:11" ht="15" customHeight="1" x14ac:dyDescent="0.25">
      <c r="A535" s="18">
        <f t="shared" si="8"/>
        <v>678031</v>
      </c>
      <c r="B535" s="43" t="s">
        <v>157</v>
      </c>
      <c r="C535" s="43" t="s">
        <v>105</v>
      </c>
      <c r="D535" s="43" t="s">
        <v>131</v>
      </c>
      <c r="E535" s="43">
        <v>678031</v>
      </c>
      <c r="F535" s="43" t="s">
        <v>158</v>
      </c>
      <c r="G535" s="43">
        <v>8990</v>
      </c>
      <c r="H535" s="43">
        <v>1</v>
      </c>
      <c r="I535" s="206">
        <v>43332.217326388891</v>
      </c>
      <c r="J535" s="2" t="s">
        <v>156</v>
      </c>
      <c r="K535" s="68" t="str">
        <f>VLOOKUP(D535,Base!D:E,2,0)</f>
        <v>PEDRO AGUIRRE CERDA</v>
      </c>
    </row>
    <row r="536" spans="1:11" ht="15" customHeight="1" x14ac:dyDescent="0.25">
      <c r="A536" s="18">
        <f t="shared" si="8"/>
        <v>678031</v>
      </c>
      <c r="B536" s="43" t="s">
        <v>157</v>
      </c>
      <c r="C536" s="43" t="s">
        <v>105</v>
      </c>
      <c r="D536" s="43" t="s">
        <v>132</v>
      </c>
      <c r="E536" s="43">
        <v>678031</v>
      </c>
      <c r="F536" s="43" t="s">
        <v>158</v>
      </c>
      <c r="G536" s="43">
        <v>9990</v>
      </c>
      <c r="H536" s="43">
        <v>2</v>
      </c>
      <c r="I536" s="206">
        <v>43332.217743055553</v>
      </c>
      <c r="J536" s="2" t="s">
        <v>156</v>
      </c>
      <c r="K536" s="68" t="str">
        <f>VLOOKUP(D536,Base!D:E,2,0)</f>
        <v>PEÑAFLOR</v>
      </c>
    </row>
    <row r="537" spans="1:11" ht="15" customHeight="1" x14ac:dyDescent="0.25">
      <c r="A537" s="18">
        <f t="shared" si="8"/>
        <v>678031</v>
      </c>
      <c r="B537" s="43" t="s">
        <v>157</v>
      </c>
      <c r="C537" s="43" t="s">
        <v>105</v>
      </c>
      <c r="D537" s="43" t="s">
        <v>133</v>
      </c>
      <c r="E537" s="43">
        <v>678031</v>
      </c>
      <c r="F537" s="43" t="s">
        <v>158</v>
      </c>
      <c r="G537" s="43">
        <v>8990</v>
      </c>
      <c r="H537" s="43">
        <v>1</v>
      </c>
      <c r="I537" s="206">
        <v>43332.218819444453</v>
      </c>
      <c r="J537" s="2" t="s">
        <v>156</v>
      </c>
      <c r="K537" s="68" t="str">
        <f>VLOOKUP(D537,Base!D:E,2,0)</f>
        <v>PEÑALOLEN</v>
      </c>
    </row>
    <row r="538" spans="1:11" ht="15" customHeight="1" x14ac:dyDescent="0.25">
      <c r="A538" s="18">
        <f t="shared" si="8"/>
        <v>678031</v>
      </c>
      <c r="B538" s="43" t="s">
        <v>157</v>
      </c>
      <c r="C538" s="43" t="s">
        <v>105</v>
      </c>
      <c r="D538" s="43" t="s">
        <v>134</v>
      </c>
      <c r="E538" s="43">
        <v>678031</v>
      </c>
      <c r="F538" s="43" t="s">
        <v>158</v>
      </c>
      <c r="G538" s="43">
        <v>8990</v>
      </c>
      <c r="H538" s="43">
        <v>1</v>
      </c>
      <c r="I538" s="206">
        <v>43332.217314814807</v>
      </c>
      <c r="J538" s="2" t="s">
        <v>156</v>
      </c>
      <c r="K538" s="68" t="str">
        <f>VLOOKUP(D538,Base!D:E,2,0)</f>
        <v>PROVIDENCIA</v>
      </c>
    </row>
    <row r="539" spans="1:11" ht="15" customHeight="1" x14ac:dyDescent="0.25">
      <c r="A539" s="18">
        <f t="shared" si="8"/>
        <v>678031</v>
      </c>
      <c r="B539" s="43" t="s">
        <v>157</v>
      </c>
      <c r="C539" s="43" t="s">
        <v>105</v>
      </c>
      <c r="D539" s="43" t="s">
        <v>135</v>
      </c>
      <c r="E539" s="43">
        <v>678031</v>
      </c>
      <c r="F539" s="43" t="s">
        <v>158</v>
      </c>
      <c r="G539" s="43">
        <v>8990</v>
      </c>
      <c r="H539" s="43">
        <v>1</v>
      </c>
      <c r="I539" s="206">
        <v>43332.217372685183</v>
      </c>
      <c r="J539" s="2" t="s">
        <v>156</v>
      </c>
      <c r="K539" s="68" t="str">
        <f>VLOOKUP(D539,Base!D:E,2,0)</f>
        <v>PUDAHUEL</v>
      </c>
    </row>
    <row r="540" spans="1:11" ht="15" customHeight="1" x14ac:dyDescent="0.25">
      <c r="A540" s="18">
        <f t="shared" si="8"/>
        <v>678031</v>
      </c>
      <c r="B540" s="43" t="s">
        <v>157</v>
      </c>
      <c r="C540" s="43" t="s">
        <v>105</v>
      </c>
      <c r="D540" s="43" t="s">
        <v>136</v>
      </c>
      <c r="E540" s="43">
        <v>678031</v>
      </c>
      <c r="F540" s="43" t="s">
        <v>158</v>
      </c>
      <c r="G540" s="43">
        <v>8990</v>
      </c>
      <c r="H540" s="43">
        <v>1</v>
      </c>
      <c r="I540" s="206">
        <v>43332.217511574083</v>
      </c>
      <c r="J540" s="2" t="s">
        <v>156</v>
      </c>
      <c r="K540" s="68" t="str">
        <f>VLOOKUP(D540,Base!D:E,2,0)</f>
        <v>PUENTE ALTO</v>
      </c>
    </row>
    <row r="541" spans="1:11" ht="15" customHeight="1" x14ac:dyDescent="0.25">
      <c r="A541" s="18">
        <f t="shared" si="8"/>
        <v>678031</v>
      </c>
      <c r="B541" s="43" t="s">
        <v>157</v>
      </c>
      <c r="C541" s="43" t="s">
        <v>105</v>
      </c>
      <c r="D541" s="43" t="s">
        <v>137</v>
      </c>
      <c r="E541" s="43">
        <v>678031</v>
      </c>
      <c r="F541" s="43" t="s">
        <v>158</v>
      </c>
      <c r="G541" s="43">
        <v>8990</v>
      </c>
      <c r="H541" s="43">
        <v>1</v>
      </c>
      <c r="I541" s="206">
        <v>43332.21733796296</v>
      </c>
      <c r="J541" s="2" t="s">
        <v>156</v>
      </c>
      <c r="K541" s="68" t="str">
        <f>VLOOKUP(D541,Base!D:E,2,0)</f>
        <v>QUILICURA</v>
      </c>
    </row>
    <row r="542" spans="1:11" ht="15" customHeight="1" x14ac:dyDescent="0.25">
      <c r="A542" s="18">
        <f t="shared" si="8"/>
        <v>678031</v>
      </c>
      <c r="B542" s="43" t="s">
        <v>157</v>
      </c>
      <c r="C542" s="43" t="s">
        <v>105</v>
      </c>
      <c r="D542" s="43" t="s">
        <v>138</v>
      </c>
      <c r="E542" s="43">
        <v>678031</v>
      </c>
      <c r="F542" s="43" t="s">
        <v>158</v>
      </c>
      <c r="G542" s="43">
        <v>8990</v>
      </c>
      <c r="H542" s="43">
        <v>1</v>
      </c>
      <c r="I542" s="206">
        <v>43332.21856481483</v>
      </c>
      <c r="J542" s="2" t="s">
        <v>156</v>
      </c>
      <c r="K542" s="68" t="str">
        <f>VLOOKUP(D542,Base!D:E,2,0)</f>
        <v>QUINTA NORMAL</v>
      </c>
    </row>
    <row r="543" spans="1:11" ht="15" customHeight="1" x14ac:dyDescent="0.25">
      <c r="A543" s="18">
        <f t="shared" si="8"/>
        <v>678031</v>
      </c>
      <c r="B543" s="43" t="s">
        <v>157</v>
      </c>
      <c r="C543" s="43" t="s">
        <v>105</v>
      </c>
      <c r="D543" s="43" t="s">
        <v>139</v>
      </c>
      <c r="E543" s="43">
        <v>678031</v>
      </c>
      <c r="F543" s="43" t="s">
        <v>158</v>
      </c>
      <c r="G543" s="43">
        <v>8990</v>
      </c>
      <c r="H543" s="43">
        <v>1</v>
      </c>
      <c r="I543" s="206">
        <v>43332.21738425926</v>
      </c>
      <c r="J543" s="2" t="s">
        <v>156</v>
      </c>
      <c r="K543" s="68" t="str">
        <f>VLOOKUP(D543,Base!D:E,2,0)</f>
        <v>RECOLETA</v>
      </c>
    </row>
    <row r="544" spans="1:11" ht="15" customHeight="1" x14ac:dyDescent="0.25">
      <c r="A544" s="18">
        <f t="shared" si="8"/>
        <v>678031</v>
      </c>
      <c r="B544" s="43" t="s">
        <v>157</v>
      </c>
      <c r="C544" s="43" t="s">
        <v>105</v>
      </c>
      <c r="D544" s="43" t="s">
        <v>140</v>
      </c>
      <c r="E544" s="43">
        <v>678031</v>
      </c>
      <c r="F544" s="43" t="s">
        <v>158</v>
      </c>
      <c r="G544" s="43">
        <v>8990</v>
      </c>
      <c r="H544" s="43">
        <v>1</v>
      </c>
      <c r="I544" s="206">
        <v>43332.21769675926</v>
      </c>
      <c r="J544" s="2" t="s">
        <v>156</v>
      </c>
      <c r="K544" s="68" t="str">
        <f>VLOOKUP(D544,Base!D:E,2,0)</f>
        <v>RENCA</v>
      </c>
    </row>
    <row r="545" spans="1:11" ht="15" customHeight="1" x14ac:dyDescent="0.25">
      <c r="A545" s="18">
        <f t="shared" si="8"/>
        <v>678031</v>
      </c>
      <c r="B545" s="43" t="s">
        <v>157</v>
      </c>
      <c r="C545" s="43" t="s">
        <v>105</v>
      </c>
      <c r="D545" s="43" t="s">
        <v>141</v>
      </c>
      <c r="E545" s="43">
        <v>678031</v>
      </c>
      <c r="F545" s="43" t="s">
        <v>158</v>
      </c>
      <c r="G545" s="43">
        <v>8990</v>
      </c>
      <c r="H545" s="43">
        <v>1</v>
      </c>
      <c r="I545" s="206">
        <v>43332.21769675926</v>
      </c>
      <c r="J545" s="2" t="s">
        <v>156</v>
      </c>
      <c r="K545" s="68" t="str">
        <f>VLOOKUP(D545,Base!D:E,2,0)</f>
        <v>SAN BERNARDO</v>
      </c>
    </row>
    <row r="546" spans="1:11" ht="15" customHeight="1" x14ac:dyDescent="0.25">
      <c r="A546" s="18">
        <f t="shared" si="8"/>
        <v>678031</v>
      </c>
      <c r="B546" s="43" t="s">
        <v>157</v>
      </c>
      <c r="C546" s="43" t="s">
        <v>105</v>
      </c>
      <c r="D546" s="43" t="s">
        <v>142</v>
      </c>
      <c r="E546" s="43">
        <v>678031</v>
      </c>
      <c r="F546" s="43" t="s">
        <v>158</v>
      </c>
      <c r="G546" s="43">
        <v>8990</v>
      </c>
      <c r="H546" s="43">
        <v>1</v>
      </c>
      <c r="I546" s="206">
        <v>43332.218692129631</v>
      </c>
      <c r="J546" s="2" t="s">
        <v>156</v>
      </c>
      <c r="K546" s="68" t="str">
        <f>VLOOKUP(D546,Base!D:E,2,0)</f>
        <v>SAN JOAQUIN</v>
      </c>
    </row>
    <row r="547" spans="1:11" ht="15" customHeight="1" x14ac:dyDescent="0.25">
      <c r="A547" s="18">
        <f t="shared" si="8"/>
        <v>678031</v>
      </c>
      <c r="B547" s="43" t="s">
        <v>157</v>
      </c>
      <c r="C547" s="43" t="s">
        <v>105</v>
      </c>
      <c r="D547" s="43" t="s">
        <v>143</v>
      </c>
      <c r="E547" s="43">
        <v>678031</v>
      </c>
      <c r="F547" s="43" t="s">
        <v>158</v>
      </c>
      <c r="G547" s="43">
        <v>8990</v>
      </c>
      <c r="H547" s="43">
        <v>1</v>
      </c>
      <c r="I547" s="206">
        <v>43332.217326388891</v>
      </c>
      <c r="J547" s="2" t="s">
        <v>156</v>
      </c>
      <c r="K547" s="68" t="str">
        <f>VLOOKUP(D547,Base!D:E,2,0)</f>
        <v>SAN MIGUEL</v>
      </c>
    </row>
    <row r="548" spans="1:11" ht="15" customHeight="1" x14ac:dyDescent="0.25">
      <c r="A548" s="18">
        <f t="shared" si="8"/>
        <v>678031</v>
      </c>
      <c r="B548" s="43" t="s">
        <v>157</v>
      </c>
      <c r="C548" s="43" t="s">
        <v>105</v>
      </c>
      <c r="D548" s="43" t="s">
        <v>144</v>
      </c>
      <c r="E548" s="43">
        <v>678031</v>
      </c>
      <c r="F548" s="43" t="s">
        <v>158</v>
      </c>
      <c r="G548" s="43">
        <v>8990</v>
      </c>
      <c r="H548" s="43">
        <v>1</v>
      </c>
      <c r="I548" s="206">
        <v>43332.217662037037</v>
      </c>
      <c r="J548" s="2" t="s">
        <v>156</v>
      </c>
      <c r="K548" s="68" t="str">
        <f>VLOOKUP(D548,Base!D:E,2,0)</f>
        <v>SAN RAMON</v>
      </c>
    </row>
    <row r="549" spans="1:11" ht="15" customHeight="1" x14ac:dyDescent="0.25">
      <c r="A549" s="18">
        <f t="shared" si="8"/>
        <v>678031</v>
      </c>
      <c r="B549" s="43" t="s">
        <v>157</v>
      </c>
      <c r="C549" s="43" t="s">
        <v>105</v>
      </c>
      <c r="D549" s="43" t="s">
        <v>145</v>
      </c>
      <c r="E549" s="43">
        <v>678031</v>
      </c>
      <c r="F549" s="43" t="s">
        <v>158</v>
      </c>
      <c r="G549" s="43">
        <v>8990</v>
      </c>
      <c r="H549" s="43">
        <v>1</v>
      </c>
      <c r="I549" s="206">
        <v>43332.218842592592</v>
      </c>
      <c r="J549" s="2" t="s">
        <v>156</v>
      </c>
      <c r="K549" s="68" t="str">
        <f>VLOOKUP(D549,Base!D:E,2,0)</f>
        <v>SANTIAGO</v>
      </c>
    </row>
    <row r="550" spans="1:11" ht="15" customHeight="1" x14ac:dyDescent="0.25">
      <c r="A550" s="18">
        <f t="shared" si="8"/>
        <v>678031</v>
      </c>
      <c r="B550" s="43" t="s">
        <v>157</v>
      </c>
      <c r="C550" s="43" t="s">
        <v>105</v>
      </c>
      <c r="D550" s="43" t="s">
        <v>146</v>
      </c>
      <c r="E550" s="43">
        <v>678031</v>
      </c>
      <c r="F550" s="43" t="s">
        <v>158</v>
      </c>
      <c r="G550" s="43">
        <v>9990</v>
      </c>
      <c r="H550" s="43">
        <v>2</v>
      </c>
      <c r="I550" s="206">
        <v>43332.21733796296</v>
      </c>
      <c r="J550" s="2" t="s">
        <v>156</v>
      </c>
      <c r="K550" s="68" t="str">
        <f>VLOOKUP(D550,Base!D:E,2,0)</f>
        <v>TALAGANTE</v>
      </c>
    </row>
    <row r="551" spans="1:11" ht="15" customHeight="1" x14ac:dyDescent="0.25">
      <c r="A551" s="18">
        <f t="shared" si="8"/>
        <v>678031</v>
      </c>
      <c r="B551" s="43" t="s">
        <v>157</v>
      </c>
      <c r="C551" s="43" t="s">
        <v>105</v>
      </c>
      <c r="D551" s="43" t="s">
        <v>147</v>
      </c>
      <c r="E551" s="43">
        <v>678031</v>
      </c>
      <c r="F551" s="43" t="s">
        <v>158</v>
      </c>
      <c r="G551" s="43">
        <v>8990</v>
      </c>
      <c r="H551" s="43">
        <v>1</v>
      </c>
      <c r="I551" s="206">
        <v>43332.21756944443</v>
      </c>
      <c r="J551" s="2" t="s">
        <v>156</v>
      </c>
      <c r="K551" s="68" t="str">
        <f>VLOOKUP(D551,Base!D:E,2,0)</f>
        <v>VITACURA</v>
      </c>
    </row>
    <row r="552" spans="1:11" ht="15" customHeight="1" x14ac:dyDescent="0.25">
      <c r="A552" s="18">
        <f t="shared" si="8"/>
        <v>674286</v>
      </c>
      <c r="B552" s="43" t="s">
        <v>157</v>
      </c>
      <c r="C552" s="43" t="s">
        <v>36</v>
      </c>
      <c r="D552" s="43" t="s">
        <v>37</v>
      </c>
      <c r="E552" s="43">
        <v>674286</v>
      </c>
      <c r="F552" s="43" t="s">
        <v>159</v>
      </c>
      <c r="G552" s="43">
        <v>9990</v>
      </c>
      <c r="H552" s="43">
        <v>5</v>
      </c>
      <c r="I552" s="206">
        <v>43332.21733796296</v>
      </c>
      <c r="J552" s="2" t="s">
        <v>40</v>
      </c>
      <c r="K552" s="68" t="str">
        <f>VLOOKUP(D552,Base!D:E,2,0)</f>
        <v>ANTOFAGASTA</v>
      </c>
    </row>
    <row r="553" spans="1:11" ht="15" customHeight="1" x14ac:dyDescent="0.25">
      <c r="A553" s="18">
        <f t="shared" si="8"/>
        <v>674286</v>
      </c>
      <c r="B553" s="43" t="s">
        <v>157</v>
      </c>
      <c r="C553" s="43" t="s">
        <v>36</v>
      </c>
      <c r="D553" s="43" t="s">
        <v>42</v>
      </c>
      <c r="E553" s="43">
        <v>674286</v>
      </c>
      <c r="F553" s="43" t="s">
        <v>159</v>
      </c>
      <c r="G553" s="43">
        <v>9990</v>
      </c>
      <c r="H553" s="43">
        <v>5</v>
      </c>
      <c r="I553" s="206">
        <v>43332.219224537039</v>
      </c>
      <c r="J553" s="2" t="s">
        <v>40</v>
      </c>
      <c r="K553" s="68" t="str">
        <f>VLOOKUP(D553,Base!D:E,2,0)</f>
        <v>CALAMA</v>
      </c>
    </row>
    <row r="554" spans="1:11" ht="15" customHeight="1" x14ac:dyDescent="0.25">
      <c r="A554" s="18">
        <f t="shared" si="8"/>
        <v>674286</v>
      </c>
      <c r="B554" s="43" t="s">
        <v>157</v>
      </c>
      <c r="C554" s="43" t="s">
        <v>44</v>
      </c>
      <c r="D554" s="43" t="s">
        <v>45</v>
      </c>
      <c r="E554" s="43">
        <v>674286</v>
      </c>
      <c r="F554" s="43" t="s">
        <v>159</v>
      </c>
      <c r="G554" s="43">
        <v>10990</v>
      </c>
      <c r="H554" s="43">
        <v>7</v>
      </c>
      <c r="I554" s="206">
        <v>43332.217372685183</v>
      </c>
      <c r="J554" s="2" t="s">
        <v>40</v>
      </c>
      <c r="K554" s="68" t="str">
        <f>VLOOKUP(D554,Base!D:E,2,0)</f>
        <v>ARICA</v>
      </c>
    </row>
    <row r="555" spans="1:11" ht="15" customHeight="1" x14ac:dyDescent="0.25">
      <c r="A555" s="18">
        <f t="shared" si="8"/>
        <v>674286</v>
      </c>
      <c r="B555" s="43" t="s">
        <v>157</v>
      </c>
      <c r="C555" s="43" t="s">
        <v>46</v>
      </c>
      <c r="D555" s="43" t="s">
        <v>47</v>
      </c>
      <c r="E555" s="43">
        <v>674286</v>
      </c>
      <c r="F555" s="43" t="s">
        <v>159</v>
      </c>
      <c r="G555" s="43">
        <v>9990</v>
      </c>
      <c r="H555" s="43">
        <v>4</v>
      </c>
      <c r="I555" s="206">
        <v>43332.219490740739</v>
      </c>
      <c r="J555" s="2" t="s">
        <v>40</v>
      </c>
      <c r="K555" s="68" t="str">
        <f>VLOOKUP(D555,Base!D:E,2,0)</f>
        <v>COPIAPO</v>
      </c>
    </row>
    <row r="556" spans="1:11" ht="15" customHeight="1" x14ac:dyDescent="0.25">
      <c r="A556" s="18">
        <f t="shared" si="8"/>
        <v>674286</v>
      </c>
      <c r="B556" s="43" t="s">
        <v>157</v>
      </c>
      <c r="C556" s="43" t="s">
        <v>46</v>
      </c>
      <c r="D556" s="43" t="s">
        <v>48</v>
      </c>
      <c r="E556" s="43">
        <v>674286</v>
      </c>
      <c r="F556" s="43" t="s">
        <v>159</v>
      </c>
      <c r="G556" s="43">
        <v>12990</v>
      </c>
      <c r="H556" s="43">
        <v>9</v>
      </c>
      <c r="I556" s="206">
        <v>43332.219618055547</v>
      </c>
      <c r="J556" s="2" t="s">
        <v>40</v>
      </c>
      <c r="K556" s="68" t="str">
        <f>VLOOKUP(D556,Base!D:E,2,0)</f>
        <v>VALLENAR</v>
      </c>
    </row>
    <row r="557" spans="1:11" ht="15" customHeight="1" x14ac:dyDescent="0.25">
      <c r="A557" s="18">
        <f t="shared" si="8"/>
        <v>674286</v>
      </c>
      <c r="B557" s="43" t="s">
        <v>157</v>
      </c>
      <c r="C557" s="43" t="s">
        <v>51</v>
      </c>
      <c r="D557" s="43" t="s">
        <v>52</v>
      </c>
      <c r="E557" s="43">
        <v>674286</v>
      </c>
      <c r="F557" s="43" t="s">
        <v>159</v>
      </c>
      <c r="G557" s="43">
        <v>4990</v>
      </c>
      <c r="H557" s="43">
        <v>4</v>
      </c>
      <c r="I557" s="206">
        <v>43332.21733796296</v>
      </c>
      <c r="J557" s="2" t="s">
        <v>40</v>
      </c>
      <c r="K557" s="68" t="str">
        <f>VLOOKUP(D557,Base!D:E,2,0)</f>
        <v>COQUIMBO</v>
      </c>
    </row>
    <row r="558" spans="1:11" ht="15" customHeight="1" x14ac:dyDescent="0.25">
      <c r="A558" s="18">
        <f t="shared" si="8"/>
        <v>674286</v>
      </c>
      <c r="B558" s="43" t="s">
        <v>157</v>
      </c>
      <c r="C558" s="43" t="s">
        <v>51</v>
      </c>
      <c r="D558" s="43" t="s">
        <v>53</v>
      </c>
      <c r="E558" s="43">
        <v>674286</v>
      </c>
      <c r="F558" s="43" t="s">
        <v>159</v>
      </c>
      <c r="G558" s="43">
        <v>5990</v>
      </c>
      <c r="H558" s="43">
        <v>11</v>
      </c>
      <c r="I558" s="206">
        <v>43332.220833333333</v>
      </c>
      <c r="J558" s="2" t="s">
        <v>40</v>
      </c>
      <c r="K558" s="68" t="str">
        <f>VLOOKUP(D558,Base!D:E,2,0)</f>
        <v>ILLAPEL</v>
      </c>
    </row>
    <row r="559" spans="1:11" ht="15" customHeight="1" x14ac:dyDescent="0.25">
      <c r="A559" s="18">
        <f t="shared" si="8"/>
        <v>674286</v>
      </c>
      <c r="B559" s="43" t="s">
        <v>157</v>
      </c>
      <c r="C559" s="43" t="s">
        <v>51</v>
      </c>
      <c r="D559" s="43" t="s">
        <v>54</v>
      </c>
      <c r="E559" s="43">
        <v>674286</v>
      </c>
      <c r="F559" s="43" t="s">
        <v>159</v>
      </c>
      <c r="G559" s="43">
        <v>4990</v>
      </c>
      <c r="H559" s="43">
        <v>4</v>
      </c>
      <c r="I559" s="206">
        <v>43332.217372685183</v>
      </c>
      <c r="J559" s="2" t="s">
        <v>40</v>
      </c>
      <c r="K559" s="68" t="str">
        <f>VLOOKUP(D559,Base!D:E,2,0)</f>
        <v>LA SERENA</v>
      </c>
    </row>
    <row r="560" spans="1:11" ht="15" customHeight="1" x14ac:dyDescent="0.25">
      <c r="A560" s="18">
        <f t="shared" si="8"/>
        <v>674286</v>
      </c>
      <c r="B560" s="43" t="s">
        <v>157</v>
      </c>
      <c r="C560" s="43" t="s">
        <v>51</v>
      </c>
      <c r="D560" s="43" t="s">
        <v>55</v>
      </c>
      <c r="E560" s="43">
        <v>674286</v>
      </c>
      <c r="F560" s="43" t="s">
        <v>159</v>
      </c>
      <c r="G560" s="43">
        <v>5990</v>
      </c>
      <c r="H560" s="43">
        <v>11</v>
      </c>
      <c r="I560" s="206">
        <v>43332.21974537037</v>
      </c>
      <c r="J560" s="2" t="s">
        <v>40</v>
      </c>
      <c r="K560" s="68" t="str">
        <f>VLOOKUP(D560,Base!D:E,2,0)</f>
        <v>LOS VILOS</v>
      </c>
    </row>
    <row r="561" spans="1:11" ht="15" customHeight="1" x14ac:dyDescent="0.25">
      <c r="A561" s="18">
        <f t="shared" si="8"/>
        <v>674286</v>
      </c>
      <c r="B561" s="43" t="s">
        <v>157</v>
      </c>
      <c r="C561" s="43" t="s">
        <v>51</v>
      </c>
      <c r="D561" s="43" t="s">
        <v>56</v>
      </c>
      <c r="E561" s="43">
        <v>674286</v>
      </c>
      <c r="F561" s="43" t="s">
        <v>159</v>
      </c>
      <c r="G561" s="43">
        <v>5990</v>
      </c>
      <c r="H561" s="43">
        <v>4</v>
      </c>
      <c r="I561" s="206">
        <v>43332.219861111109</v>
      </c>
      <c r="J561" s="2" t="s">
        <v>40</v>
      </c>
      <c r="K561" s="68" t="str">
        <f>VLOOKUP(D561,Base!D:E,2,0)</f>
        <v>OVALLE</v>
      </c>
    </row>
    <row r="562" spans="1:11" ht="15" customHeight="1" x14ac:dyDescent="0.25">
      <c r="A562" s="18">
        <f t="shared" si="8"/>
        <v>674286</v>
      </c>
      <c r="B562" s="43" t="s">
        <v>157</v>
      </c>
      <c r="C562" s="43" t="s">
        <v>51</v>
      </c>
      <c r="D562" s="43" t="s">
        <v>57</v>
      </c>
      <c r="E562" s="43">
        <v>674286</v>
      </c>
      <c r="F562" s="43" t="s">
        <v>159</v>
      </c>
      <c r="G562" s="43">
        <v>5990</v>
      </c>
      <c r="H562" s="43">
        <v>11</v>
      </c>
      <c r="I562" s="206">
        <v>43332.220347222217</v>
      </c>
      <c r="J562" s="2" t="s">
        <v>40</v>
      </c>
      <c r="K562" s="68" t="str">
        <f>VLOOKUP(D562,Base!D:E,2,0)</f>
        <v>SALAMANCA</v>
      </c>
    </row>
    <row r="563" spans="1:11" ht="15" customHeight="1" x14ac:dyDescent="0.25">
      <c r="A563" s="18">
        <f t="shared" si="8"/>
        <v>674286</v>
      </c>
      <c r="B563" s="43" t="s">
        <v>157</v>
      </c>
      <c r="C563" s="43" t="s">
        <v>58</v>
      </c>
      <c r="D563" s="43" t="s">
        <v>59</v>
      </c>
      <c r="E563" s="43">
        <v>674286</v>
      </c>
      <c r="F563" s="43" t="s">
        <v>159</v>
      </c>
      <c r="G563" s="43">
        <v>8990</v>
      </c>
      <c r="H563" s="43">
        <v>8</v>
      </c>
      <c r="I563" s="206">
        <v>43332.220590277779</v>
      </c>
      <c r="J563" s="2" t="s">
        <v>40</v>
      </c>
      <c r="K563" s="68" t="str">
        <f>VLOOKUP(D563,Base!D:E,2,0)</f>
        <v>ANGOL</v>
      </c>
    </row>
    <row r="564" spans="1:11" ht="15" customHeight="1" x14ac:dyDescent="0.25">
      <c r="A564" s="18">
        <f t="shared" si="8"/>
        <v>674286</v>
      </c>
      <c r="B564" s="43" t="s">
        <v>157</v>
      </c>
      <c r="C564" s="43" t="s">
        <v>58</v>
      </c>
      <c r="D564" s="43" t="s">
        <v>60</v>
      </c>
      <c r="E564" s="43">
        <v>674286</v>
      </c>
      <c r="F564" s="43" t="s">
        <v>159</v>
      </c>
      <c r="G564" s="43">
        <v>8990</v>
      </c>
      <c r="H564" s="43">
        <v>7</v>
      </c>
      <c r="I564" s="206">
        <v>43332.220590277779</v>
      </c>
      <c r="J564" s="2" t="s">
        <v>40</v>
      </c>
      <c r="K564" s="68" t="str">
        <f>VLOOKUP(D564,Base!D:E,2,0)</f>
        <v>PUCÓN</v>
      </c>
    </row>
    <row r="565" spans="1:11" ht="15" customHeight="1" x14ac:dyDescent="0.25">
      <c r="A565" s="18">
        <f t="shared" si="8"/>
        <v>674286</v>
      </c>
      <c r="B565" s="43" t="s">
        <v>157</v>
      </c>
      <c r="C565" s="43" t="s">
        <v>58</v>
      </c>
      <c r="D565" s="43" t="s">
        <v>61</v>
      </c>
      <c r="E565" s="43">
        <v>674286</v>
      </c>
      <c r="F565" s="43" t="s">
        <v>159</v>
      </c>
      <c r="G565" s="43">
        <v>6990</v>
      </c>
      <c r="H565" s="43">
        <v>3</v>
      </c>
      <c r="I565" s="206">
        <v>43332.220833333333</v>
      </c>
      <c r="J565" s="2" t="s">
        <v>40</v>
      </c>
      <c r="K565" s="68" t="str">
        <f>VLOOKUP(D565,Base!D:E,2,0)</f>
        <v>TEMUCO</v>
      </c>
    </row>
    <row r="566" spans="1:11" ht="15" customHeight="1" x14ac:dyDescent="0.25">
      <c r="A566" s="18">
        <f t="shared" si="8"/>
        <v>674286</v>
      </c>
      <c r="B566" s="43" t="s">
        <v>157</v>
      </c>
      <c r="C566" s="43" t="s">
        <v>58</v>
      </c>
      <c r="D566" s="43" t="s">
        <v>62</v>
      </c>
      <c r="E566" s="43">
        <v>674286</v>
      </c>
      <c r="F566" s="43" t="s">
        <v>159</v>
      </c>
      <c r="G566" s="43">
        <v>8990</v>
      </c>
      <c r="H566" s="43">
        <v>7</v>
      </c>
      <c r="I566" s="206">
        <v>43332.220833333333</v>
      </c>
      <c r="J566" s="2" t="s">
        <v>40</v>
      </c>
      <c r="K566" s="68" t="str">
        <f>VLOOKUP(D566,Base!D:E,2,0)</f>
        <v>VILLARRICA</v>
      </c>
    </row>
    <row r="567" spans="1:11" ht="15" customHeight="1" x14ac:dyDescent="0.25">
      <c r="A567" s="18">
        <f t="shared" si="8"/>
        <v>674286</v>
      </c>
      <c r="B567" s="43" t="s">
        <v>157</v>
      </c>
      <c r="C567" s="43" t="s">
        <v>63</v>
      </c>
      <c r="D567" s="43" t="s">
        <v>64</v>
      </c>
      <c r="E567" s="43">
        <v>674286</v>
      </c>
      <c r="F567" s="43" t="s">
        <v>159</v>
      </c>
      <c r="G567" s="43">
        <v>9990</v>
      </c>
      <c r="H567" s="43">
        <v>8</v>
      </c>
      <c r="I567" s="206">
        <v>43332.220821759263</v>
      </c>
      <c r="J567" s="2" t="s">
        <v>40</v>
      </c>
      <c r="K567" s="68" t="str">
        <f>VLOOKUP(D567,Base!D:E,2,0)</f>
        <v>CASTRO</v>
      </c>
    </row>
    <row r="568" spans="1:11" ht="15" customHeight="1" x14ac:dyDescent="0.25">
      <c r="A568" s="18">
        <f t="shared" si="8"/>
        <v>674286</v>
      </c>
      <c r="B568" s="43" t="s">
        <v>157</v>
      </c>
      <c r="C568" s="43" t="s">
        <v>63</v>
      </c>
      <c r="D568" s="43" t="s">
        <v>65</v>
      </c>
      <c r="E568" s="43">
        <v>674286</v>
      </c>
      <c r="F568" s="43" t="s">
        <v>159</v>
      </c>
      <c r="G568" s="43">
        <v>6990</v>
      </c>
      <c r="H568" s="43">
        <v>4</v>
      </c>
      <c r="I568" s="206">
        <v>43332.21947916667</v>
      </c>
      <c r="J568" s="2" t="s">
        <v>40</v>
      </c>
      <c r="K568" s="68" t="str">
        <f>VLOOKUP(D568,Base!D:E,2,0)</f>
        <v>OSORNO</v>
      </c>
    </row>
    <row r="569" spans="1:11" ht="15" customHeight="1" x14ac:dyDescent="0.25">
      <c r="A569" s="18">
        <f t="shared" si="8"/>
        <v>674286</v>
      </c>
      <c r="B569" s="43" t="s">
        <v>157</v>
      </c>
      <c r="C569" s="43" t="s">
        <v>63</v>
      </c>
      <c r="D569" s="43" t="s">
        <v>66</v>
      </c>
      <c r="E569" s="43">
        <v>674286</v>
      </c>
      <c r="F569" s="43" t="s">
        <v>159</v>
      </c>
      <c r="G569" s="43">
        <v>6990</v>
      </c>
      <c r="H569" s="43">
        <v>4</v>
      </c>
      <c r="I569" s="206">
        <v>43332.219351851847</v>
      </c>
      <c r="J569" s="2" t="s">
        <v>40</v>
      </c>
      <c r="K569" s="68" t="str">
        <f>VLOOKUP(D569,Base!D:E,2,0)</f>
        <v>PUERTO MONTT</v>
      </c>
    </row>
    <row r="570" spans="1:11" ht="15" customHeight="1" x14ac:dyDescent="0.25">
      <c r="A570" s="18">
        <f t="shared" si="8"/>
        <v>674286</v>
      </c>
      <c r="B570" s="43" t="s">
        <v>157</v>
      </c>
      <c r="C570" s="43" t="s">
        <v>63</v>
      </c>
      <c r="D570" s="43" t="s">
        <v>67</v>
      </c>
      <c r="E570" s="43">
        <v>674286</v>
      </c>
      <c r="F570" s="43" t="s">
        <v>159</v>
      </c>
      <c r="G570" s="43">
        <v>6990</v>
      </c>
      <c r="H570" s="43">
        <v>4</v>
      </c>
      <c r="I570" s="206">
        <v>43332.220833333333</v>
      </c>
      <c r="J570" s="2" t="s">
        <v>40</v>
      </c>
      <c r="K570" s="68" t="str">
        <f>VLOOKUP(D570,Base!D:E,2,0)</f>
        <v>PUERTO VARAS</v>
      </c>
    </row>
    <row r="571" spans="1:11" ht="15" customHeight="1" x14ac:dyDescent="0.25">
      <c r="A571" s="18">
        <f t="shared" si="8"/>
        <v>674286</v>
      </c>
      <c r="B571" s="43" t="s">
        <v>157</v>
      </c>
      <c r="C571" s="43" t="s">
        <v>68</v>
      </c>
      <c r="D571" s="43" t="s">
        <v>69</v>
      </c>
      <c r="E571" s="43">
        <v>674286</v>
      </c>
      <c r="F571" s="43" t="s">
        <v>159</v>
      </c>
      <c r="G571" s="43">
        <v>6990</v>
      </c>
      <c r="H571" s="43">
        <v>8</v>
      </c>
      <c r="I571" s="206">
        <v>43332.217951388891</v>
      </c>
      <c r="J571" s="2" t="s">
        <v>40</v>
      </c>
      <c r="K571" s="68" t="str">
        <f>VLOOKUP(D571,Base!D:E,2,0)</f>
        <v>LA UNIÓN</v>
      </c>
    </row>
    <row r="572" spans="1:11" ht="15" customHeight="1" x14ac:dyDescent="0.25">
      <c r="A572" s="18">
        <f t="shared" si="8"/>
        <v>674286</v>
      </c>
      <c r="B572" s="43" t="s">
        <v>157</v>
      </c>
      <c r="C572" s="43" t="s">
        <v>68</v>
      </c>
      <c r="D572" s="43" t="s">
        <v>70</v>
      </c>
      <c r="E572" s="43">
        <v>674286</v>
      </c>
      <c r="F572" s="43" t="s">
        <v>159</v>
      </c>
      <c r="G572" s="43">
        <v>6990</v>
      </c>
      <c r="H572" s="43">
        <v>7</v>
      </c>
      <c r="I572" s="206">
        <v>43332.21733796296</v>
      </c>
      <c r="J572" s="2" t="s">
        <v>40</v>
      </c>
      <c r="K572" s="68" t="str">
        <f>VLOOKUP(D572,Base!D:E,2,0)</f>
        <v>VALDIVIA</v>
      </c>
    </row>
    <row r="573" spans="1:11" ht="15" customHeight="1" x14ac:dyDescent="0.25">
      <c r="A573" s="18">
        <f t="shared" si="8"/>
        <v>674286</v>
      </c>
      <c r="B573" s="43" t="s">
        <v>157</v>
      </c>
      <c r="C573" s="43" t="s">
        <v>73</v>
      </c>
      <c r="D573" s="43" t="s">
        <v>74</v>
      </c>
      <c r="E573" s="43">
        <v>674286</v>
      </c>
      <c r="F573" s="43" t="s">
        <v>159</v>
      </c>
      <c r="G573" s="43">
        <v>10990</v>
      </c>
      <c r="H573" s="43">
        <v>7</v>
      </c>
      <c r="I573" s="206">
        <v>43332.217326388891</v>
      </c>
      <c r="J573" s="2" t="s">
        <v>40</v>
      </c>
      <c r="K573" s="68" t="str">
        <f>VLOOKUP(D573,Base!D:E,2,0)</f>
        <v>IQUIQUE</v>
      </c>
    </row>
    <row r="574" spans="1:11" ht="15" customHeight="1" x14ac:dyDescent="0.25">
      <c r="A574" s="18">
        <f t="shared" si="8"/>
        <v>674286</v>
      </c>
      <c r="B574" s="43" t="s">
        <v>157</v>
      </c>
      <c r="C574" s="43" t="s">
        <v>75</v>
      </c>
      <c r="D574" s="43" t="s">
        <v>76</v>
      </c>
      <c r="E574" s="43">
        <v>674286</v>
      </c>
      <c r="F574" s="43" t="s">
        <v>159</v>
      </c>
      <c r="G574" s="43">
        <v>3990</v>
      </c>
      <c r="H574" s="43">
        <v>1</v>
      </c>
      <c r="I574" s="206">
        <v>43332.220833333333</v>
      </c>
      <c r="J574" s="2" t="s">
        <v>40</v>
      </c>
      <c r="K574" s="68" t="str">
        <f>VLOOKUP(D574,Base!D:E,2,0)</f>
        <v>CON-CON</v>
      </c>
    </row>
    <row r="575" spans="1:11" ht="15" customHeight="1" x14ac:dyDescent="0.25">
      <c r="A575" s="18">
        <f t="shared" si="8"/>
        <v>674286</v>
      </c>
      <c r="B575" s="43" t="s">
        <v>157</v>
      </c>
      <c r="C575" s="43" t="s">
        <v>75</v>
      </c>
      <c r="D575" s="43" t="s">
        <v>77</v>
      </c>
      <c r="E575" s="43">
        <v>674286</v>
      </c>
      <c r="F575" s="43" t="s">
        <v>159</v>
      </c>
      <c r="G575" s="43">
        <v>3990</v>
      </c>
      <c r="H575" s="43">
        <v>2</v>
      </c>
      <c r="I575" s="206">
        <v>43332.219988425917</v>
      </c>
      <c r="J575" s="2" t="s">
        <v>40</v>
      </c>
      <c r="K575" s="68" t="str">
        <f>VLOOKUP(D575,Base!D:E,2,0)</f>
        <v>LIMACHE</v>
      </c>
    </row>
    <row r="576" spans="1:11" ht="15" customHeight="1" x14ac:dyDescent="0.25">
      <c r="A576" s="18">
        <f t="shared" si="8"/>
        <v>674286</v>
      </c>
      <c r="B576" s="43" t="s">
        <v>157</v>
      </c>
      <c r="C576" s="43" t="s">
        <v>75</v>
      </c>
      <c r="D576" s="43" t="s">
        <v>78</v>
      </c>
      <c r="E576" s="43">
        <v>674286</v>
      </c>
      <c r="F576" s="43" t="s">
        <v>159</v>
      </c>
      <c r="G576" s="43">
        <v>5990</v>
      </c>
      <c r="H576" s="43">
        <v>3</v>
      </c>
      <c r="I576" s="206">
        <v>43332.217743055553</v>
      </c>
      <c r="J576" s="2" t="s">
        <v>40</v>
      </c>
      <c r="K576" s="68" t="str">
        <f>VLOOKUP(D576,Base!D:E,2,0)</f>
        <v>LOS ANDES</v>
      </c>
    </row>
    <row r="577" spans="1:11" ht="15" customHeight="1" x14ac:dyDescent="0.25">
      <c r="A577" s="18">
        <f t="shared" si="8"/>
        <v>674286</v>
      </c>
      <c r="B577" s="43" t="s">
        <v>157</v>
      </c>
      <c r="C577" s="43" t="s">
        <v>75</v>
      </c>
      <c r="D577" s="43" t="s">
        <v>79</v>
      </c>
      <c r="E577" s="43">
        <v>674286</v>
      </c>
      <c r="F577" s="43" t="s">
        <v>159</v>
      </c>
      <c r="G577" s="43">
        <v>3990</v>
      </c>
      <c r="H577" s="43">
        <v>1</v>
      </c>
      <c r="I577" s="206">
        <v>43332.221435185187</v>
      </c>
      <c r="J577" s="2" t="s">
        <v>40</v>
      </c>
      <c r="K577" s="68" t="str">
        <f>VLOOKUP(D577,Base!D:E,2,0)</f>
        <v>QUILLOTA</v>
      </c>
    </row>
    <row r="578" spans="1:11" ht="15" customHeight="1" x14ac:dyDescent="0.25">
      <c r="A578" s="18">
        <f t="shared" ref="A578:A641" si="9">E578</f>
        <v>674286</v>
      </c>
      <c r="B578" s="43" t="s">
        <v>157</v>
      </c>
      <c r="C578" s="43" t="s">
        <v>75</v>
      </c>
      <c r="D578" s="43" t="s">
        <v>80</v>
      </c>
      <c r="E578" s="43">
        <v>674286</v>
      </c>
      <c r="F578" s="43" t="s">
        <v>159</v>
      </c>
      <c r="G578" s="43">
        <v>3990</v>
      </c>
      <c r="H578" s="43">
        <v>1</v>
      </c>
      <c r="I578" s="206">
        <v>43332.217604166668</v>
      </c>
      <c r="J578" s="2" t="s">
        <v>40</v>
      </c>
      <c r="K578" s="68" t="str">
        <f>VLOOKUP(D578,Base!D:E,2,0)</f>
        <v>QUILPUE</v>
      </c>
    </row>
    <row r="579" spans="1:11" ht="15" customHeight="1" x14ac:dyDescent="0.25">
      <c r="A579" s="18">
        <f t="shared" si="9"/>
        <v>674286</v>
      </c>
      <c r="B579" s="43" t="s">
        <v>157</v>
      </c>
      <c r="C579" s="43" t="s">
        <v>75</v>
      </c>
      <c r="D579" s="43" t="s">
        <v>81</v>
      </c>
      <c r="E579" s="43">
        <v>674286</v>
      </c>
      <c r="F579" s="43" t="s">
        <v>159</v>
      </c>
      <c r="G579" s="43">
        <v>4990</v>
      </c>
      <c r="H579" s="43">
        <v>1</v>
      </c>
      <c r="I579" s="206">
        <v>43332.220104166663</v>
      </c>
      <c r="J579" s="2" t="s">
        <v>40</v>
      </c>
      <c r="K579" s="68" t="str">
        <f>VLOOKUP(D579,Base!D:E,2,0)</f>
        <v>SAN ANTONIO</v>
      </c>
    </row>
    <row r="580" spans="1:11" ht="15" customHeight="1" x14ac:dyDescent="0.25">
      <c r="A580" s="18">
        <f t="shared" si="9"/>
        <v>674286</v>
      </c>
      <c r="B580" s="43" t="s">
        <v>157</v>
      </c>
      <c r="C580" s="43" t="s">
        <v>75</v>
      </c>
      <c r="D580" s="43" t="s">
        <v>82</v>
      </c>
      <c r="E580" s="43">
        <v>674286</v>
      </c>
      <c r="F580" s="43" t="s">
        <v>159</v>
      </c>
      <c r="G580" s="43">
        <v>4990</v>
      </c>
      <c r="H580" s="43">
        <v>3</v>
      </c>
      <c r="I580" s="206">
        <v>43332.217349537037</v>
      </c>
      <c r="J580" s="2" t="s">
        <v>40</v>
      </c>
      <c r="K580" s="68" t="str">
        <f>VLOOKUP(D580,Base!D:E,2,0)</f>
        <v>SAN FELIPE</v>
      </c>
    </row>
    <row r="581" spans="1:11" ht="15" customHeight="1" x14ac:dyDescent="0.25">
      <c r="A581" s="18">
        <f t="shared" si="9"/>
        <v>674286</v>
      </c>
      <c r="B581" s="43" t="s">
        <v>157</v>
      </c>
      <c r="C581" s="43" t="s">
        <v>75</v>
      </c>
      <c r="D581" s="43" t="s">
        <v>83</v>
      </c>
      <c r="E581" s="43">
        <v>674286</v>
      </c>
      <c r="F581" s="43" t="s">
        <v>159</v>
      </c>
      <c r="G581" s="43">
        <v>3990</v>
      </c>
      <c r="H581" s="43">
        <v>1</v>
      </c>
      <c r="I581" s="206">
        <v>43332.21775462963</v>
      </c>
      <c r="J581" s="2" t="s">
        <v>40</v>
      </c>
      <c r="K581" s="68" t="str">
        <f>VLOOKUP(D581,Base!D:E,2,0)</f>
        <v>VALPARAISO</v>
      </c>
    </row>
    <row r="582" spans="1:11" ht="15" customHeight="1" x14ac:dyDescent="0.25">
      <c r="A582" s="18">
        <f t="shared" si="9"/>
        <v>674286</v>
      </c>
      <c r="B582" s="43" t="s">
        <v>157</v>
      </c>
      <c r="C582" s="43" t="s">
        <v>75</v>
      </c>
      <c r="D582" s="43" t="s">
        <v>84</v>
      </c>
      <c r="E582" s="43">
        <v>674286</v>
      </c>
      <c r="F582" s="43" t="s">
        <v>159</v>
      </c>
      <c r="G582" s="43">
        <v>3990</v>
      </c>
      <c r="H582" s="43">
        <v>1</v>
      </c>
      <c r="I582" s="206">
        <v>43332.218831018523</v>
      </c>
      <c r="J582" s="2" t="s">
        <v>40</v>
      </c>
      <c r="K582" s="68" t="str">
        <f>VLOOKUP(D582,Base!D:E,2,0)</f>
        <v>VILLA ALEMANA</v>
      </c>
    </row>
    <row r="583" spans="1:11" ht="15" customHeight="1" x14ac:dyDescent="0.25">
      <c r="A583" s="18">
        <f t="shared" si="9"/>
        <v>674286</v>
      </c>
      <c r="B583" s="43" t="s">
        <v>157</v>
      </c>
      <c r="C583" s="43" t="s">
        <v>75</v>
      </c>
      <c r="D583" s="43" t="s">
        <v>85</v>
      </c>
      <c r="E583" s="43">
        <v>674286</v>
      </c>
      <c r="F583" s="43" t="s">
        <v>159</v>
      </c>
      <c r="G583" s="43">
        <v>3990</v>
      </c>
      <c r="H583" s="43">
        <v>1</v>
      </c>
      <c r="I583" s="206">
        <v>43332.217361111107</v>
      </c>
      <c r="J583" s="2" t="s">
        <v>40</v>
      </c>
      <c r="K583" s="68" t="str">
        <f>VLOOKUP(D583,Base!D:E,2,0)</f>
        <v>VIÑA DEL MAR</v>
      </c>
    </row>
    <row r="584" spans="1:11" ht="15" customHeight="1" x14ac:dyDescent="0.25">
      <c r="A584" s="18">
        <f t="shared" si="9"/>
        <v>674286</v>
      </c>
      <c r="B584" s="43" t="s">
        <v>157</v>
      </c>
      <c r="C584" s="43" t="s">
        <v>86</v>
      </c>
      <c r="D584" s="43" t="s">
        <v>87</v>
      </c>
      <c r="E584" s="43">
        <v>674286</v>
      </c>
      <c r="F584" s="43" t="s">
        <v>159</v>
      </c>
      <c r="G584" s="43">
        <v>5990</v>
      </c>
      <c r="H584" s="43">
        <v>7</v>
      </c>
      <c r="I584" s="206">
        <v>43332.22047453704</v>
      </c>
      <c r="J584" s="2" t="s">
        <v>40</v>
      </c>
      <c r="K584" s="68" t="str">
        <f>VLOOKUP(D584,Base!D:E,2,0)</f>
        <v>ARAUCO</v>
      </c>
    </row>
    <row r="585" spans="1:11" ht="15" customHeight="1" x14ac:dyDescent="0.25">
      <c r="A585" s="18">
        <f t="shared" si="9"/>
        <v>674286</v>
      </c>
      <c r="B585" s="43" t="s">
        <v>157</v>
      </c>
      <c r="C585" s="43" t="s">
        <v>86</v>
      </c>
      <c r="D585" s="43" t="s">
        <v>88</v>
      </c>
      <c r="E585" s="43">
        <v>674286</v>
      </c>
      <c r="F585" s="43" t="s">
        <v>159</v>
      </c>
      <c r="G585" s="43">
        <v>4990</v>
      </c>
      <c r="H585" s="43">
        <v>3</v>
      </c>
      <c r="I585" s="206">
        <v>43332.220590277779</v>
      </c>
      <c r="J585" s="2" t="s">
        <v>40</v>
      </c>
      <c r="K585" s="68" t="str">
        <f>VLOOKUP(D585,Base!D:E,2,0)</f>
        <v>CHIGUAYANTE</v>
      </c>
    </row>
    <row r="586" spans="1:11" ht="15" customHeight="1" x14ac:dyDescent="0.25">
      <c r="A586" s="18">
        <f t="shared" si="9"/>
        <v>674286</v>
      </c>
      <c r="B586" s="43" t="s">
        <v>157</v>
      </c>
      <c r="C586" s="43" t="s">
        <v>86</v>
      </c>
      <c r="D586" s="43" t="s">
        <v>89</v>
      </c>
      <c r="E586" s="43">
        <v>674286</v>
      </c>
      <c r="F586" s="43" t="s">
        <v>159</v>
      </c>
      <c r="G586" s="43">
        <v>4990</v>
      </c>
      <c r="H586" s="43">
        <v>3</v>
      </c>
      <c r="I586" s="206">
        <v>43332.218692129631</v>
      </c>
      <c r="J586" s="2" t="s">
        <v>40</v>
      </c>
      <c r="K586" s="68" t="str">
        <f>VLOOKUP(D586,Base!D:E,2,0)</f>
        <v>CHILLAN</v>
      </c>
    </row>
    <row r="587" spans="1:11" ht="15" customHeight="1" x14ac:dyDescent="0.25">
      <c r="A587" s="18">
        <f t="shared" si="9"/>
        <v>674286</v>
      </c>
      <c r="B587" s="43" t="s">
        <v>157</v>
      </c>
      <c r="C587" s="43" t="s">
        <v>86</v>
      </c>
      <c r="D587" s="43" t="s">
        <v>90</v>
      </c>
      <c r="E587" s="43">
        <v>674286</v>
      </c>
      <c r="F587" s="43" t="s">
        <v>159</v>
      </c>
      <c r="G587" s="43">
        <v>4990</v>
      </c>
      <c r="H587" s="43">
        <v>3</v>
      </c>
      <c r="I587" s="206">
        <v>43332.217349537037</v>
      </c>
      <c r="J587" s="2" t="s">
        <v>40</v>
      </c>
      <c r="K587" s="68" t="str">
        <f>VLOOKUP(D587,Base!D:E,2,0)</f>
        <v>CONCEPCION</v>
      </c>
    </row>
    <row r="588" spans="1:11" ht="15" customHeight="1" x14ac:dyDescent="0.25">
      <c r="A588" s="18">
        <f t="shared" si="9"/>
        <v>674286</v>
      </c>
      <c r="B588" s="43" t="s">
        <v>157</v>
      </c>
      <c r="C588" s="43" t="s">
        <v>86</v>
      </c>
      <c r="D588" s="43" t="s">
        <v>91</v>
      </c>
      <c r="E588" s="43">
        <v>674286</v>
      </c>
      <c r="F588" s="43" t="s">
        <v>159</v>
      </c>
      <c r="G588" s="43">
        <v>4990</v>
      </c>
      <c r="H588" s="43">
        <v>3</v>
      </c>
      <c r="I588" s="206">
        <v>43332.21769675926</v>
      </c>
      <c r="J588" s="2" t="s">
        <v>40</v>
      </c>
      <c r="K588" s="68" t="str">
        <f>VLOOKUP(D588,Base!D:E,2,0)</f>
        <v>CORONEL</v>
      </c>
    </row>
    <row r="589" spans="1:11" ht="15" customHeight="1" x14ac:dyDescent="0.25">
      <c r="A589" s="18">
        <f t="shared" si="9"/>
        <v>674286</v>
      </c>
      <c r="B589" s="43" t="s">
        <v>157</v>
      </c>
      <c r="C589" s="43" t="s">
        <v>86</v>
      </c>
      <c r="D589" s="43" t="s">
        <v>92</v>
      </c>
      <c r="E589" s="43">
        <v>674286</v>
      </c>
      <c r="F589" s="43" t="s">
        <v>159</v>
      </c>
      <c r="G589" s="43">
        <v>5990</v>
      </c>
      <c r="H589" s="43">
        <v>4</v>
      </c>
      <c r="I589" s="206">
        <v>43332.217766203707</v>
      </c>
      <c r="J589" s="2" t="s">
        <v>40</v>
      </c>
      <c r="K589" s="68" t="str">
        <f>VLOOKUP(D589,Base!D:E,2,0)</f>
        <v>LEBU</v>
      </c>
    </row>
    <row r="590" spans="1:11" ht="15" customHeight="1" x14ac:dyDescent="0.25">
      <c r="A590" s="18">
        <f t="shared" si="9"/>
        <v>674286</v>
      </c>
      <c r="B590" s="43" t="s">
        <v>157</v>
      </c>
      <c r="C590" s="43" t="s">
        <v>86</v>
      </c>
      <c r="D590" s="43" t="s">
        <v>93</v>
      </c>
      <c r="E590" s="43">
        <v>674286</v>
      </c>
      <c r="F590" s="43" t="s">
        <v>159</v>
      </c>
      <c r="G590" s="43">
        <v>4990</v>
      </c>
      <c r="H590" s="43">
        <v>3</v>
      </c>
      <c r="I590" s="206">
        <v>43332.217418981483</v>
      </c>
      <c r="J590" s="2" t="s">
        <v>40</v>
      </c>
      <c r="K590" s="68" t="str">
        <f>VLOOKUP(D590,Base!D:E,2,0)</f>
        <v>LOS ANGELES</v>
      </c>
    </row>
    <row r="591" spans="1:11" ht="15" customHeight="1" x14ac:dyDescent="0.25">
      <c r="A591" s="18">
        <f t="shared" si="9"/>
        <v>674286</v>
      </c>
      <c r="B591" s="43" t="s">
        <v>157</v>
      </c>
      <c r="C591" s="43" t="s">
        <v>86</v>
      </c>
      <c r="D591" s="43" t="s">
        <v>94</v>
      </c>
      <c r="E591" s="43">
        <v>674286</v>
      </c>
      <c r="F591" s="43" t="s">
        <v>159</v>
      </c>
      <c r="G591" s="43">
        <v>4990</v>
      </c>
      <c r="H591" s="43">
        <v>3</v>
      </c>
      <c r="I591" s="206">
        <v>43332.217372685183</v>
      </c>
      <c r="J591" s="2" t="s">
        <v>40</v>
      </c>
      <c r="K591" s="68" t="str">
        <f>VLOOKUP(D591,Base!D:E,2,0)</f>
        <v>SAN PEDRO DE LA PAZ</v>
      </c>
    </row>
    <row r="592" spans="1:11" ht="15" customHeight="1" x14ac:dyDescent="0.25">
      <c r="A592" s="18">
        <f t="shared" si="9"/>
        <v>674286</v>
      </c>
      <c r="B592" s="43" t="s">
        <v>157</v>
      </c>
      <c r="C592" s="43" t="s">
        <v>86</v>
      </c>
      <c r="D592" s="43" t="s">
        <v>95</v>
      </c>
      <c r="E592" s="43">
        <v>674286</v>
      </c>
      <c r="F592" s="43" t="s">
        <v>159</v>
      </c>
      <c r="G592" s="43">
        <v>4990</v>
      </c>
      <c r="H592" s="43">
        <v>3</v>
      </c>
      <c r="I592" s="206">
        <v>43332.218414351853</v>
      </c>
      <c r="J592" s="2" t="s">
        <v>40</v>
      </c>
      <c r="K592" s="68" t="str">
        <f>VLOOKUP(D592,Base!D:E,2,0)</f>
        <v>TALCAHUANO</v>
      </c>
    </row>
    <row r="593" spans="1:11" ht="15" customHeight="1" x14ac:dyDescent="0.25">
      <c r="A593" s="18">
        <f t="shared" si="9"/>
        <v>674286</v>
      </c>
      <c r="B593" s="43" t="s">
        <v>157</v>
      </c>
      <c r="C593" s="43" t="s">
        <v>96</v>
      </c>
      <c r="D593" s="43" t="s">
        <v>97</v>
      </c>
      <c r="E593" s="43">
        <v>674286</v>
      </c>
      <c r="F593" s="43" t="s">
        <v>159</v>
      </c>
      <c r="G593" s="43">
        <v>5990</v>
      </c>
      <c r="H593" s="43">
        <v>2</v>
      </c>
      <c r="I593" s="206">
        <v>43332.221192129633</v>
      </c>
      <c r="J593" s="2" t="s">
        <v>40</v>
      </c>
      <c r="K593" s="68" t="str">
        <f>VLOOKUP(D593,Base!D:E,2,0)</f>
        <v>MACHALÍ</v>
      </c>
    </row>
    <row r="594" spans="1:11" ht="15" customHeight="1" x14ac:dyDescent="0.25">
      <c r="A594" s="18">
        <f t="shared" si="9"/>
        <v>674286</v>
      </c>
      <c r="B594" s="43" t="s">
        <v>157</v>
      </c>
      <c r="C594" s="43" t="s">
        <v>96</v>
      </c>
      <c r="D594" s="43" t="s">
        <v>98</v>
      </c>
      <c r="E594" s="43">
        <v>674286</v>
      </c>
      <c r="F594" s="43" t="s">
        <v>159</v>
      </c>
      <c r="G594" s="43">
        <v>3990</v>
      </c>
      <c r="H594" s="43">
        <v>2</v>
      </c>
      <c r="I594" s="206">
        <v>43332.217326388891</v>
      </c>
      <c r="J594" s="2" t="s">
        <v>40</v>
      </c>
      <c r="K594" s="68" t="str">
        <f>VLOOKUP(D594,Base!D:E,2,0)</f>
        <v>RANCAGUA</v>
      </c>
    </row>
    <row r="595" spans="1:11" ht="15" customHeight="1" x14ac:dyDescent="0.25">
      <c r="A595" s="18">
        <f t="shared" si="9"/>
        <v>674286</v>
      </c>
      <c r="B595" s="43" t="s">
        <v>157</v>
      </c>
      <c r="C595" s="43" t="s">
        <v>96</v>
      </c>
      <c r="D595" s="43" t="s">
        <v>99</v>
      </c>
      <c r="E595" s="43">
        <v>674286</v>
      </c>
      <c r="F595" s="43" t="s">
        <v>159</v>
      </c>
      <c r="G595" s="43">
        <v>5990</v>
      </c>
      <c r="H595" s="43">
        <v>4</v>
      </c>
      <c r="I595" s="206">
        <v>43332.220104166663</v>
      </c>
      <c r="J595" s="2" t="s">
        <v>40</v>
      </c>
      <c r="K595" s="68" t="str">
        <f>VLOOKUP(D595,Base!D:E,2,0)</f>
        <v>RENGO</v>
      </c>
    </row>
    <row r="596" spans="1:11" ht="15" customHeight="1" x14ac:dyDescent="0.25">
      <c r="A596" s="18">
        <f t="shared" si="9"/>
        <v>674286</v>
      </c>
      <c r="B596" s="43" t="s">
        <v>157</v>
      </c>
      <c r="C596" s="43" t="s">
        <v>96</v>
      </c>
      <c r="D596" s="43" t="s">
        <v>100</v>
      </c>
      <c r="E596" s="43">
        <v>674286</v>
      </c>
      <c r="F596" s="43" t="s">
        <v>159</v>
      </c>
      <c r="G596" s="43">
        <v>5990</v>
      </c>
      <c r="H596" s="43">
        <v>4</v>
      </c>
      <c r="I596" s="206">
        <v>43332.217418981483</v>
      </c>
      <c r="J596" s="2" t="s">
        <v>40</v>
      </c>
      <c r="K596" s="68" t="str">
        <f>VLOOKUP(D596,Base!D:E,2,0)</f>
        <v>SAN FERNANDO</v>
      </c>
    </row>
    <row r="597" spans="1:11" ht="15" customHeight="1" x14ac:dyDescent="0.25">
      <c r="A597" s="18">
        <f t="shared" si="9"/>
        <v>674286</v>
      </c>
      <c r="B597" s="43" t="s">
        <v>157</v>
      </c>
      <c r="C597" s="43" t="s">
        <v>101</v>
      </c>
      <c r="D597" s="43" t="s">
        <v>102</v>
      </c>
      <c r="E597" s="43">
        <v>674286</v>
      </c>
      <c r="F597" s="43" t="s">
        <v>159</v>
      </c>
      <c r="G597" s="43">
        <v>4990</v>
      </c>
      <c r="H597" s="43">
        <v>3</v>
      </c>
      <c r="I597" s="206">
        <v>43332.218553240738</v>
      </c>
      <c r="J597" s="2" t="s">
        <v>40</v>
      </c>
      <c r="K597" s="68" t="str">
        <f>VLOOKUP(D597,Base!D:E,2,0)</f>
        <v>CURICO</v>
      </c>
    </row>
    <row r="598" spans="1:11" ht="15" customHeight="1" x14ac:dyDescent="0.25">
      <c r="A598" s="18">
        <f t="shared" si="9"/>
        <v>674286</v>
      </c>
      <c r="B598" s="43" t="s">
        <v>157</v>
      </c>
      <c r="C598" s="43" t="s">
        <v>101</v>
      </c>
      <c r="D598" s="43" t="s">
        <v>103</v>
      </c>
      <c r="E598" s="43">
        <v>674286</v>
      </c>
      <c r="F598" s="43" t="s">
        <v>159</v>
      </c>
      <c r="G598" s="43">
        <v>7990</v>
      </c>
      <c r="H598" s="43">
        <v>4</v>
      </c>
      <c r="I598" s="206">
        <v>43332.220231481479</v>
      </c>
      <c r="J598" s="2" t="s">
        <v>40</v>
      </c>
      <c r="K598" s="68" t="str">
        <f>VLOOKUP(D598,Base!D:E,2,0)</f>
        <v>LINARES</v>
      </c>
    </row>
    <row r="599" spans="1:11" ht="15" customHeight="1" x14ac:dyDescent="0.25">
      <c r="A599" s="18">
        <f t="shared" si="9"/>
        <v>674286</v>
      </c>
      <c r="B599" s="43" t="s">
        <v>157</v>
      </c>
      <c r="C599" s="43" t="s">
        <v>101</v>
      </c>
      <c r="D599" s="43" t="s">
        <v>104</v>
      </c>
      <c r="E599" s="43">
        <v>674286</v>
      </c>
      <c r="F599" s="43" t="s">
        <v>159</v>
      </c>
      <c r="G599" s="43">
        <v>4990</v>
      </c>
      <c r="H599" s="43">
        <v>3</v>
      </c>
      <c r="I599" s="206">
        <v>43332.21738425926</v>
      </c>
      <c r="J599" s="2" t="s">
        <v>40</v>
      </c>
      <c r="K599" s="68" t="str">
        <f>VLOOKUP(D599,Base!D:E,2,0)</f>
        <v>TALCA</v>
      </c>
    </row>
    <row r="600" spans="1:11" ht="15" customHeight="1" x14ac:dyDescent="0.25">
      <c r="A600" s="18">
        <f t="shared" si="9"/>
        <v>674286</v>
      </c>
      <c r="B600" s="43" t="s">
        <v>157</v>
      </c>
      <c r="C600" s="43" t="s">
        <v>105</v>
      </c>
      <c r="D600" s="43" t="s">
        <v>106</v>
      </c>
      <c r="E600" s="43">
        <v>674286</v>
      </c>
      <c r="F600" s="43" t="s">
        <v>159</v>
      </c>
      <c r="G600" s="43">
        <v>3990</v>
      </c>
      <c r="H600" s="43">
        <v>2</v>
      </c>
      <c r="I600" s="206">
        <v>43332.2182523148</v>
      </c>
      <c r="J600" s="2" t="s">
        <v>40</v>
      </c>
      <c r="K600" s="68" t="str">
        <f>VLOOKUP(D600,Base!D:E,2,0)</f>
        <v>BUIN</v>
      </c>
    </row>
    <row r="601" spans="1:11" ht="15" customHeight="1" x14ac:dyDescent="0.25">
      <c r="A601" s="18">
        <f t="shared" si="9"/>
        <v>674286</v>
      </c>
      <c r="B601" s="43" t="s">
        <v>157</v>
      </c>
      <c r="C601" s="43" t="s">
        <v>105</v>
      </c>
      <c r="D601" s="43" t="s">
        <v>107</v>
      </c>
      <c r="E601" s="43">
        <v>674286</v>
      </c>
      <c r="F601" s="43" t="s">
        <v>159</v>
      </c>
      <c r="G601" s="43">
        <v>3990</v>
      </c>
      <c r="H601" s="43">
        <v>1</v>
      </c>
      <c r="I601" s="206">
        <v>43332.217326388891</v>
      </c>
      <c r="J601" s="2" t="s">
        <v>40</v>
      </c>
      <c r="K601" s="68" t="str">
        <f>VLOOKUP(D601,Base!D:E,2,0)</f>
        <v>CERRILLOS</v>
      </c>
    </row>
    <row r="602" spans="1:11" ht="15" customHeight="1" x14ac:dyDescent="0.25">
      <c r="A602" s="18">
        <f t="shared" si="9"/>
        <v>674286</v>
      </c>
      <c r="B602" s="43" t="s">
        <v>157</v>
      </c>
      <c r="C602" s="43" t="s">
        <v>105</v>
      </c>
      <c r="D602" s="43" t="s">
        <v>108</v>
      </c>
      <c r="E602" s="43">
        <v>674286</v>
      </c>
      <c r="F602" s="43" t="s">
        <v>159</v>
      </c>
      <c r="G602" s="43">
        <v>3990</v>
      </c>
      <c r="H602" s="43">
        <v>1</v>
      </c>
      <c r="I602" s="206">
        <v>43332.217395833337</v>
      </c>
      <c r="J602" s="2" t="s">
        <v>40</v>
      </c>
      <c r="K602" s="68" t="str">
        <f>VLOOKUP(D602,Base!D:E,2,0)</f>
        <v>CERRO NAVIA</v>
      </c>
    </row>
    <row r="603" spans="1:11" ht="15" customHeight="1" x14ac:dyDescent="0.25">
      <c r="A603" s="18">
        <f t="shared" si="9"/>
        <v>674286</v>
      </c>
      <c r="B603" s="43" t="s">
        <v>157</v>
      </c>
      <c r="C603" s="43" t="s">
        <v>105</v>
      </c>
      <c r="D603" s="43" t="s">
        <v>109</v>
      </c>
      <c r="E603" s="43">
        <v>674286</v>
      </c>
      <c r="F603" s="43" t="s">
        <v>159</v>
      </c>
      <c r="G603" s="43">
        <v>3990</v>
      </c>
      <c r="H603" s="43">
        <v>1</v>
      </c>
      <c r="I603" s="206">
        <v>43332.217303240737</v>
      </c>
      <c r="J603" s="2" t="s">
        <v>40</v>
      </c>
      <c r="K603" s="68" t="str">
        <f>VLOOKUP(D603,Base!D:E,2,0)</f>
        <v>COLINA</v>
      </c>
    </row>
    <row r="604" spans="1:11" ht="15" customHeight="1" x14ac:dyDescent="0.25">
      <c r="A604" s="18">
        <f t="shared" si="9"/>
        <v>674286</v>
      </c>
      <c r="B604" s="43" t="s">
        <v>157</v>
      </c>
      <c r="C604" s="43" t="s">
        <v>105</v>
      </c>
      <c r="D604" s="43" t="s">
        <v>110</v>
      </c>
      <c r="E604" s="43">
        <v>674286</v>
      </c>
      <c r="F604" s="43" t="s">
        <v>159</v>
      </c>
      <c r="G604" s="43">
        <v>3990</v>
      </c>
      <c r="H604" s="43">
        <v>1</v>
      </c>
      <c r="I604" s="206">
        <v>43332.217812499999</v>
      </c>
      <c r="J604" s="2" t="s">
        <v>40</v>
      </c>
      <c r="K604" s="68" t="str">
        <f>VLOOKUP(D604,Base!D:E,2,0)</f>
        <v>CONCHALI</v>
      </c>
    </row>
    <row r="605" spans="1:11" ht="15" customHeight="1" x14ac:dyDescent="0.25">
      <c r="A605" s="18">
        <f t="shared" si="9"/>
        <v>674286</v>
      </c>
      <c r="B605" s="43" t="s">
        <v>157</v>
      </c>
      <c r="C605" s="43" t="s">
        <v>105</v>
      </c>
      <c r="D605" s="43" t="s">
        <v>111</v>
      </c>
      <c r="E605" s="43">
        <v>674286</v>
      </c>
      <c r="F605" s="43" t="s">
        <v>159</v>
      </c>
      <c r="G605" s="43">
        <v>3990</v>
      </c>
      <c r="H605" s="43">
        <v>1</v>
      </c>
      <c r="I605" s="206">
        <v>43332.217303240737</v>
      </c>
      <c r="J605" s="2" t="s">
        <v>40</v>
      </c>
      <c r="K605" s="68" t="str">
        <f>VLOOKUP(D605,Base!D:E,2,0)</f>
        <v>EL BOSQUE</v>
      </c>
    </row>
    <row r="606" spans="1:11" ht="15" customHeight="1" x14ac:dyDescent="0.25">
      <c r="A606" s="18">
        <f t="shared" si="9"/>
        <v>674286</v>
      </c>
      <c r="B606" s="43" t="s">
        <v>157</v>
      </c>
      <c r="C606" s="43" t="s">
        <v>105</v>
      </c>
      <c r="D606" s="43" t="s">
        <v>112</v>
      </c>
      <c r="E606" s="43">
        <v>674286</v>
      </c>
      <c r="F606" s="43" t="s">
        <v>159</v>
      </c>
      <c r="G606" s="43">
        <v>3990</v>
      </c>
      <c r="H606" s="43">
        <v>1</v>
      </c>
      <c r="I606" s="206">
        <v>43332.217499999999</v>
      </c>
      <c r="J606" s="2" t="s">
        <v>40</v>
      </c>
      <c r="K606" s="68" t="str">
        <f>VLOOKUP(D606,Base!D:E,2,0)</f>
        <v>ESTACION CENTRAL</v>
      </c>
    </row>
    <row r="607" spans="1:11" ht="15" customHeight="1" x14ac:dyDescent="0.25">
      <c r="A607" s="18">
        <f t="shared" si="9"/>
        <v>674286</v>
      </c>
      <c r="B607" s="43" t="s">
        <v>157</v>
      </c>
      <c r="C607" s="43" t="s">
        <v>105</v>
      </c>
      <c r="D607" s="43" t="s">
        <v>113</v>
      </c>
      <c r="E607" s="43">
        <v>674286</v>
      </c>
      <c r="F607" s="43" t="s">
        <v>159</v>
      </c>
      <c r="G607" s="43">
        <v>3990</v>
      </c>
      <c r="H607" s="43">
        <v>1</v>
      </c>
      <c r="I607" s="206">
        <v>43332.217962962961</v>
      </c>
      <c r="J607" s="2" t="s">
        <v>40</v>
      </c>
      <c r="K607" s="68" t="str">
        <f>VLOOKUP(D607,Base!D:E,2,0)</f>
        <v>HUECHURABA</v>
      </c>
    </row>
    <row r="608" spans="1:11" ht="15" customHeight="1" x14ac:dyDescent="0.25">
      <c r="A608" s="18">
        <f t="shared" si="9"/>
        <v>674286</v>
      </c>
      <c r="B608" s="43" t="s">
        <v>157</v>
      </c>
      <c r="C608" s="43" t="s">
        <v>105</v>
      </c>
      <c r="D608" s="43" t="s">
        <v>114</v>
      </c>
      <c r="E608" s="43">
        <v>674286</v>
      </c>
      <c r="F608" s="43" t="s">
        <v>159</v>
      </c>
      <c r="G608" s="43">
        <v>3990</v>
      </c>
      <c r="H608" s="43">
        <v>1</v>
      </c>
      <c r="I608" s="206">
        <v>43332.218842592592</v>
      </c>
      <c r="J608" s="2" t="s">
        <v>40</v>
      </c>
      <c r="K608" s="68" t="str">
        <f>VLOOKUP(D608,Base!D:E,2,0)</f>
        <v>INDEPENDENCIA</v>
      </c>
    </row>
    <row r="609" spans="1:11" ht="15" customHeight="1" x14ac:dyDescent="0.25">
      <c r="A609" s="18">
        <f t="shared" si="9"/>
        <v>674286</v>
      </c>
      <c r="B609" s="43" t="s">
        <v>157</v>
      </c>
      <c r="C609" s="43" t="s">
        <v>105</v>
      </c>
      <c r="D609" s="43" t="s">
        <v>115</v>
      </c>
      <c r="E609" s="43">
        <v>674286</v>
      </c>
      <c r="F609" s="43" t="s">
        <v>159</v>
      </c>
      <c r="G609" s="43">
        <v>3990</v>
      </c>
      <c r="H609" s="43">
        <v>1</v>
      </c>
      <c r="I609" s="206">
        <v>43332.217604166668</v>
      </c>
      <c r="J609" s="2" t="s">
        <v>40</v>
      </c>
      <c r="K609" s="68" t="str">
        <f>VLOOKUP(D609,Base!D:E,2,0)</f>
        <v>LA CISTERNA</v>
      </c>
    </row>
    <row r="610" spans="1:11" ht="15" customHeight="1" x14ac:dyDescent="0.25">
      <c r="A610" s="18">
        <f t="shared" si="9"/>
        <v>674286</v>
      </c>
      <c r="B610" s="43" t="s">
        <v>157</v>
      </c>
      <c r="C610" s="43" t="s">
        <v>105</v>
      </c>
      <c r="D610" s="43" t="s">
        <v>116</v>
      </c>
      <c r="E610" s="43">
        <v>674286</v>
      </c>
      <c r="F610" s="43" t="s">
        <v>159</v>
      </c>
      <c r="G610" s="43">
        <v>3990</v>
      </c>
      <c r="H610" s="43">
        <v>1</v>
      </c>
      <c r="I610" s="206">
        <v>43332.217303240737</v>
      </c>
      <c r="J610" s="2" t="s">
        <v>40</v>
      </c>
      <c r="K610" s="68" t="str">
        <f>VLOOKUP(D610,Base!D:E,2,0)</f>
        <v>LA FLORIDA</v>
      </c>
    </row>
    <row r="611" spans="1:11" ht="15" customHeight="1" x14ac:dyDescent="0.25">
      <c r="A611" s="18">
        <f t="shared" si="9"/>
        <v>674286</v>
      </c>
      <c r="B611" s="43" t="s">
        <v>157</v>
      </c>
      <c r="C611" s="43" t="s">
        <v>105</v>
      </c>
      <c r="D611" s="43" t="s">
        <v>117</v>
      </c>
      <c r="E611" s="43">
        <v>674286</v>
      </c>
      <c r="F611" s="43" t="s">
        <v>159</v>
      </c>
      <c r="G611" s="43">
        <v>3990</v>
      </c>
      <c r="H611" s="43">
        <v>1</v>
      </c>
      <c r="I611" s="206">
        <v>43332.217372685183</v>
      </c>
      <c r="J611" s="2" t="s">
        <v>40</v>
      </c>
      <c r="K611" s="68" t="str">
        <f>VLOOKUP(D611,Base!D:E,2,0)</f>
        <v>LA GRANJA</v>
      </c>
    </row>
    <row r="612" spans="1:11" ht="15" customHeight="1" x14ac:dyDescent="0.25">
      <c r="A612" s="18">
        <f t="shared" si="9"/>
        <v>674286</v>
      </c>
      <c r="B612" s="43" t="s">
        <v>157</v>
      </c>
      <c r="C612" s="43" t="s">
        <v>105</v>
      </c>
      <c r="D612" s="43" t="s">
        <v>118</v>
      </c>
      <c r="E612" s="43">
        <v>674286</v>
      </c>
      <c r="F612" s="43" t="s">
        <v>159</v>
      </c>
      <c r="G612" s="43">
        <v>3990</v>
      </c>
      <c r="H612" s="43">
        <v>1</v>
      </c>
      <c r="I612" s="206">
        <v>43332.217488425929</v>
      </c>
      <c r="J612" s="2" t="s">
        <v>40</v>
      </c>
      <c r="K612" s="68" t="str">
        <f>VLOOKUP(D612,Base!D:E,2,0)</f>
        <v>LA PINTANA</v>
      </c>
    </row>
    <row r="613" spans="1:11" ht="15" customHeight="1" x14ac:dyDescent="0.25">
      <c r="A613" s="18">
        <f t="shared" si="9"/>
        <v>674286</v>
      </c>
      <c r="B613" s="43" t="s">
        <v>157</v>
      </c>
      <c r="C613" s="43" t="s">
        <v>105</v>
      </c>
      <c r="D613" s="43" t="s">
        <v>119</v>
      </c>
      <c r="E613" s="43">
        <v>674286</v>
      </c>
      <c r="F613" s="43" t="s">
        <v>159</v>
      </c>
      <c r="G613" s="43">
        <v>3990</v>
      </c>
      <c r="H613" s="43">
        <v>1</v>
      </c>
      <c r="I613" s="206">
        <v>43332.218958333331</v>
      </c>
      <c r="J613" s="2" t="s">
        <v>40</v>
      </c>
      <c r="K613" s="68" t="str">
        <f>VLOOKUP(D613,Base!D:E,2,0)</f>
        <v>LA REINA</v>
      </c>
    </row>
    <row r="614" spans="1:11" ht="15" customHeight="1" x14ac:dyDescent="0.25">
      <c r="A614" s="18">
        <f t="shared" si="9"/>
        <v>674286</v>
      </c>
      <c r="B614" s="43" t="s">
        <v>157</v>
      </c>
      <c r="C614" s="43" t="s">
        <v>105</v>
      </c>
      <c r="D614" s="43" t="s">
        <v>120</v>
      </c>
      <c r="E614" s="43">
        <v>674286</v>
      </c>
      <c r="F614" s="43" t="s">
        <v>159</v>
      </c>
      <c r="G614" s="43">
        <v>3990</v>
      </c>
      <c r="H614" s="43">
        <v>1</v>
      </c>
      <c r="I614" s="206">
        <v>43332.217523148152</v>
      </c>
      <c r="J614" s="2" t="s">
        <v>40</v>
      </c>
      <c r="K614" s="68" t="str">
        <f>VLOOKUP(D614,Base!D:E,2,0)</f>
        <v>LAMPA</v>
      </c>
    </row>
    <row r="615" spans="1:11" ht="15" customHeight="1" x14ac:dyDescent="0.25">
      <c r="A615" s="18">
        <f t="shared" si="9"/>
        <v>674286</v>
      </c>
      <c r="B615" s="43" t="s">
        <v>157</v>
      </c>
      <c r="C615" s="43" t="s">
        <v>105</v>
      </c>
      <c r="D615" s="43" t="s">
        <v>121</v>
      </c>
      <c r="E615" s="43">
        <v>674286</v>
      </c>
      <c r="F615" s="43" t="s">
        <v>159</v>
      </c>
      <c r="G615" s="43">
        <v>3990</v>
      </c>
      <c r="H615" s="43">
        <v>1</v>
      </c>
      <c r="I615" s="206">
        <v>43332.218287037038</v>
      </c>
      <c r="J615" s="2" t="s">
        <v>40</v>
      </c>
      <c r="K615" s="68" t="str">
        <f>VLOOKUP(D615,Base!D:E,2,0)</f>
        <v>LAS CONDES</v>
      </c>
    </row>
    <row r="616" spans="1:11" ht="15" customHeight="1" x14ac:dyDescent="0.25">
      <c r="A616" s="18">
        <f t="shared" si="9"/>
        <v>674286</v>
      </c>
      <c r="B616" s="43" t="s">
        <v>157</v>
      </c>
      <c r="C616" s="43" t="s">
        <v>105</v>
      </c>
      <c r="D616" s="43" t="s">
        <v>122</v>
      </c>
      <c r="E616" s="43">
        <v>674286</v>
      </c>
      <c r="F616" s="43" t="s">
        <v>159</v>
      </c>
      <c r="G616" s="43">
        <v>3990</v>
      </c>
      <c r="H616" s="43">
        <v>1</v>
      </c>
      <c r="I616" s="206">
        <v>43332.219224537039</v>
      </c>
      <c r="J616" s="2" t="s">
        <v>40</v>
      </c>
      <c r="K616" s="68" t="str">
        <f>VLOOKUP(D616,Base!D:E,2,0)</f>
        <v>LO BARNECHEA</v>
      </c>
    </row>
    <row r="617" spans="1:11" ht="15" customHeight="1" x14ac:dyDescent="0.25">
      <c r="A617" s="18">
        <f t="shared" si="9"/>
        <v>674286</v>
      </c>
      <c r="B617" s="43" t="s">
        <v>157</v>
      </c>
      <c r="C617" s="43" t="s">
        <v>105</v>
      </c>
      <c r="D617" s="43" t="s">
        <v>123</v>
      </c>
      <c r="E617" s="43">
        <v>674286</v>
      </c>
      <c r="F617" s="43" t="s">
        <v>159</v>
      </c>
      <c r="G617" s="43">
        <v>3990</v>
      </c>
      <c r="H617" s="43">
        <v>1</v>
      </c>
      <c r="I617" s="206">
        <v>43332.220104166663</v>
      </c>
      <c r="J617" s="2" t="s">
        <v>40</v>
      </c>
      <c r="K617" s="68" t="str">
        <f>VLOOKUP(D617,Base!D:E,2,0)</f>
        <v>LO ESPEJO</v>
      </c>
    </row>
    <row r="618" spans="1:11" ht="15" customHeight="1" x14ac:dyDescent="0.25">
      <c r="A618" s="18">
        <f t="shared" si="9"/>
        <v>674286</v>
      </c>
      <c r="B618" s="43" t="s">
        <v>157</v>
      </c>
      <c r="C618" s="43" t="s">
        <v>105</v>
      </c>
      <c r="D618" s="43" t="s">
        <v>124</v>
      </c>
      <c r="E618" s="43">
        <v>674286</v>
      </c>
      <c r="F618" s="43" t="s">
        <v>159</v>
      </c>
      <c r="G618" s="43">
        <v>3990</v>
      </c>
      <c r="H618" s="43">
        <v>1</v>
      </c>
      <c r="I618" s="206">
        <v>43332.217361111107</v>
      </c>
      <c r="J618" s="2" t="s">
        <v>40</v>
      </c>
      <c r="K618" s="68" t="str">
        <f>VLOOKUP(D618,Base!D:E,2,0)</f>
        <v>LO PRADO</v>
      </c>
    </row>
    <row r="619" spans="1:11" ht="15" customHeight="1" x14ac:dyDescent="0.25">
      <c r="A619" s="18">
        <f t="shared" si="9"/>
        <v>674286</v>
      </c>
      <c r="B619" s="43" t="s">
        <v>157</v>
      </c>
      <c r="C619" s="43" t="s">
        <v>105</v>
      </c>
      <c r="D619" s="43" t="s">
        <v>125</v>
      </c>
      <c r="E619" s="43">
        <v>674286</v>
      </c>
      <c r="F619" s="43" t="s">
        <v>159</v>
      </c>
      <c r="G619" s="43">
        <v>3990</v>
      </c>
      <c r="H619" s="43">
        <v>1</v>
      </c>
      <c r="I619" s="206">
        <v>43332.2184375</v>
      </c>
      <c r="J619" s="2" t="s">
        <v>40</v>
      </c>
      <c r="K619" s="68" t="str">
        <f>VLOOKUP(D619,Base!D:E,2,0)</f>
        <v>MACUL</v>
      </c>
    </row>
    <row r="620" spans="1:11" ht="15" customHeight="1" x14ac:dyDescent="0.25">
      <c r="A620" s="18">
        <f t="shared" si="9"/>
        <v>674286</v>
      </c>
      <c r="B620" s="43" t="s">
        <v>157</v>
      </c>
      <c r="C620" s="43" t="s">
        <v>105</v>
      </c>
      <c r="D620" s="43" t="s">
        <v>126</v>
      </c>
      <c r="E620" s="43">
        <v>674286</v>
      </c>
      <c r="F620" s="43" t="s">
        <v>159</v>
      </c>
      <c r="G620" s="43">
        <v>3990</v>
      </c>
      <c r="H620" s="43">
        <v>1</v>
      </c>
      <c r="I620" s="206">
        <v>43332.21733796296</v>
      </c>
      <c r="J620" s="2" t="s">
        <v>40</v>
      </c>
      <c r="K620" s="68" t="str">
        <f>VLOOKUP(D620,Base!D:E,2,0)</f>
        <v>MAIPU</v>
      </c>
    </row>
    <row r="621" spans="1:11" ht="15" customHeight="1" x14ac:dyDescent="0.25">
      <c r="A621" s="18">
        <f t="shared" si="9"/>
        <v>674286</v>
      </c>
      <c r="B621" s="43" t="s">
        <v>157</v>
      </c>
      <c r="C621" s="43" t="s">
        <v>105</v>
      </c>
      <c r="D621" s="43" t="s">
        <v>127</v>
      </c>
      <c r="E621" s="43">
        <v>674286</v>
      </c>
      <c r="F621" s="43" t="s">
        <v>159</v>
      </c>
      <c r="G621" s="43">
        <v>3990</v>
      </c>
      <c r="H621" s="43">
        <v>2</v>
      </c>
      <c r="I621" s="206">
        <v>43332.217557870368</v>
      </c>
      <c r="J621" s="2" t="s">
        <v>40</v>
      </c>
      <c r="K621" s="68" t="str">
        <f>VLOOKUP(D621,Base!D:E,2,0)</f>
        <v>MELIPILLA</v>
      </c>
    </row>
    <row r="622" spans="1:11" ht="15" customHeight="1" x14ac:dyDescent="0.25">
      <c r="A622" s="18">
        <f t="shared" si="9"/>
        <v>674286</v>
      </c>
      <c r="B622" s="43" t="s">
        <v>157</v>
      </c>
      <c r="C622" s="43" t="s">
        <v>105</v>
      </c>
      <c r="D622" s="43" t="s">
        <v>128</v>
      </c>
      <c r="E622" s="43">
        <v>674286</v>
      </c>
      <c r="F622" s="43" t="s">
        <v>159</v>
      </c>
      <c r="G622" s="43">
        <v>3990</v>
      </c>
      <c r="H622" s="43">
        <v>1</v>
      </c>
      <c r="I622" s="206">
        <v>43332.217962962961</v>
      </c>
      <c r="J622" s="2" t="s">
        <v>40</v>
      </c>
      <c r="K622" s="68" t="str">
        <f>VLOOKUP(D622,Base!D:E,2,0)</f>
        <v>ÑUÑOA</v>
      </c>
    </row>
    <row r="623" spans="1:11" ht="15" customHeight="1" x14ac:dyDescent="0.25">
      <c r="A623" s="18">
        <f t="shared" si="9"/>
        <v>674286</v>
      </c>
      <c r="B623" s="43" t="s">
        <v>157</v>
      </c>
      <c r="C623" s="43" t="s">
        <v>105</v>
      </c>
      <c r="D623" s="43" t="s">
        <v>129</v>
      </c>
      <c r="E623" s="43">
        <v>674286</v>
      </c>
      <c r="F623" s="43" t="s">
        <v>159</v>
      </c>
      <c r="G623" s="43">
        <v>3990</v>
      </c>
      <c r="H623" s="43">
        <v>2</v>
      </c>
      <c r="I623" s="206">
        <v>43332.219212962962</v>
      </c>
      <c r="J623" s="2" t="s">
        <v>40</v>
      </c>
      <c r="K623" s="68" t="str">
        <f>VLOOKUP(D623,Base!D:E,2,0)</f>
        <v>PADRE HURTADO</v>
      </c>
    </row>
    <row r="624" spans="1:11" ht="15" customHeight="1" x14ac:dyDescent="0.25">
      <c r="A624" s="18">
        <f t="shared" si="9"/>
        <v>674286</v>
      </c>
      <c r="B624" s="43" t="s">
        <v>157</v>
      </c>
      <c r="C624" s="43" t="s">
        <v>105</v>
      </c>
      <c r="D624" s="43" t="s">
        <v>130</v>
      </c>
      <c r="E624" s="43">
        <v>674286</v>
      </c>
      <c r="F624" s="43" t="s">
        <v>159</v>
      </c>
      <c r="G624" s="43">
        <v>3990</v>
      </c>
      <c r="H624" s="43">
        <v>2</v>
      </c>
      <c r="I624" s="206">
        <v>43332.217581018522</v>
      </c>
      <c r="J624" s="2" t="s">
        <v>40</v>
      </c>
      <c r="K624" s="68" t="str">
        <f>VLOOKUP(D624,Base!D:E,2,0)</f>
        <v>PAINE</v>
      </c>
    </row>
    <row r="625" spans="1:11" ht="15" customHeight="1" x14ac:dyDescent="0.25">
      <c r="A625" s="18">
        <f t="shared" si="9"/>
        <v>674286</v>
      </c>
      <c r="B625" s="43" t="s">
        <v>157</v>
      </c>
      <c r="C625" s="43" t="s">
        <v>105</v>
      </c>
      <c r="D625" s="43" t="s">
        <v>131</v>
      </c>
      <c r="E625" s="43">
        <v>674286</v>
      </c>
      <c r="F625" s="43" t="s">
        <v>159</v>
      </c>
      <c r="G625" s="43">
        <v>3990</v>
      </c>
      <c r="H625" s="43">
        <v>1</v>
      </c>
      <c r="I625" s="206">
        <v>43332.217349537037</v>
      </c>
      <c r="J625" s="2" t="s">
        <v>40</v>
      </c>
      <c r="K625" s="68" t="str">
        <f>VLOOKUP(D625,Base!D:E,2,0)</f>
        <v>PEDRO AGUIRRE CERDA</v>
      </c>
    </row>
    <row r="626" spans="1:11" ht="15" customHeight="1" x14ac:dyDescent="0.25">
      <c r="A626" s="18">
        <f t="shared" si="9"/>
        <v>674286</v>
      </c>
      <c r="B626" s="43" t="s">
        <v>157</v>
      </c>
      <c r="C626" s="43" t="s">
        <v>105</v>
      </c>
      <c r="D626" s="43" t="s">
        <v>132</v>
      </c>
      <c r="E626" s="43">
        <v>674286</v>
      </c>
      <c r="F626" s="43" t="s">
        <v>159</v>
      </c>
      <c r="G626" s="43">
        <v>3990</v>
      </c>
      <c r="H626" s="43">
        <v>2</v>
      </c>
      <c r="I626" s="206">
        <v>43332.217638888891</v>
      </c>
      <c r="J626" s="2" t="s">
        <v>40</v>
      </c>
      <c r="K626" s="68" t="str">
        <f>VLOOKUP(D626,Base!D:E,2,0)</f>
        <v>PEÑAFLOR</v>
      </c>
    </row>
    <row r="627" spans="1:11" ht="15" customHeight="1" x14ac:dyDescent="0.25">
      <c r="A627" s="18">
        <f t="shared" si="9"/>
        <v>674286</v>
      </c>
      <c r="B627" s="43" t="s">
        <v>157</v>
      </c>
      <c r="C627" s="43" t="s">
        <v>105</v>
      </c>
      <c r="D627" s="43" t="s">
        <v>133</v>
      </c>
      <c r="E627" s="43">
        <v>674286</v>
      </c>
      <c r="F627" s="43" t="s">
        <v>159</v>
      </c>
      <c r="G627" s="43">
        <v>3990</v>
      </c>
      <c r="H627" s="43">
        <v>1</v>
      </c>
      <c r="I627" s="206">
        <v>43332.218958333331</v>
      </c>
      <c r="J627" s="2" t="s">
        <v>40</v>
      </c>
      <c r="K627" s="68" t="str">
        <f>VLOOKUP(D627,Base!D:E,2,0)</f>
        <v>PEÑALOLEN</v>
      </c>
    </row>
    <row r="628" spans="1:11" ht="15" customHeight="1" x14ac:dyDescent="0.25">
      <c r="A628" s="18">
        <f t="shared" si="9"/>
        <v>674286</v>
      </c>
      <c r="B628" s="43" t="s">
        <v>157</v>
      </c>
      <c r="C628" s="43" t="s">
        <v>105</v>
      </c>
      <c r="D628" s="43" t="s">
        <v>134</v>
      </c>
      <c r="E628" s="43">
        <v>674286</v>
      </c>
      <c r="F628" s="43" t="s">
        <v>159</v>
      </c>
      <c r="G628" s="43">
        <v>3990</v>
      </c>
      <c r="H628" s="43">
        <v>1</v>
      </c>
      <c r="I628" s="206">
        <v>43332.217303240737</v>
      </c>
      <c r="J628" s="2" t="s">
        <v>40</v>
      </c>
      <c r="K628" s="68" t="str">
        <f>VLOOKUP(D628,Base!D:E,2,0)</f>
        <v>PROVIDENCIA</v>
      </c>
    </row>
    <row r="629" spans="1:11" ht="15" customHeight="1" x14ac:dyDescent="0.25">
      <c r="A629" s="18">
        <f t="shared" si="9"/>
        <v>674286</v>
      </c>
      <c r="B629" s="43" t="s">
        <v>157</v>
      </c>
      <c r="C629" s="43" t="s">
        <v>105</v>
      </c>
      <c r="D629" s="43" t="s">
        <v>135</v>
      </c>
      <c r="E629" s="43">
        <v>674286</v>
      </c>
      <c r="F629" s="43" t="s">
        <v>159</v>
      </c>
      <c r="G629" s="43">
        <v>3990</v>
      </c>
      <c r="H629" s="43">
        <v>1</v>
      </c>
      <c r="I629" s="206">
        <v>43332.217349537037</v>
      </c>
      <c r="J629" s="2" t="s">
        <v>40</v>
      </c>
      <c r="K629" s="68" t="str">
        <f>VLOOKUP(D629,Base!D:E,2,0)</f>
        <v>PUDAHUEL</v>
      </c>
    </row>
    <row r="630" spans="1:11" ht="15" customHeight="1" x14ac:dyDescent="0.25">
      <c r="A630" s="18">
        <f t="shared" si="9"/>
        <v>674286</v>
      </c>
      <c r="B630" s="43" t="s">
        <v>157</v>
      </c>
      <c r="C630" s="43" t="s">
        <v>105</v>
      </c>
      <c r="D630" s="43" t="s">
        <v>136</v>
      </c>
      <c r="E630" s="43">
        <v>674286</v>
      </c>
      <c r="F630" s="43" t="s">
        <v>159</v>
      </c>
      <c r="G630" s="43">
        <v>3990</v>
      </c>
      <c r="H630" s="43">
        <v>1</v>
      </c>
      <c r="I630" s="206">
        <v>43332.218113425923</v>
      </c>
      <c r="J630" s="2" t="s">
        <v>40</v>
      </c>
      <c r="K630" s="68" t="str">
        <f>VLOOKUP(D630,Base!D:E,2,0)</f>
        <v>PUENTE ALTO</v>
      </c>
    </row>
    <row r="631" spans="1:11" ht="15" customHeight="1" x14ac:dyDescent="0.25">
      <c r="A631" s="18">
        <f t="shared" si="9"/>
        <v>674286</v>
      </c>
      <c r="B631" s="43" t="s">
        <v>157</v>
      </c>
      <c r="C631" s="43" t="s">
        <v>105</v>
      </c>
      <c r="D631" s="43" t="s">
        <v>137</v>
      </c>
      <c r="E631" s="43">
        <v>674286</v>
      </c>
      <c r="F631" s="43" t="s">
        <v>159</v>
      </c>
      <c r="G631" s="43">
        <v>3990</v>
      </c>
      <c r="H631" s="43">
        <v>1</v>
      </c>
      <c r="I631" s="206">
        <v>43332.21733796296</v>
      </c>
      <c r="J631" s="2" t="s">
        <v>40</v>
      </c>
      <c r="K631" s="68" t="str">
        <f>VLOOKUP(D631,Base!D:E,2,0)</f>
        <v>QUILICURA</v>
      </c>
    </row>
    <row r="632" spans="1:11" ht="15" customHeight="1" x14ac:dyDescent="0.25">
      <c r="A632" s="18">
        <f t="shared" si="9"/>
        <v>674286</v>
      </c>
      <c r="B632" s="43" t="s">
        <v>157</v>
      </c>
      <c r="C632" s="43" t="s">
        <v>105</v>
      </c>
      <c r="D632" s="43" t="s">
        <v>138</v>
      </c>
      <c r="E632" s="43">
        <v>674286</v>
      </c>
      <c r="F632" s="43" t="s">
        <v>159</v>
      </c>
      <c r="G632" s="43">
        <v>3990</v>
      </c>
      <c r="H632" s="43">
        <v>1</v>
      </c>
      <c r="I632" s="206">
        <v>43332.21856481483</v>
      </c>
      <c r="J632" s="2" t="s">
        <v>40</v>
      </c>
      <c r="K632" s="68" t="str">
        <f>VLOOKUP(D632,Base!D:E,2,0)</f>
        <v>QUINTA NORMAL</v>
      </c>
    </row>
    <row r="633" spans="1:11" ht="15" customHeight="1" x14ac:dyDescent="0.25">
      <c r="A633" s="18">
        <f t="shared" si="9"/>
        <v>674286</v>
      </c>
      <c r="B633" s="43" t="s">
        <v>157</v>
      </c>
      <c r="C633" s="43" t="s">
        <v>105</v>
      </c>
      <c r="D633" s="43" t="s">
        <v>139</v>
      </c>
      <c r="E633" s="43">
        <v>674286</v>
      </c>
      <c r="F633" s="43" t="s">
        <v>159</v>
      </c>
      <c r="G633" s="43">
        <v>3990</v>
      </c>
      <c r="H633" s="43">
        <v>1</v>
      </c>
      <c r="I633" s="206">
        <v>43332.217407407406</v>
      </c>
      <c r="J633" s="2" t="s">
        <v>40</v>
      </c>
      <c r="K633" s="68" t="str">
        <f>VLOOKUP(D633,Base!D:E,2,0)</f>
        <v>RECOLETA</v>
      </c>
    </row>
    <row r="634" spans="1:11" ht="15" customHeight="1" x14ac:dyDescent="0.25">
      <c r="A634" s="18">
        <f t="shared" si="9"/>
        <v>674286</v>
      </c>
      <c r="B634" s="43" t="s">
        <v>157</v>
      </c>
      <c r="C634" s="43" t="s">
        <v>105</v>
      </c>
      <c r="D634" s="43" t="s">
        <v>140</v>
      </c>
      <c r="E634" s="43">
        <v>674286</v>
      </c>
      <c r="F634" s="43" t="s">
        <v>159</v>
      </c>
      <c r="G634" s="43">
        <v>3990</v>
      </c>
      <c r="H634" s="43">
        <v>1</v>
      </c>
      <c r="I634" s="206">
        <v>43332.21756944443</v>
      </c>
      <c r="J634" s="2" t="s">
        <v>40</v>
      </c>
      <c r="K634" s="68" t="str">
        <f>VLOOKUP(D634,Base!D:E,2,0)</f>
        <v>RENCA</v>
      </c>
    </row>
    <row r="635" spans="1:11" ht="15" customHeight="1" x14ac:dyDescent="0.25">
      <c r="A635" s="18">
        <f t="shared" si="9"/>
        <v>674286</v>
      </c>
      <c r="B635" s="43" t="s">
        <v>157</v>
      </c>
      <c r="C635" s="43" t="s">
        <v>105</v>
      </c>
      <c r="D635" s="43" t="s">
        <v>141</v>
      </c>
      <c r="E635" s="43">
        <v>674286</v>
      </c>
      <c r="F635" s="43" t="s">
        <v>159</v>
      </c>
      <c r="G635" s="43">
        <v>3990</v>
      </c>
      <c r="H635" s="43">
        <v>1</v>
      </c>
      <c r="I635" s="206">
        <v>43332.219351851847</v>
      </c>
      <c r="J635" s="2" t="s">
        <v>40</v>
      </c>
      <c r="K635" s="68" t="str">
        <f>VLOOKUP(D635,Base!D:E,2,0)</f>
        <v>SAN BERNARDO</v>
      </c>
    </row>
    <row r="636" spans="1:11" ht="15" customHeight="1" x14ac:dyDescent="0.25">
      <c r="A636" s="18">
        <f t="shared" si="9"/>
        <v>674286</v>
      </c>
      <c r="B636" s="43" t="s">
        <v>157</v>
      </c>
      <c r="C636" s="43" t="s">
        <v>105</v>
      </c>
      <c r="D636" s="43" t="s">
        <v>142</v>
      </c>
      <c r="E636" s="43">
        <v>674286</v>
      </c>
      <c r="F636" s="43" t="s">
        <v>159</v>
      </c>
      <c r="G636" s="43">
        <v>3990</v>
      </c>
      <c r="H636" s="43">
        <v>1</v>
      </c>
      <c r="I636" s="206">
        <v>43332.218553240738</v>
      </c>
      <c r="J636" s="2" t="s">
        <v>40</v>
      </c>
      <c r="K636" s="68" t="str">
        <f>VLOOKUP(D636,Base!D:E,2,0)</f>
        <v>SAN JOAQUIN</v>
      </c>
    </row>
    <row r="637" spans="1:11" ht="15" customHeight="1" x14ac:dyDescent="0.25">
      <c r="A637" s="18">
        <f t="shared" si="9"/>
        <v>674286</v>
      </c>
      <c r="B637" s="43" t="s">
        <v>157</v>
      </c>
      <c r="C637" s="43" t="s">
        <v>105</v>
      </c>
      <c r="D637" s="43" t="s">
        <v>143</v>
      </c>
      <c r="E637" s="43">
        <v>674286</v>
      </c>
      <c r="F637" s="43" t="s">
        <v>159</v>
      </c>
      <c r="G637" s="43">
        <v>3990</v>
      </c>
      <c r="H637" s="43">
        <v>1</v>
      </c>
      <c r="I637" s="206">
        <v>43332.217291666668</v>
      </c>
      <c r="J637" s="2" t="s">
        <v>40</v>
      </c>
      <c r="K637" s="68" t="str">
        <f>VLOOKUP(D637,Base!D:E,2,0)</f>
        <v>SAN MIGUEL</v>
      </c>
    </row>
    <row r="638" spans="1:11" ht="15" customHeight="1" x14ac:dyDescent="0.25">
      <c r="A638" s="18">
        <f t="shared" si="9"/>
        <v>674286</v>
      </c>
      <c r="B638" s="43" t="s">
        <v>157</v>
      </c>
      <c r="C638" s="43" t="s">
        <v>105</v>
      </c>
      <c r="D638" s="43" t="s">
        <v>144</v>
      </c>
      <c r="E638" s="43">
        <v>674286</v>
      </c>
      <c r="F638" s="43" t="s">
        <v>159</v>
      </c>
      <c r="G638" s="43">
        <v>3990</v>
      </c>
      <c r="H638" s="43">
        <v>1</v>
      </c>
      <c r="I638" s="206">
        <v>43332.217743055553</v>
      </c>
      <c r="J638" s="2" t="s">
        <v>40</v>
      </c>
      <c r="K638" s="68" t="str">
        <f>VLOOKUP(D638,Base!D:E,2,0)</f>
        <v>SAN RAMON</v>
      </c>
    </row>
    <row r="639" spans="1:11" ht="15" customHeight="1" x14ac:dyDescent="0.25">
      <c r="A639" s="18">
        <f t="shared" si="9"/>
        <v>674286</v>
      </c>
      <c r="B639" s="43" t="s">
        <v>157</v>
      </c>
      <c r="C639" s="43" t="s">
        <v>105</v>
      </c>
      <c r="D639" s="43" t="s">
        <v>145</v>
      </c>
      <c r="E639" s="43">
        <v>674286</v>
      </c>
      <c r="F639" s="43" t="s">
        <v>159</v>
      </c>
      <c r="G639" s="43">
        <v>3990</v>
      </c>
      <c r="H639" s="43">
        <v>1</v>
      </c>
      <c r="I639" s="206">
        <v>43332.21856481483</v>
      </c>
      <c r="J639" s="2" t="s">
        <v>40</v>
      </c>
      <c r="K639" s="68" t="str">
        <f>VLOOKUP(D639,Base!D:E,2,0)</f>
        <v>SANTIAGO</v>
      </c>
    </row>
    <row r="640" spans="1:11" ht="15" customHeight="1" x14ac:dyDescent="0.25">
      <c r="A640" s="18">
        <f t="shared" si="9"/>
        <v>674286</v>
      </c>
      <c r="B640" s="43" t="s">
        <v>157</v>
      </c>
      <c r="C640" s="43" t="s">
        <v>105</v>
      </c>
      <c r="D640" s="43" t="s">
        <v>146</v>
      </c>
      <c r="E640" s="43">
        <v>674286</v>
      </c>
      <c r="F640" s="43" t="s">
        <v>159</v>
      </c>
      <c r="G640" s="43">
        <v>3990</v>
      </c>
      <c r="H640" s="43">
        <v>2</v>
      </c>
      <c r="I640" s="206">
        <v>43332.21738425926</v>
      </c>
      <c r="J640" s="2" t="s">
        <v>40</v>
      </c>
      <c r="K640" s="68" t="str">
        <f>VLOOKUP(D640,Base!D:E,2,0)</f>
        <v>TALAGANTE</v>
      </c>
    </row>
    <row r="641" spans="1:11" ht="15" customHeight="1" x14ac:dyDescent="0.25">
      <c r="A641" s="18">
        <f t="shared" si="9"/>
        <v>674286</v>
      </c>
      <c r="B641" s="43" t="s">
        <v>157</v>
      </c>
      <c r="C641" s="43" t="s">
        <v>105</v>
      </c>
      <c r="D641" s="43" t="s">
        <v>147</v>
      </c>
      <c r="E641" s="43">
        <v>674286</v>
      </c>
      <c r="F641" s="43" t="s">
        <v>159</v>
      </c>
      <c r="G641" s="43">
        <v>3990</v>
      </c>
      <c r="H641" s="43">
        <v>1</v>
      </c>
      <c r="I641" s="206">
        <v>43332.217534722222</v>
      </c>
      <c r="J641" s="2" t="s">
        <v>40</v>
      </c>
      <c r="K641" s="68" t="str">
        <f>VLOOKUP(D641,Base!D:E,2,0)</f>
        <v>VITACURA</v>
      </c>
    </row>
    <row r="642" spans="1:11" ht="15" customHeight="1" x14ac:dyDescent="0.25">
      <c r="A642" s="18">
        <f t="shared" ref="A642:A705" si="10">E642</f>
        <v>835387</v>
      </c>
      <c r="B642" s="43" t="s">
        <v>157</v>
      </c>
      <c r="C642" s="43" t="s">
        <v>36</v>
      </c>
      <c r="D642" s="43" t="s">
        <v>37</v>
      </c>
      <c r="E642" s="43">
        <v>835387</v>
      </c>
      <c r="F642" s="43" t="s">
        <v>160</v>
      </c>
      <c r="G642" s="43">
        <v>21990</v>
      </c>
      <c r="H642" s="43">
        <v>8</v>
      </c>
      <c r="I642" s="206">
        <v>43332.21733796296</v>
      </c>
      <c r="J642" s="2" t="s">
        <v>154</v>
      </c>
      <c r="K642" s="68" t="str">
        <f>VLOOKUP(D642,Base!D:E,2,0)</f>
        <v>ANTOFAGASTA</v>
      </c>
    </row>
    <row r="643" spans="1:11" ht="15" customHeight="1" x14ac:dyDescent="0.25">
      <c r="A643" s="18">
        <f t="shared" si="10"/>
        <v>835387</v>
      </c>
      <c r="B643" s="43" t="s">
        <v>157</v>
      </c>
      <c r="C643" s="43" t="s">
        <v>36</v>
      </c>
      <c r="D643" s="43" t="s">
        <v>42</v>
      </c>
      <c r="E643" s="43">
        <v>835387</v>
      </c>
      <c r="F643" s="43" t="s">
        <v>160</v>
      </c>
      <c r="G643" s="43">
        <v>21990</v>
      </c>
      <c r="H643" s="43">
        <v>8</v>
      </c>
      <c r="I643" s="206">
        <v>43332.219224537039</v>
      </c>
      <c r="J643" s="2" t="s">
        <v>154</v>
      </c>
      <c r="K643" s="68" t="str">
        <f>VLOOKUP(D643,Base!D:E,2,0)</f>
        <v>CALAMA</v>
      </c>
    </row>
    <row r="644" spans="1:11" ht="15" customHeight="1" x14ac:dyDescent="0.25">
      <c r="A644" s="18">
        <f t="shared" si="10"/>
        <v>835387</v>
      </c>
      <c r="B644" s="43" t="s">
        <v>157</v>
      </c>
      <c r="C644" s="43" t="s">
        <v>44</v>
      </c>
      <c r="D644" s="43" t="s">
        <v>45</v>
      </c>
      <c r="E644" s="43">
        <v>835387</v>
      </c>
      <c r="F644" s="43" t="s">
        <v>160</v>
      </c>
      <c r="G644" s="43">
        <v>24990</v>
      </c>
      <c r="H644" s="43">
        <v>9</v>
      </c>
      <c r="I644" s="206">
        <v>43332.21738425926</v>
      </c>
      <c r="J644" s="2" t="s">
        <v>154</v>
      </c>
      <c r="K644" s="68" t="str">
        <f>VLOOKUP(D644,Base!D:E,2,0)</f>
        <v>ARICA</v>
      </c>
    </row>
    <row r="645" spans="1:11" ht="15" customHeight="1" x14ac:dyDescent="0.25">
      <c r="A645" s="18">
        <f t="shared" si="10"/>
        <v>835387</v>
      </c>
      <c r="B645" s="43" t="s">
        <v>157</v>
      </c>
      <c r="C645" s="43" t="s">
        <v>46</v>
      </c>
      <c r="D645" s="43" t="s">
        <v>47</v>
      </c>
      <c r="E645" s="43">
        <v>835387</v>
      </c>
      <c r="F645" s="43" t="s">
        <v>160</v>
      </c>
      <c r="G645" s="43">
        <v>24990</v>
      </c>
      <c r="H645" s="43">
        <v>7</v>
      </c>
      <c r="I645" s="206">
        <v>43332.217604166668</v>
      </c>
      <c r="J645" s="2" t="s">
        <v>154</v>
      </c>
      <c r="K645" s="68" t="str">
        <f>VLOOKUP(D645,Base!D:E,2,0)</f>
        <v>COPIAPO</v>
      </c>
    </row>
    <row r="646" spans="1:11" ht="15" customHeight="1" x14ac:dyDescent="0.25">
      <c r="A646" s="18">
        <f t="shared" si="10"/>
        <v>835387</v>
      </c>
      <c r="B646" s="43" t="s">
        <v>157</v>
      </c>
      <c r="C646" s="43" t="s">
        <v>46</v>
      </c>
      <c r="D646" s="43" t="s">
        <v>48</v>
      </c>
      <c r="E646" s="43">
        <v>835387</v>
      </c>
      <c r="F646" s="43" t="s">
        <v>160</v>
      </c>
      <c r="G646" s="43">
        <v>24990</v>
      </c>
      <c r="H646" s="43">
        <v>9</v>
      </c>
      <c r="I646" s="206">
        <v>43332.219618055547</v>
      </c>
      <c r="J646" s="2" t="s">
        <v>154</v>
      </c>
      <c r="K646" s="68" t="str">
        <f>VLOOKUP(D646,Base!D:E,2,0)</f>
        <v>VALLENAR</v>
      </c>
    </row>
    <row r="647" spans="1:11" ht="15" customHeight="1" x14ac:dyDescent="0.25">
      <c r="A647" s="18">
        <f t="shared" si="10"/>
        <v>835387</v>
      </c>
      <c r="B647" s="43" t="s">
        <v>157</v>
      </c>
      <c r="C647" s="43" t="s">
        <v>51</v>
      </c>
      <c r="D647" s="43" t="s">
        <v>52</v>
      </c>
      <c r="E647" s="43">
        <v>835387</v>
      </c>
      <c r="F647" s="43" t="s">
        <v>160</v>
      </c>
      <c r="G647" s="43">
        <v>14990</v>
      </c>
      <c r="H647" s="43">
        <v>4</v>
      </c>
      <c r="I647" s="206">
        <v>43332.217349537037</v>
      </c>
      <c r="J647" s="2" t="s">
        <v>154</v>
      </c>
      <c r="K647" s="68" t="str">
        <f>VLOOKUP(D647,Base!D:E,2,0)</f>
        <v>COQUIMBO</v>
      </c>
    </row>
    <row r="648" spans="1:11" ht="15" customHeight="1" x14ac:dyDescent="0.25">
      <c r="A648" s="18">
        <f t="shared" si="10"/>
        <v>835387</v>
      </c>
      <c r="B648" s="43" t="s">
        <v>157</v>
      </c>
      <c r="C648" s="43" t="s">
        <v>51</v>
      </c>
      <c r="D648" s="43" t="s">
        <v>53</v>
      </c>
      <c r="E648" s="43">
        <v>835387</v>
      </c>
      <c r="F648" s="43" t="s">
        <v>160</v>
      </c>
      <c r="G648" s="43">
        <v>14990</v>
      </c>
      <c r="H648" s="43">
        <v>9</v>
      </c>
      <c r="I648" s="206">
        <v>43332.217662037037</v>
      </c>
      <c r="J648" s="2" t="s">
        <v>154</v>
      </c>
      <c r="K648" s="68" t="str">
        <f>VLOOKUP(D648,Base!D:E,2,0)</f>
        <v>ILLAPEL</v>
      </c>
    </row>
    <row r="649" spans="1:11" ht="15" customHeight="1" x14ac:dyDescent="0.25">
      <c r="A649" s="18">
        <f t="shared" si="10"/>
        <v>835387</v>
      </c>
      <c r="B649" s="43" t="s">
        <v>157</v>
      </c>
      <c r="C649" s="43" t="s">
        <v>51</v>
      </c>
      <c r="D649" s="43" t="s">
        <v>54</v>
      </c>
      <c r="E649" s="43">
        <v>835387</v>
      </c>
      <c r="F649" s="43" t="s">
        <v>160</v>
      </c>
      <c r="G649" s="43">
        <v>14990</v>
      </c>
      <c r="H649" s="43">
        <v>4</v>
      </c>
      <c r="I649" s="206">
        <v>43332.21738425926</v>
      </c>
      <c r="J649" s="2" t="s">
        <v>154</v>
      </c>
      <c r="K649" s="68" t="str">
        <f>VLOOKUP(D649,Base!D:E,2,0)</f>
        <v>LA SERENA</v>
      </c>
    </row>
    <row r="650" spans="1:11" ht="15" customHeight="1" x14ac:dyDescent="0.25">
      <c r="A650" s="18">
        <f t="shared" si="10"/>
        <v>835387</v>
      </c>
      <c r="B650" s="43" t="s">
        <v>157</v>
      </c>
      <c r="C650" s="43" t="s">
        <v>51</v>
      </c>
      <c r="D650" s="43" t="s">
        <v>55</v>
      </c>
      <c r="E650" s="43">
        <v>835387</v>
      </c>
      <c r="F650" s="43" t="s">
        <v>160</v>
      </c>
      <c r="G650" s="43">
        <v>14990</v>
      </c>
      <c r="H650" s="43">
        <v>9</v>
      </c>
      <c r="I650" s="206">
        <v>43332.221192129633</v>
      </c>
      <c r="J650" s="2" t="s">
        <v>154</v>
      </c>
      <c r="K650" s="68" t="str">
        <f>VLOOKUP(D650,Base!D:E,2,0)</f>
        <v>LOS VILOS</v>
      </c>
    </row>
    <row r="651" spans="1:11" ht="15" customHeight="1" x14ac:dyDescent="0.25">
      <c r="A651" s="18">
        <f t="shared" si="10"/>
        <v>835387</v>
      </c>
      <c r="B651" s="43" t="s">
        <v>157</v>
      </c>
      <c r="C651" s="43" t="s">
        <v>51</v>
      </c>
      <c r="D651" s="43" t="s">
        <v>56</v>
      </c>
      <c r="E651" s="43">
        <v>835387</v>
      </c>
      <c r="F651" s="43" t="s">
        <v>160</v>
      </c>
      <c r="G651" s="43">
        <v>11990</v>
      </c>
      <c r="H651" s="43">
        <v>8</v>
      </c>
      <c r="I651" s="206">
        <v>43332.219988425917</v>
      </c>
      <c r="J651" s="2" t="s">
        <v>154</v>
      </c>
      <c r="K651" s="68" t="str">
        <f>VLOOKUP(D651,Base!D:E,2,0)</f>
        <v>OVALLE</v>
      </c>
    </row>
    <row r="652" spans="1:11" ht="15" customHeight="1" x14ac:dyDescent="0.25">
      <c r="A652" s="18">
        <f t="shared" si="10"/>
        <v>835387</v>
      </c>
      <c r="B652" s="43" t="s">
        <v>157</v>
      </c>
      <c r="C652" s="43" t="s">
        <v>51</v>
      </c>
      <c r="D652" s="43" t="s">
        <v>57</v>
      </c>
      <c r="E652" s="43">
        <v>835387</v>
      </c>
      <c r="F652" s="43" t="s">
        <v>160</v>
      </c>
      <c r="G652" s="43">
        <v>14990</v>
      </c>
      <c r="H652" s="43">
        <v>9</v>
      </c>
      <c r="I652" s="206">
        <v>43332.217650462961</v>
      </c>
      <c r="J652" s="2" t="s">
        <v>154</v>
      </c>
      <c r="K652" s="68" t="str">
        <f>VLOOKUP(D652,Base!D:E,2,0)</f>
        <v>SALAMANCA</v>
      </c>
    </row>
    <row r="653" spans="1:11" ht="15" customHeight="1" x14ac:dyDescent="0.25">
      <c r="A653" s="18">
        <f t="shared" si="10"/>
        <v>835387</v>
      </c>
      <c r="B653" s="43" t="s">
        <v>157</v>
      </c>
      <c r="C653" s="43" t="s">
        <v>58</v>
      </c>
      <c r="D653" s="43" t="s">
        <v>59</v>
      </c>
      <c r="E653" s="43">
        <v>835387</v>
      </c>
      <c r="F653" s="43" t="s">
        <v>160</v>
      </c>
      <c r="G653" s="43">
        <v>13990</v>
      </c>
      <c r="H653" s="43">
        <v>9</v>
      </c>
      <c r="I653" s="206">
        <v>43332.22155092594</v>
      </c>
      <c r="J653" s="2" t="s">
        <v>154</v>
      </c>
      <c r="K653" s="68" t="str">
        <f>VLOOKUP(D653,Base!D:E,2,0)</f>
        <v>ANGOL</v>
      </c>
    </row>
    <row r="654" spans="1:11" ht="15" customHeight="1" x14ac:dyDescent="0.25">
      <c r="A654" s="18">
        <f t="shared" si="10"/>
        <v>835387</v>
      </c>
      <c r="B654" s="43" t="s">
        <v>157</v>
      </c>
      <c r="C654" s="43" t="s">
        <v>58</v>
      </c>
      <c r="D654" s="43" t="s">
        <v>60</v>
      </c>
      <c r="E654" s="43">
        <v>835387</v>
      </c>
      <c r="F654" s="43" t="s">
        <v>160</v>
      </c>
      <c r="G654" s="43">
        <v>13990</v>
      </c>
      <c r="H654" s="43">
        <v>4</v>
      </c>
      <c r="I654" s="206">
        <v>43332.221435185187</v>
      </c>
      <c r="J654" s="2" t="s">
        <v>154</v>
      </c>
      <c r="K654" s="68" t="str">
        <f>VLOOKUP(D654,Base!D:E,2,0)</f>
        <v>PUCÓN</v>
      </c>
    </row>
    <row r="655" spans="1:11" ht="15" customHeight="1" x14ac:dyDescent="0.25">
      <c r="A655" s="18">
        <f t="shared" si="10"/>
        <v>835387</v>
      </c>
      <c r="B655" s="43" t="s">
        <v>157</v>
      </c>
      <c r="C655" s="43" t="s">
        <v>58</v>
      </c>
      <c r="D655" s="43" t="s">
        <v>61</v>
      </c>
      <c r="E655" s="43">
        <v>835387</v>
      </c>
      <c r="F655" s="43" t="s">
        <v>160</v>
      </c>
      <c r="G655" s="43">
        <v>14990</v>
      </c>
      <c r="H655" s="43">
        <v>3</v>
      </c>
      <c r="I655" s="206">
        <v>43332.219351851847</v>
      </c>
      <c r="J655" s="2" t="s">
        <v>154</v>
      </c>
      <c r="K655" s="68" t="str">
        <f>VLOOKUP(D655,Base!D:E,2,0)</f>
        <v>TEMUCO</v>
      </c>
    </row>
    <row r="656" spans="1:11" ht="15" customHeight="1" x14ac:dyDescent="0.25">
      <c r="A656" s="18">
        <f t="shared" si="10"/>
        <v>835387</v>
      </c>
      <c r="B656" s="43" t="s">
        <v>157</v>
      </c>
      <c r="C656" s="43" t="s">
        <v>58</v>
      </c>
      <c r="D656" s="43" t="s">
        <v>62</v>
      </c>
      <c r="E656" s="43">
        <v>835387</v>
      </c>
      <c r="F656" s="43" t="s">
        <v>160</v>
      </c>
      <c r="G656" s="43">
        <v>13990</v>
      </c>
      <c r="H656" s="43">
        <v>3</v>
      </c>
      <c r="I656" s="206">
        <v>43332.217824074083</v>
      </c>
      <c r="J656" s="2" t="s">
        <v>154</v>
      </c>
      <c r="K656" s="68" t="str">
        <f>VLOOKUP(D656,Base!D:E,2,0)</f>
        <v>VILLARRICA</v>
      </c>
    </row>
    <row r="657" spans="1:11" ht="15" customHeight="1" x14ac:dyDescent="0.25">
      <c r="A657" s="18">
        <f t="shared" si="10"/>
        <v>835387</v>
      </c>
      <c r="B657" s="43" t="s">
        <v>157</v>
      </c>
      <c r="C657" s="43" t="s">
        <v>63</v>
      </c>
      <c r="D657" s="43" t="s">
        <v>64</v>
      </c>
      <c r="E657" s="43">
        <v>835387</v>
      </c>
      <c r="F657" s="43" t="s">
        <v>160</v>
      </c>
      <c r="G657" s="43">
        <v>14990</v>
      </c>
      <c r="H657" s="43">
        <v>8</v>
      </c>
      <c r="I657" s="206">
        <v>43332.217974537038</v>
      </c>
      <c r="J657" s="2" t="s">
        <v>154</v>
      </c>
      <c r="K657" s="68" t="str">
        <f>VLOOKUP(D657,Base!D:E,2,0)</f>
        <v>CASTRO</v>
      </c>
    </row>
    <row r="658" spans="1:11" ht="15" customHeight="1" x14ac:dyDescent="0.25">
      <c r="A658" s="18">
        <f t="shared" si="10"/>
        <v>835387</v>
      </c>
      <c r="B658" s="43" t="s">
        <v>157</v>
      </c>
      <c r="C658" s="43" t="s">
        <v>63</v>
      </c>
      <c r="D658" s="43" t="s">
        <v>65</v>
      </c>
      <c r="E658" s="43">
        <v>835387</v>
      </c>
      <c r="F658" s="43" t="s">
        <v>160</v>
      </c>
      <c r="G658" s="43">
        <v>19990</v>
      </c>
      <c r="H658" s="43">
        <v>7</v>
      </c>
      <c r="I658" s="206">
        <v>43332.219618055547</v>
      </c>
      <c r="J658" s="2" t="s">
        <v>154</v>
      </c>
      <c r="K658" s="68" t="str">
        <f>VLOOKUP(D658,Base!D:E,2,0)</f>
        <v>OSORNO</v>
      </c>
    </row>
    <row r="659" spans="1:11" ht="15" customHeight="1" x14ac:dyDescent="0.25">
      <c r="A659" s="18">
        <f t="shared" si="10"/>
        <v>835387</v>
      </c>
      <c r="B659" s="43" t="s">
        <v>157</v>
      </c>
      <c r="C659" s="43" t="s">
        <v>63</v>
      </c>
      <c r="D659" s="43" t="s">
        <v>66</v>
      </c>
      <c r="E659" s="43">
        <v>835387</v>
      </c>
      <c r="F659" s="43" t="s">
        <v>160</v>
      </c>
      <c r="G659" s="43">
        <v>19990</v>
      </c>
      <c r="H659" s="43">
        <v>7</v>
      </c>
      <c r="I659" s="206">
        <v>43332.21770833333</v>
      </c>
      <c r="J659" s="2" t="s">
        <v>154</v>
      </c>
      <c r="K659" s="68" t="str">
        <f>VLOOKUP(D659,Base!D:E,2,0)</f>
        <v>PUERTO MONTT</v>
      </c>
    </row>
    <row r="660" spans="1:11" ht="15" customHeight="1" x14ac:dyDescent="0.25">
      <c r="A660" s="18">
        <f t="shared" si="10"/>
        <v>835387</v>
      </c>
      <c r="B660" s="43" t="s">
        <v>157</v>
      </c>
      <c r="C660" s="43" t="s">
        <v>63</v>
      </c>
      <c r="D660" s="43" t="s">
        <v>67</v>
      </c>
      <c r="E660" s="43">
        <v>835387</v>
      </c>
      <c r="F660" s="43" t="s">
        <v>160</v>
      </c>
      <c r="G660" s="43">
        <v>19990</v>
      </c>
      <c r="H660" s="43">
        <v>7</v>
      </c>
      <c r="I660" s="206">
        <v>43332.221192129633</v>
      </c>
      <c r="J660" s="2" t="s">
        <v>154</v>
      </c>
      <c r="K660" s="68" t="str">
        <f>VLOOKUP(D660,Base!D:E,2,0)</f>
        <v>PUERTO VARAS</v>
      </c>
    </row>
    <row r="661" spans="1:11" ht="15" customHeight="1" x14ac:dyDescent="0.25">
      <c r="A661" s="18">
        <f t="shared" si="10"/>
        <v>835387</v>
      </c>
      <c r="B661" s="43" t="s">
        <v>157</v>
      </c>
      <c r="C661" s="43" t="s">
        <v>68</v>
      </c>
      <c r="D661" s="43" t="s">
        <v>69</v>
      </c>
      <c r="E661" s="43">
        <v>835387</v>
      </c>
      <c r="F661" s="43" t="s">
        <v>160</v>
      </c>
      <c r="G661" s="43">
        <v>19990</v>
      </c>
      <c r="H661" s="43">
        <v>8</v>
      </c>
      <c r="I661" s="206">
        <v>43332.221192129633</v>
      </c>
      <c r="J661" s="2" t="s">
        <v>154</v>
      </c>
      <c r="K661" s="68" t="str">
        <f>VLOOKUP(D661,Base!D:E,2,0)</f>
        <v>LA UNIÓN</v>
      </c>
    </row>
    <row r="662" spans="1:11" ht="15" customHeight="1" x14ac:dyDescent="0.25">
      <c r="A662" s="18">
        <f t="shared" si="10"/>
        <v>835387</v>
      </c>
      <c r="B662" s="43" t="s">
        <v>157</v>
      </c>
      <c r="C662" s="43" t="s">
        <v>68</v>
      </c>
      <c r="D662" s="43" t="s">
        <v>70</v>
      </c>
      <c r="E662" s="43">
        <v>835387</v>
      </c>
      <c r="F662" s="43" t="s">
        <v>160</v>
      </c>
      <c r="G662" s="43">
        <v>19990</v>
      </c>
      <c r="H662" s="43">
        <v>9</v>
      </c>
      <c r="I662" s="206">
        <v>43332.217314814807</v>
      </c>
      <c r="J662" s="2" t="s">
        <v>154</v>
      </c>
      <c r="K662" s="68" t="str">
        <f>VLOOKUP(D662,Base!D:E,2,0)</f>
        <v>VALDIVIA</v>
      </c>
    </row>
    <row r="663" spans="1:11" ht="15" customHeight="1" x14ac:dyDescent="0.25">
      <c r="A663" s="18">
        <f t="shared" si="10"/>
        <v>835387</v>
      </c>
      <c r="B663" s="43" t="s">
        <v>157</v>
      </c>
      <c r="C663" s="45" t="s">
        <v>73</v>
      </c>
      <c r="D663" s="45" t="s">
        <v>74</v>
      </c>
      <c r="E663" s="43">
        <v>835387</v>
      </c>
      <c r="F663" s="43" t="s">
        <v>160</v>
      </c>
      <c r="G663" s="43">
        <v>24990</v>
      </c>
      <c r="H663" s="43">
        <v>9</v>
      </c>
      <c r="I663" s="206">
        <v>43332.217314814807</v>
      </c>
      <c r="J663" s="2" t="s">
        <v>154</v>
      </c>
      <c r="K663" s="68" t="str">
        <f>VLOOKUP(D663,Base!D:E,2,0)</f>
        <v>IQUIQUE</v>
      </c>
    </row>
    <row r="664" spans="1:11" ht="15" customHeight="1" x14ac:dyDescent="0.25">
      <c r="A664" s="18">
        <f t="shared" si="10"/>
        <v>835387</v>
      </c>
      <c r="B664" s="43" t="s">
        <v>157</v>
      </c>
      <c r="C664" s="43" t="s">
        <v>75</v>
      </c>
      <c r="D664" s="43" t="s">
        <v>76</v>
      </c>
      <c r="E664" s="43">
        <v>835387</v>
      </c>
      <c r="F664" s="43" t="s">
        <v>160</v>
      </c>
      <c r="G664" s="43">
        <v>9990</v>
      </c>
      <c r="H664" s="43">
        <v>2</v>
      </c>
      <c r="I664" s="206">
        <v>43332.221192129633</v>
      </c>
      <c r="J664" s="2" t="s">
        <v>154</v>
      </c>
      <c r="K664" s="68" t="str">
        <f>VLOOKUP(D664,Base!D:E,2,0)</f>
        <v>CON-CON</v>
      </c>
    </row>
    <row r="665" spans="1:11" ht="15" customHeight="1" x14ac:dyDescent="0.25">
      <c r="A665" s="18">
        <f t="shared" si="10"/>
        <v>835387</v>
      </c>
      <c r="B665" s="43" t="s">
        <v>157</v>
      </c>
      <c r="C665" s="43" t="s">
        <v>75</v>
      </c>
      <c r="D665" s="43" t="s">
        <v>77</v>
      </c>
      <c r="E665" s="43">
        <v>835387</v>
      </c>
      <c r="F665" s="43" t="s">
        <v>160</v>
      </c>
      <c r="G665" s="43">
        <v>9990</v>
      </c>
      <c r="H665" s="43">
        <v>2</v>
      </c>
      <c r="I665" s="206">
        <v>43332.220590277779</v>
      </c>
      <c r="J665" s="2" t="s">
        <v>154</v>
      </c>
      <c r="K665" s="68" t="str">
        <f>VLOOKUP(D665,Base!D:E,2,0)</f>
        <v>LIMACHE</v>
      </c>
    </row>
    <row r="666" spans="1:11" ht="15" customHeight="1" x14ac:dyDescent="0.25">
      <c r="A666" s="18">
        <f t="shared" si="10"/>
        <v>835387</v>
      </c>
      <c r="B666" s="43" t="s">
        <v>157</v>
      </c>
      <c r="C666" s="43" t="s">
        <v>75</v>
      </c>
      <c r="D666" s="43" t="s">
        <v>78</v>
      </c>
      <c r="E666" s="43">
        <v>835387</v>
      </c>
      <c r="F666" s="43" t="s">
        <v>160</v>
      </c>
      <c r="G666" s="43">
        <v>11990</v>
      </c>
      <c r="H666" s="43">
        <v>8</v>
      </c>
      <c r="I666" s="206">
        <v>43332.221192129633</v>
      </c>
      <c r="J666" s="2" t="s">
        <v>154</v>
      </c>
      <c r="K666" s="68" t="str">
        <f>VLOOKUP(D666,Base!D:E,2,0)</f>
        <v>LOS ANDES</v>
      </c>
    </row>
    <row r="667" spans="1:11" ht="15" customHeight="1" x14ac:dyDescent="0.25">
      <c r="A667" s="18">
        <f t="shared" si="10"/>
        <v>835387</v>
      </c>
      <c r="B667" s="43" t="s">
        <v>157</v>
      </c>
      <c r="C667" s="43" t="s">
        <v>75</v>
      </c>
      <c r="D667" s="43" t="s">
        <v>79</v>
      </c>
      <c r="E667" s="43">
        <v>835387</v>
      </c>
      <c r="F667" s="43" t="s">
        <v>160</v>
      </c>
      <c r="G667" s="43">
        <v>9990</v>
      </c>
      <c r="H667" s="43">
        <v>2</v>
      </c>
      <c r="I667" s="206">
        <v>43332.22155092594</v>
      </c>
      <c r="J667" s="2" t="s">
        <v>154</v>
      </c>
      <c r="K667" s="68" t="str">
        <f>VLOOKUP(D667,Base!D:E,2,0)</f>
        <v>QUILLOTA</v>
      </c>
    </row>
    <row r="668" spans="1:11" ht="15" customHeight="1" x14ac:dyDescent="0.25">
      <c r="A668" s="18">
        <f t="shared" si="10"/>
        <v>835387</v>
      </c>
      <c r="B668" s="43" t="s">
        <v>157</v>
      </c>
      <c r="C668" s="43" t="s">
        <v>75</v>
      </c>
      <c r="D668" s="43" t="s">
        <v>80</v>
      </c>
      <c r="E668" s="43">
        <v>835387</v>
      </c>
      <c r="F668" s="43" t="s">
        <v>160</v>
      </c>
      <c r="G668" s="43">
        <v>9990</v>
      </c>
      <c r="H668" s="43">
        <v>2</v>
      </c>
      <c r="I668" s="206">
        <v>43332.2176273148</v>
      </c>
      <c r="J668" s="2" t="s">
        <v>154</v>
      </c>
      <c r="K668" s="68" t="str">
        <f>VLOOKUP(D668,Base!D:E,2,0)</f>
        <v>QUILPUE</v>
      </c>
    </row>
    <row r="669" spans="1:11" ht="15" customHeight="1" x14ac:dyDescent="0.25">
      <c r="A669" s="18">
        <f t="shared" si="10"/>
        <v>835387</v>
      </c>
      <c r="B669" s="43" t="s">
        <v>157</v>
      </c>
      <c r="C669" s="43" t="s">
        <v>75</v>
      </c>
      <c r="D669" s="43" t="s">
        <v>81</v>
      </c>
      <c r="E669" s="43">
        <v>835387</v>
      </c>
      <c r="F669" s="43" t="s">
        <v>160</v>
      </c>
      <c r="G669" s="43">
        <v>9990</v>
      </c>
      <c r="H669" s="43">
        <v>3</v>
      </c>
      <c r="I669" s="206">
        <v>43332.220833333333</v>
      </c>
      <c r="J669" s="2" t="s">
        <v>154</v>
      </c>
      <c r="K669" s="68" t="str">
        <f>VLOOKUP(D669,Base!D:E,2,0)</f>
        <v>SAN ANTONIO</v>
      </c>
    </row>
    <row r="670" spans="1:11" ht="15" customHeight="1" x14ac:dyDescent="0.25">
      <c r="A670" s="18">
        <f t="shared" si="10"/>
        <v>835387</v>
      </c>
      <c r="B670" s="43" t="s">
        <v>157</v>
      </c>
      <c r="C670" s="43" t="s">
        <v>75</v>
      </c>
      <c r="D670" s="43" t="s">
        <v>82</v>
      </c>
      <c r="E670" s="43">
        <v>835387</v>
      </c>
      <c r="F670" s="43" t="s">
        <v>160</v>
      </c>
      <c r="G670" s="43">
        <v>9990</v>
      </c>
      <c r="H670" s="43">
        <v>8</v>
      </c>
      <c r="I670" s="206">
        <v>43332.217361111107</v>
      </c>
      <c r="J670" s="2" t="s">
        <v>154</v>
      </c>
      <c r="K670" s="68" t="str">
        <f>VLOOKUP(D670,Base!D:E,2,0)</f>
        <v>SAN FELIPE</v>
      </c>
    </row>
    <row r="671" spans="1:11" ht="15" customHeight="1" x14ac:dyDescent="0.25">
      <c r="A671" s="18">
        <f t="shared" si="10"/>
        <v>835387</v>
      </c>
      <c r="B671" s="43" t="s">
        <v>157</v>
      </c>
      <c r="C671" s="43" t="s">
        <v>75</v>
      </c>
      <c r="D671" s="43" t="s">
        <v>83</v>
      </c>
      <c r="E671" s="43">
        <v>835387</v>
      </c>
      <c r="F671" s="43" t="s">
        <v>160</v>
      </c>
      <c r="G671" s="43">
        <v>9990</v>
      </c>
      <c r="H671" s="43">
        <v>2</v>
      </c>
      <c r="I671" s="206">
        <v>43332.217372685183</v>
      </c>
      <c r="J671" s="2" t="s">
        <v>154</v>
      </c>
      <c r="K671" s="68" t="str">
        <f>VLOOKUP(D671,Base!D:E,2,0)</f>
        <v>VALPARAISO</v>
      </c>
    </row>
    <row r="672" spans="1:11" ht="15" customHeight="1" x14ac:dyDescent="0.25">
      <c r="A672" s="18">
        <f t="shared" si="10"/>
        <v>835387</v>
      </c>
      <c r="B672" s="43" t="s">
        <v>157</v>
      </c>
      <c r="C672" s="43" t="s">
        <v>75</v>
      </c>
      <c r="D672" s="43" t="s">
        <v>84</v>
      </c>
      <c r="E672" s="43">
        <v>835387</v>
      </c>
      <c r="F672" s="43" t="s">
        <v>160</v>
      </c>
      <c r="G672" s="43">
        <v>9990</v>
      </c>
      <c r="H672" s="43">
        <v>2</v>
      </c>
      <c r="I672" s="206">
        <v>43332.2176273148</v>
      </c>
      <c r="J672" s="2" t="s">
        <v>154</v>
      </c>
      <c r="K672" s="68" t="str">
        <f>VLOOKUP(D672,Base!D:E,2,0)</f>
        <v>VILLA ALEMANA</v>
      </c>
    </row>
    <row r="673" spans="1:11" ht="15" customHeight="1" x14ac:dyDescent="0.25">
      <c r="A673" s="18">
        <f t="shared" si="10"/>
        <v>835387</v>
      </c>
      <c r="B673" s="43" t="s">
        <v>157</v>
      </c>
      <c r="C673" s="43" t="s">
        <v>75</v>
      </c>
      <c r="D673" s="43" t="s">
        <v>85</v>
      </c>
      <c r="E673" s="43">
        <v>835387</v>
      </c>
      <c r="F673" s="43" t="s">
        <v>160</v>
      </c>
      <c r="G673" s="43">
        <v>9990</v>
      </c>
      <c r="H673" s="43">
        <v>2</v>
      </c>
      <c r="I673" s="206">
        <v>43332.217349537037</v>
      </c>
      <c r="J673" s="2" t="s">
        <v>154</v>
      </c>
      <c r="K673" s="68" t="str">
        <f>VLOOKUP(D673,Base!D:E,2,0)</f>
        <v>VIÑA DEL MAR</v>
      </c>
    </row>
    <row r="674" spans="1:11" ht="15" customHeight="1" x14ac:dyDescent="0.25">
      <c r="A674" s="18">
        <f t="shared" si="10"/>
        <v>835387</v>
      </c>
      <c r="B674" s="43" t="s">
        <v>157</v>
      </c>
      <c r="C674" s="43" t="s">
        <v>86</v>
      </c>
      <c r="D674" s="43" t="s">
        <v>87</v>
      </c>
      <c r="E674" s="43">
        <v>835387</v>
      </c>
      <c r="F674" s="43" t="s">
        <v>160</v>
      </c>
      <c r="G674" s="43">
        <v>14990</v>
      </c>
      <c r="H674" s="43">
        <v>7</v>
      </c>
      <c r="I674" s="206">
        <v>43332.217650462961</v>
      </c>
      <c r="J674" s="2" t="s">
        <v>154</v>
      </c>
      <c r="K674" s="68" t="str">
        <f>VLOOKUP(D674,Base!D:E,2,0)</f>
        <v>ARAUCO</v>
      </c>
    </row>
    <row r="675" spans="1:11" ht="15" customHeight="1" x14ac:dyDescent="0.25">
      <c r="A675" s="18">
        <f t="shared" si="10"/>
        <v>835387</v>
      </c>
      <c r="B675" s="43" t="s">
        <v>157</v>
      </c>
      <c r="C675" s="43" t="s">
        <v>86</v>
      </c>
      <c r="D675" s="43" t="s">
        <v>88</v>
      </c>
      <c r="E675" s="43">
        <v>835387</v>
      </c>
      <c r="F675" s="43" t="s">
        <v>160</v>
      </c>
      <c r="G675" s="43">
        <v>14990</v>
      </c>
      <c r="H675" s="43">
        <v>2</v>
      </c>
      <c r="I675" s="206">
        <v>43332.220590277779</v>
      </c>
      <c r="J675" s="2" t="s">
        <v>154</v>
      </c>
      <c r="K675" s="68" t="str">
        <f>VLOOKUP(D675,Base!D:E,2,0)</f>
        <v>CHIGUAYANTE</v>
      </c>
    </row>
    <row r="676" spans="1:11" ht="15" customHeight="1" x14ac:dyDescent="0.25">
      <c r="A676" s="18">
        <f t="shared" si="10"/>
        <v>835387</v>
      </c>
      <c r="B676" s="43" t="s">
        <v>157</v>
      </c>
      <c r="C676" s="43" t="s">
        <v>86</v>
      </c>
      <c r="D676" s="43" t="s">
        <v>89</v>
      </c>
      <c r="E676" s="43">
        <v>835387</v>
      </c>
      <c r="F676" s="43" t="s">
        <v>160</v>
      </c>
      <c r="G676" s="43">
        <v>14990</v>
      </c>
      <c r="H676" s="43">
        <v>3</v>
      </c>
      <c r="I676" s="206">
        <v>43332.218692129631</v>
      </c>
      <c r="J676" s="2" t="s">
        <v>154</v>
      </c>
      <c r="K676" s="68" t="str">
        <f>VLOOKUP(D676,Base!D:E,2,0)</f>
        <v>CHILLAN</v>
      </c>
    </row>
    <row r="677" spans="1:11" ht="15" customHeight="1" x14ac:dyDescent="0.25">
      <c r="A677" s="18">
        <f t="shared" si="10"/>
        <v>835387</v>
      </c>
      <c r="B677" s="43" t="s">
        <v>157</v>
      </c>
      <c r="C677" s="43" t="s">
        <v>86</v>
      </c>
      <c r="D677" s="43" t="s">
        <v>90</v>
      </c>
      <c r="E677" s="43">
        <v>835387</v>
      </c>
      <c r="F677" s="43" t="s">
        <v>160</v>
      </c>
      <c r="G677" s="43">
        <v>14990</v>
      </c>
      <c r="H677" s="43">
        <v>2</v>
      </c>
      <c r="I677" s="206">
        <v>43332.217407407406</v>
      </c>
      <c r="J677" s="2" t="s">
        <v>154</v>
      </c>
      <c r="K677" s="68" t="str">
        <f>VLOOKUP(D677,Base!D:E,2,0)</f>
        <v>CONCEPCION</v>
      </c>
    </row>
    <row r="678" spans="1:11" ht="15" customHeight="1" x14ac:dyDescent="0.25">
      <c r="A678" s="18">
        <f t="shared" si="10"/>
        <v>835387</v>
      </c>
      <c r="B678" s="43" t="s">
        <v>157</v>
      </c>
      <c r="C678" s="43" t="s">
        <v>86</v>
      </c>
      <c r="D678" s="43" t="s">
        <v>91</v>
      </c>
      <c r="E678" s="43">
        <v>835387</v>
      </c>
      <c r="F678" s="43" t="s">
        <v>160</v>
      </c>
      <c r="G678" s="43">
        <v>14990</v>
      </c>
      <c r="H678" s="43">
        <v>3</v>
      </c>
      <c r="I678" s="206">
        <v>43332.220590277779</v>
      </c>
      <c r="J678" s="2" t="s">
        <v>154</v>
      </c>
      <c r="K678" s="68" t="str">
        <f>VLOOKUP(D678,Base!D:E,2,0)</f>
        <v>CORONEL</v>
      </c>
    </row>
    <row r="679" spans="1:11" ht="15" customHeight="1" x14ac:dyDescent="0.25">
      <c r="A679" s="18">
        <f t="shared" si="10"/>
        <v>835387</v>
      </c>
      <c r="B679" s="43" t="s">
        <v>157</v>
      </c>
      <c r="C679" s="43" t="s">
        <v>86</v>
      </c>
      <c r="D679" s="43" t="s">
        <v>92</v>
      </c>
      <c r="E679" s="43">
        <v>835387</v>
      </c>
      <c r="F679" s="43" t="s">
        <v>160</v>
      </c>
      <c r="G679" s="43">
        <v>14990</v>
      </c>
      <c r="H679" s="43">
        <v>7</v>
      </c>
      <c r="I679" s="206">
        <v>43332.221319444441</v>
      </c>
      <c r="J679" s="2" t="s">
        <v>154</v>
      </c>
      <c r="K679" s="68" t="str">
        <f>VLOOKUP(D679,Base!D:E,2,0)</f>
        <v>LEBU</v>
      </c>
    </row>
    <row r="680" spans="1:11" ht="15" customHeight="1" x14ac:dyDescent="0.25">
      <c r="A680" s="18">
        <f t="shared" si="10"/>
        <v>835387</v>
      </c>
      <c r="B680" s="43" t="s">
        <v>157</v>
      </c>
      <c r="C680" s="43" t="s">
        <v>86</v>
      </c>
      <c r="D680" s="43" t="s">
        <v>93</v>
      </c>
      <c r="E680" s="43">
        <v>835387</v>
      </c>
      <c r="F680" s="43" t="s">
        <v>160</v>
      </c>
      <c r="G680" s="43">
        <v>14990</v>
      </c>
      <c r="H680" s="43">
        <v>7</v>
      </c>
      <c r="I680" s="206">
        <v>43332.217731481483</v>
      </c>
      <c r="J680" s="2" t="s">
        <v>154</v>
      </c>
      <c r="K680" s="68" t="str">
        <f>VLOOKUP(D680,Base!D:E,2,0)</f>
        <v>LOS ANGELES</v>
      </c>
    </row>
    <row r="681" spans="1:11" ht="15" customHeight="1" x14ac:dyDescent="0.25">
      <c r="A681" s="18">
        <f t="shared" si="10"/>
        <v>835387</v>
      </c>
      <c r="B681" s="43" t="s">
        <v>157</v>
      </c>
      <c r="C681" s="43" t="s">
        <v>86</v>
      </c>
      <c r="D681" s="43" t="s">
        <v>94</v>
      </c>
      <c r="E681" s="43">
        <v>835387</v>
      </c>
      <c r="F681" s="43" t="s">
        <v>160</v>
      </c>
      <c r="G681" s="43">
        <v>14990</v>
      </c>
      <c r="H681" s="43">
        <v>2</v>
      </c>
      <c r="I681" s="206">
        <v>43332.217453703714</v>
      </c>
      <c r="J681" s="2" t="s">
        <v>154</v>
      </c>
      <c r="K681" s="68" t="str">
        <f>VLOOKUP(D681,Base!D:E,2,0)</f>
        <v>SAN PEDRO DE LA PAZ</v>
      </c>
    </row>
    <row r="682" spans="1:11" ht="15" customHeight="1" x14ac:dyDescent="0.25">
      <c r="A682" s="18">
        <f t="shared" si="10"/>
        <v>835387</v>
      </c>
      <c r="B682" s="43" t="s">
        <v>157</v>
      </c>
      <c r="C682" s="43" t="s">
        <v>86</v>
      </c>
      <c r="D682" s="43" t="s">
        <v>95</v>
      </c>
      <c r="E682" s="43">
        <v>835387</v>
      </c>
      <c r="F682" s="43" t="s">
        <v>160</v>
      </c>
      <c r="G682" s="43">
        <v>14990</v>
      </c>
      <c r="H682" s="43">
        <v>2</v>
      </c>
      <c r="I682" s="206">
        <v>43332.218275462961</v>
      </c>
      <c r="J682" s="2" t="s">
        <v>154</v>
      </c>
      <c r="K682" s="68" t="str">
        <f>VLOOKUP(D682,Base!D:E,2,0)</f>
        <v>TALCAHUANO</v>
      </c>
    </row>
    <row r="683" spans="1:11" ht="15" customHeight="1" x14ac:dyDescent="0.25">
      <c r="A683" s="18">
        <f t="shared" si="10"/>
        <v>835387</v>
      </c>
      <c r="B683" s="43" t="s">
        <v>157</v>
      </c>
      <c r="C683" s="43" t="s">
        <v>96</v>
      </c>
      <c r="D683" s="43" t="s">
        <v>97</v>
      </c>
      <c r="E683" s="43">
        <v>835387</v>
      </c>
      <c r="F683" s="43" t="s">
        <v>160</v>
      </c>
      <c r="G683" s="43">
        <v>10990</v>
      </c>
      <c r="H683" s="43">
        <v>4</v>
      </c>
      <c r="I683" s="206">
        <v>43332.2176273148</v>
      </c>
      <c r="J683" s="2" t="s">
        <v>154</v>
      </c>
      <c r="K683" s="68" t="str">
        <f>VLOOKUP(D683,Base!D:E,2,0)</f>
        <v>MACHALÍ</v>
      </c>
    </row>
    <row r="684" spans="1:11" ht="15" customHeight="1" x14ac:dyDescent="0.25">
      <c r="A684" s="18">
        <f t="shared" si="10"/>
        <v>835387</v>
      </c>
      <c r="B684" s="43" t="s">
        <v>157</v>
      </c>
      <c r="C684" s="43" t="s">
        <v>96</v>
      </c>
      <c r="D684" s="43" t="s">
        <v>98</v>
      </c>
      <c r="E684" s="43">
        <v>835387</v>
      </c>
      <c r="F684" s="43" t="s">
        <v>160</v>
      </c>
      <c r="G684" s="43">
        <v>7990</v>
      </c>
      <c r="H684" s="43">
        <v>4</v>
      </c>
      <c r="I684" s="206">
        <v>43332.217303240737</v>
      </c>
      <c r="J684" s="2" t="s">
        <v>154</v>
      </c>
      <c r="K684" s="68" t="str">
        <f>VLOOKUP(D684,Base!D:E,2,0)</f>
        <v>RANCAGUA</v>
      </c>
    </row>
    <row r="685" spans="1:11" ht="15" customHeight="1" x14ac:dyDescent="0.25">
      <c r="A685" s="18">
        <f t="shared" si="10"/>
        <v>835387</v>
      </c>
      <c r="B685" s="43" t="s">
        <v>157</v>
      </c>
      <c r="C685" s="43" t="s">
        <v>96</v>
      </c>
      <c r="D685" s="43" t="s">
        <v>99</v>
      </c>
      <c r="E685" s="43">
        <v>835387</v>
      </c>
      <c r="F685" s="43" t="s">
        <v>160</v>
      </c>
      <c r="G685" s="43">
        <v>10990</v>
      </c>
      <c r="H685" s="43">
        <v>4</v>
      </c>
      <c r="I685" s="206">
        <v>43332.220949074072</v>
      </c>
      <c r="J685" s="2" t="s">
        <v>154</v>
      </c>
      <c r="K685" s="68" t="str">
        <f>VLOOKUP(D685,Base!D:E,2,0)</f>
        <v>RENGO</v>
      </c>
    </row>
    <row r="686" spans="1:11" ht="15" customHeight="1" x14ac:dyDescent="0.25">
      <c r="A686" s="18">
        <f t="shared" si="10"/>
        <v>835387</v>
      </c>
      <c r="B686" s="43" t="s">
        <v>157</v>
      </c>
      <c r="C686" s="43" t="s">
        <v>96</v>
      </c>
      <c r="D686" s="43" t="s">
        <v>100</v>
      </c>
      <c r="E686" s="43">
        <v>835387</v>
      </c>
      <c r="F686" s="43" t="s">
        <v>160</v>
      </c>
      <c r="G686" s="43">
        <v>10990</v>
      </c>
      <c r="H686" s="43">
        <v>7</v>
      </c>
      <c r="I686" s="206">
        <v>43332.21770833333</v>
      </c>
      <c r="J686" s="2" t="s">
        <v>154</v>
      </c>
      <c r="K686" s="68" t="str">
        <f>VLOOKUP(D686,Base!D:E,2,0)</f>
        <v>SAN FERNANDO</v>
      </c>
    </row>
    <row r="687" spans="1:11" ht="15" customHeight="1" x14ac:dyDescent="0.25">
      <c r="A687" s="18">
        <f t="shared" si="10"/>
        <v>835387</v>
      </c>
      <c r="B687" s="43" t="s">
        <v>157</v>
      </c>
      <c r="C687" s="43" t="s">
        <v>101</v>
      </c>
      <c r="D687" s="43" t="s">
        <v>102</v>
      </c>
      <c r="E687" s="43">
        <v>835387</v>
      </c>
      <c r="F687" s="43" t="s">
        <v>160</v>
      </c>
      <c r="G687" s="43">
        <v>11990</v>
      </c>
      <c r="H687" s="43">
        <v>5</v>
      </c>
      <c r="I687" s="206">
        <v>43332.218692129631</v>
      </c>
      <c r="J687" s="2" t="s">
        <v>154</v>
      </c>
      <c r="K687" s="68" t="str">
        <f>VLOOKUP(D687,Base!D:E,2,0)</f>
        <v>CURICO</v>
      </c>
    </row>
    <row r="688" spans="1:11" ht="15" customHeight="1" x14ac:dyDescent="0.25">
      <c r="A688" s="18">
        <f t="shared" si="10"/>
        <v>835387</v>
      </c>
      <c r="B688" s="43" t="s">
        <v>157</v>
      </c>
      <c r="C688" s="43" t="s">
        <v>101</v>
      </c>
      <c r="D688" s="43" t="s">
        <v>103</v>
      </c>
      <c r="E688" s="43">
        <v>835387</v>
      </c>
      <c r="F688" s="43" t="s">
        <v>160</v>
      </c>
      <c r="G688" s="43">
        <v>14990</v>
      </c>
      <c r="H688" s="43">
        <v>11</v>
      </c>
      <c r="I688" s="206">
        <v>43332.220949074072</v>
      </c>
      <c r="J688" s="2" t="s">
        <v>154</v>
      </c>
      <c r="K688" s="68" t="str">
        <f>VLOOKUP(D688,Base!D:E,2,0)</f>
        <v>LINARES</v>
      </c>
    </row>
    <row r="689" spans="1:11" ht="15" customHeight="1" x14ac:dyDescent="0.25">
      <c r="A689" s="18">
        <f t="shared" si="10"/>
        <v>835387</v>
      </c>
      <c r="B689" s="43" t="s">
        <v>157</v>
      </c>
      <c r="C689" s="43" t="s">
        <v>101</v>
      </c>
      <c r="D689" s="43" t="s">
        <v>104</v>
      </c>
      <c r="E689" s="43">
        <v>835387</v>
      </c>
      <c r="F689" s="43" t="s">
        <v>160</v>
      </c>
      <c r="G689" s="43">
        <v>11990</v>
      </c>
      <c r="H689" s="43">
        <v>5</v>
      </c>
      <c r="I689" s="206">
        <v>43332.217407407406</v>
      </c>
      <c r="J689" s="2" t="s">
        <v>154</v>
      </c>
      <c r="K689" s="68" t="str">
        <f>VLOOKUP(D689,Base!D:E,2,0)</f>
        <v>TALCA</v>
      </c>
    </row>
    <row r="690" spans="1:11" ht="15" customHeight="1" x14ac:dyDescent="0.25">
      <c r="A690" s="18">
        <f t="shared" si="10"/>
        <v>835387</v>
      </c>
      <c r="B690" s="43" t="s">
        <v>157</v>
      </c>
      <c r="C690" s="43" t="s">
        <v>105</v>
      </c>
      <c r="D690" s="43" t="s">
        <v>106</v>
      </c>
      <c r="E690" s="43">
        <v>835387</v>
      </c>
      <c r="F690" s="43" t="s">
        <v>160</v>
      </c>
      <c r="G690" s="43">
        <v>9990</v>
      </c>
      <c r="H690" s="43">
        <v>3</v>
      </c>
      <c r="I690" s="206">
        <v>43332.217638888891</v>
      </c>
      <c r="J690" s="2" t="s">
        <v>154</v>
      </c>
      <c r="K690" s="68" t="str">
        <f>VLOOKUP(D690,Base!D:E,2,0)</f>
        <v>BUIN</v>
      </c>
    </row>
    <row r="691" spans="1:11" ht="15" customHeight="1" x14ac:dyDescent="0.25">
      <c r="A691" s="18">
        <f t="shared" si="10"/>
        <v>835387</v>
      </c>
      <c r="B691" s="43" t="s">
        <v>157</v>
      </c>
      <c r="C691" s="43" t="s">
        <v>105</v>
      </c>
      <c r="D691" s="43" t="s">
        <v>107</v>
      </c>
      <c r="E691" s="43">
        <v>835387</v>
      </c>
      <c r="F691" s="43" t="s">
        <v>160</v>
      </c>
      <c r="G691" s="43">
        <v>8990</v>
      </c>
      <c r="H691" s="43">
        <v>2</v>
      </c>
      <c r="I691" s="206">
        <v>43332.217430555553</v>
      </c>
      <c r="J691" s="2" t="s">
        <v>154</v>
      </c>
      <c r="K691" s="68" t="str">
        <f>VLOOKUP(D691,Base!D:E,2,0)</f>
        <v>CERRILLOS</v>
      </c>
    </row>
    <row r="692" spans="1:11" ht="15" customHeight="1" x14ac:dyDescent="0.25">
      <c r="A692" s="18">
        <f t="shared" si="10"/>
        <v>835387</v>
      </c>
      <c r="B692" s="43" t="s">
        <v>157</v>
      </c>
      <c r="C692" s="43" t="s">
        <v>105</v>
      </c>
      <c r="D692" s="43" t="s">
        <v>108</v>
      </c>
      <c r="E692" s="43">
        <v>835387</v>
      </c>
      <c r="F692" s="43" t="s">
        <v>160</v>
      </c>
      <c r="G692" s="43">
        <v>8990</v>
      </c>
      <c r="H692" s="43">
        <v>2</v>
      </c>
      <c r="I692" s="206">
        <v>43332.217719907407</v>
      </c>
      <c r="J692" s="2" t="s">
        <v>154</v>
      </c>
      <c r="K692" s="68" t="str">
        <f>VLOOKUP(D692,Base!D:E,2,0)</f>
        <v>CERRO NAVIA</v>
      </c>
    </row>
    <row r="693" spans="1:11" ht="15" customHeight="1" x14ac:dyDescent="0.25">
      <c r="A693" s="18">
        <f t="shared" si="10"/>
        <v>835387</v>
      </c>
      <c r="B693" s="43" t="s">
        <v>157</v>
      </c>
      <c r="C693" s="43" t="s">
        <v>105</v>
      </c>
      <c r="D693" s="43" t="s">
        <v>109</v>
      </c>
      <c r="E693" s="43">
        <v>835387</v>
      </c>
      <c r="F693" s="43" t="s">
        <v>160</v>
      </c>
      <c r="G693" s="43">
        <v>9990</v>
      </c>
      <c r="H693" s="43">
        <v>4</v>
      </c>
      <c r="I693" s="206">
        <v>43332.217291666668</v>
      </c>
      <c r="J693" s="2" t="s">
        <v>154</v>
      </c>
      <c r="K693" s="68" t="str">
        <f>VLOOKUP(D693,Base!D:E,2,0)</f>
        <v>COLINA</v>
      </c>
    </row>
    <row r="694" spans="1:11" ht="15" customHeight="1" x14ac:dyDescent="0.25">
      <c r="A694" s="18">
        <f t="shared" si="10"/>
        <v>835387</v>
      </c>
      <c r="B694" s="43" t="s">
        <v>157</v>
      </c>
      <c r="C694" s="43" t="s">
        <v>105</v>
      </c>
      <c r="D694" s="43" t="s">
        <v>110</v>
      </c>
      <c r="E694" s="43">
        <v>835387</v>
      </c>
      <c r="F694" s="43" t="s">
        <v>160</v>
      </c>
      <c r="G694" s="43">
        <v>8990</v>
      </c>
      <c r="H694" s="43">
        <v>2</v>
      </c>
      <c r="I694" s="206">
        <v>43332.217974537038</v>
      </c>
      <c r="J694" s="2" t="s">
        <v>154</v>
      </c>
      <c r="K694" s="68" t="str">
        <f>VLOOKUP(D694,Base!D:E,2,0)</f>
        <v>CONCHALI</v>
      </c>
    </row>
    <row r="695" spans="1:11" ht="15" customHeight="1" x14ac:dyDescent="0.25">
      <c r="A695" s="18">
        <f t="shared" si="10"/>
        <v>835387</v>
      </c>
      <c r="B695" s="43" t="s">
        <v>157</v>
      </c>
      <c r="C695" s="43" t="s">
        <v>105</v>
      </c>
      <c r="D695" s="43" t="s">
        <v>111</v>
      </c>
      <c r="E695" s="43">
        <v>835387</v>
      </c>
      <c r="F695" s="43" t="s">
        <v>160</v>
      </c>
      <c r="G695" s="43">
        <v>8990</v>
      </c>
      <c r="H695" s="43">
        <v>2</v>
      </c>
      <c r="I695" s="206">
        <v>43332.21733796296</v>
      </c>
      <c r="J695" s="2" t="s">
        <v>154</v>
      </c>
      <c r="K695" s="68" t="str">
        <f>VLOOKUP(D695,Base!D:E,2,0)</f>
        <v>EL BOSQUE</v>
      </c>
    </row>
    <row r="696" spans="1:11" ht="15" customHeight="1" x14ac:dyDescent="0.25">
      <c r="A696" s="18">
        <f t="shared" si="10"/>
        <v>835387</v>
      </c>
      <c r="B696" s="43" t="s">
        <v>157</v>
      </c>
      <c r="C696" s="43" t="s">
        <v>105</v>
      </c>
      <c r="D696" s="43" t="s">
        <v>112</v>
      </c>
      <c r="E696" s="43">
        <v>835387</v>
      </c>
      <c r="F696" s="43" t="s">
        <v>160</v>
      </c>
      <c r="G696" s="43">
        <v>8990</v>
      </c>
      <c r="H696" s="43">
        <v>2</v>
      </c>
      <c r="I696" s="206">
        <v>43332.217372685183</v>
      </c>
      <c r="J696" s="2" t="s">
        <v>154</v>
      </c>
      <c r="K696" s="68" t="str">
        <f>VLOOKUP(D696,Base!D:E,2,0)</f>
        <v>ESTACION CENTRAL</v>
      </c>
    </row>
    <row r="697" spans="1:11" ht="15" customHeight="1" x14ac:dyDescent="0.25">
      <c r="A697" s="18">
        <f t="shared" si="10"/>
        <v>835387</v>
      </c>
      <c r="B697" s="43" t="s">
        <v>157</v>
      </c>
      <c r="C697" s="43" t="s">
        <v>105</v>
      </c>
      <c r="D697" s="43" t="s">
        <v>113</v>
      </c>
      <c r="E697" s="43">
        <v>835387</v>
      </c>
      <c r="F697" s="43" t="s">
        <v>160</v>
      </c>
      <c r="G697" s="43">
        <v>8990</v>
      </c>
      <c r="H697" s="43">
        <v>2</v>
      </c>
      <c r="I697" s="206">
        <v>43332.218124999999</v>
      </c>
      <c r="J697" s="2" t="s">
        <v>154</v>
      </c>
      <c r="K697" s="68" t="str">
        <f>VLOOKUP(D697,Base!D:E,2,0)</f>
        <v>HUECHURABA</v>
      </c>
    </row>
    <row r="698" spans="1:11" ht="15" customHeight="1" x14ac:dyDescent="0.25">
      <c r="A698" s="18">
        <f t="shared" si="10"/>
        <v>835387</v>
      </c>
      <c r="B698" s="43" t="s">
        <v>157</v>
      </c>
      <c r="C698" s="43" t="s">
        <v>105</v>
      </c>
      <c r="D698" s="43" t="s">
        <v>114</v>
      </c>
      <c r="E698" s="43">
        <v>835387</v>
      </c>
      <c r="F698" s="43" t="s">
        <v>160</v>
      </c>
      <c r="G698" s="43">
        <v>8990</v>
      </c>
      <c r="H698" s="43">
        <v>2</v>
      </c>
      <c r="I698" s="206">
        <v>43332.218958333331</v>
      </c>
      <c r="J698" s="2" t="s">
        <v>154</v>
      </c>
      <c r="K698" s="68" t="str">
        <f>VLOOKUP(D698,Base!D:E,2,0)</f>
        <v>INDEPENDENCIA</v>
      </c>
    </row>
    <row r="699" spans="1:11" ht="15" customHeight="1" x14ac:dyDescent="0.25">
      <c r="A699" s="18">
        <f t="shared" si="10"/>
        <v>835387</v>
      </c>
      <c r="B699" s="43" t="s">
        <v>157</v>
      </c>
      <c r="C699" s="43" t="s">
        <v>105</v>
      </c>
      <c r="D699" s="43" t="s">
        <v>115</v>
      </c>
      <c r="E699" s="43">
        <v>835387</v>
      </c>
      <c r="F699" s="43" t="s">
        <v>160</v>
      </c>
      <c r="G699" s="43">
        <v>8990</v>
      </c>
      <c r="H699" s="43">
        <v>2</v>
      </c>
      <c r="I699" s="206">
        <v>43332.217418981483</v>
      </c>
      <c r="J699" s="2" t="s">
        <v>154</v>
      </c>
      <c r="K699" s="68" t="str">
        <f>VLOOKUP(D699,Base!D:E,2,0)</f>
        <v>LA CISTERNA</v>
      </c>
    </row>
    <row r="700" spans="1:11" ht="15" customHeight="1" x14ac:dyDescent="0.25">
      <c r="A700" s="18">
        <f t="shared" si="10"/>
        <v>835387</v>
      </c>
      <c r="B700" s="43" t="s">
        <v>157</v>
      </c>
      <c r="C700" s="43" t="s">
        <v>105</v>
      </c>
      <c r="D700" s="43" t="s">
        <v>116</v>
      </c>
      <c r="E700" s="43">
        <v>835387</v>
      </c>
      <c r="F700" s="43" t="s">
        <v>160</v>
      </c>
      <c r="G700" s="43">
        <v>8990</v>
      </c>
      <c r="H700" s="43">
        <v>2</v>
      </c>
      <c r="I700" s="206">
        <v>43332.217291666668</v>
      </c>
      <c r="J700" s="2" t="s">
        <v>154</v>
      </c>
      <c r="K700" s="68" t="str">
        <f>VLOOKUP(D700,Base!D:E,2,0)</f>
        <v>LA FLORIDA</v>
      </c>
    </row>
    <row r="701" spans="1:11" ht="15" customHeight="1" x14ac:dyDescent="0.25">
      <c r="A701" s="18">
        <f t="shared" si="10"/>
        <v>835387</v>
      </c>
      <c r="B701" s="43" t="s">
        <v>157</v>
      </c>
      <c r="C701" s="43" t="s">
        <v>105</v>
      </c>
      <c r="D701" s="43" t="s">
        <v>117</v>
      </c>
      <c r="E701" s="43">
        <v>835387</v>
      </c>
      <c r="F701" s="43" t="s">
        <v>160</v>
      </c>
      <c r="G701" s="43">
        <v>8990</v>
      </c>
      <c r="H701" s="43">
        <v>2</v>
      </c>
      <c r="I701" s="206">
        <v>43332.217407407406</v>
      </c>
      <c r="J701" s="2" t="s">
        <v>154</v>
      </c>
      <c r="K701" s="68" t="str">
        <f>VLOOKUP(D701,Base!D:E,2,0)</f>
        <v>LA GRANJA</v>
      </c>
    </row>
    <row r="702" spans="1:11" ht="15" customHeight="1" x14ac:dyDescent="0.25">
      <c r="A702" s="18">
        <f t="shared" si="10"/>
        <v>835387</v>
      </c>
      <c r="B702" s="43" t="s">
        <v>157</v>
      </c>
      <c r="C702" s="43" t="s">
        <v>105</v>
      </c>
      <c r="D702" s="43" t="s">
        <v>118</v>
      </c>
      <c r="E702" s="43">
        <v>835387</v>
      </c>
      <c r="F702" s="43" t="s">
        <v>160</v>
      </c>
      <c r="G702" s="43">
        <v>8990</v>
      </c>
      <c r="H702" s="43">
        <v>2</v>
      </c>
      <c r="I702" s="206">
        <v>43332.217442129629</v>
      </c>
      <c r="J702" s="2" t="s">
        <v>154</v>
      </c>
      <c r="K702" s="68" t="str">
        <f>VLOOKUP(D702,Base!D:E,2,0)</f>
        <v>LA PINTANA</v>
      </c>
    </row>
    <row r="703" spans="1:11" ht="15" customHeight="1" x14ac:dyDescent="0.25">
      <c r="A703" s="18">
        <f t="shared" si="10"/>
        <v>835387</v>
      </c>
      <c r="B703" s="43" t="s">
        <v>157</v>
      </c>
      <c r="C703" s="43" t="s">
        <v>105</v>
      </c>
      <c r="D703" s="43" t="s">
        <v>119</v>
      </c>
      <c r="E703" s="43">
        <v>835387</v>
      </c>
      <c r="F703" s="43" t="s">
        <v>160</v>
      </c>
      <c r="G703" s="43">
        <v>8990</v>
      </c>
      <c r="H703" s="43">
        <v>2</v>
      </c>
      <c r="I703" s="206">
        <v>43332.219097222223</v>
      </c>
      <c r="J703" s="2" t="s">
        <v>154</v>
      </c>
      <c r="K703" s="68" t="str">
        <f>VLOOKUP(D703,Base!D:E,2,0)</f>
        <v>LA REINA</v>
      </c>
    </row>
    <row r="704" spans="1:11" ht="15" customHeight="1" x14ac:dyDescent="0.25">
      <c r="A704" s="18">
        <f t="shared" si="10"/>
        <v>835387</v>
      </c>
      <c r="B704" s="43" t="s">
        <v>157</v>
      </c>
      <c r="C704" s="43" t="s">
        <v>105</v>
      </c>
      <c r="D704" s="43" t="s">
        <v>120</v>
      </c>
      <c r="E704" s="43">
        <v>835387</v>
      </c>
      <c r="F704" s="43" t="s">
        <v>160</v>
      </c>
      <c r="G704" s="43">
        <v>9990</v>
      </c>
      <c r="H704" s="43">
        <v>4</v>
      </c>
      <c r="I704" s="206">
        <v>43332.217361111107</v>
      </c>
      <c r="J704" s="2" t="s">
        <v>154</v>
      </c>
      <c r="K704" s="68" t="str">
        <f>VLOOKUP(D704,Base!D:E,2,0)</f>
        <v>LAMPA</v>
      </c>
    </row>
    <row r="705" spans="1:11" ht="15" customHeight="1" x14ac:dyDescent="0.25">
      <c r="A705" s="18">
        <f t="shared" si="10"/>
        <v>835387</v>
      </c>
      <c r="B705" s="43" t="s">
        <v>157</v>
      </c>
      <c r="C705" s="43" t="s">
        <v>105</v>
      </c>
      <c r="D705" s="43" t="s">
        <v>121</v>
      </c>
      <c r="E705" s="43">
        <v>835387</v>
      </c>
      <c r="F705" s="43" t="s">
        <v>160</v>
      </c>
      <c r="G705" s="43">
        <v>8990</v>
      </c>
      <c r="H705" s="43">
        <v>2</v>
      </c>
      <c r="I705" s="206">
        <v>43332.217719907407</v>
      </c>
      <c r="J705" s="2" t="s">
        <v>154</v>
      </c>
      <c r="K705" s="68" t="str">
        <f>VLOOKUP(D705,Base!D:E,2,0)</f>
        <v>LAS CONDES</v>
      </c>
    </row>
    <row r="706" spans="1:11" ht="15" customHeight="1" x14ac:dyDescent="0.25">
      <c r="A706" s="18">
        <f t="shared" ref="A706:A769" si="11">E706</f>
        <v>835387</v>
      </c>
      <c r="B706" s="43" t="s">
        <v>157</v>
      </c>
      <c r="C706" s="43" t="s">
        <v>105</v>
      </c>
      <c r="D706" s="43" t="s">
        <v>122</v>
      </c>
      <c r="E706" s="43">
        <v>835387</v>
      </c>
      <c r="F706" s="43" t="s">
        <v>160</v>
      </c>
      <c r="G706" s="43">
        <v>8990</v>
      </c>
      <c r="H706" s="43">
        <v>2</v>
      </c>
      <c r="I706" s="206">
        <v>43332.219861111109</v>
      </c>
      <c r="J706" s="2" t="s">
        <v>154</v>
      </c>
      <c r="K706" s="68" t="str">
        <f>VLOOKUP(D706,Base!D:E,2,0)</f>
        <v>LO BARNECHEA</v>
      </c>
    </row>
    <row r="707" spans="1:11" ht="15" customHeight="1" x14ac:dyDescent="0.25">
      <c r="A707" s="18">
        <f t="shared" si="11"/>
        <v>835387</v>
      </c>
      <c r="B707" s="43" t="s">
        <v>157</v>
      </c>
      <c r="C707" s="43" t="s">
        <v>105</v>
      </c>
      <c r="D707" s="43" t="s">
        <v>123</v>
      </c>
      <c r="E707" s="43">
        <v>835387</v>
      </c>
      <c r="F707" s="43" t="s">
        <v>160</v>
      </c>
      <c r="G707" s="43">
        <v>8990</v>
      </c>
      <c r="H707" s="43">
        <v>2</v>
      </c>
      <c r="I707" s="206">
        <v>43332.220231481479</v>
      </c>
      <c r="J707" s="2" t="s">
        <v>154</v>
      </c>
      <c r="K707" s="68" t="str">
        <f>VLOOKUP(D707,Base!D:E,2,0)</f>
        <v>LO ESPEJO</v>
      </c>
    </row>
    <row r="708" spans="1:11" ht="15" customHeight="1" x14ac:dyDescent="0.25">
      <c r="A708" s="18">
        <f t="shared" si="11"/>
        <v>835387</v>
      </c>
      <c r="B708" s="43" t="s">
        <v>157</v>
      </c>
      <c r="C708" s="43" t="s">
        <v>105</v>
      </c>
      <c r="D708" s="43" t="s">
        <v>124</v>
      </c>
      <c r="E708" s="43">
        <v>835387</v>
      </c>
      <c r="F708" s="43" t="s">
        <v>160</v>
      </c>
      <c r="G708" s="43">
        <v>8990</v>
      </c>
      <c r="H708" s="43">
        <v>2</v>
      </c>
      <c r="I708" s="206">
        <v>43332.217395833337</v>
      </c>
      <c r="J708" s="2" t="s">
        <v>154</v>
      </c>
      <c r="K708" s="68" t="str">
        <f>VLOOKUP(D708,Base!D:E,2,0)</f>
        <v>LO PRADO</v>
      </c>
    </row>
    <row r="709" spans="1:11" ht="15" customHeight="1" x14ac:dyDescent="0.25">
      <c r="A709" s="18">
        <f t="shared" si="11"/>
        <v>835387</v>
      </c>
      <c r="B709" s="43" t="s">
        <v>157</v>
      </c>
      <c r="C709" s="43" t="s">
        <v>105</v>
      </c>
      <c r="D709" s="43" t="s">
        <v>125</v>
      </c>
      <c r="E709" s="43">
        <v>835387</v>
      </c>
      <c r="F709" s="43" t="s">
        <v>160</v>
      </c>
      <c r="G709" s="43">
        <v>8990</v>
      </c>
      <c r="H709" s="43">
        <v>2</v>
      </c>
      <c r="I709" s="206">
        <v>43332.21756944443</v>
      </c>
      <c r="J709" s="2" t="s">
        <v>154</v>
      </c>
      <c r="K709" s="68" t="str">
        <f>VLOOKUP(D709,Base!D:E,2,0)</f>
        <v>MACUL</v>
      </c>
    </row>
    <row r="710" spans="1:11" ht="15" customHeight="1" x14ac:dyDescent="0.25">
      <c r="A710" s="18">
        <f t="shared" si="11"/>
        <v>835387</v>
      </c>
      <c r="B710" s="43" t="s">
        <v>157</v>
      </c>
      <c r="C710" s="43" t="s">
        <v>105</v>
      </c>
      <c r="D710" s="43" t="s">
        <v>126</v>
      </c>
      <c r="E710" s="43">
        <v>835387</v>
      </c>
      <c r="F710" s="43" t="s">
        <v>160</v>
      </c>
      <c r="G710" s="43">
        <v>8990</v>
      </c>
      <c r="H710" s="43">
        <v>2</v>
      </c>
      <c r="I710" s="206">
        <v>43332.217349537037</v>
      </c>
      <c r="J710" s="2" t="s">
        <v>154</v>
      </c>
      <c r="K710" s="68" t="str">
        <f>VLOOKUP(D710,Base!D:E,2,0)</f>
        <v>MAIPU</v>
      </c>
    </row>
    <row r="711" spans="1:11" ht="15" customHeight="1" x14ac:dyDescent="0.25">
      <c r="A711" s="18">
        <f t="shared" si="11"/>
        <v>835387</v>
      </c>
      <c r="B711" s="43" t="s">
        <v>157</v>
      </c>
      <c r="C711" s="43" t="s">
        <v>105</v>
      </c>
      <c r="D711" s="43" t="s">
        <v>127</v>
      </c>
      <c r="E711" s="43">
        <v>835387</v>
      </c>
      <c r="F711" s="43" t="s">
        <v>160</v>
      </c>
      <c r="G711" s="43">
        <v>10990</v>
      </c>
      <c r="H711" s="43">
        <v>3</v>
      </c>
      <c r="I711" s="206">
        <v>43332.217430555553</v>
      </c>
      <c r="J711" s="2" t="s">
        <v>154</v>
      </c>
      <c r="K711" s="68" t="str">
        <f>VLOOKUP(D711,Base!D:E,2,0)</f>
        <v>MELIPILLA</v>
      </c>
    </row>
    <row r="712" spans="1:11" ht="15" customHeight="1" x14ac:dyDescent="0.25">
      <c r="A712" s="18">
        <f t="shared" si="11"/>
        <v>835387</v>
      </c>
      <c r="B712" s="43" t="s">
        <v>157</v>
      </c>
      <c r="C712" s="43" t="s">
        <v>105</v>
      </c>
      <c r="D712" s="43" t="s">
        <v>128</v>
      </c>
      <c r="E712" s="43">
        <v>835387</v>
      </c>
      <c r="F712" s="43" t="s">
        <v>160</v>
      </c>
      <c r="G712" s="43">
        <v>8990</v>
      </c>
      <c r="H712" s="43">
        <v>2</v>
      </c>
      <c r="I712" s="206">
        <v>43332.217974537038</v>
      </c>
      <c r="J712" s="2" t="s">
        <v>154</v>
      </c>
      <c r="K712" s="68" t="str">
        <f>VLOOKUP(D712,Base!D:E,2,0)</f>
        <v>ÑUÑOA</v>
      </c>
    </row>
    <row r="713" spans="1:11" ht="15" customHeight="1" x14ac:dyDescent="0.25">
      <c r="A713" s="18">
        <f t="shared" si="11"/>
        <v>835387</v>
      </c>
      <c r="B713" s="43" t="s">
        <v>157</v>
      </c>
      <c r="C713" s="43" t="s">
        <v>105</v>
      </c>
      <c r="D713" s="43" t="s">
        <v>129</v>
      </c>
      <c r="E713" s="43">
        <v>835387</v>
      </c>
      <c r="F713" s="43" t="s">
        <v>160</v>
      </c>
      <c r="G713" s="43">
        <v>9990</v>
      </c>
      <c r="H713" s="43">
        <v>3</v>
      </c>
      <c r="I713" s="206">
        <v>43332.219618055547</v>
      </c>
      <c r="J713" s="2" t="s">
        <v>154</v>
      </c>
      <c r="K713" s="68" t="str">
        <f>VLOOKUP(D713,Base!D:E,2,0)</f>
        <v>PADRE HURTADO</v>
      </c>
    </row>
    <row r="714" spans="1:11" ht="15" customHeight="1" x14ac:dyDescent="0.25">
      <c r="A714" s="18">
        <f t="shared" si="11"/>
        <v>835387</v>
      </c>
      <c r="B714" s="43" t="s">
        <v>157</v>
      </c>
      <c r="C714" s="43" t="s">
        <v>105</v>
      </c>
      <c r="D714" s="43" t="s">
        <v>130</v>
      </c>
      <c r="E714" s="43">
        <v>835387</v>
      </c>
      <c r="F714" s="43" t="s">
        <v>160</v>
      </c>
      <c r="G714" s="43">
        <v>10990</v>
      </c>
      <c r="H714" s="43">
        <v>3</v>
      </c>
      <c r="I714" s="206">
        <v>43332.219988425917</v>
      </c>
      <c r="J714" s="2" t="s">
        <v>154</v>
      </c>
      <c r="K714" s="68" t="str">
        <f>VLOOKUP(D714,Base!D:E,2,0)</f>
        <v>PAINE</v>
      </c>
    </row>
    <row r="715" spans="1:11" ht="15" customHeight="1" x14ac:dyDescent="0.25">
      <c r="A715" s="18">
        <f t="shared" si="11"/>
        <v>835387</v>
      </c>
      <c r="B715" s="43" t="s">
        <v>157</v>
      </c>
      <c r="C715" s="43" t="s">
        <v>105</v>
      </c>
      <c r="D715" s="43" t="s">
        <v>131</v>
      </c>
      <c r="E715" s="43">
        <v>835387</v>
      </c>
      <c r="F715" s="43" t="s">
        <v>160</v>
      </c>
      <c r="G715" s="43">
        <v>8990</v>
      </c>
      <c r="H715" s="43">
        <v>2</v>
      </c>
      <c r="I715" s="206">
        <v>43332.21738425926</v>
      </c>
      <c r="J715" s="2" t="s">
        <v>154</v>
      </c>
      <c r="K715" s="68" t="str">
        <f>VLOOKUP(D715,Base!D:E,2,0)</f>
        <v>PEDRO AGUIRRE CERDA</v>
      </c>
    </row>
    <row r="716" spans="1:11" ht="15" customHeight="1" x14ac:dyDescent="0.25">
      <c r="A716" s="18">
        <f t="shared" si="11"/>
        <v>835387</v>
      </c>
      <c r="B716" s="43" t="s">
        <v>157</v>
      </c>
      <c r="C716" s="43" t="s">
        <v>105</v>
      </c>
      <c r="D716" s="43" t="s">
        <v>132</v>
      </c>
      <c r="E716" s="43">
        <v>835387</v>
      </c>
      <c r="F716" s="43" t="s">
        <v>160</v>
      </c>
      <c r="G716" s="43">
        <v>9990</v>
      </c>
      <c r="H716" s="43">
        <v>3</v>
      </c>
      <c r="I716" s="206">
        <v>43332.217407407406</v>
      </c>
      <c r="J716" s="2" t="s">
        <v>154</v>
      </c>
      <c r="K716" s="68" t="str">
        <f>VLOOKUP(D716,Base!D:E,2,0)</f>
        <v>PEÑAFLOR</v>
      </c>
    </row>
    <row r="717" spans="1:11" ht="15" customHeight="1" x14ac:dyDescent="0.25">
      <c r="A717" s="18">
        <f t="shared" si="11"/>
        <v>835387</v>
      </c>
      <c r="B717" s="43" t="s">
        <v>157</v>
      </c>
      <c r="C717" s="43" t="s">
        <v>105</v>
      </c>
      <c r="D717" s="43" t="s">
        <v>133</v>
      </c>
      <c r="E717" s="43">
        <v>835387</v>
      </c>
      <c r="F717" s="43" t="s">
        <v>160</v>
      </c>
      <c r="G717" s="43">
        <v>8990</v>
      </c>
      <c r="H717" s="43">
        <v>2</v>
      </c>
      <c r="I717" s="206">
        <v>43332.2187037037</v>
      </c>
      <c r="J717" s="2" t="s">
        <v>154</v>
      </c>
      <c r="K717" s="68" t="str">
        <f>VLOOKUP(D717,Base!D:E,2,0)</f>
        <v>PEÑALOLEN</v>
      </c>
    </row>
    <row r="718" spans="1:11" ht="15" customHeight="1" x14ac:dyDescent="0.25">
      <c r="A718" s="18">
        <f t="shared" si="11"/>
        <v>835387</v>
      </c>
      <c r="B718" s="43" t="s">
        <v>157</v>
      </c>
      <c r="C718" s="43" t="s">
        <v>105</v>
      </c>
      <c r="D718" s="43" t="s">
        <v>134</v>
      </c>
      <c r="E718" s="43">
        <v>835387</v>
      </c>
      <c r="F718" s="43" t="s">
        <v>160</v>
      </c>
      <c r="G718" s="43">
        <v>8990</v>
      </c>
      <c r="H718" s="43">
        <v>2</v>
      </c>
      <c r="I718" s="206">
        <v>43332.21733796296</v>
      </c>
      <c r="J718" s="2" t="s">
        <v>154</v>
      </c>
      <c r="K718" s="68" t="str">
        <f>VLOOKUP(D718,Base!D:E,2,0)</f>
        <v>PROVIDENCIA</v>
      </c>
    </row>
    <row r="719" spans="1:11" ht="15" customHeight="1" x14ac:dyDescent="0.25">
      <c r="A719" s="18">
        <f t="shared" si="11"/>
        <v>835387</v>
      </c>
      <c r="B719" s="43" t="s">
        <v>157</v>
      </c>
      <c r="C719" s="43" t="s">
        <v>105</v>
      </c>
      <c r="D719" s="43" t="s">
        <v>135</v>
      </c>
      <c r="E719" s="43">
        <v>835387</v>
      </c>
      <c r="F719" s="43" t="s">
        <v>160</v>
      </c>
      <c r="G719" s="43">
        <v>8990</v>
      </c>
      <c r="H719" s="43">
        <v>2</v>
      </c>
      <c r="I719" s="206">
        <v>43332.217418981483</v>
      </c>
      <c r="J719" s="2" t="s">
        <v>154</v>
      </c>
      <c r="K719" s="68" t="str">
        <f>VLOOKUP(D719,Base!D:E,2,0)</f>
        <v>PUDAHUEL</v>
      </c>
    </row>
    <row r="720" spans="1:11" ht="15" customHeight="1" x14ac:dyDescent="0.25">
      <c r="A720" s="18">
        <f t="shared" si="11"/>
        <v>835387</v>
      </c>
      <c r="B720" s="43" t="s">
        <v>157</v>
      </c>
      <c r="C720" s="43" t="s">
        <v>105</v>
      </c>
      <c r="D720" s="43" t="s">
        <v>136</v>
      </c>
      <c r="E720" s="43">
        <v>835387</v>
      </c>
      <c r="F720" s="43" t="s">
        <v>160</v>
      </c>
      <c r="G720" s="43">
        <v>8990</v>
      </c>
      <c r="H720" s="43">
        <v>2</v>
      </c>
      <c r="I720" s="206">
        <v>43332.217604166668</v>
      </c>
      <c r="J720" s="2" t="s">
        <v>154</v>
      </c>
      <c r="K720" s="68" t="str">
        <f>VLOOKUP(D720,Base!D:E,2,0)</f>
        <v>PUENTE ALTO</v>
      </c>
    </row>
    <row r="721" spans="1:11" ht="15" customHeight="1" x14ac:dyDescent="0.25">
      <c r="A721" s="18">
        <f t="shared" si="11"/>
        <v>835387</v>
      </c>
      <c r="B721" s="43" t="s">
        <v>157</v>
      </c>
      <c r="C721" s="43" t="s">
        <v>105</v>
      </c>
      <c r="D721" s="43" t="s">
        <v>137</v>
      </c>
      <c r="E721" s="43">
        <v>835387</v>
      </c>
      <c r="F721" s="43" t="s">
        <v>160</v>
      </c>
      <c r="G721" s="43">
        <v>8990</v>
      </c>
      <c r="H721" s="43">
        <v>2</v>
      </c>
      <c r="I721" s="206">
        <v>43332.217349537037</v>
      </c>
      <c r="J721" s="2" t="s">
        <v>154</v>
      </c>
      <c r="K721" s="68" t="str">
        <f>VLOOKUP(D721,Base!D:E,2,0)</f>
        <v>QUILICURA</v>
      </c>
    </row>
    <row r="722" spans="1:11" ht="15" customHeight="1" x14ac:dyDescent="0.25">
      <c r="A722" s="18">
        <f t="shared" si="11"/>
        <v>835387</v>
      </c>
      <c r="B722" s="43" t="s">
        <v>157</v>
      </c>
      <c r="C722" s="43" t="s">
        <v>105</v>
      </c>
      <c r="D722" s="43" t="s">
        <v>138</v>
      </c>
      <c r="E722" s="43">
        <v>835387</v>
      </c>
      <c r="F722" s="43" t="s">
        <v>160</v>
      </c>
      <c r="G722" s="43">
        <v>8990</v>
      </c>
      <c r="H722" s="43">
        <v>2</v>
      </c>
      <c r="I722" s="206">
        <v>43332.21856481483</v>
      </c>
      <c r="J722" s="2" t="s">
        <v>154</v>
      </c>
      <c r="K722" s="68" t="str">
        <f>VLOOKUP(D722,Base!D:E,2,0)</f>
        <v>QUINTA NORMAL</v>
      </c>
    </row>
    <row r="723" spans="1:11" ht="15" customHeight="1" x14ac:dyDescent="0.25">
      <c r="A723" s="18">
        <f t="shared" si="11"/>
        <v>835387</v>
      </c>
      <c r="B723" s="43" t="s">
        <v>157</v>
      </c>
      <c r="C723" s="43" t="s">
        <v>105</v>
      </c>
      <c r="D723" s="43" t="s">
        <v>139</v>
      </c>
      <c r="E723" s="43">
        <v>835387</v>
      </c>
      <c r="F723" s="43" t="s">
        <v>160</v>
      </c>
      <c r="G723" s="43">
        <v>8990</v>
      </c>
      <c r="H723" s="43">
        <v>2</v>
      </c>
      <c r="I723" s="206">
        <v>43332.21738425926</v>
      </c>
      <c r="J723" s="2" t="s">
        <v>154</v>
      </c>
      <c r="K723" s="68" t="str">
        <f>VLOOKUP(D723,Base!D:E,2,0)</f>
        <v>RECOLETA</v>
      </c>
    </row>
    <row r="724" spans="1:11" ht="15" customHeight="1" x14ac:dyDescent="0.25">
      <c r="A724" s="18">
        <f t="shared" si="11"/>
        <v>835387</v>
      </c>
      <c r="B724" s="43" t="s">
        <v>157</v>
      </c>
      <c r="C724" s="43" t="s">
        <v>105</v>
      </c>
      <c r="D724" s="43" t="s">
        <v>140</v>
      </c>
      <c r="E724" s="43">
        <v>835387</v>
      </c>
      <c r="F724" s="43" t="s">
        <v>160</v>
      </c>
      <c r="G724" s="43">
        <v>8990</v>
      </c>
      <c r="H724" s="43">
        <v>2</v>
      </c>
      <c r="I724" s="206">
        <v>43332.217777777783</v>
      </c>
      <c r="J724" s="2" t="s">
        <v>154</v>
      </c>
      <c r="K724" s="68" t="str">
        <f>VLOOKUP(D724,Base!D:E,2,0)</f>
        <v>RENCA</v>
      </c>
    </row>
    <row r="725" spans="1:11" ht="15" customHeight="1" x14ac:dyDescent="0.25">
      <c r="A725" s="18">
        <f t="shared" si="11"/>
        <v>835387</v>
      </c>
      <c r="B725" s="43" t="s">
        <v>157</v>
      </c>
      <c r="C725" s="43" t="s">
        <v>105</v>
      </c>
      <c r="D725" s="43" t="s">
        <v>141</v>
      </c>
      <c r="E725" s="43">
        <v>835387</v>
      </c>
      <c r="F725" s="43" t="s">
        <v>160</v>
      </c>
      <c r="G725" s="43">
        <v>8990</v>
      </c>
      <c r="H725" s="43">
        <v>2</v>
      </c>
      <c r="I725" s="206">
        <v>43332.219224537039</v>
      </c>
      <c r="J725" s="2" t="s">
        <v>154</v>
      </c>
      <c r="K725" s="68" t="str">
        <f>VLOOKUP(D725,Base!D:E,2,0)</f>
        <v>SAN BERNARDO</v>
      </c>
    </row>
    <row r="726" spans="1:11" ht="15" customHeight="1" x14ac:dyDescent="0.25">
      <c r="A726" s="18">
        <f t="shared" si="11"/>
        <v>835387</v>
      </c>
      <c r="B726" s="43" t="s">
        <v>157</v>
      </c>
      <c r="C726" s="43" t="s">
        <v>105</v>
      </c>
      <c r="D726" s="43" t="s">
        <v>142</v>
      </c>
      <c r="E726" s="43">
        <v>835387</v>
      </c>
      <c r="F726" s="43" t="s">
        <v>160</v>
      </c>
      <c r="G726" s="43">
        <v>8990</v>
      </c>
      <c r="H726" s="43">
        <v>2</v>
      </c>
      <c r="I726" s="206">
        <v>43332.218275462961</v>
      </c>
      <c r="J726" s="2" t="s">
        <v>154</v>
      </c>
      <c r="K726" s="68" t="str">
        <f>VLOOKUP(D726,Base!D:E,2,0)</f>
        <v>SAN JOAQUIN</v>
      </c>
    </row>
    <row r="727" spans="1:11" ht="15" customHeight="1" x14ac:dyDescent="0.25">
      <c r="A727" s="18">
        <f t="shared" si="11"/>
        <v>835387</v>
      </c>
      <c r="B727" s="43" t="s">
        <v>157</v>
      </c>
      <c r="C727" s="43" t="s">
        <v>105</v>
      </c>
      <c r="D727" s="43" t="s">
        <v>143</v>
      </c>
      <c r="E727" s="43">
        <v>835387</v>
      </c>
      <c r="F727" s="43" t="s">
        <v>160</v>
      </c>
      <c r="G727" s="43">
        <v>8990</v>
      </c>
      <c r="H727" s="43">
        <v>2</v>
      </c>
      <c r="I727" s="206">
        <v>43332.217314814807</v>
      </c>
      <c r="J727" s="2" t="s">
        <v>154</v>
      </c>
      <c r="K727" s="68" t="str">
        <f>VLOOKUP(D727,Base!D:E,2,0)</f>
        <v>SAN MIGUEL</v>
      </c>
    </row>
    <row r="728" spans="1:11" ht="15" customHeight="1" x14ac:dyDescent="0.25">
      <c r="A728" s="18">
        <f t="shared" si="11"/>
        <v>835387</v>
      </c>
      <c r="B728" s="43" t="s">
        <v>157</v>
      </c>
      <c r="C728" s="43" t="s">
        <v>105</v>
      </c>
      <c r="D728" s="43" t="s">
        <v>144</v>
      </c>
      <c r="E728" s="43">
        <v>835387</v>
      </c>
      <c r="F728" s="43" t="s">
        <v>160</v>
      </c>
      <c r="G728" s="43">
        <v>8990</v>
      </c>
      <c r="H728" s="43">
        <v>2</v>
      </c>
      <c r="I728" s="206">
        <v>43332.217476851853</v>
      </c>
      <c r="J728" s="2" t="s">
        <v>154</v>
      </c>
      <c r="K728" s="68" t="str">
        <f>VLOOKUP(D728,Base!D:E,2,0)</f>
        <v>SAN RAMON</v>
      </c>
    </row>
    <row r="729" spans="1:11" ht="15" customHeight="1" x14ac:dyDescent="0.25">
      <c r="A729" s="18">
        <f t="shared" si="11"/>
        <v>835387</v>
      </c>
      <c r="B729" s="43" t="s">
        <v>157</v>
      </c>
      <c r="C729" s="43" t="s">
        <v>105</v>
      </c>
      <c r="D729" s="43" t="s">
        <v>145</v>
      </c>
      <c r="E729" s="43">
        <v>835387</v>
      </c>
      <c r="F729" s="43" t="s">
        <v>160</v>
      </c>
      <c r="G729" s="43">
        <v>8990</v>
      </c>
      <c r="H729" s="43">
        <v>2</v>
      </c>
      <c r="I729" s="206">
        <v>43332.219224537039</v>
      </c>
      <c r="J729" s="2" t="s">
        <v>154</v>
      </c>
      <c r="K729" s="68" t="str">
        <f>VLOOKUP(D729,Base!D:E,2,0)</f>
        <v>SANTIAGO</v>
      </c>
    </row>
    <row r="730" spans="1:11" ht="15" customHeight="1" x14ac:dyDescent="0.25">
      <c r="A730" s="18">
        <f>E730</f>
        <v>835387</v>
      </c>
      <c r="B730" s="43" t="s">
        <v>157</v>
      </c>
      <c r="C730" s="43" t="s">
        <v>105</v>
      </c>
      <c r="D730" s="43" t="s">
        <v>146</v>
      </c>
      <c r="E730" s="43">
        <v>835387</v>
      </c>
      <c r="F730" s="43" t="s">
        <v>160</v>
      </c>
      <c r="G730" s="43">
        <v>9990</v>
      </c>
      <c r="H730" s="43">
        <v>3</v>
      </c>
      <c r="I730" s="206">
        <v>43332.217361111107</v>
      </c>
      <c r="J730" s="2" t="s">
        <v>154</v>
      </c>
      <c r="K730" s="68" t="str">
        <f>VLOOKUP(D730,Base!D:E,2,0)</f>
        <v>TALAGANTE</v>
      </c>
    </row>
    <row r="731" spans="1:11" ht="15" customHeight="1" x14ac:dyDescent="0.25">
      <c r="A731" s="18">
        <f t="shared" si="11"/>
        <v>835387</v>
      </c>
      <c r="B731" s="43" t="s">
        <v>157</v>
      </c>
      <c r="C731" s="43" t="s">
        <v>105</v>
      </c>
      <c r="D731" s="43" t="s">
        <v>147</v>
      </c>
      <c r="E731" s="43">
        <v>835387</v>
      </c>
      <c r="F731" s="43" t="s">
        <v>160</v>
      </c>
      <c r="G731" s="43">
        <v>8990</v>
      </c>
      <c r="H731" s="43">
        <v>2</v>
      </c>
      <c r="I731" s="206">
        <v>43332.217361111107</v>
      </c>
      <c r="J731" s="2" t="s">
        <v>154</v>
      </c>
      <c r="K731" s="68" t="str">
        <f>VLOOKUP(D731,Base!D:E,2,0)</f>
        <v>VITACURA</v>
      </c>
    </row>
    <row r="732" spans="1:11" ht="15" customHeight="1" x14ac:dyDescent="0.25">
      <c r="A732" s="18">
        <f t="shared" si="11"/>
        <v>954134</v>
      </c>
      <c r="B732" s="43" t="s">
        <v>157</v>
      </c>
      <c r="C732" s="43" t="s">
        <v>36</v>
      </c>
      <c r="D732" s="43" t="s">
        <v>37</v>
      </c>
      <c r="E732" s="43">
        <v>954134</v>
      </c>
      <c r="F732" s="43" t="s">
        <v>161</v>
      </c>
      <c r="G732" s="43">
        <v>9990</v>
      </c>
      <c r="H732" s="43">
        <v>5</v>
      </c>
      <c r="I732" s="206">
        <v>43332.217349537037</v>
      </c>
      <c r="J732" s="2" t="s">
        <v>152</v>
      </c>
      <c r="K732" s="68" t="str">
        <f>VLOOKUP(D732,Base!D:E,2,0)</f>
        <v>ANTOFAGASTA</v>
      </c>
    </row>
    <row r="733" spans="1:11" ht="15" customHeight="1" x14ac:dyDescent="0.25">
      <c r="A733" s="18">
        <f t="shared" si="11"/>
        <v>954134</v>
      </c>
      <c r="B733" s="43" t="s">
        <v>157</v>
      </c>
      <c r="C733" s="43" t="s">
        <v>36</v>
      </c>
      <c r="D733" s="43" t="s">
        <v>42</v>
      </c>
      <c r="E733" s="43">
        <v>954134</v>
      </c>
      <c r="F733" s="43" t="s">
        <v>161</v>
      </c>
      <c r="G733" s="43">
        <v>9990</v>
      </c>
      <c r="H733" s="43">
        <v>5</v>
      </c>
      <c r="I733" s="206">
        <v>43332.21974537037</v>
      </c>
      <c r="J733" s="2" t="s">
        <v>152</v>
      </c>
      <c r="K733" s="68" t="str">
        <f>VLOOKUP(D733,Base!D:E,2,0)</f>
        <v>CALAMA</v>
      </c>
    </row>
    <row r="734" spans="1:11" ht="15" customHeight="1" x14ac:dyDescent="0.25">
      <c r="A734" s="18">
        <f t="shared" si="11"/>
        <v>954134</v>
      </c>
      <c r="B734" s="43" t="s">
        <v>157</v>
      </c>
      <c r="C734" s="43" t="s">
        <v>44</v>
      </c>
      <c r="D734" s="43" t="s">
        <v>45</v>
      </c>
      <c r="E734" s="43">
        <v>954134</v>
      </c>
      <c r="F734" s="43" t="s">
        <v>161</v>
      </c>
      <c r="G734" s="43">
        <v>10990</v>
      </c>
      <c r="H734" s="43">
        <v>7</v>
      </c>
      <c r="I734" s="206">
        <v>43332.217476851853</v>
      </c>
      <c r="J734" s="2" t="s">
        <v>152</v>
      </c>
      <c r="K734" s="68" t="str">
        <f>VLOOKUP(D734,Base!D:E,2,0)</f>
        <v>ARICA</v>
      </c>
    </row>
    <row r="735" spans="1:11" ht="15" customHeight="1" x14ac:dyDescent="0.25">
      <c r="A735" s="18">
        <f t="shared" si="11"/>
        <v>954134</v>
      </c>
      <c r="B735" s="43" t="s">
        <v>157</v>
      </c>
      <c r="C735" s="43" t="s">
        <v>46</v>
      </c>
      <c r="D735" s="43" t="s">
        <v>47</v>
      </c>
      <c r="E735" s="43">
        <v>954134</v>
      </c>
      <c r="F735" s="43" t="s">
        <v>161</v>
      </c>
      <c r="G735" s="43">
        <v>9990</v>
      </c>
      <c r="H735" s="43">
        <v>7</v>
      </c>
      <c r="I735" s="206">
        <v>43332.219629629632</v>
      </c>
      <c r="J735" s="2" t="s">
        <v>152</v>
      </c>
      <c r="K735" s="68" t="str">
        <f>VLOOKUP(D735,Base!D:E,2,0)</f>
        <v>COPIAPO</v>
      </c>
    </row>
    <row r="736" spans="1:11" ht="15" customHeight="1" x14ac:dyDescent="0.25">
      <c r="A736" s="18">
        <f t="shared" si="11"/>
        <v>954134</v>
      </c>
      <c r="B736" s="43" t="s">
        <v>157</v>
      </c>
      <c r="C736" s="43" t="s">
        <v>46</v>
      </c>
      <c r="D736" s="43" t="s">
        <v>48</v>
      </c>
      <c r="E736" s="43">
        <v>954134</v>
      </c>
      <c r="F736" s="43" t="s">
        <v>161</v>
      </c>
      <c r="G736" s="43">
        <v>12990</v>
      </c>
      <c r="H736" s="43">
        <v>9</v>
      </c>
      <c r="I736" s="206">
        <v>43332.220590277779</v>
      </c>
      <c r="J736" s="2" t="s">
        <v>152</v>
      </c>
      <c r="K736" s="68" t="str">
        <f>VLOOKUP(D736,Base!D:E,2,0)</f>
        <v>VALLENAR</v>
      </c>
    </row>
    <row r="737" spans="1:11" ht="15" customHeight="1" x14ac:dyDescent="0.25">
      <c r="A737" s="18">
        <f t="shared" si="11"/>
        <v>954134</v>
      </c>
      <c r="B737" s="43" t="s">
        <v>157</v>
      </c>
      <c r="C737" s="43" t="s">
        <v>51</v>
      </c>
      <c r="D737" s="43" t="s">
        <v>52</v>
      </c>
      <c r="E737" s="43">
        <v>954134</v>
      </c>
      <c r="F737" s="43" t="s">
        <v>161</v>
      </c>
      <c r="G737" s="43">
        <v>4990</v>
      </c>
      <c r="H737" s="43">
        <v>4</v>
      </c>
      <c r="I737" s="206">
        <v>43332.217361111107</v>
      </c>
      <c r="J737" s="2" t="s">
        <v>152</v>
      </c>
      <c r="K737" s="68" t="str">
        <f>VLOOKUP(D737,Base!D:E,2,0)</f>
        <v>COQUIMBO</v>
      </c>
    </row>
    <row r="738" spans="1:11" ht="15" customHeight="1" x14ac:dyDescent="0.25">
      <c r="A738" s="18">
        <f t="shared" si="11"/>
        <v>954134</v>
      </c>
      <c r="B738" s="43" t="s">
        <v>157</v>
      </c>
      <c r="C738" s="43" t="s">
        <v>51</v>
      </c>
      <c r="D738" s="43" t="s">
        <v>53</v>
      </c>
      <c r="E738" s="43">
        <v>954134</v>
      </c>
      <c r="F738" s="43" t="s">
        <v>161</v>
      </c>
      <c r="G738" s="43">
        <v>5990</v>
      </c>
      <c r="H738" s="43">
        <v>11</v>
      </c>
      <c r="I738" s="206">
        <v>43332.220219907409</v>
      </c>
      <c r="J738" s="2" t="s">
        <v>152</v>
      </c>
      <c r="K738" s="68" t="str">
        <f>VLOOKUP(D738,Base!D:E,2,0)</f>
        <v>ILLAPEL</v>
      </c>
    </row>
    <row r="739" spans="1:11" ht="15" customHeight="1" x14ac:dyDescent="0.25">
      <c r="A739" s="18">
        <f t="shared" si="11"/>
        <v>954134</v>
      </c>
      <c r="B739" s="43" t="s">
        <v>157</v>
      </c>
      <c r="C739" s="43" t="s">
        <v>51</v>
      </c>
      <c r="D739" s="43" t="s">
        <v>54</v>
      </c>
      <c r="E739" s="43">
        <v>954134</v>
      </c>
      <c r="F739" s="43" t="s">
        <v>161</v>
      </c>
      <c r="G739" s="43">
        <v>4990</v>
      </c>
      <c r="H739" s="43">
        <v>4</v>
      </c>
      <c r="I739" s="206">
        <v>43332.21733796296</v>
      </c>
      <c r="J739" s="2" t="s">
        <v>152</v>
      </c>
      <c r="K739" s="68" t="str">
        <f>VLOOKUP(D739,Base!D:E,2,0)</f>
        <v>LA SERENA</v>
      </c>
    </row>
    <row r="740" spans="1:11" ht="15" customHeight="1" x14ac:dyDescent="0.25">
      <c r="A740" s="18">
        <f t="shared" si="11"/>
        <v>954134</v>
      </c>
      <c r="B740" s="43" t="s">
        <v>157</v>
      </c>
      <c r="C740" s="43" t="s">
        <v>51</v>
      </c>
      <c r="D740" s="43" t="s">
        <v>55</v>
      </c>
      <c r="E740" s="43">
        <v>954134</v>
      </c>
      <c r="F740" s="43" t="s">
        <v>161</v>
      </c>
      <c r="G740" s="43">
        <v>5990</v>
      </c>
      <c r="H740" s="43">
        <v>11</v>
      </c>
      <c r="I740" s="206">
        <v>43332.220219907409</v>
      </c>
      <c r="J740" s="2" t="s">
        <v>152</v>
      </c>
      <c r="K740" s="68" t="str">
        <f>VLOOKUP(D740,Base!D:E,2,0)</f>
        <v>LOS VILOS</v>
      </c>
    </row>
    <row r="741" spans="1:11" ht="15" customHeight="1" x14ac:dyDescent="0.25">
      <c r="A741" s="18">
        <f t="shared" si="11"/>
        <v>954134</v>
      </c>
      <c r="B741" s="43" t="s">
        <v>157</v>
      </c>
      <c r="C741" s="43" t="s">
        <v>51</v>
      </c>
      <c r="D741" s="43" t="s">
        <v>56</v>
      </c>
      <c r="E741" s="43">
        <v>954134</v>
      </c>
      <c r="F741" s="43" t="s">
        <v>161</v>
      </c>
      <c r="G741" s="43">
        <v>5990</v>
      </c>
      <c r="H741" s="43">
        <v>4</v>
      </c>
      <c r="I741" s="206">
        <v>43332.220590277779</v>
      </c>
      <c r="J741" s="2" t="s">
        <v>152</v>
      </c>
      <c r="K741" s="68" t="str">
        <f>VLOOKUP(D741,Base!D:E,2,0)</f>
        <v>OVALLE</v>
      </c>
    </row>
    <row r="742" spans="1:11" ht="15" customHeight="1" x14ac:dyDescent="0.25">
      <c r="A742" s="18">
        <f t="shared" si="11"/>
        <v>954134</v>
      </c>
      <c r="B742" s="43" t="s">
        <v>157</v>
      </c>
      <c r="C742" s="43" t="s">
        <v>51</v>
      </c>
      <c r="D742" s="43" t="s">
        <v>57</v>
      </c>
      <c r="E742" s="43">
        <v>954134</v>
      </c>
      <c r="F742" s="43" t="s">
        <v>161</v>
      </c>
      <c r="G742" s="43">
        <v>5990</v>
      </c>
      <c r="H742" s="43">
        <v>11</v>
      </c>
      <c r="I742" s="206">
        <v>43332.220347222217</v>
      </c>
      <c r="J742" s="2" t="s">
        <v>152</v>
      </c>
      <c r="K742" s="68" t="str">
        <f>VLOOKUP(D742,Base!D:E,2,0)</f>
        <v>SALAMANCA</v>
      </c>
    </row>
    <row r="743" spans="1:11" ht="15" customHeight="1" x14ac:dyDescent="0.25">
      <c r="A743" s="18">
        <f t="shared" si="11"/>
        <v>954134</v>
      </c>
      <c r="B743" s="43" t="s">
        <v>157</v>
      </c>
      <c r="C743" s="43" t="s">
        <v>58</v>
      </c>
      <c r="D743" s="43" t="s">
        <v>59</v>
      </c>
      <c r="E743" s="43">
        <v>954134</v>
      </c>
      <c r="F743" s="43" t="s">
        <v>161</v>
      </c>
      <c r="G743" s="43">
        <v>8990</v>
      </c>
      <c r="H743" s="43">
        <v>8</v>
      </c>
      <c r="I743" s="206">
        <v>43332.221192129633</v>
      </c>
      <c r="J743" s="2" t="s">
        <v>152</v>
      </c>
      <c r="K743" s="68" t="str">
        <f>VLOOKUP(D743,Base!D:E,2,0)</f>
        <v>ANGOL</v>
      </c>
    </row>
    <row r="744" spans="1:11" ht="15" customHeight="1" x14ac:dyDescent="0.25">
      <c r="A744" s="18">
        <f t="shared" si="11"/>
        <v>954134</v>
      </c>
      <c r="B744" s="43" t="s">
        <v>157</v>
      </c>
      <c r="C744" s="43" t="s">
        <v>58</v>
      </c>
      <c r="D744" s="43" t="s">
        <v>60</v>
      </c>
      <c r="E744" s="43">
        <v>954134</v>
      </c>
      <c r="F744" s="43" t="s">
        <v>161</v>
      </c>
      <c r="G744" s="43">
        <v>8990</v>
      </c>
      <c r="H744" s="43">
        <v>7</v>
      </c>
      <c r="I744" s="206">
        <v>43332.221435185187</v>
      </c>
      <c r="J744" s="2" t="s">
        <v>152</v>
      </c>
      <c r="K744" s="68" t="str">
        <f>VLOOKUP(D744,Base!D:E,2,0)</f>
        <v>PUCÓN</v>
      </c>
    </row>
    <row r="745" spans="1:11" ht="15" customHeight="1" x14ac:dyDescent="0.25">
      <c r="A745" s="18">
        <f t="shared" si="11"/>
        <v>954134</v>
      </c>
      <c r="B745" s="43" t="s">
        <v>157</v>
      </c>
      <c r="C745" s="43" t="s">
        <v>58</v>
      </c>
      <c r="D745" s="43" t="s">
        <v>61</v>
      </c>
      <c r="E745" s="43">
        <v>954134</v>
      </c>
      <c r="F745" s="43" t="s">
        <v>161</v>
      </c>
      <c r="G745" s="43">
        <v>6990</v>
      </c>
      <c r="H745" s="43">
        <v>3</v>
      </c>
      <c r="I745" s="206">
        <v>43332.219988425917</v>
      </c>
      <c r="J745" s="2" t="s">
        <v>152</v>
      </c>
      <c r="K745" s="68" t="str">
        <f>VLOOKUP(D745,Base!D:E,2,0)</f>
        <v>TEMUCO</v>
      </c>
    </row>
    <row r="746" spans="1:11" ht="15" customHeight="1" x14ac:dyDescent="0.25">
      <c r="A746" s="18">
        <f t="shared" si="11"/>
        <v>954134</v>
      </c>
      <c r="B746" s="43" t="s">
        <v>157</v>
      </c>
      <c r="C746" s="43" t="s">
        <v>58</v>
      </c>
      <c r="D746" s="43" t="s">
        <v>62</v>
      </c>
      <c r="E746" s="43">
        <v>954134</v>
      </c>
      <c r="F746" s="43" t="s">
        <v>161</v>
      </c>
      <c r="G746" s="43">
        <v>8990</v>
      </c>
      <c r="H746" s="43">
        <v>7</v>
      </c>
      <c r="I746" s="206">
        <v>43332.220833333333</v>
      </c>
      <c r="J746" s="2" t="s">
        <v>152</v>
      </c>
      <c r="K746" s="68" t="str">
        <f>VLOOKUP(D746,Base!D:E,2,0)</f>
        <v>VILLARRICA</v>
      </c>
    </row>
    <row r="747" spans="1:11" ht="15" customHeight="1" x14ac:dyDescent="0.25">
      <c r="A747" s="18">
        <f t="shared" si="11"/>
        <v>954134</v>
      </c>
      <c r="B747" s="43" t="s">
        <v>157</v>
      </c>
      <c r="C747" s="43" t="s">
        <v>63</v>
      </c>
      <c r="D747" s="43" t="s">
        <v>64</v>
      </c>
      <c r="E747" s="43">
        <v>954134</v>
      </c>
      <c r="F747" s="43" t="s">
        <v>161</v>
      </c>
      <c r="G747" s="43">
        <v>9990</v>
      </c>
      <c r="H747" s="43">
        <v>8</v>
      </c>
      <c r="I747" s="206">
        <v>43332.221076388887</v>
      </c>
      <c r="J747" s="2" t="s">
        <v>152</v>
      </c>
      <c r="K747" s="68" t="str">
        <f>VLOOKUP(D747,Base!D:E,2,0)</f>
        <v>CASTRO</v>
      </c>
    </row>
    <row r="748" spans="1:11" ht="15" customHeight="1" x14ac:dyDescent="0.25">
      <c r="A748" s="18">
        <f t="shared" si="11"/>
        <v>954134</v>
      </c>
      <c r="B748" s="43" t="s">
        <v>157</v>
      </c>
      <c r="C748" s="43" t="s">
        <v>63</v>
      </c>
      <c r="D748" s="43" t="s">
        <v>65</v>
      </c>
      <c r="E748" s="43">
        <v>954134</v>
      </c>
      <c r="F748" s="43" t="s">
        <v>161</v>
      </c>
      <c r="G748" s="43">
        <v>6990</v>
      </c>
      <c r="H748" s="43">
        <v>4</v>
      </c>
      <c r="I748" s="206">
        <v>43332.219861111109</v>
      </c>
      <c r="J748" s="2" t="s">
        <v>152</v>
      </c>
      <c r="K748" s="68" t="str">
        <f>VLOOKUP(D748,Base!D:E,2,0)</f>
        <v>OSORNO</v>
      </c>
    </row>
    <row r="749" spans="1:11" ht="15" customHeight="1" x14ac:dyDescent="0.25">
      <c r="A749" s="18">
        <f t="shared" si="11"/>
        <v>954134</v>
      </c>
      <c r="B749" s="43" t="s">
        <v>157</v>
      </c>
      <c r="C749" s="43" t="s">
        <v>63</v>
      </c>
      <c r="D749" s="43" t="s">
        <v>66</v>
      </c>
      <c r="E749" s="43">
        <v>954134</v>
      </c>
      <c r="F749" s="43" t="s">
        <v>161</v>
      </c>
      <c r="G749" s="43">
        <v>6990</v>
      </c>
      <c r="H749" s="43">
        <v>4</v>
      </c>
      <c r="I749" s="206">
        <v>43332.219606481478</v>
      </c>
      <c r="J749" s="2" t="s">
        <v>152</v>
      </c>
      <c r="K749" s="68" t="str">
        <f>VLOOKUP(D749,Base!D:E,2,0)</f>
        <v>PUERTO MONTT</v>
      </c>
    </row>
    <row r="750" spans="1:11" ht="15" customHeight="1" x14ac:dyDescent="0.25">
      <c r="A750" s="18">
        <f t="shared" si="11"/>
        <v>954134</v>
      </c>
      <c r="B750" s="43" t="s">
        <v>157</v>
      </c>
      <c r="C750" s="43" t="s">
        <v>63</v>
      </c>
      <c r="D750" s="43" t="s">
        <v>67</v>
      </c>
      <c r="E750" s="43">
        <v>954134</v>
      </c>
      <c r="F750" s="43" t="s">
        <v>161</v>
      </c>
      <c r="G750" s="43">
        <v>6990</v>
      </c>
      <c r="H750" s="43">
        <v>4</v>
      </c>
      <c r="I750" s="206">
        <v>43332.221192129633</v>
      </c>
      <c r="J750" s="2" t="s">
        <v>152</v>
      </c>
      <c r="K750" s="68" t="str">
        <f>VLOOKUP(D750,Base!D:E,2,0)</f>
        <v>PUERTO VARAS</v>
      </c>
    </row>
    <row r="751" spans="1:11" ht="15" customHeight="1" x14ac:dyDescent="0.25">
      <c r="A751" s="18">
        <f t="shared" si="11"/>
        <v>954134</v>
      </c>
      <c r="B751" s="43" t="s">
        <v>157</v>
      </c>
      <c r="C751" s="43" t="s">
        <v>68</v>
      </c>
      <c r="D751" s="43" t="s">
        <v>69</v>
      </c>
      <c r="E751" s="43">
        <v>954134</v>
      </c>
      <c r="F751" s="43" t="s">
        <v>161</v>
      </c>
      <c r="G751" s="43">
        <v>6990</v>
      </c>
      <c r="H751" s="43">
        <v>8</v>
      </c>
      <c r="I751" s="206">
        <v>43332.22155092594</v>
      </c>
      <c r="J751" s="2" t="s">
        <v>152</v>
      </c>
      <c r="K751" s="68" t="str">
        <f>VLOOKUP(D751,Base!D:E,2,0)</f>
        <v>LA UNIÓN</v>
      </c>
    </row>
    <row r="752" spans="1:11" ht="15" customHeight="1" x14ac:dyDescent="0.25">
      <c r="A752" s="18">
        <f t="shared" si="11"/>
        <v>954134</v>
      </c>
      <c r="B752" s="43" t="s">
        <v>157</v>
      </c>
      <c r="C752" s="43" t="s">
        <v>68</v>
      </c>
      <c r="D752" s="43" t="s">
        <v>70</v>
      </c>
      <c r="E752" s="43">
        <v>954134</v>
      </c>
      <c r="F752" s="43" t="s">
        <v>161</v>
      </c>
      <c r="G752" s="43">
        <v>6990</v>
      </c>
      <c r="H752" s="43">
        <v>7</v>
      </c>
      <c r="I752" s="206">
        <v>43332.217361111107</v>
      </c>
      <c r="J752" s="2" t="s">
        <v>152</v>
      </c>
      <c r="K752" s="68" t="str">
        <f>VLOOKUP(D752,Base!D:E,2,0)</f>
        <v>VALDIVIA</v>
      </c>
    </row>
    <row r="753" spans="1:11" ht="15" customHeight="1" x14ac:dyDescent="0.25">
      <c r="A753" s="18">
        <f t="shared" si="11"/>
        <v>954134</v>
      </c>
      <c r="B753" s="43" t="s">
        <v>157</v>
      </c>
      <c r="C753" s="43" t="s">
        <v>73</v>
      </c>
      <c r="D753" s="43" t="s">
        <v>74</v>
      </c>
      <c r="E753" s="43">
        <v>954134</v>
      </c>
      <c r="F753" s="43" t="s">
        <v>161</v>
      </c>
      <c r="G753" s="43">
        <v>10990</v>
      </c>
      <c r="H753" s="43">
        <v>7</v>
      </c>
      <c r="I753" s="206">
        <v>43332.217361111107</v>
      </c>
      <c r="J753" s="2" t="s">
        <v>152</v>
      </c>
      <c r="K753" s="68" t="str">
        <f>VLOOKUP(D753,Base!D:E,2,0)</f>
        <v>IQUIQUE</v>
      </c>
    </row>
    <row r="754" spans="1:11" ht="15" customHeight="1" x14ac:dyDescent="0.25">
      <c r="A754" s="18">
        <f t="shared" si="11"/>
        <v>954134</v>
      </c>
      <c r="B754" s="43" t="s">
        <v>157</v>
      </c>
      <c r="C754" s="43" t="s">
        <v>75</v>
      </c>
      <c r="D754" s="43" t="s">
        <v>76</v>
      </c>
      <c r="E754" s="43">
        <v>954134</v>
      </c>
      <c r="F754" s="43" t="s">
        <v>161</v>
      </c>
      <c r="G754" s="43">
        <v>3990</v>
      </c>
      <c r="H754" s="43">
        <v>1</v>
      </c>
      <c r="I754" s="206">
        <v>43332.220219907409</v>
      </c>
      <c r="J754" s="2" t="s">
        <v>152</v>
      </c>
      <c r="K754" s="68" t="str">
        <f>VLOOKUP(D754,Base!D:E,2,0)</f>
        <v>CON-CON</v>
      </c>
    </row>
    <row r="755" spans="1:11" ht="15" customHeight="1" x14ac:dyDescent="0.25">
      <c r="A755" s="18">
        <f t="shared" si="11"/>
        <v>954134</v>
      </c>
      <c r="B755" s="43" t="s">
        <v>157</v>
      </c>
      <c r="C755" s="43" t="s">
        <v>75</v>
      </c>
      <c r="D755" s="43" t="s">
        <v>77</v>
      </c>
      <c r="E755" s="43">
        <v>954134</v>
      </c>
      <c r="F755" s="43" t="s">
        <v>161</v>
      </c>
      <c r="G755" s="43">
        <v>3990</v>
      </c>
      <c r="H755" s="43">
        <v>2</v>
      </c>
      <c r="I755" s="206">
        <v>43332.21769675926</v>
      </c>
      <c r="J755" s="2" t="s">
        <v>152</v>
      </c>
      <c r="K755" s="68" t="str">
        <f>VLOOKUP(D755,Base!D:E,2,0)</f>
        <v>LIMACHE</v>
      </c>
    </row>
    <row r="756" spans="1:11" ht="15" customHeight="1" x14ac:dyDescent="0.25">
      <c r="A756" s="18">
        <f t="shared" si="11"/>
        <v>954134</v>
      </c>
      <c r="B756" s="43" t="s">
        <v>157</v>
      </c>
      <c r="C756" s="43" t="s">
        <v>75</v>
      </c>
      <c r="D756" s="43" t="s">
        <v>78</v>
      </c>
      <c r="E756" s="43">
        <v>954134</v>
      </c>
      <c r="F756" s="43" t="s">
        <v>161</v>
      </c>
      <c r="G756" s="43">
        <v>5990</v>
      </c>
      <c r="H756" s="43">
        <v>3</v>
      </c>
      <c r="I756" s="206">
        <v>43332.21974537037</v>
      </c>
      <c r="J756" s="2" t="s">
        <v>152</v>
      </c>
      <c r="K756" s="68" t="str">
        <f>VLOOKUP(D756,Base!D:E,2,0)</f>
        <v>LOS ANDES</v>
      </c>
    </row>
    <row r="757" spans="1:11" ht="15" customHeight="1" x14ac:dyDescent="0.25">
      <c r="A757" s="18">
        <f t="shared" si="11"/>
        <v>954134</v>
      </c>
      <c r="B757" s="43" t="s">
        <v>157</v>
      </c>
      <c r="C757" s="43" t="s">
        <v>75</v>
      </c>
      <c r="D757" s="43" t="s">
        <v>79</v>
      </c>
      <c r="E757" s="43">
        <v>954134</v>
      </c>
      <c r="F757" s="43" t="s">
        <v>161</v>
      </c>
      <c r="G757" s="43">
        <v>3990</v>
      </c>
      <c r="H757" s="43">
        <v>1</v>
      </c>
      <c r="I757" s="206">
        <v>43332.218287037038</v>
      </c>
      <c r="J757" s="2" t="s">
        <v>152</v>
      </c>
      <c r="K757" s="68" t="str">
        <f>VLOOKUP(D757,Base!D:E,2,0)</f>
        <v>QUILLOTA</v>
      </c>
    </row>
    <row r="758" spans="1:11" ht="15" customHeight="1" x14ac:dyDescent="0.25">
      <c r="A758" s="18">
        <f t="shared" si="11"/>
        <v>954134</v>
      </c>
      <c r="B758" s="43" t="s">
        <v>157</v>
      </c>
      <c r="C758" s="43" t="s">
        <v>75</v>
      </c>
      <c r="D758" s="43" t="s">
        <v>80</v>
      </c>
      <c r="E758" s="43">
        <v>954134</v>
      </c>
      <c r="F758" s="43" t="s">
        <v>161</v>
      </c>
      <c r="G758" s="43">
        <v>3990</v>
      </c>
      <c r="H758" s="43">
        <v>1</v>
      </c>
      <c r="I758" s="206">
        <v>43332.217395833337</v>
      </c>
      <c r="J758" s="2" t="s">
        <v>152</v>
      </c>
      <c r="K758" s="68" t="str">
        <f>VLOOKUP(D758,Base!D:E,2,0)</f>
        <v>QUILPUE</v>
      </c>
    </row>
    <row r="759" spans="1:11" ht="15" customHeight="1" x14ac:dyDescent="0.25">
      <c r="A759" s="18">
        <f t="shared" si="11"/>
        <v>954134</v>
      </c>
      <c r="B759" s="43" t="s">
        <v>157</v>
      </c>
      <c r="C759" s="43" t="s">
        <v>75</v>
      </c>
      <c r="D759" s="43" t="s">
        <v>81</v>
      </c>
      <c r="E759" s="43">
        <v>954134</v>
      </c>
      <c r="F759" s="43" t="s">
        <v>161</v>
      </c>
      <c r="G759" s="43">
        <v>4990</v>
      </c>
      <c r="H759" s="43">
        <v>3</v>
      </c>
      <c r="I759" s="206">
        <v>43332.220231481479</v>
      </c>
      <c r="J759" s="2" t="s">
        <v>152</v>
      </c>
      <c r="K759" s="68" t="str">
        <f>VLOOKUP(D759,Base!D:E,2,0)</f>
        <v>SAN ANTONIO</v>
      </c>
    </row>
    <row r="760" spans="1:11" ht="15" customHeight="1" x14ac:dyDescent="0.25">
      <c r="A760" s="18">
        <f t="shared" si="11"/>
        <v>954134</v>
      </c>
      <c r="B760" s="43" t="s">
        <v>157</v>
      </c>
      <c r="C760" s="43" t="s">
        <v>75</v>
      </c>
      <c r="D760" s="43" t="s">
        <v>82</v>
      </c>
      <c r="E760" s="43">
        <v>954134</v>
      </c>
      <c r="F760" s="43" t="s">
        <v>161</v>
      </c>
      <c r="G760" s="43">
        <v>4990</v>
      </c>
      <c r="H760" s="43">
        <v>3</v>
      </c>
      <c r="I760" s="206">
        <v>43332.217407407406</v>
      </c>
      <c r="J760" s="2" t="s">
        <v>152</v>
      </c>
      <c r="K760" s="68" t="str">
        <f>VLOOKUP(D760,Base!D:E,2,0)</f>
        <v>SAN FELIPE</v>
      </c>
    </row>
    <row r="761" spans="1:11" ht="15" customHeight="1" x14ac:dyDescent="0.25">
      <c r="A761" s="18">
        <f t="shared" si="11"/>
        <v>954134</v>
      </c>
      <c r="B761" s="43" t="s">
        <v>157</v>
      </c>
      <c r="C761" s="43" t="s">
        <v>75</v>
      </c>
      <c r="D761" s="43" t="s">
        <v>83</v>
      </c>
      <c r="E761" s="43">
        <v>954134</v>
      </c>
      <c r="F761" s="43" t="s">
        <v>161</v>
      </c>
      <c r="G761" s="43">
        <v>3990</v>
      </c>
      <c r="H761" s="43">
        <v>1</v>
      </c>
      <c r="I761" s="206">
        <v>43332.21775462963</v>
      </c>
      <c r="J761" s="2" t="s">
        <v>152</v>
      </c>
      <c r="K761" s="68" t="str">
        <f>VLOOKUP(D761,Base!D:E,2,0)</f>
        <v>VALPARAISO</v>
      </c>
    </row>
    <row r="762" spans="1:11" ht="15" customHeight="1" x14ac:dyDescent="0.25">
      <c r="A762" s="18">
        <f t="shared" si="11"/>
        <v>954134</v>
      </c>
      <c r="B762" s="43" t="s">
        <v>157</v>
      </c>
      <c r="C762" s="43" t="s">
        <v>75</v>
      </c>
      <c r="D762" s="43" t="s">
        <v>84</v>
      </c>
      <c r="E762" s="43">
        <v>954134</v>
      </c>
      <c r="F762" s="43" t="s">
        <v>161</v>
      </c>
      <c r="G762" s="43">
        <v>3990</v>
      </c>
      <c r="H762" s="43">
        <v>1</v>
      </c>
      <c r="I762" s="206">
        <v>43332.219097222223</v>
      </c>
      <c r="J762" s="2" t="s">
        <v>152</v>
      </c>
      <c r="K762" s="68" t="str">
        <f>VLOOKUP(D762,Base!D:E,2,0)</f>
        <v>VILLA ALEMANA</v>
      </c>
    </row>
    <row r="763" spans="1:11" ht="15" customHeight="1" x14ac:dyDescent="0.25">
      <c r="A763" s="18">
        <f t="shared" si="11"/>
        <v>954134</v>
      </c>
      <c r="B763" s="43" t="s">
        <v>157</v>
      </c>
      <c r="C763" s="43" t="s">
        <v>75</v>
      </c>
      <c r="D763" s="43" t="s">
        <v>85</v>
      </c>
      <c r="E763" s="43">
        <v>954134</v>
      </c>
      <c r="F763" s="43" t="s">
        <v>161</v>
      </c>
      <c r="G763" s="43">
        <v>3990</v>
      </c>
      <c r="H763" s="43">
        <v>1</v>
      </c>
      <c r="I763" s="206">
        <v>43332.217314814807</v>
      </c>
      <c r="J763" s="2" t="s">
        <v>152</v>
      </c>
      <c r="K763" s="68" t="str">
        <f>VLOOKUP(D763,Base!D:E,2,0)</f>
        <v>VIÑA DEL MAR</v>
      </c>
    </row>
    <row r="764" spans="1:11" ht="15" customHeight="1" x14ac:dyDescent="0.25">
      <c r="A764" s="18">
        <f t="shared" si="11"/>
        <v>954134</v>
      </c>
      <c r="B764" s="43" t="s">
        <v>157</v>
      </c>
      <c r="C764" s="43" t="s">
        <v>86</v>
      </c>
      <c r="D764" s="43" t="s">
        <v>87</v>
      </c>
      <c r="E764" s="43">
        <v>954134</v>
      </c>
      <c r="F764" s="43" t="s">
        <v>161</v>
      </c>
      <c r="G764" s="43">
        <v>5990</v>
      </c>
      <c r="H764" s="43">
        <v>7</v>
      </c>
      <c r="I764" s="206">
        <v>43332.221192129633</v>
      </c>
      <c r="J764" s="2" t="s">
        <v>152</v>
      </c>
      <c r="K764" s="68" t="str">
        <f>VLOOKUP(D764,Base!D:E,2,0)</f>
        <v>ARAUCO</v>
      </c>
    </row>
    <row r="765" spans="1:11" ht="15" customHeight="1" x14ac:dyDescent="0.25">
      <c r="A765" s="18">
        <f t="shared" si="11"/>
        <v>954134</v>
      </c>
      <c r="B765" s="43" t="s">
        <v>157</v>
      </c>
      <c r="C765" s="43" t="s">
        <v>86</v>
      </c>
      <c r="D765" s="43" t="s">
        <v>88</v>
      </c>
      <c r="E765" s="43">
        <v>954134</v>
      </c>
      <c r="F765" s="43" t="s">
        <v>161</v>
      </c>
      <c r="G765" s="43">
        <v>4990</v>
      </c>
      <c r="H765" s="43">
        <v>3</v>
      </c>
      <c r="I765" s="206">
        <v>43332.221319444441</v>
      </c>
      <c r="J765" s="2" t="s">
        <v>152</v>
      </c>
      <c r="K765" s="68" t="str">
        <f>VLOOKUP(D765,Base!D:E,2,0)</f>
        <v>CHIGUAYANTE</v>
      </c>
    </row>
    <row r="766" spans="1:11" ht="15" customHeight="1" x14ac:dyDescent="0.25">
      <c r="A766" s="18">
        <f t="shared" si="11"/>
        <v>954134</v>
      </c>
      <c r="B766" s="43" t="s">
        <v>157</v>
      </c>
      <c r="C766" s="43" t="s">
        <v>86</v>
      </c>
      <c r="D766" s="43" t="s">
        <v>89</v>
      </c>
      <c r="E766" s="43">
        <v>954134</v>
      </c>
      <c r="F766" s="43" t="s">
        <v>161</v>
      </c>
      <c r="G766" s="43">
        <v>4990</v>
      </c>
      <c r="H766" s="43">
        <v>3</v>
      </c>
      <c r="I766" s="206">
        <v>43332.218553240738</v>
      </c>
      <c r="J766" s="2" t="s">
        <v>152</v>
      </c>
      <c r="K766" s="68" t="str">
        <f>VLOOKUP(D766,Base!D:E,2,0)</f>
        <v>CHILLAN</v>
      </c>
    </row>
    <row r="767" spans="1:11" ht="15" customHeight="1" x14ac:dyDescent="0.25">
      <c r="A767" s="18">
        <f t="shared" si="11"/>
        <v>954134</v>
      </c>
      <c r="B767" s="43" t="s">
        <v>157</v>
      </c>
      <c r="C767" s="43" t="s">
        <v>86</v>
      </c>
      <c r="D767" s="43" t="s">
        <v>90</v>
      </c>
      <c r="E767" s="43">
        <v>954134</v>
      </c>
      <c r="F767" s="43" t="s">
        <v>161</v>
      </c>
      <c r="G767" s="43">
        <v>4990</v>
      </c>
      <c r="H767" s="43">
        <v>3</v>
      </c>
      <c r="I767" s="206">
        <v>43332.217523148152</v>
      </c>
      <c r="J767" s="2" t="s">
        <v>152</v>
      </c>
      <c r="K767" s="68" t="str">
        <f>VLOOKUP(D767,Base!D:E,2,0)</f>
        <v>CONCEPCION</v>
      </c>
    </row>
    <row r="768" spans="1:11" ht="15" customHeight="1" x14ac:dyDescent="0.25">
      <c r="A768" s="18">
        <f t="shared" si="11"/>
        <v>954134</v>
      </c>
      <c r="B768" s="43" t="s">
        <v>157</v>
      </c>
      <c r="C768" s="43" t="s">
        <v>86</v>
      </c>
      <c r="D768" s="43" t="s">
        <v>91</v>
      </c>
      <c r="E768" s="43">
        <v>954134</v>
      </c>
      <c r="F768" s="43" t="s">
        <v>161</v>
      </c>
      <c r="G768" s="43">
        <v>4990</v>
      </c>
      <c r="H768" s="43">
        <v>3</v>
      </c>
      <c r="I768" s="206">
        <v>43332.21770833333</v>
      </c>
      <c r="J768" s="2" t="s">
        <v>152</v>
      </c>
      <c r="K768" s="68" t="str">
        <f>VLOOKUP(D768,Base!D:E,2,0)</f>
        <v>CORONEL</v>
      </c>
    </row>
    <row r="769" spans="1:11" ht="15" customHeight="1" x14ac:dyDescent="0.25">
      <c r="A769" s="18">
        <f t="shared" si="11"/>
        <v>954134</v>
      </c>
      <c r="B769" s="43" t="s">
        <v>157</v>
      </c>
      <c r="C769" s="43" t="s">
        <v>86</v>
      </c>
      <c r="D769" s="43" t="s">
        <v>92</v>
      </c>
      <c r="E769" s="43">
        <v>954134</v>
      </c>
      <c r="F769" s="43" t="s">
        <v>161</v>
      </c>
      <c r="G769" s="43">
        <v>5990</v>
      </c>
      <c r="H769" s="43">
        <v>4</v>
      </c>
      <c r="I769" s="206">
        <v>43332.217800925922</v>
      </c>
      <c r="J769" s="2" t="s">
        <v>152</v>
      </c>
      <c r="K769" s="68" t="str">
        <f>VLOOKUP(D769,Base!D:E,2,0)</f>
        <v>LEBU</v>
      </c>
    </row>
    <row r="770" spans="1:11" ht="15" customHeight="1" x14ac:dyDescent="0.25">
      <c r="A770" s="18">
        <f t="shared" ref="A770:A833" si="12">E770</f>
        <v>954134</v>
      </c>
      <c r="B770" s="43" t="s">
        <v>157</v>
      </c>
      <c r="C770" s="43" t="s">
        <v>86</v>
      </c>
      <c r="D770" s="43" t="s">
        <v>93</v>
      </c>
      <c r="E770" s="43">
        <v>954134</v>
      </c>
      <c r="F770" s="43" t="s">
        <v>161</v>
      </c>
      <c r="G770" s="43">
        <v>4990</v>
      </c>
      <c r="H770" s="43">
        <v>3</v>
      </c>
      <c r="I770" s="206">
        <v>43332.217488425929</v>
      </c>
      <c r="J770" s="2" t="s">
        <v>152</v>
      </c>
      <c r="K770" s="68" t="str">
        <f>VLOOKUP(D770,Base!D:E,2,0)</f>
        <v>LOS ANGELES</v>
      </c>
    </row>
    <row r="771" spans="1:11" ht="15" customHeight="1" x14ac:dyDescent="0.25">
      <c r="A771" s="18">
        <f t="shared" si="12"/>
        <v>954134</v>
      </c>
      <c r="B771" s="43" t="s">
        <v>157</v>
      </c>
      <c r="C771" s="43" t="s">
        <v>86</v>
      </c>
      <c r="D771" s="43" t="s">
        <v>94</v>
      </c>
      <c r="E771" s="43">
        <v>954134</v>
      </c>
      <c r="F771" s="43" t="s">
        <v>161</v>
      </c>
      <c r="G771" s="43">
        <v>4990</v>
      </c>
      <c r="H771" s="43">
        <v>3</v>
      </c>
      <c r="I771" s="206">
        <v>43332.21738425926</v>
      </c>
      <c r="J771" s="2" t="s">
        <v>152</v>
      </c>
      <c r="K771" s="68" t="str">
        <f>VLOOKUP(D771,Base!D:E,2,0)</f>
        <v>SAN PEDRO DE LA PAZ</v>
      </c>
    </row>
    <row r="772" spans="1:11" ht="15" customHeight="1" x14ac:dyDescent="0.25">
      <c r="A772" s="18">
        <f t="shared" si="12"/>
        <v>954134</v>
      </c>
      <c r="B772" s="43" t="s">
        <v>157</v>
      </c>
      <c r="C772" s="43" t="s">
        <v>86</v>
      </c>
      <c r="D772" s="43" t="s">
        <v>95</v>
      </c>
      <c r="E772" s="43">
        <v>954134</v>
      </c>
      <c r="F772" s="43" t="s">
        <v>161</v>
      </c>
      <c r="G772" s="43">
        <v>4990</v>
      </c>
      <c r="H772" s="43">
        <v>3</v>
      </c>
      <c r="I772" s="206">
        <v>43332.21856481483</v>
      </c>
      <c r="J772" s="2" t="s">
        <v>152</v>
      </c>
      <c r="K772" s="68" t="str">
        <f>VLOOKUP(D772,Base!D:E,2,0)</f>
        <v>TALCAHUANO</v>
      </c>
    </row>
    <row r="773" spans="1:11" ht="15" customHeight="1" x14ac:dyDescent="0.25">
      <c r="A773" s="18">
        <f t="shared" si="12"/>
        <v>954134</v>
      </c>
      <c r="B773" s="43" t="s">
        <v>157</v>
      </c>
      <c r="C773" s="43" t="s">
        <v>96</v>
      </c>
      <c r="D773" s="43" t="s">
        <v>97</v>
      </c>
      <c r="E773" s="43">
        <v>954134</v>
      </c>
      <c r="F773" s="43" t="s">
        <v>161</v>
      </c>
      <c r="G773" s="43">
        <v>5990</v>
      </c>
      <c r="H773" s="43">
        <v>4</v>
      </c>
      <c r="I773" s="206">
        <v>43332.220949074072</v>
      </c>
      <c r="J773" s="2" t="s">
        <v>152</v>
      </c>
      <c r="K773" s="68" t="str">
        <f>VLOOKUP(D773,Base!D:E,2,0)</f>
        <v>MACHALÍ</v>
      </c>
    </row>
    <row r="774" spans="1:11" ht="15" customHeight="1" x14ac:dyDescent="0.25">
      <c r="A774" s="18">
        <f t="shared" si="12"/>
        <v>954134</v>
      </c>
      <c r="B774" s="43" t="s">
        <v>157</v>
      </c>
      <c r="C774" s="43" t="s">
        <v>96</v>
      </c>
      <c r="D774" s="43" t="s">
        <v>98</v>
      </c>
      <c r="E774" s="43">
        <v>954134</v>
      </c>
      <c r="F774" s="43" t="s">
        <v>161</v>
      </c>
      <c r="G774" s="43">
        <v>3990</v>
      </c>
      <c r="H774" s="43">
        <v>2</v>
      </c>
      <c r="I774" s="206">
        <v>43332.217326388891</v>
      </c>
      <c r="J774" s="2" t="s">
        <v>152</v>
      </c>
      <c r="K774" s="68" t="str">
        <f>VLOOKUP(D774,Base!D:E,2,0)</f>
        <v>RANCAGUA</v>
      </c>
    </row>
    <row r="775" spans="1:11" ht="15" customHeight="1" x14ac:dyDescent="0.25">
      <c r="A775" s="18">
        <f t="shared" si="12"/>
        <v>954134</v>
      </c>
      <c r="B775" s="43" t="s">
        <v>157</v>
      </c>
      <c r="C775" s="43" t="s">
        <v>96</v>
      </c>
      <c r="D775" s="43" t="s">
        <v>99</v>
      </c>
      <c r="E775" s="43">
        <v>954134</v>
      </c>
      <c r="F775" s="43" t="s">
        <v>161</v>
      </c>
      <c r="G775" s="43">
        <v>5990</v>
      </c>
      <c r="H775" s="43">
        <v>4</v>
      </c>
      <c r="I775" s="206">
        <v>43332.220347222217</v>
      </c>
      <c r="J775" s="2" t="s">
        <v>152</v>
      </c>
      <c r="K775" s="68" t="str">
        <f>VLOOKUP(D775,Base!D:E,2,0)</f>
        <v>RENGO</v>
      </c>
    </row>
    <row r="776" spans="1:11" ht="15" customHeight="1" x14ac:dyDescent="0.25">
      <c r="A776" s="18">
        <f t="shared" si="12"/>
        <v>954134</v>
      </c>
      <c r="B776" s="43" t="s">
        <v>157</v>
      </c>
      <c r="C776" s="43" t="s">
        <v>96</v>
      </c>
      <c r="D776" s="43" t="s">
        <v>100</v>
      </c>
      <c r="E776" s="43">
        <v>954134</v>
      </c>
      <c r="F776" s="43" t="s">
        <v>161</v>
      </c>
      <c r="G776" s="43">
        <v>5990</v>
      </c>
      <c r="H776" s="43">
        <v>4</v>
      </c>
      <c r="I776" s="206">
        <v>43332.217395833337</v>
      </c>
      <c r="J776" s="2" t="s">
        <v>152</v>
      </c>
      <c r="K776" s="68" t="str">
        <f>VLOOKUP(D776,Base!D:E,2,0)</f>
        <v>SAN FERNANDO</v>
      </c>
    </row>
    <row r="777" spans="1:11" ht="15" customHeight="1" x14ac:dyDescent="0.25">
      <c r="A777" s="18">
        <f t="shared" si="12"/>
        <v>954134</v>
      </c>
      <c r="B777" s="43" t="s">
        <v>157</v>
      </c>
      <c r="C777" s="43" t="s">
        <v>101</v>
      </c>
      <c r="D777" s="43" t="s">
        <v>102</v>
      </c>
      <c r="E777" s="43">
        <v>954134</v>
      </c>
      <c r="F777" s="43" t="s">
        <v>161</v>
      </c>
      <c r="G777" s="43">
        <v>4990</v>
      </c>
      <c r="H777" s="43">
        <v>3</v>
      </c>
      <c r="I777" s="206">
        <v>43332.218275462961</v>
      </c>
      <c r="J777" s="2" t="s">
        <v>152</v>
      </c>
      <c r="K777" s="68" t="str">
        <f>VLOOKUP(D777,Base!D:E,2,0)</f>
        <v>CURICO</v>
      </c>
    </row>
    <row r="778" spans="1:11" ht="15" customHeight="1" x14ac:dyDescent="0.25">
      <c r="A778" s="18">
        <f t="shared" si="12"/>
        <v>954134</v>
      </c>
      <c r="B778" s="43" t="s">
        <v>157</v>
      </c>
      <c r="C778" s="43" t="s">
        <v>101</v>
      </c>
      <c r="D778" s="43" t="s">
        <v>103</v>
      </c>
      <c r="E778" s="43">
        <v>954134</v>
      </c>
      <c r="F778" s="43" t="s">
        <v>161</v>
      </c>
      <c r="G778" s="43">
        <v>7990</v>
      </c>
      <c r="H778" s="43">
        <v>4</v>
      </c>
      <c r="I778" s="206">
        <v>43332.220347222217</v>
      </c>
      <c r="J778" s="2" t="s">
        <v>152</v>
      </c>
      <c r="K778" s="68" t="str">
        <f>VLOOKUP(D778,Base!D:E,2,0)</f>
        <v>LINARES</v>
      </c>
    </row>
    <row r="779" spans="1:11" ht="15" customHeight="1" x14ac:dyDescent="0.25">
      <c r="A779" s="18">
        <f t="shared" si="12"/>
        <v>954134</v>
      </c>
      <c r="B779" s="43" t="s">
        <v>157</v>
      </c>
      <c r="C779" s="43" t="s">
        <v>101</v>
      </c>
      <c r="D779" s="43" t="s">
        <v>104</v>
      </c>
      <c r="E779" s="43">
        <v>954134</v>
      </c>
      <c r="F779" s="43" t="s">
        <v>161</v>
      </c>
      <c r="G779" s="43">
        <v>4990</v>
      </c>
      <c r="H779" s="43">
        <v>3</v>
      </c>
      <c r="I779" s="206">
        <v>43332.217407407406</v>
      </c>
      <c r="J779" s="2" t="s">
        <v>152</v>
      </c>
      <c r="K779" s="68" t="str">
        <f>VLOOKUP(D779,Base!D:E,2,0)</f>
        <v>TALCA</v>
      </c>
    </row>
    <row r="780" spans="1:11" ht="15" customHeight="1" x14ac:dyDescent="0.25">
      <c r="A780" s="18">
        <f t="shared" si="12"/>
        <v>954134</v>
      </c>
      <c r="B780" s="43" t="s">
        <v>157</v>
      </c>
      <c r="C780" s="43" t="s">
        <v>105</v>
      </c>
      <c r="D780" s="43" t="s">
        <v>106</v>
      </c>
      <c r="E780" s="43">
        <v>954134</v>
      </c>
      <c r="F780" s="43" t="s">
        <v>161</v>
      </c>
      <c r="G780" s="43">
        <v>3990</v>
      </c>
      <c r="H780" s="43">
        <v>2</v>
      </c>
      <c r="I780" s="206">
        <v>43332.21775462963</v>
      </c>
      <c r="J780" s="2" t="s">
        <v>152</v>
      </c>
      <c r="K780" s="68" t="str">
        <f>VLOOKUP(D780,Base!D:E,2,0)</f>
        <v>BUIN</v>
      </c>
    </row>
    <row r="781" spans="1:11" ht="15" customHeight="1" x14ac:dyDescent="0.25">
      <c r="A781" s="18">
        <f t="shared" si="12"/>
        <v>954134</v>
      </c>
      <c r="B781" s="43" t="s">
        <v>157</v>
      </c>
      <c r="C781" s="43" t="s">
        <v>105</v>
      </c>
      <c r="D781" s="43" t="s">
        <v>107</v>
      </c>
      <c r="E781" s="43">
        <v>954134</v>
      </c>
      <c r="F781" s="43" t="s">
        <v>161</v>
      </c>
      <c r="G781" s="43">
        <v>3990</v>
      </c>
      <c r="H781" s="43">
        <v>1</v>
      </c>
      <c r="I781" s="206">
        <v>43332.217349537037</v>
      </c>
      <c r="J781" s="2" t="s">
        <v>152</v>
      </c>
      <c r="K781" s="68" t="str">
        <f>VLOOKUP(D781,Base!D:E,2,0)</f>
        <v>CERRILLOS</v>
      </c>
    </row>
    <row r="782" spans="1:11" ht="15" customHeight="1" x14ac:dyDescent="0.25">
      <c r="A782" s="18">
        <f t="shared" si="12"/>
        <v>954134</v>
      </c>
      <c r="B782" s="43" t="s">
        <v>157</v>
      </c>
      <c r="C782" s="43" t="s">
        <v>105</v>
      </c>
      <c r="D782" s="43" t="s">
        <v>108</v>
      </c>
      <c r="E782" s="43">
        <v>954134</v>
      </c>
      <c r="F782" s="43" t="s">
        <v>161</v>
      </c>
      <c r="G782" s="43">
        <v>3990</v>
      </c>
      <c r="H782" s="43">
        <v>1</v>
      </c>
      <c r="I782" s="206">
        <v>43332.21775462963</v>
      </c>
      <c r="J782" s="2" t="s">
        <v>152</v>
      </c>
      <c r="K782" s="68" t="str">
        <f>VLOOKUP(D782,Base!D:E,2,0)</f>
        <v>CERRO NAVIA</v>
      </c>
    </row>
    <row r="783" spans="1:11" ht="15" customHeight="1" x14ac:dyDescent="0.25">
      <c r="A783" s="18">
        <f t="shared" si="12"/>
        <v>954134</v>
      </c>
      <c r="B783" s="43" t="s">
        <v>157</v>
      </c>
      <c r="C783" s="43" t="s">
        <v>105</v>
      </c>
      <c r="D783" s="43" t="s">
        <v>109</v>
      </c>
      <c r="E783" s="43">
        <v>954134</v>
      </c>
      <c r="F783" s="43" t="s">
        <v>161</v>
      </c>
      <c r="G783" s="43">
        <v>3990</v>
      </c>
      <c r="H783" s="43">
        <v>1</v>
      </c>
      <c r="I783" s="206">
        <v>43332.217303240737</v>
      </c>
      <c r="J783" s="2" t="s">
        <v>152</v>
      </c>
      <c r="K783" s="68" t="str">
        <f>VLOOKUP(D783,Base!D:E,2,0)</f>
        <v>COLINA</v>
      </c>
    </row>
    <row r="784" spans="1:11" ht="15" customHeight="1" x14ac:dyDescent="0.25">
      <c r="A784" s="18">
        <f t="shared" si="12"/>
        <v>954134</v>
      </c>
      <c r="B784" s="43" t="s">
        <v>157</v>
      </c>
      <c r="C784" s="43" t="s">
        <v>105</v>
      </c>
      <c r="D784" s="43" t="s">
        <v>110</v>
      </c>
      <c r="E784" s="43">
        <v>954134</v>
      </c>
      <c r="F784" s="43" t="s">
        <v>161</v>
      </c>
      <c r="G784" s="43">
        <v>3990</v>
      </c>
      <c r="H784" s="43">
        <v>1</v>
      </c>
      <c r="I784" s="206">
        <v>43332.217546296299</v>
      </c>
      <c r="J784" s="2" t="s">
        <v>152</v>
      </c>
      <c r="K784" s="68" t="str">
        <f>VLOOKUP(D784,Base!D:E,2,0)</f>
        <v>CONCHALI</v>
      </c>
    </row>
    <row r="785" spans="1:11" ht="15" customHeight="1" x14ac:dyDescent="0.25">
      <c r="A785" s="18">
        <f t="shared" si="12"/>
        <v>954134</v>
      </c>
      <c r="B785" s="43" t="s">
        <v>157</v>
      </c>
      <c r="C785" s="43" t="s">
        <v>105</v>
      </c>
      <c r="D785" s="43" t="s">
        <v>111</v>
      </c>
      <c r="E785" s="43">
        <v>954134</v>
      </c>
      <c r="F785" s="43" t="s">
        <v>161</v>
      </c>
      <c r="G785" s="43">
        <v>3990</v>
      </c>
      <c r="H785" s="43">
        <v>1</v>
      </c>
      <c r="I785" s="206">
        <v>43332.217314814807</v>
      </c>
      <c r="J785" s="2" t="s">
        <v>152</v>
      </c>
      <c r="K785" s="68" t="str">
        <f>VLOOKUP(D785,Base!D:E,2,0)</f>
        <v>EL BOSQUE</v>
      </c>
    </row>
    <row r="786" spans="1:11" ht="15" customHeight="1" x14ac:dyDescent="0.25">
      <c r="A786" s="18">
        <f t="shared" si="12"/>
        <v>954134</v>
      </c>
      <c r="B786" s="43" t="s">
        <v>157</v>
      </c>
      <c r="C786" s="43" t="s">
        <v>105</v>
      </c>
      <c r="D786" s="43" t="s">
        <v>112</v>
      </c>
      <c r="E786" s="43">
        <v>954134</v>
      </c>
      <c r="F786" s="43" t="s">
        <v>161</v>
      </c>
      <c r="G786" s="43">
        <v>3990</v>
      </c>
      <c r="H786" s="43">
        <v>1</v>
      </c>
      <c r="I786" s="206">
        <v>43332.217372685183</v>
      </c>
      <c r="J786" s="2" t="s">
        <v>152</v>
      </c>
      <c r="K786" s="68" t="str">
        <f>VLOOKUP(D786,Base!D:E,2,0)</f>
        <v>ESTACION CENTRAL</v>
      </c>
    </row>
    <row r="787" spans="1:11" ht="15" customHeight="1" x14ac:dyDescent="0.25">
      <c r="A787" s="18">
        <f t="shared" si="12"/>
        <v>954134</v>
      </c>
      <c r="B787" s="43" t="s">
        <v>157</v>
      </c>
      <c r="C787" s="43" t="s">
        <v>105</v>
      </c>
      <c r="D787" s="43" t="s">
        <v>113</v>
      </c>
      <c r="E787" s="43">
        <v>954134</v>
      </c>
      <c r="F787" s="43" t="s">
        <v>161</v>
      </c>
      <c r="G787" s="43">
        <v>3990</v>
      </c>
      <c r="H787" s="43">
        <v>1</v>
      </c>
      <c r="I787" s="206">
        <v>43332.217523148152</v>
      </c>
      <c r="J787" s="2" t="s">
        <v>152</v>
      </c>
      <c r="K787" s="68" t="str">
        <f>VLOOKUP(D787,Base!D:E,2,0)</f>
        <v>HUECHURABA</v>
      </c>
    </row>
    <row r="788" spans="1:11" ht="15" customHeight="1" x14ac:dyDescent="0.25">
      <c r="A788" s="18">
        <f t="shared" si="12"/>
        <v>954134</v>
      </c>
      <c r="B788" s="43" t="s">
        <v>157</v>
      </c>
      <c r="C788" s="43" t="s">
        <v>105</v>
      </c>
      <c r="D788" s="43" t="s">
        <v>114</v>
      </c>
      <c r="E788" s="43">
        <v>954134</v>
      </c>
      <c r="F788" s="43" t="s">
        <v>161</v>
      </c>
      <c r="G788" s="43">
        <v>3990</v>
      </c>
      <c r="H788" s="43">
        <v>1</v>
      </c>
      <c r="I788" s="206">
        <v>43332.218969907408</v>
      </c>
      <c r="J788" s="2" t="s">
        <v>152</v>
      </c>
      <c r="K788" s="68" t="str">
        <f>VLOOKUP(D788,Base!D:E,2,0)</f>
        <v>INDEPENDENCIA</v>
      </c>
    </row>
    <row r="789" spans="1:11" ht="15" customHeight="1" x14ac:dyDescent="0.25">
      <c r="A789" s="18">
        <f t="shared" si="12"/>
        <v>954134</v>
      </c>
      <c r="B789" s="43" t="s">
        <v>157</v>
      </c>
      <c r="C789" s="43" t="s">
        <v>105</v>
      </c>
      <c r="D789" s="43" t="s">
        <v>115</v>
      </c>
      <c r="E789" s="43">
        <v>954134</v>
      </c>
      <c r="F789" s="43" t="s">
        <v>161</v>
      </c>
      <c r="G789" s="43">
        <v>3990</v>
      </c>
      <c r="H789" s="43">
        <v>1</v>
      </c>
      <c r="I789" s="206">
        <v>43332.217557870368</v>
      </c>
      <c r="J789" s="2" t="s">
        <v>152</v>
      </c>
      <c r="K789" s="68" t="str">
        <f>VLOOKUP(D789,Base!D:E,2,0)</f>
        <v>LA CISTERNA</v>
      </c>
    </row>
    <row r="790" spans="1:11" ht="15" customHeight="1" x14ac:dyDescent="0.25">
      <c r="A790" s="18">
        <f t="shared" si="12"/>
        <v>954134</v>
      </c>
      <c r="B790" s="43" t="s">
        <v>157</v>
      </c>
      <c r="C790" s="43" t="s">
        <v>105</v>
      </c>
      <c r="D790" s="43" t="s">
        <v>116</v>
      </c>
      <c r="E790" s="43">
        <v>954134</v>
      </c>
      <c r="F790" s="43" t="s">
        <v>161</v>
      </c>
      <c r="G790" s="43">
        <v>3990</v>
      </c>
      <c r="H790" s="43">
        <v>1</v>
      </c>
      <c r="I790" s="206">
        <v>43332.217314814807</v>
      </c>
      <c r="J790" s="2" t="s">
        <v>152</v>
      </c>
      <c r="K790" s="68" t="str">
        <f>VLOOKUP(D790,Base!D:E,2,0)</f>
        <v>LA FLORIDA</v>
      </c>
    </row>
    <row r="791" spans="1:11" ht="15" customHeight="1" x14ac:dyDescent="0.25">
      <c r="A791" s="18">
        <f t="shared" si="12"/>
        <v>954134</v>
      </c>
      <c r="B791" s="43" t="s">
        <v>157</v>
      </c>
      <c r="C791" s="43" t="s">
        <v>105</v>
      </c>
      <c r="D791" s="43" t="s">
        <v>117</v>
      </c>
      <c r="E791" s="43">
        <v>954134</v>
      </c>
      <c r="F791" s="43" t="s">
        <v>161</v>
      </c>
      <c r="G791" s="43">
        <v>3990</v>
      </c>
      <c r="H791" s="43">
        <v>1</v>
      </c>
      <c r="I791" s="206">
        <v>43332.217349537037</v>
      </c>
      <c r="J791" s="2" t="s">
        <v>152</v>
      </c>
      <c r="K791" s="68" t="str">
        <f>VLOOKUP(D791,Base!D:E,2,0)</f>
        <v>LA GRANJA</v>
      </c>
    </row>
    <row r="792" spans="1:11" ht="15" customHeight="1" x14ac:dyDescent="0.25">
      <c r="A792" s="18">
        <f t="shared" si="12"/>
        <v>954134</v>
      </c>
      <c r="B792" s="43" t="s">
        <v>157</v>
      </c>
      <c r="C792" s="43" t="s">
        <v>105</v>
      </c>
      <c r="D792" s="43" t="s">
        <v>118</v>
      </c>
      <c r="E792" s="43">
        <v>954134</v>
      </c>
      <c r="F792" s="43" t="s">
        <v>161</v>
      </c>
      <c r="G792" s="43">
        <v>3990</v>
      </c>
      <c r="H792" s="43">
        <v>1</v>
      </c>
      <c r="I792" s="206">
        <v>43332.217430555553</v>
      </c>
      <c r="J792" s="2" t="s">
        <v>152</v>
      </c>
      <c r="K792" s="68" t="str">
        <f>VLOOKUP(D792,Base!D:E,2,0)</f>
        <v>LA PINTANA</v>
      </c>
    </row>
    <row r="793" spans="1:11" ht="15" customHeight="1" x14ac:dyDescent="0.25">
      <c r="A793" s="18">
        <f t="shared" si="12"/>
        <v>954134</v>
      </c>
      <c r="B793" s="43" t="s">
        <v>157</v>
      </c>
      <c r="C793" s="43" t="s">
        <v>105</v>
      </c>
      <c r="D793" s="43" t="s">
        <v>119</v>
      </c>
      <c r="E793" s="43">
        <v>954134</v>
      </c>
      <c r="F793" s="43" t="s">
        <v>161</v>
      </c>
      <c r="G793" s="43">
        <v>3990</v>
      </c>
      <c r="H793" s="43">
        <v>1</v>
      </c>
      <c r="I793" s="206">
        <v>43332.218969907408</v>
      </c>
      <c r="J793" s="2" t="s">
        <v>152</v>
      </c>
      <c r="K793" s="68" t="str">
        <f>VLOOKUP(D793,Base!D:E,2,0)</f>
        <v>LA REINA</v>
      </c>
    </row>
    <row r="794" spans="1:11" ht="15" customHeight="1" x14ac:dyDescent="0.25">
      <c r="A794" s="18">
        <f t="shared" si="12"/>
        <v>954134</v>
      </c>
      <c r="B794" s="43" t="s">
        <v>157</v>
      </c>
      <c r="C794" s="43" t="s">
        <v>105</v>
      </c>
      <c r="D794" s="43" t="s">
        <v>120</v>
      </c>
      <c r="E794" s="43">
        <v>954134</v>
      </c>
      <c r="F794" s="43" t="s">
        <v>161</v>
      </c>
      <c r="G794" s="43">
        <v>3990</v>
      </c>
      <c r="H794" s="43">
        <v>1</v>
      </c>
      <c r="I794" s="206">
        <v>43332.217361111107</v>
      </c>
      <c r="J794" s="2" t="s">
        <v>152</v>
      </c>
      <c r="K794" s="68" t="str">
        <f>VLOOKUP(D794,Base!D:E,2,0)</f>
        <v>LAMPA</v>
      </c>
    </row>
    <row r="795" spans="1:11" ht="15" customHeight="1" x14ac:dyDescent="0.25">
      <c r="A795" s="18">
        <f t="shared" si="12"/>
        <v>954134</v>
      </c>
      <c r="B795" s="43" t="s">
        <v>157</v>
      </c>
      <c r="C795" s="43" t="s">
        <v>105</v>
      </c>
      <c r="D795" s="43" t="s">
        <v>121</v>
      </c>
      <c r="E795" s="43">
        <v>954134</v>
      </c>
      <c r="F795" s="43" t="s">
        <v>161</v>
      </c>
      <c r="G795" s="43">
        <v>3990</v>
      </c>
      <c r="H795" s="43">
        <v>1</v>
      </c>
      <c r="I795" s="206">
        <v>43332.217638888891</v>
      </c>
      <c r="J795" s="2" t="s">
        <v>152</v>
      </c>
      <c r="K795" s="68" t="str">
        <f>VLOOKUP(D795,Base!D:E,2,0)</f>
        <v>LAS CONDES</v>
      </c>
    </row>
    <row r="796" spans="1:11" ht="15" customHeight="1" x14ac:dyDescent="0.25">
      <c r="A796" s="18">
        <f t="shared" si="12"/>
        <v>954134</v>
      </c>
      <c r="B796" s="43" t="s">
        <v>157</v>
      </c>
      <c r="C796" s="43" t="s">
        <v>105</v>
      </c>
      <c r="D796" s="43" t="s">
        <v>122</v>
      </c>
      <c r="E796" s="43">
        <v>954134</v>
      </c>
      <c r="F796" s="43" t="s">
        <v>161</v>
      </c>
      <c r="G796" s="43">
        <v>3990</v>
      </c>
      <c r="H796" s="43">
        <v>1</v>
      </c>
      <c r="I796" s="206">
        <v>43332.219861111109</v>
      </c>
      <c r="J796" s="2" t="s">
        <v>152</v>
      </c>
      <c r="K796" s="68" t="str">
        <f>VLOOKUP(D796,Base!D:E,2,0)</f>
        <v>LO BARNECHEA</v>
      </c>
    </row>
    <row r="797" spans="1:11" ht="15" customHeight="1" x14ac:dyDescent="0.25">
      <c r="A797" s="18">
        <f t="shared" si="12"/>
        <v>954134</v>
      </c>
      <c r="B797" s="43" t="s">
        <v>157</v>
      </c>
      <c r="C797" s="43" t="s">
        <v>105</v>
      </c>
      <c r="D797" s="43" t="s">
        <v>123</v>
      </c>
      <c r="E797" s="43">
        <v>954134</v>
      </c>
      <c r="F797" s="43" t="s">
        <v>161</v>
      </c>
      <c r="G797" s="43">
        <v>3990</v>
      </c>
      <c r="H797" s="43">
        <v>1</v>
      </c>
      <c r="I797" s="206">
        <v>43332.219618055547</v>
      </c>
      <c r="J797" s="2" t="s">
        <v>152</v>
      </c>
      <c r="K797" s="68" t="str">
        <f>VLOOKUP(D797,Base!D:E,2,0)</f>
        <v>LO ESPEJO</v>
      </c>
    </row>
    <row r="798" spans="1:11" ht="15" customHeight="1" x14ac:dyDescent="0.25">
      <c r="A798" s="18">
        <f t="shared" si="12"/>
        <v>954134</v>
      </c>
      <c r="B798" s="43" t="s">
        <v>157</v>
      </c>
      <c r="C798" s="43" t="s">
        <v>105</v>
      </c>
      <c r="D798" s="43" t="s">
        <v>124</v>
      </c>
      <c r="E798" s="43">
        <v>954134</v>
      </c>
      <c r="F798" s="43" t="s">
        <v>161</v>
      </c>
      <c r="G798" s="43">
        <v>3990</v>
      </c>
      <c r="H798" s="43">
        <v>1</v>
      </c>
      <c r="I798" s="206">
        <v>43332.21733796296</v>
      </c>
      <c r="J798" s="2" t="s">
        <v>152</v>
      </c>
      <c r="K798" s="68" t="str">
        <f>VLOOKUP(D798,Base!D:E,2,0)</f>
        <v>LO PRADO</v>
      </c>
    </row>
    <row r="799" spans="1:11" ht="15" customHeight="1" x14ac:dyDescent="0.25">
      <c r="A799" s="18">
        <f t="shared" si="12"/>
        <v>954134</v>
      </c>
      <c r="B799" s="43" t="s">
        <v>157</v>
      </c>
      <c r="C799" s="43" t="s">
        <v>105</v>
      </c>
      <c r="D799" s="43" t="s">
        <v>125</v>
      </c>
      <c r="E799" s="43">
        <v>954134</v>
      </c>
      <c r="F799" s="43" t="s">
        <v>161</v>
      </c>
      <c r="G799" s="43">
        <v>3990</v>
      </c>
      <c r="H799" s="43">
        <v>1</v>
      </c>
      <c r="I799" s="206">
        <v>43332.21856481483</v>
      </c>
      <c r="J799" s="2" t="s">
        <v>152</v>
      </c>
      <c r="K799" s="68" t="str">
        <f>VLOOKUP(D799,Base!D:E,2,0)</f>
        <v>MACUL</v>
      </c>
    </row>
    <row r="800" spans="1:11" ht="15" customHeight="1" x14ac:dyDescent="0.25">
      <c r="A800" s="18">
        <f t="shared" si="12"/>
        <v>954134</v>
      </c>
      <c r="B800" s="43" t="s">
        <v>157</v>
      </c>
      <c r="C800" s="43" t="s">
        <v>105</v>
      </c>
      <c r="D800" s="43" t="s">
        <v>126</v>
      </c>
      <c r="E800" s="43">
        <v>954134</v>
      </c>
      <c r="F800" s="43" t="s">
        <v>161</v>
      </c>
      <c r="G800" s="43">
        <v>3990</v>
      </c>
      <c r="H800" s="43">
        <v>1</v>
      </c>
      <c r="I800" s="206">
        <v>43332.217326388891</v>
      </c>
      <c r="J800" s="2" t="s">
        <v>152</v>
      </c>
      <c r="K800" s="68" t="str">
        <f>VLOOKUP(D800,Base!D:E,2,0)</f>
        <v>MAIPU</v>
      </c>
    </row>
    <row r="801" spans="1:11" ht="15" customHeight="1" x14ac:dyDescent="0.25">
      <c r="A801" s="18">
        <f t="shared" si="12"/>
        <v>954134</v>
      </c>
      <c r="B801" s="43" t="s">
        <v>157</v>
      </c>
      <c r="C801" s="43" t="s">
        <v>105</v>
      </c>
      <c r="D801" s="43" t="s">
        <v>127</v>
      </c>
      <c r="E801" s="43">
        <v>954134</v>
      </c>
      <c r="F801" s="43" t="s">
        <v>161</v>
      </c>
      <c r="G801" s="43">
        <v>3990</v>
      </c>
      <c r="H801" s="43">
        <v>2</v>
      </c>
      <c r="I801" s="206">
        <v>43332.217407407406</v>
      </c>
      <c r="J801" s="2" t="s">
        <v>152</v>
      </c>
      <c r="K801" s="68" t="str">
        <f>VLOOKUP(D801,Base!D:E,2,0)</f>
        <v>MELIPILLA</v>
      </c>
    </row>
    <row r="802" spans="1:11" ht="15" customHeight="1" x14ac:dyDescent="0.25">
      <c r="A802" s="18">
        <f t="shared" si="12"/>
        <v>954134</v>
      </c>
      <c r="B802" s="43" t="s">
        <v>157</v>
      </c>
      <c r="C802" s="43" t="s">
        <v>105</v>
      </c>
      <c r="D802" s="43" t="s">
        <v>128</v>
      </c>
      <c r="E802" s="43">
        <v>954134</v>
      </c>
      <c r="F802" s="43" t="s">
        <v>161</v>
      </c>
      <c r="G802" s="43">
        <v>3990</v>
      </c>
      <c r="H802" s="43">
        <v>1</v>
      </c>
      <c r="I802" s="206">
        <v>43332.217777777783</v>
      </c>
      <c r="J802" s="2" t="s">
        <v>152</v>
      </c>
      <c r="K802" s="68" t="str">
        <f>VLOOKUP(D802,Base!D:E,2,0)</f>
        <v>ÑUÑOA</v>
      </c>
    </row>
    <row r="803" spans="1:11" ht="15" customHeight="1" x14ac:dyDescent="0.25">
      <c r="A803" s="18">
        <f t="shared" si="12"/>
        <v>954134</v>
      </c>
      <c r="B803" s="43" t="s">
        <v>157</v>
      </c>
      <c r="C803" s="43" t="s">
        <v>105</v>
      </c>
      <c r="D803" s="43" t="s">
        <v>129</v>
      </c>
      <c r="E803" s="43">
        <v>954134</v>
      </c>
      <c r="F803" s="43" t="s">
        <v>161</v>
      </c>
      <c r="G803" s="43">
        <v>3990</v>
      </c>
      <c r="H803" s="43">
        <v>2</v>
      </c>
      <c r="I803" s="206">
        <v>43332.219618055547</v>
      </c>
      <c r="J803" s="2" t="s">
        <v>152</v>
      </c>
      <c r="K803" s="68" t="str">
        <f>VLOOKUP(D803,Base!D:E,2,0)</f>
        <v>PADRE HURTADO</v>
      </c>
    </row>
    <row r="804" spans="1:11" ht="15" customHeight="1" x14ac:dyDescent="0.25">
      <c r="A804" s="18">
        <f t="shared" si="12"/>
        <v>954134</v>
      </c>
      <c r="B804" s="43" t="s">
        <v>157</v>
      </c>
      <c r="C804" s="43" t="s">
        <v>105</v>
      </c>
      <c r="D804" s="43" t="s">
        <v>130</v>
      </c>
      <c r="E804" s="43">
        <v>954134</v>
      </c>
      <c r="F804" s="43" t="s">
        <v>161</v>
      </c>
      <c r="G804" s="43">
        <v>3990</v>
      </c>
      <c r="H804" s="43">
        <v>2</v>
      </c>
      <c r="I804" s="206">
        <v>43332.219988425917</v>
      </c>
      <c r="J804" s="2" t="s">
        <v>152</v>
      </c>
      <c r="K804" s="68" t="str">
        <f>VLOOKUP(D804,Base!D:E,2,0)</f>
        <v>PAINE</v>
      </c>
    </row>
    <row r="805" spans="1:11" ht="15" customHeight="1" x14ac:dyDescent="0.25">
      <c r="A805" s="18">
        <f t="shared" si="12"/>
        <v>954134</v>
      </c>
      <c r="B805" s="43" t="s">
        <v>157</v>
      </c>
      <c r="C805" s="43" t="s">
        <v>105</v>
      </c>
      <c r="D805" s="43" t="s">
        <v>131</v>
      </c>
      <c r="E805" s="43">
        <v>954134</v>
      </c>
      <c r="F805" s="43" t="s">
        <v>161</v>
      </c>
      <c r="G805" s="43">
        <v>3990</v>
      </c>
      <c r="H805" s="43">
        <v>1</v>
      </c>
      <c r="I805" s="206">
        <v>43332.217349537037</v>
      </c>
      <c r="J805" s="2" t="s">
        <v>152</v>
      </c>
      <c r="K805" s="68" t="str">
        <f>VLOOKUP(D805,Base!D:E,2,0)</f>
        <v>PEDRO AGUIRRE CERDA</v>
      </c>
    </row>
    <row r="806" spans="1:11" ht="15" customHeight="1" x14ac:dyDescent="0.25">
      <c r="A806" s="18">
        <f t="shared" si="12"/>
        <v>954134</v>
      </c>
      <c r="B806" s="43" t="s">
        <v>157</v>
      </c>
      <c r="C806" s="43" t="s">
        <v>105</v>
      </c>
      <c r="D806" s="43" t="s">
        <v>132</v>
      </c>
      <c r="E806" s="43">
        <v>954134</v>
      </c>
      <c r="F806" s="43" t="s">
        <v>161</v>
      </c>
      <c r="G806" s="43">
        <v>3990</v>
      </c>
      <c r="H806" s="43">
        <v>2</v>
      </c>
      <c r="I806" s="206">
        <v>43332.217418981483</v>
      </c>
      <c r="J806" s="2" t="s">
        <v>152</v>
      </c>
      <c r="K806" s="68" t="str">
        <f>VLOOKUP(D806,Base!D:E,2,0)</f>
        <v>PEÑAFLOR</v>
      </c>
    </row>
    <row r="807" spans="1:11" ht="15" customHeight="1" x14ac:dyDescent="0.25">
      <c r="A807" s="18">
        <f t="shared" si="12"/>
        <v>954134</v>
      </c>
      <c r="B807" s="43" t="s">
        <v>157</v>
      </c>
      <c r="C807" s="43" t="s">
        <v>105</v>
      </c>
      <c r="D807" s="43" t="s">
        <v>133</v>
      </c>
      <c r="E807" s="43">
        <v>954134</v>
      </c>
      <c r="F807" s="43" t="s">
        <v>161</v>
      </c>
      <c r="G807" s="43">
        <v>3990</v>
      </c>
      <c r="H807" s="43">
        <v>1</v>
      </c>
      <c r="I807" s="206">
        <v>43332.218842592592</v>
      </c>
      <c r="J807" s="2" t="s">
        <v>152</v>
      </c>
      <c r="K807" s="68" t="str">
        <f>VLOOKUP(D807,Base!D:E,2,0)</f>
        <v>PEÑALOLEN</v>
      </c>
    </row>
    <row r="808" spans="1:11" ht="15" customHeight="1" x14ac:dyDescent="0.25">
      <c r="A808" s="18">
        <f t="shared" si="12"/>
        <v>954134</v>
      </c>
      <c r="B808" s="43" t="s">
        <v>157</v>
      </c>
      <c r="C808" s="43" t="s">
        <v>105</v>
      </c>
      <c r="D808" s="43" t="s">
        <v>134</v>
      </c>
      <c r="E808" s="43">
        <v>954134</v>
      </c>
      <c r="F808" s="43" t="s">
        <v>161</v>
      </c>
      <c r="G808" s="43">
        <v>3990</v>
      </c>
      <c r="H808" s="43">
        <v>1</v>
      </c>
      <c r="I808" s="206">
        <v>43332.217326388891</v>
      </c>
      <c r="J808" s="2" t="s">
        <v>152</v>
      </c>
      <c r="K808" s="68" t="str">
        <f>VLOOKUP(D808,Base!D:E,2,0)</f>
        <v>PROVIDENCIA</v>
      </c>
    </row>
    <row r="809" spans="1:11" ht="15" customHeight="1" x14ac:dyDescent="0.25">
      <c r="A809" s="18">
        <f t="shared" si="12"/>
        <v>954134</v>
      </c>
      <c r="B809" s="43" t="s">
        <v>157</v>
      </c>
      <c r="C809" s="43" t="s">
        <v>105</v>
      </c>
      <c r="D809" s="43" t="s">
        <v>135</v>
      </c>
      <c r="E809" s="43">
        <v>954134</v>
      </c>
      <c r="F809" s="43" t="s">
        <v>161</v>
      </c>
      <c r="G809" s="43">
        <v>3990</v>
      </c>
      <c r="H809" s="43">
        <v>1</v>
      </c>
      <c r="I809" s="206">
        <v>43332.217430555553</v>
      </c>
      <c r="J809" s="2" t="s">
        <v>152</v>
      </c>
      <c r="K809" s="68" t="str">
        <f>VLOOKUP(D809,Base!D:E,2,0)</f>
        <v>PUDAHUEL</v>
      </c>
    </row>
    <row r="810" spans="1:11" ht="15" customHeight="1" x14ac:dyDescent="0.25">
      <c r="A810" s="18">
        <f t="shared" si="12"/>
        <v>954134</v>
      </c>
      <c r="B810" s="43" t="s">
        <v>157</v>
      </c>
      <c r="C810" s="43" t="s">
        <v>105</v>
      </c>
      <c r="D810" s="43" t="s">
        <v>136</v>
      </c>
      <c r="E810" s="43">
        <v>954134</v>
      </c>
      <c r="F810" s="43" t="s">
        <v>161</v>
      </c>
      <c r="G810" s="43">
        <v>3990</v>
      </c>
      <c r="H810" s="43">
        <v>1</v>
      </c>
      <c r="I810" s="206">
        <v>43332.217719907407</v>
      </c>
      <c r="J810" s="2" t="s">
        <v>152</v>
      </c>
      <c r="K810" s="68" t="str">
        <f>VLOOKUP(D810,Base!D:E,2,0)</f>
        <v>PUENTE ALTO</v>
      </c>
    </row>
    <row r="811" spans="1:11" ht="15" customHeight="1" x14ac:dyDescent="0.25">
      <c r="A811" s="18">
        <f t="shared" si="12"/>
        <v>954134</v>
      </c>
      <c r="B811" s="43" t="s">
        <v>157</v>
      </c>
      <c r="C811" s="43" t="s">
        <v>105</v>
      </c>
      <c r="D811" s="43" t="s">
        <v>137</v>
      </c>
      <c r="E811" s="43">
        <v>954134</v>
      </c>
      <c r="F811" s="43" t="s">
        <v>161</v>
      </c>
      <c r="G811" s="43">
        <v>3990</v>
      </c>
      <c r="H811" s="43">
        <v>1</v>
      </c>
      <c r="I811" s="206">
        <v>43332.21733796296</v>
      </c>
      <c r="J811" s="2" t="s">
        <v>152</v>
      </c>
      <c r="K811" s="68" t="str">
        <f>VLOOKUP(D811,Base!D:E,2,0)</f>
        <v>QUILICURA</v>
      </c>
    </row>
    <row r="812" spans="1:11" ht="15" customHeight="1" x14ac:dyDescent="0.25">
      <c r="A812" s="18">
        <f t="shared" si="12"/>
        <v>954134</v>
      </c>
      <c r="B812" s="43" t="s">
        <v>157</v>
      </c>
      <c r="C812" s="43" t="s">
        <v>105</v>
      </c>
      <c r="D812" s="43" t="s">
        <v>138</v>
      </c>
      <c r="E812" s="43">
        <v>954134</v>
      </c>
      <c r="F812" s="43" t="s">
        <v>161</v>
      </c>
      <c r="G812" s="43">
        <v>3990</v>
      </c>
      <c r="H812" s="43">
        <v>1</v>
      </c>
      <c r="I812" s="206">
        <v>43332.218263888892</v>
      </c>
      <c r="J812" s="2" t="s">
        <v>152</v>
      </c>
      <c r="K812" s="68" t="str">
        <f>VLOOKUP(D812,Base!D:E,2,0)</f>
        <v>QUINTA NORMAL</v>
      </c>
    </row>
    <row r="813" spans="1:11" ht="15" customHeight="1" x14ac:dyDescent="0.25">
      <c r="A813" s="18">
        <f t="shared" si="12"/>
        <v>954134</v>
      </c>
      <c r="B813" s="43" t="s">
        <v>157</v>
      </c>
      <c r="C813" s="43" t="s">
        <v>105</v>
      </c>
      <c r="D813" s="43" t="s">
        <v>139</v>
      </c>
      <c r="E813" s="43">
        <v>954134</v>
      </c>
      <c r="F813" s="43" t="s">
        <v>161</v>
      </c>
      <c r="G813" s="43">
        <v>3990</v>
      </c>
      <c r="H813" s="43">
        <v>1</v>
      </c>
      <c r="I813" s="206">
        <v>43332.217395833337</v>
      </c>
      <c r="J813" s="2" t="s">
        <v>152</v>
      </c>
      <c r="K813" s="68" t="str">
        <f>VLOOKUP(D813,Base!D:E,2,0)</f>
        <v>RECOLETA</v>
      </c>
    </row>
    <row r="814" spans="1:11" ht="15" customHeight="1" x14ac:dyDescent="0.25">
      <c r="A814" s="18">
        <f t="shared" si="12"/>
        <v>954134</v>
      </c>
      <c r="B814" s="43" t="s">
        <v>157</v>
      </c>
      <c r="C814" s="43" t="s">
        <v>105</v>
      </c>
      <c r="D814" s="43" t="s">
        <v>140</v>
      </c>
      <c r="E814" s="43">
        <v>954134</v>
      </c>
      <c r="F814" s="43" t="s">
        <v>161</v>
      </c>
      <c r="G814" s="43">
        <v>3990</v>
      </c>
      <c r="H814" s="43">
        <v>1</v>
      </c>
      <c r="I814" s="206">
        <v>43332.217766203707</v>
      </c>
      <c r="J814" s="2" t="s">
        <v>152</v>
      </c>
      <c r="K814" s="68" t="str">
        <f>VLOOKUP(D814,Base!D:E,2,0)</f>
        <v>RENCA</v>
      </c>
    </row>
    <row r="815" spans="1:11" ht="15" customHeight="1" x14ac:dyDescent="0.25">
      <c r="A815" s="18">
        <f t="shared" si="12"/>
        <v>954134</v>
      </c>
      <c r="B815" s="43" t="s">
        <v>157</v>
      </c>
      <c r="C815" s="43" t="s">
        <v>105</v>
      </c>
      <c r="D815" s="43" t="s">
        <v>141</v>
      </c>
      <c r="E815" s="43">
        <v>954134</v>
      </c>
      <c r="F815" s="43" t="s">
        <v>161</v>
      </c>
      <c r="G815" s="43">
        <v>3990</v>
      </c>
      <c r="H815" s="43">
        <v>1</v>
      </c>
      <c r="I815" s="206">
        <v>43332.219618055547</v>
      </c>
      <c r="J815" s="2" t="s">
        <v>152</v>
      </c>
      <c r="K815" s="68" t="str">
        <f>VLOOKUP(D815,Base!D:E,2,0)</f>
        <v>SAN BERNARDO</v>
      </c>
    </row>
    <row r="816" spans="1:11" ht="15" customHeight="1" x14ac:dyDescent="0.25">
      <c r="A816" s="18">
        <f t="shared" si="12"/>
        <v>954134</v>
      </c>
      <c r="B816" s="43" t="s">
        <v>157</v>
      </c>
      <c r="C816" s="43" t="s">
        <v>105</v>
      </c>
      <c r="D816" s="43" t="s">
        <v>142</v>
      </c>
      <c r="E816" s="43">
        <v>954134</v>
      </c>
      <c r="F816" s="43" t="s">
        <v>161</v>
      </c>
      <c r="G816" s="43">
        <v>3990</v>
      </c>
      <c r="H816" s="43">
        <v>1</v>
      </c>
      <c r="I816" s="206">
        <v>43332.218113425923</v>
      </c>
      <c r="J816" s="2" t="s">
        <v>152</v>
      </c>
      <c r="K816" s="68" t="str">
        <f>VLOOKUP(D816,Base!D:E,2,0)</f>
        <v>SAN JOAQUIN</v>
      </c>
    </row>
    <row r="817" spans="1:11" ht="15" customHeight="1" x14ac:dyDescent="0.25">
      <c r="A817" s="18">
        <f t="shared" si="12"/>
        <v>954134</v>
      </c>
      <c r="B817" s="43" t="s">
        <v>157</v>
      </c>
      <c r="C817" s="43" t="s">
        <v>105</v>
      </c>
      <c r="D817" s="43" t="s">
        <v>143</v>
      </c>
      <c r="E817" s="43">
        <v>954134</v>
      </c>
      <c r="F817" s="43" t="s">
        <v>161</v>
      </c>
      <c r="G817" s="43">
        <v>3990</v>
      </c>
      <c r="H817" s="43">
        <v>1</v>
      </c>
      <c r="I817" s="206">
        <v>43332.217326388891</v>
      </c>
      <c r="J817" s="2" t="s">
        <v>152</v>
      </c>
      <c r="K817" s="68" t="str">
        <f>VLOOKUP(D817,Base!D:E,2,0)</f>
        <v>SAN MIGUEL</v>
      </c>
    </row>
    <row r="818" spans="1:11" ht="15" customHeight="1" x14ac:dyDescent="0.25">
      <c r="A818" s="18">
        <f t="shared" si="12"/>
        <v>954134</v>
      </c>
      <c r="B818" s="43" t="s">
        <v>157</v>
      </c>
      <c r="C818" s="43" t="s">
        <v>105</v>
      </c>
      <c r="D818" s="43" t="s">
        <v>144</v>
      </c>
      <c r="E818" s="43">
        <v>954134</v>
      </c>
      <c r="F818" s="43" t="s">
        <v>161</v>
      </c>
      <c r="G818" s="43">
        <v>3990</v>
      </c>
      <c r="H818" s="43">
        <v>1</v>
      </c>
      <c r="I818" s="206">
        <v>43332.217592592591</v>
      </c>
      <c r="J818" s="2" t="s">
        <v>152</v>
      </c>
      <c r="K818" s="68" t="str">
        <f>VLOOKUP(D818,Base!D:E,2,0)</f>
        <v>SAN RAMON</v>
      </c>
    </row>
    <row r="819" spans="1:11" ht="15" customHeight="1" x14ac:dyDescent="0.25">
      <c r="A819" s="18">
        <f t="shared" si="12"/>
        <v>954134</v>
      </c>
      <c r="B819" s="43" t="s">
        <v>157</v>
      </c>
      <c r="C819" s="43" t="s">
        <v>105</v>
      </c>
      <c r="D819" s="43" t="s">
        <v>145</v>
      </c>
      <c r="E819" s="43">
        <v>954134</v>
      </c>
      <c r="F819" s="43" t="s">
        <v>161</v>
      </c>
      <c r="G819" s="43">
        <v>3990</v>
      </c>
      <c r="H819" s="43">
        <v>1</v>
      </c>
      <c r="I819" s="206">
        <v>43332.218842592592</v>
      </c>
      <c r="J819" s="2" t="s">
        <v>152</v>
      </c>
      <c r="K819" s="68" t="str">
        <f>VLOOKUP(D819,Base!D:E,2,0)</f>
        <v>SANTIAGO</v>
      </c>
    </row>
    <row r="820" spans="1:11" ht="15" customHeight="1" x14ac:dyDescent="0.25">
      <c r="A820" s="18">
        <f t="shared" si="12"/>
        <v>954134</v>
      </c>
      <c r="B820" s="43" t="s">
        <v>157</v>
      </c>
      <c r="C820" s="43" t="s">
        <v>105</v>
      </c>
      <c r="D820" s="43" t="s">
        <v>146</v>
      </c>
      <c r="E820" s="43">
        <v>954134</v>
      </c>
      <c r="F820" s="43" t="s">
        <v>161</v>
      </c>
      <c r="G820" s="43">
        <v>3990</v>
      </c>
      <c r="H820" s="43">
        <v>2</v>
      </c>
      <c r="I820" s="206">
        <v>43332.217326388891</v>
      </c>
      <c r="J820" s="2" t="s">
        <v>152</v>
      </c>
      <c r="K820" s="68" t="str">
        <f>VLOOKUP(D820,Base!D:E,2,0)</f>
        <v>TALAGANTE</v>
      </c>
    </row>
    <row r="821" spans="1:11" ht="15" customHeight="1" x14ac:dyDescent="0.25">
      <c r="A821" s="18">
        <f t="shared" si="12"/>
        <v>954134</v>
      </c>
      <c r="B821" s="43" t="s">
        <v>157</v>
      </c>
      <c r="C821" s="43" t="s">
        <v>105</v>
      </c>
      <c r="D821" s="43" t="s">
        <v>147</v>
      </c>
      <c r="E821" s="43">
        <v>954134</v>
      </c>
      <c r="F821" s="43" t="s">
        <v>161</v>
      </c>
      <c r="G821" s="43">
        <v>3990</v>
      </c>
      <c r="H821" s="43">
        <v>1</v>
      </c>
      <c r="I821" s="206">
        <v>43332.217615740738</v>
      </c>
      <c r="J821" s="2" t="s">
        <v>152</v>
      </c>
      <c r="K821" s="68" t="str">
        <f>VLOOKUP(D821,Base!D:E,2,0)</f>
        <v>VITACURA</v>
      </c>
    </row>
    <row r="822" spans="1:11" ht="15" customHeight="1" x14ac:dyDescent="0.25">
      <c r="A822" s="18">
        <f t="shared" si="12"/>
        <v>2000359120952</v>
      </c>
      <c r="B822" s="43" t="s">
        <v>162</v>
      </c>
      <c r="C822" s="43" t="s">
        <v>36</v>
      </c>
      <c r="D822" s="43" t="s">
        <v>37</v>
      </c>
      <c r="E822" s="82">
        <v>2000359120952</v>
      </c>
      <c r="F822" s="43" t="s">
        <v>163</v>
      </c>
      <c r="G822" s="43">
        <v>9490</v>
      </c>
      <c r="H822" s="43">
        <v>3</v>
      </c>
      <c r="I822" s="206">
        <v>43332.217488425929</v>
      </c>
      <c r="J822" s="2" t="s">
        <v>40</v>
      </c>
      <c r="K822" s="68" t="str">
        <f>VLOOKUP(D822,Base!D:E,2,0)</f>
        <v>ANTOFAGASTA</v>
      </c>
    </row>
    <row r="823" spans="1:11" ht="15" customHeight="1" x14ac:dyDescent="0.25">
      <c r="A823" s="18">
        <f t="shared" si="12"/>
        <v>2000359120952</v>
      </c>
      <c r="B823" s="43" t="s">
        <v>162</v>
      </c>
      <c r="C823" s="43" t="s">
        <v>36</v>
      </c>
      <c r="D823" s="43" t="s">
        <v>42</v>
      </c>
      <c r="E823" s="82">
        <v>2000359120952</v>
      </c>
      <c r="F823" s="43" t="s">
        <v>163</v>
      </c>
      <c r="G823" s="43">
        <v>9990</v>
      </c>
      <c r="H823" s="43">
        <v>3</v>
      </c>
      <c r="I823" s="206">
        <v>43332.217465277783</v>
      </c>
      <c r="J823" s="2" t="s">
        <v>40</v>
      </c>
      <c r="K823" s="68" t="str">
        <f>VLOOKUP(D823,Base!D:E,2,0)</f>
        <v>CALAMA</v>
      </c>
    </row>
    <row r="824" spans="1:11" ht="15" customHeight="1" x14ac:dyDescent="0.25">
      <c r="A824" s="18">
        <f t="shared" si="12"/>
        <v>2000359120952</v>
      </c>
      <c r="B824" s="43" t="s">
        <v>162</v>
      </c>
      <c r="C824" s="43" t="s">
        <v>44</v>
      </c>
      <c r="D824" s="43" t="s">
        <v>45</v>
      </c>
      <c r="E824" s="82">
        <v>2000359120952</v>
      </c>
      <c r="F824" s="43" t="s">
        <v>163</v>
      </c>
      <c r="G824" s="43">
        <v>10990</v>
      </c>
      <c r="H824" s="43">
        <v>4</v>
      </c>
      <c r="I824" s="206">
        <v>43332.2176273148</v>
      </c>
      <c r="J824" s="2" t="s">
        <v>40</v>
      </c>
      <c r="K824" s="68" t="str">
        <f>VLOOKUP(D824,Base!D:E,2,0)</f>
        <v>ARICA</v>
      </c>
    </row>
    <row r="825" spans="1:11" ht="15" customHeight="1" x14ac:dyDescent="0.25">
      <c r="A825" s="18">
        <f t="shared" si="12"/>
        <v>2000359120952</v>
      </c>
      <c r="B825" s="43" t="s">
        <v>162</v>
      </c>
      <c r="C825" s="43" t="s">
        <v>46</v>
      </c>
      <c r="D825" s="43" t="s">
        <v>47</v>
      </c>
      <c r="E825" s="82">
        <v>2000359120952</v>
      </c>
      <c r="F825" s="43" t="s">
        <v>163</v>
      </c>
      <c r="G825" s="43">
        <v>8990</v>
      </c>
      <c r="H825" s="43">
        <v>2</v>
      </c>
      <c r="I825" s="206">
        <v>43332.217418981483</v>
      </c>
      <c r="J825" s="2" t="s">
        <v>40</v>
      </c>
      <c r="K825" s="68" t="str">
        <f>VLOOKUP(D825,Base!D:E,2,0)</f>
        <v>COPIAPO</v>
      </c>
    </row>
    <row r="826" spans="1:11" ht="15" customHeight="1" x14ac:dyDescent="0.25">
      <c r="A826" s="18">
        <f t="shared" si="12"/>
        <v>2000359120952</v>
      </c>
      <c r="B826" s="43" t="s">
        <v>162</v>
      </c>
      <c r="C826" s="43" t="s">
        <v>46</v>
      </c>
      <c r="D826" s="43" t="s">
        <v>48</v>
      </c>
      <c r="E826" s="82">
        <v>2000359120952</v>
      </c>
      <c r="F826" s="43" t="s">
        <v>163</v>
      </c>
      <c r="G826" s="43">
        <v>5990</v>
      </c>
      <c r="H826" s="43">
        <v>2</v>
      </c>
      <c r="I826" s="206">
        <v>43332.21856481483</v>
      </c>
      <c r="J826" s="2" t="s">
        <v>40</v>
      </c>
      <c r="K826" s="68" t="str">
        <f>VLOOKUP(D826,Base!D:E,2,0)</f>
        <v>VALLENAR</v>
      </c>
    </row>
    <row r="827" spans="1:11" ht="15" customHeight="1" x14ac:dyDescent="0.25">
      <c r="A827" s="18">
        <f t="shared" si="12"/>
        <v>2000359120952</v>
      </c>
      <c r="B827" s="43" t="s">
        <v>162</v>
      </c>
      <c r="C827" s="43" t="s">
        <v>49</v>
      </c>
      <c r="D827" s="43" t="s">
        <v>50</v>
      </c>
      <c r="E827" s="82">
        <v>2000359120952</v>
      </c>
      <c r="F827" s="43" t="s">
        <v>163</v>
      </c>
      <c r="G827" s="44">
        <v>14550</v>
      </c>
      <c r="H827" s="44">
        <v>11</v>
      </c>
      <c r="I827" s="206">
        <v>43332.217685185176</v>
      </c>
      <c r="J827" s="2" t="s">
        <v>40</v>
      </c>
      <c r="K827" s="68" t="str">
        <f>VLOOKUP(D827,Base!D:E,2,0)</f>
        <v>COYHAIQUE</v>
      </c>
    </row>
    <row r="828" spans="1:11" ht="15" customHeight="1" x14ac:dyDescent="0.25">
      <c r="A828" s="18">
        <f t="shared" si="12"/>
        <v>2000359120952</v>
      </c>
      <c r="B828" s="43" t="s">
        <v>162</v>
      </c>
      <c r="C828" s="43" t="s">
        <v>51</v>
      </c>
      <c r="D828" s="43" t="s">
        <v>52</v>
      </c>
      <c r="E828" s="82">
        <v>2000359120952</v>
      </c>
      <c r="F828" s="43" t="s">
        <v>163</v>
      </c>
      <c r="G828" s="44">
        <v>7500</v>
      </c>
      <c r="H828" s="44">
        <v>2</v>
      </c>
      <c r="I828" s="206">
        <v>43332.217638888891</v>
      </c>
      <c r="J828" s="2" t="s">
        <v>40</v>
      </c>
      <c r="K828" s="68" t="str">
        <f>VLOOKUP(D828,Base!D:E,2,0)</f>
        <v>COQUIMBO</v>
      </c>
    </row>
    <row r="829" spans="1:11" ht="15" customHeight="1" x14ac:dyDescent="0.25">
      <c r="A829" s="18">
        <f t="shared" si="12"/>
        <v>2000359120952</v>
      </c>
      <c r="B829" s="43" t="s">
        <v>162</v>
      </c>
      <c r="C829" s="43" t="s">
        <v>51</v>
      </c>
      <c r="D829" s="43" t="s">
        <v>53</v>
      </c>
      <c r="E829" s="82">
        <v>2000359120952</v>
      </c>
      <c r="F829" s="43" t="s">
        <v>163</v>
      </c>
      <c r="G829" s="44">
        <v>9000</v>
      </c>
      <c r="H829" s="44">
        <v>2</v>
      </c>
      <c r="I829" s="206">
        <v>43332.218553240738</v>
      </c>
      <c r="J829" s="2" t="s">
        <v>40</v>
      </c>
      <c r="K829" s="68" t="str">
        <f>VLOOKUP(D829,Base!D:E,2,0)</f>
        <v>ILLAPEL</v>
      </c>
    </row>
    <row r="830" spans="1:11" ht="15" customHeight="1" x14ac:dyDescent="0.25">
      <c r="A830" s="18">
        <f t="shared" si="12"/>
        <v>2000359120952</v>
      </c>
      <c r="B830" s="43" t="s">
        <v>162</v>
      </c>
      <c r="C830" s="43" t="s">
        <v>51</v>
      </c>
      <c r="D830" s="43" t="s">
        <v>54</v>
      </c>
      <c r="E830" s="82">
        <v>2000359120952</v>
      </c>
      <c r="F830" s="43" t="s">
        <v>163</v>
      </c>
      <c r="G830" s="44">
        <v>7500</v>
      </c>
      <c r="H830" s="44">
        <v>2</v>
      </c>
      <c r="I830" s="206">
        <v>43332.217650462961</v>
      </c>
      <c r="J830" s="2" t="s">
        <v>40</v>
      </c>
      <c r="K830" s="68" t="str">
        <f>VLOOKUP(D830,Base!D:E,2,0)</f>
        <v>LA SERENA</v>
      </c>
    </row>
    <row r="831" spans="1:11" ht="15" customHeight="1" x14ac:dyDescent="0.25">
      <c r="A831" s="18">
        <f t="shared" si="12"/>
        <v>2000359120952</v>
      </c>
      <c r="B831" s="43" t="s">
        <v>162</v>
      </c>
      <c r="C831" s="43" t="s">
        <v>51</v>
      </c>
      <c r="D831" s="43" t="s">
        <v>55</v>
      </c>
      <c r="E831" s="82">
        <v>2000359120952</v>
      </c>
      <c r="F831" s="43" t="s">
        <v>163</v>
      </c>
      <c r="G831" s="44">
        <v>9000</v>
      </c>
      <c r="H831" s="44">
        <v>2</v>
      </c>
      <c r="I831" s="206">
        <v>43332.217951388891</v>
      </c>
      <c r="J831" s="2" t="s">
        <v>40</v>
      </c>
      <c r="K831" s="68" t="str">
        <f>VLOOKUP(D831,Base!D:E,2,0)</f>
        <v>LOS VILOS</v>
      </c>
    </row>
    <row r="832" spans="1:11" ht="15" customHeight="1" x14ac:dyDescent="0.25">
      <c r="A832" s="18">
        <f t="shared" si="12"/>
        <v>2000359120952</v>
      </c>
      <c r="B832" s="43" t="s">
        <v>162</v>
      </c>
      <c r="C832" s="43" t="s">
        <v>51</v>
      </c>
      <c r="D832" s="43" t="s">
        <v>56</v>
      </c>
      <c r="E832" s="82">
        <v>2000359120952</v>
      </c>
      <c r="F832" s="43" t="s">
        <v>163</v>
      </c>
      <c r="G832" s="44">
        <v>9000</v>
      </c>
      <c r="H832" s="44">
        <v>2</v>
      </c>
      <c r="I832" s="206">
        <v>43332.21947916667</v>
      </c>
      <c r="J832" s="2" t="s">
        <v>40</v>
      </c>
      <c r="K832" s="68" t="str">
        <f>VLOOKUP(D832,Base!D:E,2,0)</f>
        <v>OVALLE</v>
      </c>
    </row>
    <row r="833" spans="1:11" ht="15" customHeight="1" x14ac:dyDescent="0.25">
      <c r="A833" s="18">
        <f t="shared" si="12"/>
        <v>2000359120952</v>
      </c>
      <c r="B833" s="43" t="s">
        <v>162</v>
      </c>
      <c r="C833" s="43" t="s">
        <v>51</v>
      </c>
      <c r="D833" s="43" t="s">
        <v>57</v>
      </c>
      <c r="E833" s="82">
        <v>2000359120952</v>
      </c>
      <c r="F833" s="43" t="s">
        <v>163</v>
      </c>
      <c r="G833" s="44">
        <v>9000</v>
      </c>
      <c r="H833" s="44">
        <v>2</v>
      </c>
      <c r="I833" s="206">
        <v>43332.217974537038</v>
      </c>
      <c r="J833" s="2" t="s">
        <v>40</v>
      </c>
      <c r="K833" s="68" t="str">
        <f>VLOOKUP(D833,Base!D:E,2,0)</f>
        <v>SALAMANCA</v>
      </c>
    </row>
    <row r="834" spans="1:11" ht="15" customHeight="1" x14ac:dyDescent="0.25">
      <c r="A834" s="18">
        <f t="shared" ref="A834:A897" si="13">E834</f>
        <v>2000359120952</v>
      </c>
      <c r="B834" s="43" t="s">
        <v>162</v>
      </c>
      <c r="C834" s="43" t="s">
        <v>58</v>
      </c>
      <c r="D834" s="43" t="s">
        <v>59</v>
      </c>
      <c r="E834" s="82">
        <v>2000359120952</v>
      </c>
      <c r="F834" s="43" t="s">
        <v>163</v>
      </c>
      <c r="G834" s="44">
        <v>7990</v>
      </c>
      <c r="H834" s="44">
        <v>3</v>
      </c>
      <c r="I834" s="206">
        <v>43332.219351851847</v>
      </c>
      <c r="J834" s="2" t="s">
        <v>40</v>
      </c>
      <c r="K834" s="68" t="str">
        <f>VLOOKUP(D834,Base!D:E,2,0)</f>
        <v>ANGOL</v>
      </c>
    </row>
    <row r="835" spans="1:11" ht="15" customHeight="1" x14ac:dyDescent="0.25">
      <c r="A835" s="18">
        <f t="shared" si="13"/>
        <v>2000359120952</v>
      </c>
      <c r="B835" s="43" t="s">
        <v>162</v>
      </c>
      <c r="C835" s="43" t="s">
        <v>58</v>
      </c>
      <c r="D835" s="43" t="s">
        <v>60</v>
      </c>
      <c r="E835" s="82">
        <v>2000359120952</v>
      </c>
      <c r="F835" s="43" t="s">
        <v>163</v>
      </c>
      <c r="G835" s="44">
        <v>8550</v>
      </c>
      <c r="H835" s="44">
        <v>3</v>
      </c>
      <c r="I835" s="206">
        <v>43332.219606481478</v>
      </c>
      <c r="J835" s="2" t="s">
        <v>40</v>
      </c>
      <c r="K835" s="68" t="str">
        <f>VLOOKUP(D835,Base!D:E,2,0)</f>
        <v>PUCÓN</v>
      </c>
    </row>
    <row r="836" spans="1:11" ht="15" customHeight="1" x14ac:dyDescent="0.25">
      <c r="A836" s="18">
        <f t="shared" si="13"/>
        <v>2000359120952</v>
      </c>
      <c r="B836" s="43" t="s">
        <v>162</v>
      </c>
      <c r="C836" s="43" t="s">
        <v>58</v>
      </c>
      <c r="D836" s="43" t="s">
        <v>61</v>
      </c>
      <c r="E836" s="82">
        <v>2000359120952</v>
      </c>
      <c r="F836" s="43" t="s">
        <v>163</v>
      </c>
      <c r="G836" s="44">
        <v>6990</v>
      </c>
      <c r="H836" s="44">
        <v>2</v>
      </c>
      <c r="I836" s="206">
        <v>43332.217453703714</v>
      </c>
      <c r="J836" s="2" t="s">
        <v>40</v>
      </c>
      <c r="K836" s="68" t="str">
        <f>VLOOKUP(D836,Base!D:E,2,0)</f>
        <v>TEMUCO</v>
      </c>
    </row>
    <row r="837" spans="1:11" ht="15" customHeight="1" x14ac:dyDescent="0.25">
      <c r="A837" s="18">
        <f t="shared" si="13"/>
        <v>2000359120952</v>
      </c>
      <c r="B837" s="43" t="s">
        <v>162</v>
      </c>
      <c r="C837" s="43" t="s">
        <v>58</v>
      </c>
      <c r="D837" s="43" t="s">
        <v>62</v>
      </c>
      <c r="E837" s="82">
        <v>2000359120952</v>
      </c>
      <c r="F837" s="43" t="s">
        <v>163</v>
      </c>
      <c r="G837" s="44">
        <v>7990</v>
      </c>
      <c r="H837" s="44">
        <v>3</v>
      </c>
      <c r="I837" s="206">
        <v>43332.218553240738</v>
      </c>
      <c r="J837" s="2" t="s">
        <v>40</v>
      </c>
      <c r="K837" s="68" t="str">
        <f>VLOOKUP(D837,Base!D:E,2,0)</f>
        <v>VILLARRICA</v>
      </c>
    </row>
    <row r="838" spans="1:11" ht="15" customHeight="1" x14ac:dyDescent="0.25">
      <c r="A838" s="18">
        <f t="shared" si="13"/>
        <v>2000359120952</v>
      </c>
      <c r="B838" s="43" t="s">
        <v>162</v>
      </c>
      <c r="C838" s="43" t="s">
        <v>63</v>
      </c>
      <c r="D838" s="43" t="s">
        <v>64</v>
      </c>
      <c r="E838" s="82">
        <v>2000359120952</v>
      </c>
      <c r="F838" s="43" t="s">
        <v>163</v>
      </c>
      <c r="G838" s="44">
        <v>7990</v>
      </c>
      <c r="H838" s="44">
        <v>7</v>
      </c>
      <c r="I838" s="206">
        <v>43332.219351851847</v>
      </c>
      <c r="J838" s="2" t="s">
        <v>40</v>
      </c>
      <c r="K838" s="68" t="str">
        <f>VLOOKUP(D838,Base!D:E,2,0)</f>
        <v>CASTRO</v>
      </c>
    </row>
    <row r="839" spans="1:11" ht="15" customHeight="1" x14ac:dyDescent="0.25">
      <c r="A839" s="18">
        <f t="shared" si="13"/>
        <v>2000359120952</v>
      </c>
      <c r="B839" s="43" t="s">
        <v>162</v>
      </c>
      <c r="C839" s="43" t="s">
        <v>63</v>
      </c>
      <c r="D839" s="43" t="s">
        <v>65</v>
      </c>
      <c r="E839" s="82">
        <v>2000359120952</v>
      </c>
      <c r="F839" s="43" t="s">
        <v>163</v>
      </c>
      <c r="G839" s="44">
        <v>9550</v>
      </c>
      <c r="H839" s="44">
        <v>2</v>
      </c>
      <c r="I839" s="206">
        <v>43332.217499999999</v>
      </c>
      <c r="J839" s="2" t="s">
        <v>40</v>
      </c>
      <c r="K839" s="68" t="str">
        <f>VLOOKUP(D839,Base!D:E,2,0)</f>
        <v>OSORNO</v>
      </c>
    </row>
    <row r="840" spans="1:11" ht="15" customHeight="1" x14ac:dyDescent="0.25">
      <c r="A840" s="18">
        <f t="shared" si="13"/>
        <v>2000359120952</v>
      </c>
      <c r="B840" s="43" t="s">
        <v>162</v>
      </c>
      <c r="C840" s="43" t="s">
        <v>63</v>
      </c>
      <c r="D840" s="43" t="s">
        <v>66</v>
      </c>
      <c r="E840" s="82">
        <v>2000359120952</v>
      </c>
      <c r="F840" s="43" t="s">
        <v>163</v>
      </c>
      <c r="G840" s="44">
        <v>8490</v>
      </c>
      <c r="H840" s="44">
        <v>2</v>
      </c>
      <c r="I840" s="206">
        <v>43332.217395833337</v>
      </c>
      <c r="J840" s="2" t="s">
        <v>40</v>
      </c>
      <c r="K840" s="68" t="str">
        <f>VLOOKUP(D840,Base!D:E,2,0)</f>
        <v>PUERTO MONTT</v>
      </c>
    </row>
    <row r="841" spans="1:11" ht="15" customHeight="1" x14ac:dyDescent="0.25">
      <c r="A841" s="18">
        <f t="shared" si="13"/>
        <v>2000359120952</v>
      </c>
      <c r="B841" s="43" t="s">
        <v>162</v>
      </c>
      <c r="C841" s="43" t="s">
        <v>63</v>
      </c>
      <c r="D841" s="43" t="s">
        <v>67</v>
      </c>
      <c r="E841" s="82">
        <v>2000359120952</v>
      </c>
      <c r="F841" s="43" t="s">
        <v>163</v>
      </c>
      <c r="G841" s="44">
        <v>6990</v>
      </c>
      <c r="H841" s="44">
        <v>3</v>
      </c>
      <c r="I841" s="206">
        <v>43332.218692129631</v>
      </c>
      <c r="J841" s="2" t="s">
        <v>40</v>
      </c>
      <c r="K841" s="68" t="str">
        <f>VLOOKUP(D841,Base!D:E,2,0)</f>
        <v>PUERTO VARAS</v>
      </c>
    </row>
    <row r="842" spans="1:11" ht="15" customHeight="1" x14ac:dyDescent="0.25">
      <c r="A842" s="18">
        <f t="shared" si="13"/>
        <v>2000359120952</v>
      </c>
      <c r="B842" s="43" t="s">
        <v>162</v>
      </c>
      <c r="C842" s="43" t="s">
        <v>68</v>
      </c>
      <c r="D842" s="43" t="s">
        <v>69</v>
      </c>
      <c r="E842" s="82">
        <v>2000359120952</v>
      </c>
      <c r="F842" s="43" t="s">
        <v>163</v>
      </c>
      <c r="G842" s="44">
        <v>7990</v>
      </c>
      <c r="H842" s="44">
        <v>3</v>
      </c>
      <c r="I842" s="206">
        <v>43332.219490740739</v>
      </c>
      <c r="J842" s="2" t="s">
        <v>40</v>
      </c>
      <c r="K842" s="68" t="str">
        <f>VLOOKUP(D842,Base!D:E,2,0)</f>
        <v>LA UNIÓN</v>
      </c>
    </row>
    <row r="843" spans="1:11" ht="15" customHeight="1" x14ac:dyDescent="0.25">
      <c r="A843" s="18">
        <f t="shared" si="13"/>
        <v>2000359120952</v>
      </c>
      <c r="B843" s="43" t="s">
        <v>162</v>
      </c>
      <c r="C843" s="43" t="s">
        <v>68</v>
      </c>
      <c r="D843" s="43" t="s">
        <v>70</v>
      </c>
      <c r="E843" s="82">
        <v>2000359120952</v>
      </c>
      <c r="F843" s="43" t="s">
        <v>163</v>
      </c>
      <c r="G843" s="44">
        <v>7990</v>
      </c>
      <c r="H843" s="44">
        <v>3</v>
      </c>
      <c r="I843" s="206">
        <v>43332.217638888891</v>
      </c>
      <c r="J843" s="2" t="s">
        <v>40</v>
      </c>
      <c r="K843" s="68" t="str">
        <f>VLOOKUP(D843,Base!D:E,2,0)</f>
        <v>VALDIVIA</v>
      </c>
    </row>
    <row r="844" spans="1:11" ht="15" customHeight="1" x14ac:dyDescent="0.25">
      <c r="A844" s="18">
        <f t="shared" si="13"/>
        <v>2000359120952</v>
      </c>
      <c r="B844" s="43" t="s">
        <v>162</v>
      </c>
      <c r="C844" s="43" t="s">
        <v>71</v>
      </c>
      <c r="D844" s="43" t="s">
        <v>72</v>
      </c>
      <c r="E844" s="82">
        <v>2000359120952</v>
      </c>
      <c r="F844" s="43" t="s">
        <v>163</v>
      </c>
      <c r="G844" s="44">
        <v>9790</v>
      </c>
      <c r="H844" s="44">
        <v>14</v>
      </c>
      <c r="I844" s="206">
        <v>43332.2184375</v>
      </c>
      <c r="J844" s="2" t="s">
        <v>40</v>
      </c>
      <c r="K844" s="68" t="str">
        <f>VLOOKUP(D844,Base!D:E,2,0)</f>
        <v>PUNTA ARENAS</v>
      </c>
    </row>
    <row r="845" spans="1:11" ht="15" customHeight="1" x14ac:dyDescent="0.25">
      <c r="A845" s="18">
        <f t="shared" si="13"/>
        <v>2000359120952</v>
      </c>
      <c r="B845" s="43" t="s">
        <v>162</v>
      </c>
      <c r="C845" s="43" t="s">
        <v>73</v>
      </c>
      <c r="D845" s="43" t="s">
        <v>74</v>
      </c>
      <c r="E845" s="82">
        <v>2000359120952</v>
      </c>
      <c r="F845" s="43" t="s">
        <v>163</v>
      </c>
      <c r="G845" s="44">
        <v>11850</v>
      </c>
      <c r="H845" s="44">
        <v>4</v>
      </c>
      <c r="I845" s="206">
        <v>43332.21770833333</v>
      </c>
      <c r="J845" s="2" t="s">
        <v>40</v>
      </c>
      <c r="K845" s="68" t="str">
        <f>VLOOKUP(D845,Base!D:E,2,0)</f>
        <v>IQUIQUE</v>
      </c>
    </row>
    <row r="846" spans="1:11" ht="15" customHeight="1" x14ac:dyDescent="0.25">
      <c r="A846" s="18">
        <f t="shared" si="13"/>
        <v>2000359120952</v>
      </c>
      <c r="B846" s="43" t="s">
        <v>162</v>
      </c>
      <c r="C846" s="43" t="s">
        <v>75</v>
      </c>
      <c r="D846" s="43" t="s">
        <v>76</v>
      </c>
      <c r="E846" s="82">
        <v>2000359120952</v>
      </c>
      <c r="F846" s="43" t="s">
        <v>163</v>
      </c>
      <c r="G846" s="44">
        <v>4990</v>
      </c>
      <c r="H846" s="44">
        <v>1</v>
      </c>
      <c r="I846" s="206">
        <v>43332.219351851847</v>
      </c>
      <c r="J846" s="2" t="s">
        <v>40</v>
      </c>
      <c r="K846" s="68" t="str">
        <f>VLOOKUP(D846,Base!D:E,2,0)</f>
        <v>CON-CON</v>
      </c>
    </row>
    <row r="847" spans="1:11" ht="15" customHeight="1" x14ac:dyDescent="0.25">
      <c r="A847" s="18">
        <f t="shared" si="13"/>
        <v>2000359120952</v>
      </c>
      <c r="B847" s="46" t="s">
        <v>162</v>
      </c>
      <c r="C847" s="43" t="s">
        <v>75</v>
      </c>
      <c r="D847" s="43" t="s">
        <v>77</v>
      </c>
      <c r="E847" s="82">
        <v>2000359120952</v>
      </c>
      <c r="F847" s="43" t="s">
        <v>163</v>
      </c>
      <c r="G847" s="44">
        <v>5650</v>
      </c>
      <c r="H847" s="44">
        <v>1</v>
      </c>
      <c r="I847" s="206">
        <v>43332.219606481478</v>
      </c>
      <c r="J847" s="2" t="s">
        <v>40</v>
      </c>
      <c r="K847" s="68" t="str">
        <f>VLOOKUP(D847,Base!D:E,2,0)</f>
        <v>LIMACHE</v>
      </c>
    </row>
    <row r="848" spans="1:11" ht="15" customHeight="1" x14ac:dyDescent="0.25">
      <c r="A848" s="18">
        <f t="shared" si="13"/>
        <v>2000359120952</v>
      </c>
      <c r="B848" s="43" t="s">
        <v>162</v>
      </c>
      <c r="C848" s="46" t="s">
        <v>75</v>
      </c>
      <c r="D848" s="46" t="s">
        <v>78</v>
      </c>
      <c r="E848" s="83">
        <v>2000359120952</v>
      </c>
      <c r="F848" s="46" t="s">
        <v>163</v>
      </c>
      <c r="G848" s="47">
        <v>6490</v>
      </c>
      <c r="H848" s="47">
        <v>1</v>
      </c>
      <c r="I848" s="207">
        <v>43332.218101851853</v>
      </c>
      <c r="J848" s="2" t="s">
        <v>40</v>
      </c>
      <c r="K848" s="68" t="str">
        <f>VLOOKUP(D848,Base!D:E,2,0)</f>
        <v>LOS ANDES</v>
      </c>
    </row>
    <row r="849" spans="1:11" ht="15" customHeight="1" x14ac:dyDescent="0.25">
      <c r="A849" s="18">
        <f t="shared" si="13"/>
        <v>2000359120952</v>
      </c>
      <c r="B849" s="43" t="s">
        <v>162</v>
      </c>
      <c r="C849" s="43" t="s">
        <v>75</v>
      </c>
      <c r="D849" s="43" t="s">
        <v>79</v>
      </c>
      <c r="E849" s="82">
        <v>2000359120952</v>
      </c>
      <c r="F849" s="43" t="s">
        <v>163</v>
      </c>
      <c r="G849" s="43">
        <v>4990</v>
      </c>
      <c r="H849" s="43">
        <v>2</v>
      </c>
      <c r="I849" s="206">
        <v>43332.219224537039</v>
      </c>
      <c r="J849" s="2" t="s">
        <v>40</v>
      </c>
      <c r="K849" s="68" t="str">
        <f>VLOOKUP(D849,Base!D:E,2,0)</f>
        <v>QUILLOTA</v>
      </c>
    </row>
    <row r="850" spans="1:11" ht="15" customHeight="1" x14ac:dyDescent="0.25">
      <c r="A850" s="18">
        <f t="shared" si="13"/>
        <v>2000359120952</v>
      </c>
      <c r="B850" s="43" t="s">
        <v>162</v>
      </c>
      <c r="C850" s="43" t="s">
        <v>75</v>
      </c>
      <c r="D850" s="43" t="s">
        <v>80</v>
      </c>
      <c r="E850" s="82">
        <v>2000359120952</v>
      </c>
      <c r="F850" s="43" t="s">
        <v>163</v>
      </c>
      <c r="G850" s="43">
        <v>11850</v>
      </c>
      <c r="H850" s="43">
        <v>4</v>
      </c>
      <c r="I850" s="206">
        <v>43332.219618055547</v>
      </c>
      <c r="J850" s="2" t="s">
        <v>40</v>
      </c>
      <c r="K850" s="68" t="str">
        <f>VLOOKUP(D850,Base!D:E,2,0)</f>
        <v>QUILPUE</v>
      </c>
    </row>
    <row r="851" spans="1:11" ht="15" customHeight="1" x14ac:dyDescent="0.25">
      <c r="A851" s="18">
        <f t="shared" si="13"/>
        <v>2000359120952</v>
      </c>
      <c r="B851" s="43" t="s">
        <v>162</v>
      </c>
      <c r="C851" s="43" t="s">
        <v>75</v>
      </c>
      <c r="D851" s="43" t="s">
        <v>81</v>
      </c>
      <c r="E851" s="82">
        <v>2000359120952</v>
      </c>
      <c r="F851" s="43" t="s">
        <v>163</v>
      </c>
      <c r="G851" s="43">
        <v>6650</v>
      </c>
      <c r="H851" s="43">
        <v>1</v>
      </c>
      <c r="I851" s="206">
        <v>43332.219618055547</v>
      </c>
      <c r="J851" s="2" t="s">
        <v>40</v>
      </c>
      <c r="K851" s="68" t="str">
        <f>VLOOKUP(D851,Base!D:E,2,0)</f>
        <v>SAN ANTONIO</v>
      </c>
    </row>
    <row r="852" spans="1:11" ht="15" customHeight="1" x14ac:dyDescent="0.25">
      <c r="A852" s="18">
        <f t="shared" si="13"/>
        <v>2000359120952</v>
      </c>
      <c r="B852" s="43" t="s">
        <v>162</v>
      </c>
      <c r="C852" s="43" t="s">
        <v>75</v>
      </c>
      <c r="D852" s="43" t="s">
        <v>82</v>
      </c>
      <c r="E852" s="82">
        <v>2000359120952</v>
      </c>
      <c r="F852" s="43" t="s">
        <v>163</v>
      </c>
      <c r="G852" s="43">
        <v>6650</v>
      </c>
      <c r="H852" s="43">
        <v>1</v>
      </c>
      <c r="I852" s="206">
        <v>43332.21775462963</v>
      </c>
      <c r="J852" s="2" t="s">
        <v>40</v>
      </c>
      <c r="K852" s="68" t="str">
        <f>VLOOKUP(D852,Base!D:E,2,0)</f>
        <v>SAN FELIPE</v>
      </c>
    </row>
    <row r="853" spans="1:11" ht="15" customHeight="1" x14ac:dyDescent="0.25">
      <c r="A853" s="18">
        <f t="shared" si="13"/>
        <v>2000359120952</v>
      </c>
      <c r="B853" s="43" t="s">
        <v>162</v>
      </c>
      <c r="C853" s="43" t="s">
        <v>75</v>
      </c>
      <c r="D853" s="43" t="s">
        <v>83</v>
      </c>
      <c r="E853" s="82">
        <v>2000359120952</v>
      </c>
      <c r="F853" s="43" t="s">
        <v>163</v>
      </c>
      <c r="G853" s="43">
        <v>3990</v>
      </c>
      <c r="H853" s="43">
        <v>1</v>
      </c>
      <c r="I853" s="206">
        <v>43332.217789351853</v>
      </c>
      <c r="J853" s="2" t="s">
        <v>40</v>
      </c>
      <c r="K853" s="68" t="str">
        <f>VLOOKUP(D853,Base!D:E,2,0)</f>
        <v>VALPARAISO</v>
      </c>
    </row>
    <row r="854" spans="1:11" ht="15" customHeight="1" x14ac:dyDescent="0.25">
      <c r="A854" s="18">
        <f t="shared" si="13"/>
        <v>2000359120952</v>
      </c>
      <c r="B854" s="43" t="s">
        <v>162</v>
      </c>
      <c r="C854" s="43" t="s">
        <v>75</v>
      </c>
      <c r="D854" s="43" t="s">
        <v>84</v>
      </c>
      <c r="E854" s="82">
        <v>2000359120952</v>
      </c>
      <c r="F854" s="43" t="s">
        <v>163</v>
      </c>
      <c r="G854" s="43">
        <v>5850</v>
      </c>
      <c r="H854" s="43">
        <v>1</v>
      </c>
      <c r="I854" s="206">
        <v>43332.217824074083</v>
      </c>
      <c r="J854" s="2" t="s">
        <v>40</v>
      </c>
      <c r="K854" s="68" t="str">
        <f>VLOOKUP(D854,Base!D:E,2,0)</f>
        <v>VILLA ALEMANA</v>
      </c>
    </row>
    <row r="855" spans="1:11" ht="15" customHeight="1" x14ac:dyDescent="0.25">
      <c r="A855" s="18">
        <f t="shared" si="13"/>
        <v>2000359120952</v>
      </c>
      <c r="B855" s="43" t="s">
        <v>162</v>
      </c>
      <c r="C855" s="43" t="s">
        <v>75</v>
      </c>
      <c r="D855" s="43" t="s">
        <v>85</v>
      </c>
      <c r="E855" s="82">
        <v>2000359120952</v>
      </c>
      <c r="F855" s="43" t="s">
        <v>163</v>
      </c>
      <c r="G855" s="43">
        <v>3990</v>
      </c>
      <c r="H855" s="43">
        <v>1</v>
      </c>
      <c r="I855" s="206">
        <v>43332.217662037037</v>
      </c>
      <c r="J855" s="2" t="s">
        <v>40</v>
      </c>
      <c r="K855" s="68" t="str">
        <f>VLOOKUP(D855,Base!D:E,2,0)</f>
        <v>VIÑA DEL MAR</v>
      </c>
    </row>
    <row r="856" spans="1:11" ht="15" customHeight="1" x14ac:dyDescent="0.25">
      <c r="A856" s="18">
        <f t="shared" si="13"/>
        <v>2000359120952</v>
      </c>
      <c r="B856" s="43" t="s">
        <v>162</v>
      </c>
      <c r="C856" s="43" t="s">
        <v>86</v>
      </c>
      <c r="D856" s="43" t="s">
        <v>87</v>
      </c>
      <c r="E856" s="82">
        <v>2000359120952</v>
      </c>
      <c r="F856" s="43" t="s">
        <v>163</v>
      </c>
      <c r="G856" s="43">
        <v>6990</v>
      </c>
      <c r="H856" s="43">
        <v>2</v>
      </c>
      <c r="I856" s="206">
        <v>43332.219097222223</v>
      </c>
      <c r="J856" s="2" t="s">
        <v>40</v>
      </c>
      <c r="K856" s="68" t="str">
        <f>VLOOKUP(D856,Base!D:E,2,0)</f>
        <v>ARAUCO</v>
      </c>
    </row>
    <row r="857" spans="1:11" ht="15" customHeight="1" x14ac:dyDescent="0.25">
      <c r="A857" s="18">
        <f t="shared" si="13"/>
        <v>2000359120952</v>
      </c>
      <c r="B857" s="43" t="s">
        <v>162</v>
      </c>
      <c r="C857" s="43" t="s">
        <v>86</v>
      </c>
      <c r="D857" s="43" t="s">
        <v>88</v>
      </c>
      <c r="E857" s="82">
        <v>2000359120952</v>
      </c>
      <c r="F857" s="43" t="s">
        <v>163</v>
      </c>
      <c r="G857" s="43">
        <v>6490</v>
      </c>
      <c r="H857" s="43">
        <v>2</v>
      </c>
      <c r="I857" s="206">
        <v>43332.219212962962</v>
      </c>
      <c r="J857" s="2" t="s">
        <v>40</v>
      </c>
      <c r="K857" s="68" t="str">
        <f>VLOOKUP(D857,Base!D:E,2,0)</f>
        <v>CHIGUAYANTE</v>
      </c>
    </row>
    <row r="858" spans="1:11" ht="15" customHeight="1" x14ac:dyDescent="0.25">
      <c r="A858" s="18">
        <f t="shared" si="13"/>
        <v>2000359120952</v>
      </c>
      <c r="B858" s="43" t="s">
        <v>162</v>
      </c>
      <c r="C858" s="43" t="s">
        <v>86</v>
      </c>
      <c r="D858" s="43" t="s">
        <v>89</v>
      </c>
      <c r="E858" s="82">
        <v>2000359120952</v>
      </c>
      <c r="F858" s="43" t="s">
        <v>163</v>
      </c>
      <c r="G858" s="43">
        <v>5490</v>
      </c>
      <c r="H858" s="43">
        <v>1</v>
      </c>
      <c r="I858" s="206">
        <v>43332.2182523148</v>
      </c>
      <c r="J858" s="2" t="s">
        <v>40</v>
      </c>
      <c r="K858" s="68" t="str">
        <f>VLOOKUP(D858,Base!D:E,2,0)</f>
        <v>CHILLAN</v>
      </c>
    </row>
    <row r="859" spans="1:11" ht="15" customHeight="1" x14ac:dyDescent="0.25">
      <c r="A859" s="18">
        <f t="shared" si="13"/>
        <v>2000359120952</v>
      </c>
      <c r="B859" s="43" t="s">
        <v>162</v>
      </c>
      <c r="C859" s="43" t="s">
        <v>86</v>
      </c>
      <c r="D859" s="43" t="s">
        <v>90</v>
      </c>
      <c r="E859" s="82">
        <v>2000359120952</v>
      </c>
      <c r="F859" s="43" t="s">
        <v>163</v>
      </c>
      <c r="G859" s="43">
        <v>4490</v>
      </c>
      <c r="H859" s="43">
        <v>2</v>
      </c>
      <c r="I859" s="206">
        <v>43332.217685185176</v>
      </c>
      <c r="J859" s="2" t="s">
        <v>40</v>
      </c>
      <c r="K859" s="68" t="str">
        <f>VLOOKUP(D859,Base!D:E,2,0)</f>
        <v>CONCEPCION</v>
      </c>
    </row>
    <row r="860" spans="1:11" ht="15" customHeight="1" x14ac:dyDescent="0.25">
      <c r="A860" s="18">
        <f t="shared" si="13"/>
        <v>2000359120952</v>
      </c>
      <c r="B860" s="43" t="s">
        <v>162</v>
      </c>
      <c r="C860" s="43" t="s">
        <v>86</v>
      </c>
      <c r="D860" s="43" t="s">
        <v>91</v>
      </c>
      <c r="E860" s="82">
        <v>2000359120952</v>
      </c>
      <c r="F860" s="43" t="s">
        <v>163</v>
      </c>
      <c r="G860" s="43">
        <v>6490</v>
      </c>
      <c r="H860" s="43">
        <v>2</v>
      </c>
      <c r="I860" s="206">
        <v>43332.218414351853</v>
      </c>
      <c r="J860" s="2" t="s">
        <v>40</v>
      </c>
      <c r="K860" s="68" t="str">
        <f>VLOOKUP(D860,Base!D:E,2,0)</f>
        <v>CORONEL</v>
      </c>
    </row>
    <row r="861" spans="1:11" ht="15" customHeight="1" x14ac:dyDescent="0.25">
      <c r="A861" s="18">
        <f t="shared" si="13"/>
        <v>2000359120952</v>
      </c>
      <c r="B861" s="43" t="s">
        <v>162</v>
      </c>
      <c r="C861" s="43" t="s">
        <v>86</v>
      </c>
      <c r="D861" s="43" t="s">
        <v>92</v>
      </c>
      <c r="E861" s="82">
        <v>2000359120952</v>
      </c>
      <c r="F861" s="43" t="s">
        <v>163</v>
      </c>
      <c r="G861" s="43">
        <v>6490</v>
      </c>
      <c r="H861" s="43">
        <v>2</v>
      </c>
      <c r="I861" s="206">
        <v>43332.218553240738</v>
      </c>
      <c r="J861" s="2" t="s">
        <v>40</v>
      </c>
      <c r="K861" s="68" t="str">
        <f>VLOOKUP(D861,Base!D:E,2,0)</f>
        <v>LEBU</v>
      </c>
    </row>
    <row r="862" spans="1:11" ht="15" customHeight="1" x14ac:dyDescent="0.25">
      <c r="A862" s="18">
        <f t="shared" si="13"/>
        <v>2000359120952</v>
      </c>
      <c r="B862" s="43" t="s">
        <v>162</v>
      </c>
      <c r="C862" s="43" t="s">
        <v>86</v>
      </c>
      <c r="D862" s="43" t="s">
        <v>93</v>
      </c>
      <c r="E862" s="82">
        <v>2000359120952</v>
      </c>
      <c r="F862" s="43" t="s">
        <v>163</v>
      </c>
      <c r="G862" s="43">
        <v>5990</v>
      </c>
      <c r="H862" s="43">
        <v>1</v>
      </c>
      <c r="I862" s="206">
        <v>43332.218113425923</v>
      </c>
      <c r="J862" s="2" t="s">
        <v>40</v>
      </c>
      <c r="K862" s="68" t="str">
        <f>VLOOKUP(D862,Base!D:E,2,0)</f>
        <v>LOS ANGELES</v>
      </c>
    </row>
    <row r="863" spans="1:11" ht="15" customHeight="1" x14ac:dyDescent="0.25">
      <c r="A863" s="18">
        <f t="shared" si="13"/>
        <v>2000359120952</v>
      </c>
      <c r="B863" s="43" t="s">
        <v>162</v>
      </c>
      <c r="C863" s="43" t="s">
        <v>86</v>
      </c>
      <c r="D863" s="43" t="s">
        <v>94</v>
      </c>
      <c r="E863" s="82">
        <v>2000359120952</v>
      </c>
      <c r="F863" s="43" t="s">
        <v>163</v>
      </c>
      <c r="G863" s="43">
        <v>5990</v>
      </c>
      <c r="H863" s="43">
        <v>2</v>
      </c>
      <c r="I863" s="206">
        <v>43332.217719907407</v>
      </c>
      <c r="J863" s="2" t="s">
        <v>40</v>
      </c>
      <c r="K863" s="68" t="str">
        <f>VLOOKUP(D863,Base!D:E,2,0)</f>
        <v>SAN PEDRO DE LA PAZ</v>
      </c>
    </row>
    <row r="864" spans="1:11" ht="15" customHeight="1" x14ac:dyDescent="0.25">
      <c r="A864" s="18">
        <f t="shared" si="13"/>
        <v>2000359120952</v>
      </c>
      <c r="B864" s="43" t="s">
        <v>162</v>
      </c>
      <c r="C864" s="43" t="s">
        <v>86</v>
      </c>
      <c r="D864" s="43" t="s">
        <v>95</v>
      </c>
      <c r="E864" s="82">
        <v>2000359120952</v>
      </c>
      <c r="F864" s="43" t="s">
        <v>163</v>
      </c>
      <c r="G864" s="43">
        <v>5990</v>
      </c>
      <c r="H864" s="43">
        <v>2</v>
      </c>
      <c r="I864" s="206">
        <v>43332.218101851853</v>
      </c>
      <c r="J864" s="2" t="s">
        <v>40</v>
      </c>
      <c r="K864" s="68" t="str">
        <f>VLOOKUP(D864,Base!D:E,2,0)</f>
        <v>TALCAHUANO</v>
      </c>
    </row>
    <row r="865" spans="1:11" ht="15" customHeight="1" x14ac:dyDescent="0.25">
      <c r="A865" s="18">
        <f t="shared" si="13"/>
        <v>2000359120952</v>
      </c>
      <c r="B865" s="43" t="s">
        <v>162</v>
      </c>
      <c r="C865" s="43" t="s">
        <v>96</v>
      </c>
      <c r="D865" s="43" t="s">
        <v>97</v>
      </c>
      <c r="E865" s="82">
        <v>2000359120952</v>
      </c>
      <c r="F865" s="43" t="s">
        <v>163</v>
      </c>
      <c r="G865" s="43">
        <v>4990</v>
      </c>
      <c r="H865" s="43">
        <v>1</v>
      </c>
      <c r="I865" s="206">
        <v>43332.218414351853</v>
      </c>
      <c r="J865" s="2" t="s">
        <v>40</v>
      </c>
      <c r="K865" s="68" t="str">
        <f>VLOOKUP(D865,Base!D:E,2,0)</f>
        <v>MACHALÍ</v>
      </c>
    </row>
    <row r="866" spans="1:11" ht="15" customHeight="1" x14ac:dyDescent="0.25">
      <c r="A866" s="18">
        <f t="shared" si="13"/>
        <v>2000359120952</v>
      </c>
      <c r="B866" s="43" t="s">
        <v>162</v>
      </c>
      <c r="C866" s="43" t="s">
        <v>96</v>
      </c>
      <c r="D866" s="43" t="s">
        <v>98</v>
      </c>
      <c r="E866" s="82">
        <v>2000359120952</v>
      </c>
      <c r="F866" s="43" t="s">
        <v>163</v>
      </c>
      <c r="G866" s="43">
        <v>4550</v>
      </c>
      <c r="H866" s="43">
        <v>1</v>
      </c>
      <c r="I866" s="206">
        <v>43332.217488425929</v>
      </c>
      <c r="J866" s="2" t="s">
        <v>40</v>
      </c>
      <c r="K866" s="68" t="str">
        <f>VLOOKUP(D866,Base!D:E,2,0)</f>
        <v>RANCAGUA</v>
      </c>
    </row>
    <row r="867" spans="1:11" ht="15" customHeight="1" x14ac:dyDescent="0.25">
      <c r="A867" s="18">
        <f t="shared" si="13"/>
        <v>2000359120952</v>
      </c>
      <c r="B867" s="43" t="s">
        <v>162</v>
      </c>
      <c r="C867" s="43" t="s">
        <v>96</v>
      </c>
      <c r="D867" s="43" t="s">
        <v>99</v>
      </c>
      <c r="E867" s="82">
        <v>2000359120952</v>
      </c>
      <c r="F867" s="43" t="s">
        <v>163</v>
      </c>
      <c r="G867" s="43">
        <v>5550</v>
      </c>
      <c r="H867" s="43">
        <v>1</v>
      </c>
      <c r="I867" s="206">
        <v>43332.218969907408</v>
      </c>
      <c r="J867" s="2" t="s">
        <v>40</v>
      </c>
      <c r="K867" s="68" t="str">
        <f>VLOOKUP(D867,Base!D:E,2,0)</f>
        <v>RENGO</v>
      </c>
    </row>
    <row r="868" spans="1:11" ht="15" customHeight="1" x14ac:dyDescent="0.25">
      <c r="A868" s="18">
        <f t="shared" si="13"/>
        <v>2000359120952</v>
      </c>
      <c r="B868" s="43" t="s">
        <v>162</v>
      </c>
      <c r="C868" s="43" t="s">
        <v>96</v>
      </c>
      <c r="D868" s="43" t="s">
        <v>100</v>
      </c>
      <c r="E868" s="82">
        <v>2000359120952</v>
      </c>
      <c r="F868" s="43" t="s">
        <v>163</v>
      </c>
      <c r="G868" s="43">
        <v>5990</v>
      </c>
      <c r="H868" s="43">
        <v>1</v>
      </c>
      <c r="I868" s="206">
        <v>43332.217777777783</v>
      </c>
      <c r="J868" s="2" t="s">
        <v>40</v>
      </c>
      <c r="K868" s="68" t="str">
        <f>VLOOKUP(D868,Base!D:E,2,0)</f>
        <v>SAN FERNANDO</v>
      </c>
    </row>
    <row r="869" spans="1:11" ht="15" customHeight="1" x14ac:dyDescent="0.25">
      <c r="A869" s="18">
        <f t="shared" si="13"/>
        <v>2000359120952</v>
      </c>
      <c r="B869" s="43" t="s">
        <v>162</v>
      </c>
      <c r="C869" s="43" t="s">
        <v>101</v>
      </c>
      <c r="D869" s="43" t="s">
        <v>102</v>
      </c>
      <c r="E869" s="82">
        <v>2000359120952</v>
      </c>
      <c r="F869" s="43" t="s">
        <v>163</v>
      </c>
      <c r="G869" s="43">
        <v>4500</v>
      </c>
      <c r="H869" s="43">
        <v>1</v>
      </c>
      <c r="I869" s="206">
        <v>43332.217962962961</v>
      </c>
      <c r="J869" s="2" t="s">
        <v>40</v>
      </c>
      <c r="K869" s="68" t="str">
        <f>VLOOKUP(D869,Base!D:E,2,0)</f>
        <v>CURICO</v>
      </c>
    </row>
    <row r="870" spans="1:11" ht="15" customHeight="1" x14ac:dyDescent="0.25">
      <c r="A870" s="18">
        <f t="shared" si="13"/>
        <v>2000359120952</v>
      </c>
      <c r="B870" s="43" t="s">
        <v>162</v>
      </c>
      <c r="C870" s="43" t="s">
        <v>101</v>
      </c>
      <c r="D870" s="43" t="s">
        <v>103</v>
      </c>
      <c r="E870" s="82">
        <v>2000359120952</v>
      </c>
      <c r="F870" s="43" t="s">
        <v>163</v>
      </c>
      <c r="G870" s="43">
        <v>7000</v>
      </c>
      <c r="H870" s="43">
        <v>1</v>
      </c>
      <c r="I870" s="206">
        <v>43332.218819444453</v>
      </c>
      <c r="J870" s="2" t="s">
        <v>40</v>
      </c>
      <c r="K870" s="68" t="str">
        <f>VLOOKUP(D870,Base!D:E,2,0)</f>
        <v>LINARES</v>
      </c>
    </row>
    <row r="871" spans="1:11" ht="15" customHeight="1" x14ac:dyDescent="0.25">
      <c r="A871" s="18">
        <f t="shared" si="13"/>
        <v>2000359120952</v>
      </c>
      <c r="B871" s="43" t="s">
        <v>162</v>
      </c>
      <c r="C871" s="43" t="s">
        <v>101</v>
      </c>
      <c r="D871" s="43" t="s">
        <v>104</v>
      </c>
      <c r="E871" s="82">
        <v>2000359120952</v>
      </c>
      <c r="F871" s="43" t="s">
        <v>163</v>
      </c>
      <c r="G871" s="43">
        <v>4500</v>
      </c>
      <c r="H871" s="43">
        <v>1</v>
      </c>
      <c r="I871" s="206">
        <v>43332.21770833333</v>
      </c>
      <c r="J871" s="2" t="s">
        <v>40</v>
      </c>
      <c r="K871" s="68" t="str">
        <f>VLOOKUP(D871,Base!D:E,2,0)</f>
        <v>TALCA</v>
      </c>
    </row>
    <row r="872" spans="1:11" ht="15" customHeight="1" x14ac:dyDescent="0.25">
      <c r="A872" s="18">
        <f t="shared" si="13"/>
        <v>2000359120952</v>
      </c>
      <c r="B872" s="43" t="s">
        <v>162</v>
      </c>
      <c r="C872" s="43" t="s">
        <v>105</v>
      </c>
      <c r="D872" s="43" t="s">
        <v>106</v>
      </c>
      <c r="E872" s="82">
        <v>2000359120952</v>
      </c>
      <c r="F872" s="43" t="s">
        <v>163</v>
      </c>
      <c r="G872" s="43">
        <v>4990</v>
      </c>
      <c r="H872" s="43">
        <v>2</v>
      </c>
      <c r="I872" s="206">
        <v>43332.217800925922</v>
      </c>
      <c r="J872" s="2" t="s">
        <v>40</v>
      </c>
      <c r="K872" s="68" t="str">
        <f>VLOOKUP(D872,Base!D:E,2,0)</f>
        <v>BUIN</v>
      </c>
    </row>
    <row r="873" spans="1:11" ht="15" customHeight="1" x14ac:dyDescent="0.25">
      <c r="A873" s="18">
        <f t="shared" si="13"/>
        <v>2000359120952</v>
      </c>
      <c r="B873" s="43" t="s">
        <v>162</v>
      </c>
      <c r="C873" s="43" t="s">
        <v>105</v>
      </c>
      <c r="D873" s="43" t="s">
        <v>107</v>
      </c>
      <c r="E873" s="82">
        <v>2000359120952</v>
      </c>
      <c r="F873" s="43" t="s">
        <v>163</v>
      </c>
      <c r="G873" s="43">
        <v>4850</v>
      </c>
      <c r="H873" s="43">
        <v>1</v>
      </c>
      <c r="I873" s="206">
        <v>43332.217743055553</v>
      </c>
      <c r="J873" s="2" t="s">
        <v>40</v>
      </c>
      <c r="K873" s="68" t="str">
        <f>VLOOKUP(D873,Base!D:E,2,0)</f>
        <v>CERRILLOS</v>
      </c>
    </row>
    <row r="874" spans="1:11" ht="15" customHeight="1" x14ac:dyDescent="0.25">
      <c r="A874" s="18">
        <f t="shared" si="13"/>
        <v>2000359120952</v>
      </c>
      <c r="B874" s="43" t="s">
        <v>162</v>
      </c>
      <c r="C874" s="43" t="s">
        <v>105</v>
      </c>
      <c r="D874" s="43" t="s">
        <v>108</v>
      </c>
      <c r="E874" s="82">
        <v>2000359120952</v>
      </c>
      <c r="F874" s="43" t="s">
        <v>163</v>
      </c>
      <c r="G874" s="43">
        <v>4850</v>
      </c>
      <c r="H874" s="43">
        <v>1</v>
      </c>
      <c r="I874" s="206">
        <v>43332.218263888892</v>
      </c>
      <c r="J874" s="2" t="s">
        <v>40</v>
      </c>
      <c r="K874" s="68" t="str">
        <f>VLOOKUP(D874,Base!D:E,2,0)</f>
        <v>CERRO NAVIA</v>
      </c>
    </row>
    <row r="875" spans="1:11" ht="15" customHeight="1" x14ac:dyDescent="0.25">
      <c r="A875" s="18">
        <f t="shared" si="13"/>
        <v>2000359120952</v>
      </c>
      <c r="B875" s="43" t="s">
        <v>162</v>
      </c>
      <c r="C875" s="43" t="s">
        <v>105</v>
      </c>
      <c r="D875" s="43" t="s">
        <v>109</v>
      </c>
      <c r="E875" s="82">
        <v>2000359120952</v>
      </c>
      <c r="F875" s="43" t="s">
        <v>163</v>
      </c>
      <c r="G875" s="43">
        <v>4490</v>
      </c>
      <c r="H875" s="43">
        <v>2</v>
      </c>
      <c r="I875" s="206">
        <v>43332.217581018522</v>
      </c>
      <c r="J875" s="2" t="s">
        <v>40</v>
      </c>
      <c r="K875" s="68" t="str">
        <f>VLOOKUP(D875,Base!D:E,2,0)</f>
        <v>COLINA</v>
      </c>
    </row>
    <row r="876" spans="1:11" ht="15" customHeight="1" x14ac:dyDescent="0.25">
      <c r="A876" s="18">
        <f t="shared" si="13"/>
        <v>2000359120952</v>
      </c>
      <c r="B876" s="43" t="s">
        <v>162</v>
      </c>
      <c r="C876" s="43" t="s">
        <v>105</v>
      </c>
      <c r="D876" s="43" t="s">
        <v>110</v>
      </c>
      <c r="E876" s="82">
        <v>2000359120952</v>
      </c>
      <c r="F876" s="43" t="s">
        <v>163</v>
      </c>
      <c r="G876" s="43">
        <v>4850</v>
      </c>
      <c r="H876" s="43">
        <v>1</v>
      </c>
      <c r="I876" s="206">
        <v>43332.217974537038</v>
      </c>
      <c r="J876" s="2" t="s">
        <v>40</v>
      </c>
      <c r="K876" s="68" t="str">
        <f>VLOOKUP(D876,Base!D:E,2,0)</f>
        <v>CONCHALI</v>
      </c>
    </row>
    <row r="877" spans="1:11" ht="15" customHeight="1" x14ac:dyDescent="0.25">
      <c r="A877" s="18">
        <f t="shared" si="13"/>
        <v>2000359120952</v>
      </c>
      <c r="B877" s="43" t="s">
        <v>162</v>
      </c>
      <c r="C877" s="43" t="s">
        <v>105</v>
      </c>
      <c r="D877" s="43" t="s">
        <v>111</v>
      </c>
      <c r="E877" s="82">
        <v>2000359120952</v>
      </c>
      <c r="F877" s="43" t="s">
        <v>163</v>
      </c>
      <c r="G877" s="43">
        <v>4490</v>
      </c>
      <c r="H877" s="43">
        <v>1</v>
      </c>
      <c r="I877" s="206">
        <v>43332.21738425926</v>
      </c>
      <c r="J877" s="2" t="s">
        <v>40</v>
      </c>
      <c r="K877" s="68" t="str">
        <f>VLOOKUP(D877,Base!D:E,2,0)</f>
        <v>EL BOSQUE</v>
      </c>
    </row>
    <row r="878" spans="1:11" ht="15" customHeight="1" x14ac:dyDescent="0.25">
      <c r="A878" s="18">
        <f t="shared" si="13"/>
        <v>2000359120952</v>
      </c>
      <c r="B878" s="43" t="s">
        <v>162</v>
      </c>
      <c r="C878" s="43" t="s">
        <v>105</v>
      </c>
      <c r="D878" s="43" t="s">
        <v>112</v>
      </c>
      <c r="E878" s="82">
        <v>2000359120952</v>
      </c>
      <c r="F878" s="43" t="s">
        <v>163</v>
      </c>
      <c r="G878" s="43">
        <v>3990</v>
      </c>
      <c r="H878" s="43">
        <v>1</v>
      </c>
      <c r="I878" s="206">
        <v>43332.217534722222</v>
      </c>
      <c r="J878" s="2" t="s">
        <v>40</v>
      </c>
      <c r="K878" s="68" t="str">
        <f>VLOOKUP(D878,Base!D:E,2,0)</f>
        <v>ESTACION CENTRAL</v>
      </c>
    </row>
    <row r="879" spans="1:11" ht="15" customHeight="1" x14ac:dyDescent="0.25">
      <c r="A879" s="18">
        <f t="shared" si="13"/>
        <v>2000359120952</v>
      </c>
      <c r="B879" s="43" t="s">
        <v>162</v>
      </c>
      <c r="C879" s="43" t="s">
        <v>105</v>
      </c>
      <c r="D879" s="43" t="s">
        <v>113</v>
      </c>
      <c r="E879" s="82">
        <v>2000359120952</v>
      </c>
      <c r="F879" s="43" t="s">
        <v>163</v>
      </c>
      <c r="G879" s="43">
        <v>3990</v>
      </c>
      <c r="H879" s="43">
        <v>1</v>
      </c>
      <c r="I879" s="206">
        <v>43332.217812499999</v>
      </c>
      <c r="J879" s="2" t="s">
        <v>40</v>
      </c>
      <c r="K879" s="68" t="str">
        <f>VLOOKUP(D879,Base!D:E,2,0)</f>
        <v>HUECHURABA</v>
      </c>
    </row>
    <row r="880" spans="1:11" ht="15" customHeight="1" x14ac:dyDescent="0.25">
      <c r="A880" s="18">
        <f t="shared" si="13"/>
        <v>2000359120952</v>
      </c>
      <c r="B880" s="43" t="s">
        <v>162</v>
      </c>
      <c r="C880" s="43" t="s">
        <v>105</v>
      </c>
      <c r="D880" s="43" t="s">
        <v>114</v>
      </c>
      <c r="E880" s="82">
        <v>2000359120952</v>
      </c>
      <c r="F880" s="43" t="s">
        <v>163</v>
      </c>
      <c r="G880" s="43">
        <v>4850</v>
      </c>
      <c r="H880" s="43">
        <v>1</v>
      </c>
      <c r="I880" s="206">
        <v>43332.219224537039</v>
      </c>
      <c r="J880" s="2" t="s">
        <v>40</v>
      </c>
      <c r="K880" s="68" t="str">
        <f>VLOOKUP(D880,Base!D:E,2,0)</f>
        <v>INDEPENDENCIA</v>
      </c>
    </row>
    <row r="881" spans="1:11" ht="15" customHeight="1" x14ac:dyDescent="0.25">
      <c r="A881" s="18">
        <f t="shared" si="13"/>
        <v>2000359120952</v>
      </c>
      <c r="B881" s="43" t="s">
        <v>162</v>
      </c>
      <c r="C881" s="43" t="s">
        <v>105</v>
      </c>
      <c r="D881" s="43" t="s">
        <v>115</v>
      </c>
      <c r="E881" s="82">
        <v>2000359120952</v>
      </c>
      <c r="F881" s="43" t="s">
        <v>163</v>
      </c>
      <c r="G881" s="43">
        <v>4490</v>
      </c>
      <c r="H881" s="43">
        <v>1</v>
      </c>
      <c r="I881" s="206">
        <v>43332.217812499999</v>
      </c>
      <c r="J881" s="2" t="s">
        <v>40</v>
      </c>
      <c r="K881" s="68" t="str">
        <f>VLOOKUP(D881,Base!D:E,2,0)</f>
        <v>LA CISTERNA</v>
      </c>
    </row>
    <row r="882" spans="1:11" ht="15" customHeight="1" x14ac:dyDescent="0.25">
      <c r="A882" s="18">
        <f t="shared" si="13"/>
        <v>2000359120952</v>
      </c>
      <c r="B882" s="43" t="s">
        <v>162</v>
      </c>
      <c r="C882" s="43" t="s">
        <v>105</v>
      </c>
      <c r="D882" s="43" t="s">
        <v>116</v>
      </c>
      <c r="E882" s="82">
        <v>2000359120952</v>
      </c>
      <c r="F882" s="43" t="s">
        <v>163</v>
      </c>
      <c r="G882" s="43">
        <v>3990</v>
      </c>
      <c r="H882" s="43">
        <v>1</v>
      </c>
      <c r="I882" s="206">
        <v>43332.217418981483</v>
      </c>
      <c r="J882" s="2" t="s">
        <v>40</v>
      </c>
      <c r="K882" s="68" t="str">
        <f>VLOOKUP(D882,Base!D:E,2,0)</f>
        <v>LA FLORIDA</v>
      </c>
    </row>
    <row r="883" spans="1:11" ht="15" customHeight="1" x14ac:dyDescent="0.25">
      <c r="A883" s="18">
        <f t="shared" si="13"/>
        <v>2000359120952</v>
      </c>
      <c r="B883" s="43" t="s">
        <v>162</v>
      </c>
      <c r="C883" s="43" t="s">
        <v>105</v>
      </c>
      <c r="D883" s="43" t="s">
        <v>117</v>
      </c>
      <c r="E883" s="82">
        <v>2000359120952</v>
      </c>
      <c r="F883" s="43" t="s">
        <v>163</v>
      </c>
      <c r="G883" s="43">
        <v>4850</v>
      </c>
      <c r="H883" s="43">
        <v>1</v>
      </c>
      <c r="I883" s="206">
        <v>43332.217581018522</v>
      </c>
      <c r="J883" s="2" t="s">
        <v>40</v>
      </c>
      <c r="K883" s="68" t="str">
        <f>VLOOKUP(D883,Base!D:E,2,0)</f>
        <v>LA GRANJA</v>
      </c>
    </row>
    <row r="884" spans="1:11" ht="15" customHeight="1" x14ac:dyDescent="0.25">
      <c r="A884" s="18">
        <f t="shared" si="13"/>
        <v>2000359120952</v>
      </c>
      <c r="B884" s="43" t="s">
        <v>162</v>
      </c>
      <c r="C884" s="43" t="s">
        <v>105</v>
      </c>
      <c r="D884" s="43" t="s">
        <v>118</v>
      </c>
      <c r="E884" s="82">
        <v>2000359120952</v>
      </c>
      <c r="F884" s="43" t="s">
        <v>163</v>
      </c>
      <c r="G884" s="43">
        <v>4850</v>
      </c>
      <c r="H884" s="43">
        <v>1</v>
      </c>
      <c r="I884" s="206">
        <v>43332.217743055553</v>
      </c>
      <c r="J884" s="2" t="s">
        <v>40</v>
      </c>
      <c r="K884" s="68" t="str">
        <f>VLOOKUP(D884,Base!D:E,2,0)</f>
        <v>LA PINTANA</v>
      </c>
    </row>
    <row r="885" spans="1:11" ht="15" customHeight="1" x14ac:dyDescent="0.25">
      <c r="A885" s="18">
        <f t="shared" si="13"/>
        <v>2000359120952</v>
      </c>
      <c r="B885" s="43" t="s">
        <v>162</v>
      </c>
      <c r="C885" s="43" t="s">
        <v>105</v>
      </c>
      <c r="D885" s="43" t="s">
        <v>119</v>
      </c>
      <c r="E885" s="82">
        <v>2000359120952</v>
      </c>
      <c r="F885" s="43" t="s">
        <v>163</v>
      </c>
      <c r="G885" s="43">
        <v>3990</v>
      </c>
      <c r="H885" s="43">
        <v>1</v>
      </c>
      <c r="I885" s="206">
        <v>43332.218969907408</v>
      </c>
      <c r="J885" s="2" t="s">
        <v>40</v>
      </c>
      <c r="K885" s="68" t="str">
        <f>VLOOKUP(D885,Base!D:E,2,0)</f>
        <v>LA REINA</v>
      </c>
    </row>
    <row r="886" spans="1:11" ht="15" customHeight="1" x14ac:dyDescent="0.25">
      <c r="A886" s="18">
        <f t="shared" si="13"/>
        <v>2000359120952</v>
      </c>
      <c r="B886" s="43" t="s">
        <v>162</v>
      </c>
      <c r="C886" s="43" t="s">
        <v>105</v>
      </c>
      <c r="D886" s="43" t="s">
        <v>120</v>
      </c>
      <c r="E886" s="82">
        <v>2000359120952</v>
      </c>
      <c r="F886" s="43" t="s">
        <v>163</v>
      </c>
      <c r="G886" s="43">
        <v>5850</v>
      </c>
      <c r="H886" s="43">
        <v>2</v>
      </c>
      <c r="I886" s="206">
        <v>43332.217835648153</v>
      </c>
      <c r="J886" s="2" t="s">
        <v>40</v>
      </c>
      <c r="K886" s="68" t="str">
        <f>VLOOKUP(D886,Base!D:E,2,0)</f>
        <v>LAMPA</v>
      </c>
    </row>
    <row r="887" spans="1:11" ht="15" customHeight="1" x14ac:dyDescent="0.25">
      <c r="A887" s="18">
        <f t="shared" si="13"/>
        <v>2000359120952</v>
      </c>
      <c r="B887" s="43" t="s">
        <v>162</v>
      </c>
      <c r="C887" s="43" t="s">
        <v>105</v>
      </c>
      <c r="D887" s="43" t="s">
        <v>121</v>
      </c>
      <c r="E887" s="82">
        <v>2000359120952</v>
      </c>
      <c r="F887" s="43" t="s">
        <v>163</v>
      </c>
      <c r="G887" s="43">
        <v>3990</v>
      </c>
      <c r="H887" s="43">
        <v>1</v>
      </c>
      <c r="I887" s="206">
        <v>43332.217800925922</v>
      </c>
      <c r="J887" s="2" t="s">
        <v>40</v>
      </c>
      <c r="K887" s="68" t="str">
        <f>VLOOKUP(D887,Base!D:E,2,0)</f>
        <v>LAS CONDES</v>
      </c>
    </row>
    <row r="888" spans="1:11" ht="15" customHeight="1" x14ac:dyDescent="0.25">
      <c r="A888" s="18">
        <f t="shared" si="13"/>
        <v>2000359120952</v>
      </c>
      <c r="B888" s="43" t="s">
        <v>162</v>
      </c>
      <c r="C888" s="43" t="s">
        <v>105</v>
      </c>
      <c r="D888" s="43" t="s">
        <v>122</v>
      </c>
      <c r="E888" s="82">
        <v>2000359120952</v>
      </c>
      <c r="F888" s="43" t="s">
        <v>163</v>
      </c>
      <c r="G888" s="43">
        <v>3990</v>
      </c>
      <c r="H888" s="43">
        <v>1</v>
      </c>
      <c r="I888" s="206">
        <v>43332.217488425929</v>
      </c>
      <c r="J888" s="2" t="s">
        <v>40</v>
      </c>
      <c r="K888" s="68" t="str">
        <f>VLOOKUP(D888,Base!D:E,2,0)</f>
        <v>LO BARNECHEA</v>
      </c>
    </row>
    <row r="889" spans="1:11" ht="15" customHeight="1" x14ac:dyDescent="0.25">
      <c r="A889" s="18">
        <f t="shared" si="13"/>
        <v>2000359120952</v>
      </c>
      <c r="B889" s="43" t="s">
        <v>162</v>
      </c>
      <c r="C889" s="43" t="s">
        <v>105</v>
      </c>
      <c r="D889" s="43" t="s">
        <v>123</v>
      </c>
      <c r="E889" s="82">
        <v>2000359120952</v>
      </c>
      <c r="F889" s="43" t="s">
        <v>163</v>
      </c>
      <c r="G889" s="43">
        <v>4490</v>
      </c>
      <c r="H889" s="43">
        <v>1</v>
      </c>
      <c r="I889" s="206">
        <v>43332.219618055547</v>
      </c>
      <c r="J889" s="2" t="s">
        <v>40</v>
      </c>
      <c r="K889" s="68" t="str">
        <f>VLOOKUP(D889,Base!D:E,2,0)</f>
        <v>LO ESPEJO</v>
      </c>
    </row>
    <row r="890" spans="1:11" ht="15" customHeight="1" x14ac:dyDescent="0.25">
      <c r="A890" s="18">
        <f t="shared" si="13"/>
        <v>2000359120952</v>
      </c>
      <c r="B890" s="43" t="s">
        <v>162</v>
      </c>
      <c r="C890" s="43" t="s">
        <v>105</v>
      </c>
      <c r="D890" s="43" t="s">
        <v>124</v>
      </c>
      <c r="E890" s="82">
        <v>2000359120952</v>
      </c>
      <c r="F890" s="43" t="s">
        <v>163</v>
      </c>
      <c r="G890" s="43">
        <v>4850</v>
      </c>
      <c r="H890" s="43">
        <v>1</v>
      </c>
      <c r="I890" s="206">
        <v>43332.217488425929</v>
      </c>
      <c r="J890" s="2" t="s">
        <v>40</v>
      </c>
      <c r="K890" s="68" t="str">
        <f>VLOOKUP(D890,Base!D:E,2,0)</f>
        <v>LO PRADO</v>
      </c>
    </row>
    <row r="891" spans="1:11" ht="15" customHeight="1" x14ac:dyDescent="0.25">
      <c r="A891" s="18">
        <f t="shared" si="13"/>
        <v>2000359120952</v>
      </c>
      <c r="B891" s="43" t="s">
        <v>162</v>
      </c>
      <c r="C891" s="43" t="s">
        <v>105</v>
      </c>
      <c r="D891" s="43" t="s">
        <v>125</v>
      </c>
      <c r="E891" s="82">
        <v>2000359120952</v>
      </c>
      <c r="F891" s="43" t="s">
        <v>163</v>
      </c>
      <c r="G891" s="43">
        <v>3990</v>
      </c>
      <c r="H891" s="43">
        <v>1</v>
      </c>
      <c r="I891" s="206">
        <v>43332.218553240738</v>
      </c>
      <c r="J891" s="2" t="s">
        <v>40</v>
      </c>
      <c r="K891" s="68" t="str">
        <f>VLOOKUP(D891,Base!D:E,2,0)</f>
        <v>MACUL</v>
      </c>
    </row>
    <row r="892" spans="1:11" ht="15" customHeight="1" x14ac:dyDescent="0.25">
      <c r="A892" s="18">
        <f t="shared" si="13"/>
        <v>2000359120952</v>
      </c>
      <c r="B892" s="43" t="s">
        <v>162</v>
      </c>
      <c r="C892" s="43" t="s">
        <v>105</v>
      </c>
      <c r="D892" s="43" t="s">
        <v>126</v>
      </c>
      <c r="E892" s="82">
        <v>2000359120952</v>
      </c>
      <c r="F892" s="43" t="s">
        <v>163</v>
      </c>
      <c r="G892" s="43">
        <v>3990</v>
      </c>
      <c r="H892" s="43">
        <v>1</v>
      </c>
      <c r="I892" s="206">
        <v>43332.217453703714</v>
      </c>
      <c r="J892" s="2" t="s">
        <v>40</v>
      </c>
      <c r="K892" s="68" t="str">
        <f>VLOOKUP(D892,Base!D:E,2,0)</f>
        <v>MAIPU</v>
      </c>
    </row>
    <row r="893" spans="1:11" ht="15" customHeight="1" x14ac:dyDescent="0.25">
      <c r="A893" s="18">
        <f t="shared" si="13"/>
        <v>2000359120952</v>
      </c>
      <c r="B893" s="43" t="s">
        <v>162</v>
      </c>
      <c r="C893" s="43" t="s">
        <v>105</v>
      </c>
      <c r="D893" s="43" t="s">
        <v>127</v>
      </c>
      <c r="E893" s="82">
        <v>2000359120952</v>
      </c>
      <c r="F893" s="43" t="s">
        <v>163</v>
      </c>
      <c r="G893" s="43">
        <v>5350</v>
      </c>
      <c r="H893" s="43">
        <v>2</v>
      </c>
      <c r="I893" s="206">
        <v>43332.217638888891</v>
      </c>
      <c r="J893" s="2" t="s">
        <v>40</v>
      </c>
      <c r="K893" s="68" t="str">
        <f>VLOOKUP(D893,Base!D:E,2,0)</f>
        <v>MELIPILLA</v>
      </c>
    </row>
    <row r="894" spans="1:11" ht="15" customHeight="1" x14ac:dyDescent="0.25">
      <c r="A894" s="18">
        <f t="shared" si="13"/>
        <v>2000359120952</v>
      </c>
      <c r="B894" s="43" t="s">
        <v>162</v>
      </c>
      <c r="C894" s="43" t="s">
        <v>105</v>
      </c>
      <c r="D894" s="43" t="s">
        <v>128</v>
      </c>
      <c r="E894" s="82">
        <v>2000359120952</v>
      </c>
      <c r="F894" s="43" t="s">
        <v>163</v>
      </c>
      <c r="G894" s="43">
        <v>3990</v>
      </c>
      <c r="H894" s="43">
        <v>1</v>
      </c>
      <c r="I894" s="206">
        <v>43332.217719907407</v>
      </c>
      <c r="J894" s="2" t="s">
        <v>40</v>
      </c>
      <c r="K894" s="68" t="str">
        <f>VLOOKUP(D894,Base!D:E,2,0)</f>
        <v>ÑUÑOA</v>
      </c>
    </row>
    <row r="895" spans="1:11" ht="15" customHeight="1" x14ac:dyDescent="0.25">
      <c r="A895" s="18">
        <f t="shared" si="13"/>
        <v>2000359120952</v>
      </c>
      <c r="B895" s="43" t="s">
        <v>162</v>
      </c>
      <c r="C895" s="43" t="s">
        <v>105</v>
      </c>
      <c r="D895" s="43" t="s">
        <v>129</v>
      </c>
      <c r="E895" s="82">
        <v>2000359120952</v>
      </c>
      <c r="F895" s="43" t="s">
        <v>163</v>
      </c>
      <c r="G895" s="43">
        <v>5350</v>
      </c>
      <c r="H895" s="43">
        <v>2</v>
      </c>
      <c r="I895" s="206">
        <v>43332.21947916667</v>
      </c>
      <c r="J895" s="2" t="s">
        <v>40</v>
      </c>
      <c r="K895" s="68" t="str">
        <f>VLOOKUP(D895,Base!D:E,2,0)</f>
        <v>PADRE HURTADO</v>
      </c>
    </row>
    <row r="896" spans="1:11" ht="15" customHeight="1" x14ac:dyDescent="0.25">
      <c r="A896" s="18">
        <f t="shared" si="13"/>
        <v>2000359120952</v>
      </c>
      <c r="B896" s="43" t="s">
        <v>162</v>
      </c>
      <c r="C896" s="43" t="s">
        <v>105</v>
      </c>
      <c r="D896" s="43" t="s">
        <v>130</v>
      </c>
      <c r="E896" s="82">
        <v>2000359120952</v>
      </c>
      <c r="F896" s="43" t="s">
        <v>163</v>
      </c>
      <c r="G896" s="43">
        <v>4990</v>
      </c>
      <c r="H896" s="43">
        <v>2</v>
      </c>
      <c r="I896" s="206">
        <v>43332.219618055547</v>
      </c>
      <c r="J896" s="2" t="s">
        <v>40</v>
      </c>
      <c r="K896" s="68" t="str">
        <f>VLOOKUP(D896,Base!D:E,2,0)</f>
        <v>PAINE</v>
      </c>
    </row>
    <row r="897" spans="1:11" ht="15" customHeight="1" x14ac:dyDescent="0.25">
      <c r="A897" s="18">
        <f t="shared" si="13"/>
        <v>2000359120952</v>
      </c>
      <c r="B897" s="43" t="s">
        <v>162</v>
      </c>
      <c r="C897" s="43" t="s">
        <v>105</v>
      </c>
      <c r="D897" s="43" t="s">
        <v>131</v>
      </c>
      <c r="E897" s="82">
        <v>2000359120952</v>
      </c>
      <c r="F897" s="43" t="s">
        <v>163</v>
      </c>
      <c r="G897" s="43">
        <v>4490</v>
      </c>
      <c r="H897" s="43">
        <v>1</v>
      </c>
      <c r="I897" s="206">
        <v>43332.217743055553</v>
      </c>
      <c r="J897" s="2" t="s">
        <v>40</v>
      </c>
      <c r="K897" s="68" t="str">
        <f>VLOOKUP(D897,Base!D:E,2,0)</f>
        <v>PEDRO AGUIRRE CERDA</v>
      </c>
    </row>
    <row r="898" spans="1:11" ht="15" customHeight="1" x14ac:dyDescent="0.25">
      <c r="A898" s="18">
        <f t="shared" ref="A898:A961" si="14">E898</f>
        <v>2000359120952</v>
      </c>
      <c r="B898" s="43" t="s">
        <v>162</v>
      </c>
      <c r="C898" s="43" t="s">
        <v>105</v>
      </c>
      <c r="D898" s="43" t="s">
        <v>132</v>
      </c>
      <c r="E898" s="82">
        <v>2000359120952</v>
      </c>
      <c r="F898" s="43" t="s">
        <v>163</v>
      </c>
      <c r="G898" s="43">
        <v>5350</v>
      </c>
      <c r="H898" s="43">
        <v>2</v>
      </c>
      <c r="I898" s="206">
        <v>43332.217731481483</v>
      </c>
      <c r="J898" s="2" t="s">
        <v>40</v>
      </c>
      <c r="K898" s="68" t="str">
        <f>VLOOKUP(D898,Base!D:E,2,0)</f>
        <v>PEÑAFLOR</v>
      </c>
    </row>
    <row r="899" spans="1:11" ht="15" customHeight="1" x14ac:dyDescent="0.25">
      <c r="A899" s="18">
        <f t="shared" si="14"/>
        <v>2000359120952</v>
      </c>
      <c r="B899" s="43" t="s">
        <v>162</v>
      </c>
      <c r="C899" s="43" t="s">
        <v>105</v>
      </c>
      <c r="D899" s="43" t="s">
        <v>133</v>
      </c>
      <c r="E899" s="82">
        <v>2000359120952</v>
      </c>
      <c r="F899" s="43" t="s">
        <v>163</v>
      </c>
      <c r="G899" s="43">
        <v>3990</v>
      </c>
      <c r="H899" s="43">
        <v>1</v>
      </c>
      <c r="I899" s="206">
        <v>43332.218819444453</v>
      </c>
      <c r="J899" s="2" t="s">
        <v>40</v>
      </c>
      <c r="K899" s="68" t="str">
        <f>VLOOKUP(D899,Base!D:E,2,0)</f>
        <v>PEÑALOLEN</v>
      </c>
    </row>
    <row r="900" spans="1:11" ht="15" customHeight="1" x14ac:dyDescent="0.25">
      <c r="A900" s="18">
        <f t="shared" si="14"/>
        <v>2000359120952</v>
      </c>
      <c r="B900" s="43" t="s">
        <v>162</v>
      </c>
      <c r="C900" s="43" t="s">
        <v>105</v>
      </c>
      <c r="D900" s="43" t="s">
        <v>134</v>
      </c>
      <c r="E900" s="82">
        <v>2000359120952</v>
      </c>
      <c r="F900" s="43" t="s">
        <v>163</v>
      </c>
      <c r="G900" s="43">
        <v>3990</v>
      </c>
      <c r="H900" s="43">
        <v>1</v>
      </c>
      <c r="I900" s="206">
        <v>43332.217650462961</v>
      </c>
      <c r="J900" s="2" t="s">
        <v>40</v>
      </c>
      <c r="K900" s="68" t="str">
        <f>VLOOKUP(D900,Base!D:E,2,0)</f>
        <v>PROVIDENCIA</v>
      </c>
    </row>
    <row r="901" spans="1:11" ht="15" customHeight="1" x14ac:dyDescent="0.25">
      <c r="A901" s="18">
        <f t="shared" si="14"/>
        <v>2000359120952</v>
      </c>
      <c r="B901" s="43" t="s">
        <v>162</v>
      </c>
      <c r="C901" s="43" t="s">
        <v>105</v>
      </c>
      <c r="D901" s="43" t="s">
        <v>135</v>
      </c>
      <c r="E901" s="82">
        <v>2000359120952</v>
      </c>
      <c r="F901" s="43" t="s">
        <v>163</v>
      </c>
      <c r="G901" s="43">
        <v>3990</v>
      </c>
      <c r="H901" s="43">
        <v>1</v>
      </c>
      <c r="I901" s="206">
        <v>43332.217789351853</v>
      </c>
      <c r="J901" s="2" t="s">
        <v>40</v>
      </c>
      <c r="K901" s="68" t="str">
        <f>VLOOKUP(D901,Base!D:E,2,0)</f>
        <v>PUDAHUEL</v>
      </c>
    </row>
    <row r="902" spans="1:11" ht="15" customHeight="1" x14ac:dyDescent="0.25">
      <c r="A902" s="18">
        <f t="shared" si="14"/>
        <v>2000359120952</v>
      </c>
      <c r="B902" s="43" t="s">
        <v>162</v>
      </c>
      <c r="C902" s="43" t="s">
        <v>105</v>
      </c>
      <c r="D902" s="43" t="s">
        <v>136</v>
      </c>
      <c r="E902" s="82">
        <v>2000359120952</v>
      </c>
      <c r="F902" s="43" t="s">
        <v>163</v>
      </c>
      <c r="G902" s="43">
        <v>3990</v>
      </c>
      <c r="H902" s="43">
        <v>1</v>
      </c>
      <c r="I902" s="206">
        <v>43332.217974537038</v>
      </c>
      <c r="J902" s="2" t="s">
        <v>40</v>
      </c>
      <c r="K902" s="68" t="str">
        <f>VLOOKUP(D902,Base!D:E,2,0)</f>
        <v>PUENTE ALTO</v>
      </c>
    </row>
    <row r="903" spans="1:11" ht="15" customHeight="1" x14ac:dyDescent="0.25">
      <c r="A903" s="18">
        <f t="shared" si="14"/>
        <v>2000359120952</v>
      </c>
      <c r="B903" s="43" t="s">
        <v>162</v>
      </c>
      <c r="C903" s="43" t="s">
        <v>105</v>
      </c>
      <c r="D903" s="43" t="s">
        <v>137</v>
      </c>
      <c r="E903" s="82">
        <v>2000359120952</v>
      </c>
      <c r="F903" s="43" t="s">
        <v>163</v>
      </c>
      <c r="G903" s="43">
        <v>3990</v>
      </c>
      <c r="H903" s="43">
        <v>1</v>
      </c>
      <c r="I903" s="206">
        <v>43332.217743055553</v>
      </c>
      <c r="J903" s="2" t="s">
        <v>40</v>
      </c>
      <c r="K903" s="68" t="str">
        <f>VLOOKUP(D903,Base!D:E,2,0)</f>
        <v>QUILICURA</v>
      </c>
    </row>
    <row r="904" spans="1:11" ht="15" customHeight="1" x14ac:dyDescent="0.25">
      <c r="A904" s="18">
        <f t="shared" si="14"/>
        <v>2000359120952</v>
      </c>
      <c r="B904" s="43" t="s">
        <v>162</v>
      </c>
      <c r="C904" s="43" t="s">
        <v>105</v>
      </c>
      <c r="D904" s="43" t="s">
        <v>138</v>
      </c>
      <c r="E904" s="82">
        <v>2000359120952</v>
      </c>
      <c r="F904" s="43" t="s">
        <v>163</v>
      </c>
      <c r="G904" s="43">
        <v>3990</v>
      </c>
      <c r="H904" s="43">
        <v>1</v>
      </c>
      <c r="I904" s="206">
        <v>43332.217962962961</v>
      </c>
      <c r="J904" s="2" t="s">
        <v>40</v>
      </c>
      <c r="K904" s="68" t="str">
        <f>VLOOKUP(D904,Base!D:E,2,0)</f>
        <v>QUINTA NORMAL</v>
      </c>
    </row>
    <row r="905" spans="1:11" ht="15" customHeight="1" x14ac:dyDescent="0.25">
      <c r="A905" s="18">
        <f t="shared" si="14"/>
        <v>2000359120952</v>
      </c>
      <c r="B905" s="43" t="s">
        <v>162</v>
      </c>
      <c r="C905" s="43" t="s">
        <v>105</v>
      </c>
      <c r="D905" s="43" t="s">
        <v>139</v>
      </c>
      <c r="E905" s="82">
        <v>2000359120952</v>
      </c>
      <c r="F905" s="43" t="s">
        <v>163</v>
      </c>
      <c r="G905" s="43">
        <v>3990</v>
      </c>
      <c r="H905" s="43">
        <v>1</v>
      </c>
      <c r="I905" s="206">
        <v>43332.21769675926</v>
      </c>
      <c r="J905" s="2" t="s">
        <v>40</v>
      </c>
      <c r="K905" s="68" t="str">
        <f>VLOOKUP(D905,Base!D:E,2,0)</f>
        <v>RECOLETA</v>
      </c>
    </row>
    <row r="906" spans="1:11" ht="15" customHeight="1" x14ac:dyDescent="0.25">
      <c r="A906" s="18">
        <f t="shared" si="14"/>
        <v>2000359120952</v>
      </c>
      <c r="B906" s="43" t="s">
        <v>162</v>
      </c>
      <c r="C906" s="43" t="s">
        <v>105</v>
      </c>
      <c r="D906" s="43" t="s">
        <v>140</v>
      </c>
      <c r="E906" s="82">
        <v>2000359120952</v>
      </c>
      <c r="F906" s="43" t="s">
        <v>163</v>
      </c>
      <c r="G906" s="43">
        <v>3990</v>
      </c>
      <c r="H906" s="43">
        <v>1</v>
      </c>
      <c r="I906" s="206">
        <v>43332.217962962961</v>
      </c>
      <c r="J906" s="2" t="s">
        <v>40</v>
      </c>
      <c r="K906" s="68" t="str">
        <f>VLOOKUP(D906,Base!D:E,2,0)</f>
        <v>RENCA</v>
      </c>
    </row>
    <row r="907" spans="1:11" ht="15" customHeight="1" x14ac:dyDescent="0.25">
      <c r="A907" s="18">
        <f t="shared" si="14"/>
        <v>2000359120952</v>
      </c>
      <c r="B907" s="43" t="s">
        <v>162</v>
      </c>
      <c r="C907" s="43" t="s">
        <v>105</v>
      </c>
      <c r="D907" s="43" t="s">
        <v>141</v>
      </c>
      <c r="E907" s="82">
        <v>2000359120952</v>
      </c>
      <c r="F907" s="43" t="s">
        <v>163</v>
      </c>
      <c r="G907" s="43">
        <v>3990</v>
      </c>
      <c r="H907" s="43">
        <v>1</v>
      </c>
      <c r="I907" s="206">
        <v>43332.217824074083</v>
      </c>
      <c r="J907" s="2" t="s">
        <v>40</v>
      </c>
      <c r="K907" s="68" t="str">
        <f>VLOOKUP(D907,Base!D:E,2,0)</f>
        <v>SAN BERNARDO</v>
      </c>
    </row>
    <row r="908" spans="1:11" ht="15" customHeight="1" x14ac:dyDescent="0.25">
      <c r="A908" s="18">
        <f t="shared" si="14"/>
        <v>2000359120952</v>
      </c>
      <c r="B908" s="43" t="s">
        <v>162</v>
      </c>
      <c r="C908" s="43" t="s">
        <v>105</v>
      </c>
      <c r="D908" s="43" t="s">
        <v>142</v>
      </c>
      <c r="E908" s="82">
        <v>2000359120952</v>
      </c>
      <c r="F908" s="43" t="s">
        <v>163</v>
      </c>
      <c r="G908" s="43">
        <v>4490</v>
      </c>
      <c r="H908" s="43">
        <v>1</v>
      </c>
      <c r="I908" s="206">
        <v>43332.218842592592</v>
      </c>
      <c r="J908" s="2" t="s">
        <v>40</v>
      </c>
      <c r="K908" s="68" t="str">
        <f>VLOOKUP(D908,Base!D:E,2,0)</f>
        <v>SAN JOAQUIN</v>
      </c>
    </row>
    <row r="909" spans="1:11" ht="15" customHeight="1" x14ac:dyDescent="0.25">
      <c r="A909" s="18">
        <f t="shared" si="14"/>
        <v>2000359120952</v>
      </c>
      <c r="B909" s="43" t="s">
        <v>162</v>
      </c>
      <c r="C909" s="43" t="s">
        <v>105</v>
      </c>
      <c r="D909" s="43" t="s">
        <v>143</v>
      </c>
      <c r="E909" s="82">
        <v>2000359120952</v>
      </c>
      <c r="F909" s="43" t="s">
        <v>163</v>
      </c>
      <c r="G909" s="43">
        <v>4490</v>
      </c>
      <c r="H909" s="43">
        <v>1</v>
      </c>
      <c r="I909" s="206">
        <v>43332.217476851853</v>
      </c>
      <c r="J909" s="2" t="s">
        <v>40</v>
      </c>
      <c r="K909" s="68" t="str">
        <f>VLOOKUP(D909,Base!D:E,2,0)</f>
        <v>SAN MIGUEL</v>
      </c>
    </row>
    <row r="910" spans="1:11" ht="15" customHeight="1" x14ac:dyDescent="0.25">
      <c r="A910" s="18">
        <f t="shared" si="14"/>
        <v>2000359120952</v>
      </c>
      <c r="B910" s="43" t="s">
        <v>162</v>
      </c>
      <c r="C910" s="43" t="s">
        <v>105</v>
      </c>
      <c r="D910" s="43" t="s">
        <v>144</v>
      </c>
      <c r="E910" s="82">
        <v>2000359120952</v>
      </c>
      <c r="F910" s="43" t="s">
        <v>163</v>
      </c>
      <c r="G910" s="43">
        <v>4490</v>
      </c>
      <c r="H910" s="43">
        <v>1</v>
      </c>
      <c r="I910" s="206">
        <v>43332.21856481483</v>
      </c>
      <c r="J910" s="2" t="s">
        <v>40</v>
      </c>
      <c r="K910" s="68" t="str">
        <f>VLOOKUP(D910,Base!D:E,2,0)</f>
        <v>SAN RAMON</v>
      </c>
    </row>
    <row r="911" spans="1:11" ht="15" customHeight="1" x14ac:dyDescent="0.25">
      <c r="A911" s="18">
        <f t="shared" si="14"/>
        <v>2000359120952</v>
      </c>
      <c r="B911" s="43" t="s">
        <v>162</v>
      </c>
      <c r="C911" s="43" t="s">
        <v>105</v>
      </c>
      <c r="D911" s="43" t="s">
        <v>145</v>
      </c>
      <c r="E911" s="82">
        <v>2000359120952</v>
      </c>
      <c r="F911" s="43" t="s">
        <v>163</v>
      </c>
      <c r="G911" s="43">
        <v>3990</v>
      </c>
      <c r="H911" s="43">
        <v>1</v>
      </c>
      <c r="I911" s="206">
        <v>43332.218101851853</v>
      </c>
      <c r="J911" s="2" t="s">
        <v>40</v>
      </c>
      <c r="K911" s="68" t="str">
        <f>VLOOKUP(D911,Base!D:E,2,0)</f>
        <v>SANTIAGO</v>
      </c>
    </row>
    <row r="912" spans="1:11" ht="15" customHeight="1" x14ac:dyDescent="0.25">
      <c r="A912" s="18">
        <f t="shared" si="14"/>
        <v>2000359120952</v>
      </c>
      <c r="B912" s="43" t="s">
        <v>162</v>
      </c>
      <c r="C912" s="43" t="s">
        <v>105</v>
      </c>
      <c r="D912" s="43" t="s">
        <v>146</v>
      </c>
      <c r="E912" s="82">
        <v>2000359120952</v>
      </c>
      <c r="F912" s="43" t="s">
        <v>163</v>
      </c>
      <c r="G912" s="43">
        <v>5350</v>
      </c>
      <c r="H912" s="43">
        <v>2</v>
      </c>
      <c r="I912" s="206">
        <v>43332.21756944443</v>
      </c>
      <c r="J912" s="2" t="s">
        <v>40</v>
      </c>
      <c r="K912" s="68" t="str">
        <f>VLOOKUP(D912,Base!D:E,2,0)</f>
        <v>TALAGANTE</v>
      </c>
    </row>
    <row r="913" spans="1:11" ht="15" customHeight="1" x14ac:dyDescent="0.25">
      <c r="A913" s="18">
        <f t="shared" si="14"/>
        <v>2000359120952</v>
      </c>
      <c r="B913" s="43" t="s">
        <v>162</v>
      </c>
      <c r="C913" s="43" t="s">
        <v>105</v>
      </c>
      <c r="D913" s="43" t="s">
        <v>147</v>
      </c>
      <c r="E913" s="82">
        <v>2000359120952</v>
      </c>
      <c r="F913" s="43" t="s">
        <v>163</v>
      </c>
      <c r="G913" s="43">
        <v>3990</v>
      </c>
      <c r="H913" s="43">
        <v>1</v>
      </c>
      <c r="I913" s="206">
        <v>43332.21775462963</v>
      </c>
      <c r="J913" s="2" t="s">
        <v>40</v>
      </c>
      <c r="K913" s="68" t="str">
        <f>VLOOKUP(D913,Base!D:E,2,0)</f>
        <v>VITACURA</v>
      </c>
    </row>
    <row r="914" spans="1:11" ht="15" customHeight="1" x14ac:dyDescent="0.25">
      <c r="A914" s="18" t="str">
        <f t="shared" si="14"/>
        <v>2000363548155P</v>
      </c>
      <c r="B914" s="43" t="s">
        <v>162</v>
      </c>
      <c r="C914" s="43" t="s">
        <v>36</v>
      </c>
      <c r="D914" s="43" t="s">
        <v>37</v>
      </c>
      <c r="E914" s="43" t="s">
        <v>164</v>
      </c>
      <c r="F914" s="43" t="s">
        <v>165</v>
      </c>
      <c r="G914" s="43">
        <v>9490</v>
      </c>
      <c r="H914" s="43">
        <v>3</v>
      </c>
      <c r="I914" s="206">
        <v>43332.217650462961</v>
      </c>
      <c r="J914" s="2" t="s">
        <v>152</v>
      </c>
      <c r="K914" s="68" t="str">
        <f>VLOOKUP(D914,Base!D:E,2,0)</f>
        <v>ANTOFAGASTA</v>
      </c>
    </row>
    <row r="915" spans="1:11" ht="15" customHeight="1" x14ac:dyDescent="0.25">
      <c r="A915" s="18" t="str">
        <f t="shared" si="14"/>
        <v>2000363548155P</v>
      </c>
      <c r="B915" s="43" t="s">
        <v>162</v>
      </c>
      <c r="C915" s="43" t="s">
        <v>36</v>
      </c>
      <c r="D915" s="43" t="s">
        <v>42</v>
      </c>
      <c r="E915" s="43" t="s">
        <v>164</v>
      </c>
      <c r="F915" s="43" t="s">
        <v>165</v>
      </c>
      <c r="G915" s="43">
        <v>9990</v>
      </c>
      <c r="H915" s="43">
        <v>3</v>
      </c>
      <c r="I915" s="206">
        <v>43332.217418981483</v>
      </c>
      <c r="J915" s="2" t="s">
        <v>152</v>
      </c>
      <c r="K915" s="68" t="str">
        <f>VLOOKUP(D915,Base!D:E,2,0)</f>
        <v>CALAMA</v>
      </c>
    </row>
    <row r="916" spans="1:11" ht="15" customHeight="1" x14ac:dyDescent="0.25">
      <c r="A916" s="18" t="str">
        <f t="shared" si="14"/>
        <v>2000363548155P</v>
      </c>
      <c r="B916" s="43" t="s">
        <v>162</v>
      </c>
      <c r="C916" s="43" t="s">
        <v>44</v>
      </c>
      <c r="D916" s="43" t="s">
        <v>45</v>
      </c>
      <c r="E916" s="43" t="s">
        <v>164</v>
      </c>
      <c r="F916" s="48" t="s">
        <v>165</v>
      </c>
      <c r="G916" s="43">
        <v>10990</v>
      </c>
      <c r="H916" s="43">
        <v>4</v>
      </c>
      <c r="I916" s="206">
        <v>43332.217731481483</v>
      </c>
      <c r="J916" s="2" t="s">
        <v>152</v>
      </c>
      <c r="K916" s="68" t="str">
        <f>VLOOKUP(D916,Base!D:E,2,0)</f>
        <v>ARICA</v>
      </c>
    </row>
    <row r="917" spans="1:11" ht="15" customHeight="1" x14ac:dyDescent="0.25">
      <c r="A917" s="18" t="str">
        <f t="shared" si="14"/>
        <v>2000363548155P</v>
      </c>
      <c r="B917" s="43" t="s">
        <v>162</v>
      </c>
      <c r="C917" s="43" t="s">
        <v>46</v>
      </c>
      <c r="D917" s="43" t="s">
        <v>47</v>
      </c>
      <c r="E917" s="48" t="s">
        <v>164</v>
      </c>
      <c r="F917" s="48" t="s">
        <v>165</v>
      </c>
      <c r="G917" s="43">
        <v>8990</v>
      </c>
      <c r="H917" s="43">
        <v>2</v>
      </c>
      <c r="I917" s="206">
        <v>43332.217418981483</v>
      </c>
      <c r="J917" s="2" t="s">
        <v>152</v>
      </c>
      <c r="K917" s="68" t="str">
        <f>VLOOKUP(D917,Base!D:E,2,0)</f>
        <v>COPIAPO</v>
      </c>
    </row>
    <row r="918" spans="1:11" ht="15" customHeight="1" x14ac:dyDescent="0.25">
      <c r="A918" s="18" t="str">
        <f t="shared" si="14"/>
        <v>2000363548155P</v>
      </c>
      <c r="B918" s="43" t="s">
        <v>162</v>
      </c>
      <c r="C918" s="43" t="s">
        <v>46</v>
      </c>
      <c r="D918" s="43" t="s">
        <v>48</v>
      </c>
      <c r="E918" s="48" t="s">
        <v>164</v>
      </c>
      <c r="F918" s="48" t="s">
        <v>165</v>
      </c>
      <c r="G918" s="43">
        <v>5990</v>
      </c>
      <c r="H918" s="43">
        <v>2</v>
      </c>
      <c r="I918" s="206">
        <v>43332.218692129631</v>
      </c>
      <c r="J918" s="2" t="s">
        <v>152</v>
      </c>
      <c r="K918" s="68" t="str">
        <f>VLOOKUP(D918,Base!D:E,2,0)</f>
        <v>VALLENAR</v>
      </c>
    </row>
    <row r="919" spans="1:11" ht="15" customHeight="1" x14ac:dyDescent="0.25">
      <c r="A919" s="18" t="str">
        <f t="shared" si="14"/>
        <v>2000363548155P</v>
      </c>
      <c r="B919" s="43" t="s">
        <v>162</v>
      </c>
      <c r="C919" s="43" t="s">
        <v>49</v>
      </c>
      <c r="D919" s="43" t="s">
        <v>50</v>
      </c>
      <c r="E919" s="48" t="s">
        <v>164</v>
      </c>
      <c r="F919" s="48" t="s">
        <v>165</v>
      </c>
      <c r="G919" s="43">
        <v>14550</v>
      </c>
      <c r="H919" s="43">
        <v>11</v>
      </c>
      <c r="I919" s="206">
        <v>43332.217789351853</v>
      </c>
      <c r="J919" s="2" t="s">
        <v>152</v>
      </c>
      <c r="K919" s="68" t="str">
        <f>VLOOKUP(D919,Base!D:E,2,0)</f>
        <v>COYHAIQUE</v>
      </c>
    </row>
    <row r="920" spans="1:11" ht="15" customHeight="1" x14ac:dyDescent="0.25">
      <c r="A920" s="18" t="str">
        <f t="shared" si="14"/>
        <v>2000363548155P</v>
      </c>
      <c r="B920" s="43" t="s">
        <v>162</v>
      </c>
      <c r="C920" s="43" t="s">
        <v>51</v>
      </c>
      <c r="D920" s="43" t="s">
        <v>52</v>
      </c>
      <c r="E920" s="48" t="s">
        <v>164</v>
      </c>
      <c r="F920" s="48" t="s">
        <v>165</v>
      </c>
      <c r="G920" s="43">
        <v>7500</v>
      </c>
      <c r="H920" s="43">
        <v>2</v>
      </c>
      <c r="I920" s="206">
        <v>43332.2176273148</v>
      </c>
      <c r="J920" s="2" t="s">
        <v>152</v>
      </c>
      <c r="K920" s="68" t="str">
        <f>VLOOKUP(D920,Base!D:E,2,0)</f>
        <v>COQUIMBO</v>
      </c>
    </row>
    <row r="921" spans="1:11" ht="15" customHeight="1" x14ac:dyDescent="0.25">
      <c r="A921" s="18" t="str">
        <f t="shared" si="14"/>
        <v>2000363548155P</v>
      </c>
      <c r="B921" s="43" t="s">
        <v>162</v>
      </c>
      <c r="C921" s="43" t="s">
        <v>51</v>
      </c>
      <c r="D921" s="43" t="s">
        <v>53</v>
      </c>
      <c r="E921" s="48" t="s">
        <v>164</v>
      </c>
      <c r="F921" s="48" t="s">
        <v>165</v>
      </c>
      <c r="G921" s="43">
        <v>9000</v>
      </c>
      <c r="H921" s="43">
        <v>2</v>
      </c>
      <c r="I921" s="206">
        <v>43332.219490740739</v>
      </c>
      <c r="J921" s="2" t="s">
        <v>152</v>
      </c>
      <c r="K921" s="68" t="str">
        <f>VLOOKUP(D921,Base!D:E,2,0)</f>
        <v>ILLAPEL</v>
      </c>
    </row>
    <row r="922" spans="1:11" ht="15" customHeight="1" x14ac:dyDescent="0.25">
      <c r="A922" s="18" t="str">
        <f t="shared" si="14"/>
        <v>2000363548155P</v>
      </c>
      <c r="B922" s="43" t="s">
        <v>162</v>
      </c>
      <c r="C922" s="43" t="s">
        <v>51</v>
      </c>
      <c r="D922" s="43" t="s">
        <v>54</v>
      </c>
      <c r="E922" s="48" t="s">
        <v>164</v>
      </c>
      <c r="F922" s="48" t="s">
        <v>165</v>
      </c>
      <c r="G922" s="43">
        <v>7500</v>
      </c>
      <c r="H922" s="43">
        <v>2</v>
      </c>
      <c r="I922" s="206">
        <v>43332.217604166668</v>
      </c>
      <c r="J922" s="2" t="s">
        <v>152</v>
      </c>
      <c r="K922" s="68" t="str">
        <f>VLOOKUP(D922,Base!D:E,2,0)</f>
        <v>LA SERENA</v>
      </c>
    </row>
    <row r="923" spans="1:11" ht="15" customHeight="1" x14ac:dyDescent="0.25">
      <c r="A923" s="18" t="str">
        <f t="shared" si="14"/>
        <v>2000363548155P</v>
      </c>
      <c r="B923" s="43" t="s">
        <v>162</v>
      </c>
      <c r="C923" s="43" t="s">
        <v>51</v>
      </c>
      <c r="D923" s="43" t="s">
        <v>55</v>
      </c>
      <c r="E923" s="48" t="s">
        <v>164</v>
      </c>
      <c r="F923" s="48" t="s">
        <v>165</v>
      </c>
      <c r="G923" s="43">
        <v>9000</v>
      </c>
      <c r="H923" s="43">
        <v>2</v>
      </c>
      <c r="I923" s="206">
        <v>43332.218969907408</v>
      </c>
      <c r="J923" s="2" t="s">
        <v>152</v>
      </c>
      <c r="K923" s="68" t="str">
        <f>VLOOKUP(D923,Base!D:E,2,0)</f>
        <v>LOS VILOS</v>
      </c>
    </row>
    <row r="924" spans="1:11" ht="15" customHeight="1" x14ac:dyDescent="0.25">
      <c r="A924" s="18" t="str">
        <f t="shared" si="14"/>
        <v>2000363548155P</v>
      </c>
      <c r="B924" s="43" t="s">
        <v>162</v>
      </c>
      <c r="C924" s="43" t="s">
        <v>51</v>
      </c>
      <c r="D924" s="43" t="s">
        <v>56</v>
      </c>
      <c r="E924" s="48" t="s">
        <v>164</v>
      </c>
      <c r="F924" s="48" t="s">
        <v>165</v>
      </c>
      <c r="G924" s="43">
        <v>9000</v>
      </c>
      <c r="H924" s="43">
        <v>2</v>
      </c>
      <c r="I924" s="207">
        <v>43332.218842592592</v>
      </c>
      <c r="J924" s="2" t="s">
        <v>152</v>
      </c>
      <c r="K924" s="68" t="str">
        <f>VLOOKUP(D924,Base!D:E,2,0)</f>
        <v>OVALLE</v>
      </c>
    </row>
    <row r="925" spans="1:11" ht="15" customHeight="1" x14ac:dyDescent="0.25">
      <c r="A925" s="18" t="str">
        <f t="shared" si="14"/>
        <v>2000363548155P</v>
      </c>
      <c r="B925" s="43" t="s">
        <v>162</v>
      </c>
      <c r="C925" s="43" t="s">
        <v>51</v>
      </c>
      <c r="D925" s="43" t="s">
        <v>57</v>
      </c>
      <c r="E925" s="48" t="s">
        <v>164</v>
      </c>
      <c r="F925" s="48" t="s">
        <v>165</v>
      </c>
      <c r="G925" s="43">
        <v>9000</v>
      </c>
      <c r="H925" s="43">
        <v>2</v>
      </c>
      <c r="I925" s="206">
        <v>43332.218819444453</v>
      </c>
      <c r="J925" s="2" t="s">
        <v>152</v>
      </c>
      <c r="K925" s="68" t="str">
        <f>VLOOKUP(D925,Base!D:E,2,0)</f>
        <v>SALAMANCA</v>
      </c>
    </row>
    <row r="926" spans="1:11" ht="15" customHeight="1" x14ac:dyDescent="0.25">
      <c r="A926" s="18" t="str">
        <f t="shared" si="14"/>
        <v>2000363548155P</v>
      </c>
      <c r="B926" s="43" t="s">
        <v>162</v>
      </c>
      <c r="C926" s="43" t="s">
        <v>58</v>
      </c>
      <c r="D926" s="43" t="s">
        <v>59</v>
      </c>
      <c r="E926" s="48" t="s">
        <v>164</v>
      </c>
      <c r="F926" s="48" t="s">
        <v>165</v>
      </c>
      <c r="G926" s="43">
        <v>7990</v>
      </c>
      <c r="H926" s="43">
        <v>3</v>
      </c>
      <c r="I926" s="206">
        <v>43332.21856481483</v>
      </c>
      <c r="J926" s="2" t="s">
        <v>152</v>
      </c>
      <c r="K926" s="68" t="str">
        <f>VLOOKUP(D926,Base!D:E,2,0)</f>
        <v>ANGOL</v>
      </c>
    </row>
    <row r="927" spans="1:11" ht="15" customHeight="1" x14ac:dyDescent="0.25">
      <c r="A927" s="18" t="str">
        <f t="shared" si="14"/>
        <v>2000363548155P</v>
      </c>
      <c r="B927" s="43" t="s">
        <v>162</v>
      </c>
      <c r="C927" s="43" t="s">
        <v>58</v>
      </c>
      <c r="D927" s="43" t="s">
        <v>60</v>
      </c>
      <c r="E927" s="48" t="s">
        <v>164</v>
      </c>
      <c r="F927" s="48" t="s">
        <v>165</v>
      </c>
      <c r="G927" s="43">
        <v>8550</v>
      </c>
      <c r="H927" s="43">
        <v>3</v>
      </c>
      <c r="I927" s="206">
        <v>43332.219351851847</v>
      </c>
      <c r="J927" s="2" t="s">
        <v>152</v>
      </c>
      <c r="K927" s="68" t="str">
        <f>VLOOKUP(D927,Base!D:E,2,0)</f>
        <v>PUCÓN</v>
      </c>
    </row>
    <row r="928" spans="1:11" ht="15" customHeight="1" x14ac:dyDescent="0.25">
      <c r="A928" s="18" t="str">
        <f t="shared" si="14"/>
        <v>2000363548155P</v>
      </c>
      <c r="B928" s="43" t="s">
        <v>162</v>
      </c>
      <c r="C928" s="43" t="s">
        <v>58</v>
      </c>
      <c r="D928" s="43" t="s">
        <v>61</v>
      </c>
      <c r="E928" s="48" t="s">
        <v>164</v>
      </c>
      <c r="F928" s="48" t="s">
        <v>165</v>
      </c>
      <c r="G928" s="43">
        <v>6990</v>
      </c>
      <c r="H928" s="43">
        <v>2</v>
      </c>
      <c r="I928" s="206">
        <v>43332.217465277783</v>
      </c>
      <c r="J928" s="2" t="s">
        <v>152</v>
      </c>
      <c r="K928" s="68" t="str">
        <f>VLOOKUP(D928,Base!D:E,2,0)</f>
        <v>TEMUCO</v>
      </c>
    </row>
    <row r="929" spans="1:11" ht="15" customHeight="1" x14ac:dyDescent="0.25">
      <c r="A929" s="18" t="str">
        <f t="shared" si="14"/>
        <v>2000363548155P</v>
      </c>
      <c r="B929" s="43" t="s">
        <v>162</v>
      </c>
      <c r="C929" s="43" t="s">
        <v>58</v>
      </c>
      <c r="D929" s="43" t="s">
        <v>62</v>
      </c>
      <c r="E929" s="48" t="s">
        <v>164</v>
      </c>
      <c r="F929" s="48" t="s">
        <v>165</v>
      </c>
      <c r="G929" s="43">
        <v>7990</v>
      </c>
      <c r="H929" s="43">
        <v>3</v>
      </c>
      <c r="I929" s="206">
        <v>43332.21947916667</v>
      </c>
      <c r="J929" s="2" t="s">
        <v>152</v>
      </c>
      <c r="K929" s="68" t="str">
        <f>VLOOKUP(D929,Base!D:E,2,0)</f>
        <v>VILLARRICA</v>
      </c>
    </row>
    <row r="930" spans="1:11" ht="15" customHeight="1" x14ac:dyDescent="0.25">
      <c r="A930" s="18" t="str">
        <f t="shared" si="14"/>
        <v>2000363548155P</v>
      </c>
      <c r="B930" s="43" t="s">
        <v>162</v>
      </c>
      <c r="C930" s="43" t="s">
        <v>63</v>
      </c>
      <c r="D930" s="43" t="s">
        <v>64</v>
      </c>
      <c r="E930" s="48" t="s">
        <v>164</v>
      </c>
      <c r="F930" s="48" t="s">
        <v>165</v>
      </c>
      <c r="G930" s="43">
        <v>7990</v>
      </c>
      <c r="H930" s="43">
        <v>7</v>
      </c>
      <c r="I930" s="206">
        <v>43332.219351851847</v>
      </c>
      <c r="J930" s="2" t="s">
        <v>152</v>
      </c>
      <c r="K930" s="68" t="str">
        <f>VLOOKUP(D930,Base!D:E,2,0)</f>
        <v>CASTRO</v>
      </c>
    </row>
    <row r="931" spans="1:11" ht="15" customHeight="1" x14ac:dyDescent="0.25">
      <c r="A931" s="18" t="str">
        <f t="shared" si="14"/>
        <v>2000363548155P</v>
      </c>
      <c r="B931" s="43" t="s">
        <v>162</v>
      </c>
      <c r="C931" s="43" t="s">
        <v>63</v>
      </c>
      <c r="D931" s="43" t="s">
        <v>65</v>
      </c>
      <c r="E931" s="48" t="s">
        <v>164</v>
      </c>
      <c r="F931" s="48" t="s">
        <v>165</v>
      </c>
      <c r="G931" s="43">
        <v>9550</v>
      </c>
      <c r="H931" s="43">
        <v>2</v>
      </c>
      <c r="I931" s="206">
        <v>43332.217476851853</v>
      </c>
      <c r="J931" s="2" t="s">
        <v>152</v>
      </c>
      <c r="K931" s="68" t="str">
        <f>VLOOKUP(D931,Base!D:E,2,0)</f>
        <v>OSORNO</v>
      </c>
    </row>
    <row r="932" spans="1:11" ht="15" customHeight="1" x14ac:dyDescent="0.25">
      <c r="A932" s="18" t="str">
        <f t="shared" si="14"/>
        <v>2000363548155P</v>
      </c>
      <c r="B932" s="43" t="s">
        <v>162</v>
      </c>
      <c r="C932" s="43" t="s">
        <v>63</v>
      </c>
      <c r="D932" s="43" t="s">
        <v>66</v>
      </c>
      <c r="E932" s="48" t="s">
        <v>164</v>
      </c>
      <c r="F932" s="48" t="s">
        <v>165</v>
      </c>
      <c r="G932" s="43">
        <v>8490</v>
      </c>
      <c r="H932" s="43">
        <v>2</v>
      </c>
      <c r="I932" s="206">
        <v>43332.217395833337</v>
      </c>
      <c r="J932" s="2" t="s">
        <v>152</v>
      </c>
      <c r="K932" s="68" t="str">
        <f>VLOOKUP(D932,Base!D:E,2,0)</f>
        <v>PUERTO MONTT</v>
      </c>
    </row>
    <row r="933" spans="1:11" ht="15" customHeight="1" x14ac:dyDescent="0.25">
      <c r="A933" s="18" t="str">
        <f t="shared" si="14"/>
        <v>2000363548155P</v>
      </c>
      <c r="B933" s="43" t="s">
        <v>162</v>
      </c>
      <c r="C933" s="43" t="s">
        <v>63</v>
      </c>
      <c r="D933" s="43" t="s">
        <v>67</v>
      </c>
      <c r="E933" s="48" t="s">
        <v>164</v>
      </c>
      <c r="F933" s="48" t="s">
        <v>165</v>
      </c>
      <c r="G933" s="43">
        <v>6990</v>
      </c>
      <c r="H933" s="43">
        <v>3</v>
      </c>
      <c r="I933" s="206">
        <v>43332.219490740739</v>
      </c>
      <c r="J933" s="2" t="s">
        <v>152</v>
      </c>
      <c r="K933" s="68" t="str">
        <f>VLOOKUP(D933,Base!D:E,2,0)</f>
        <v>PUERTO VARAS</v>
      </c>
    </row>
    <row r="934" spans="1:11" ht="15" customHeight="1" x14ac:dyDescent="0.25">
      <c r="A934" s="18" t="str">
        <f t="shared" si="14"/>
        <v>2000363548155P</v>
      </c>
      <c r="B934" s="43" t="s">
        <v>162</v>
      </c>
      <c r="C934" s="43" t="s">
        <v>68</v>
      </c>
      <c r="D934" s="43" t="s">
        <v>69</v>
      </c>
      <c r="E934" s="48" t="s">
        <v>164</v>
      </c>
      <c r="F934" s="48" t="s">
        <v>165</v>
      </c>
      <c r="G934" s="43">
        <v>7990</v>
      </c>
      <c r="H934" s="43">
        <v>3</v>
      </c>
      <c r="I934" s="206">
        <v>43332.21856481483</v>
      </c>
      <c r="J934" s="2" t="s">
        <v>152</v>
      </c>
      <c r="K934" s="68" t="str">
        <f>VLOOKUP(D934,Base!D:E,2,0)</f>
        <v>LA UNIÓN</v>
      </c>
    </row>
    <row r="935" spans="1:11" ht="15" customHeight="1" x14ac:dyDescent="0.25">
      <c r="A935" s="18" t="str">
        <f t="shared" si="14"/>
        <v>2000363548155P</v>
      </c>
      <c r="B935" s="43" t="s">
        <v>162</v>
      </c>
      <c r="C935" s="43" t="s">
        <v>68</v>
      </c>
      <c r="D935" s="43" t="s">
        <v>70</v>
      </c>
      <c r="E935" s="48" t="s">
        <v>164</v>
      </c>
      <c r="F935" s="48" t="s">
        <v>165</v>
      </c>
      <c r="G935" s="43">
        <v>7990</v>
      </c>
      <c r="H935" s="43">
        <v>3</v>
      </c>
      <c r="I935" s="206">
        <v>43332.217685185176</v>
      </c>
      <c r="J935" s="2" t="s">
        <v>152</v>
      </c>
      <c r="K935" s="68" t="str">
        <f>VLOOKUP(D935,Base!D:E,2,0)</f>
        <v>VALDIVIA</v>
      </c>
    </row>
    <row r="936" spans="1:11" ht="15" customHeight="1" x14ac:dyDescent="0.25">
      <c r="A936" s="18" t="str">
        <f t="shared" si="14"/>
        <v>2000363548155P</v>
      </c>
      <c r="B936" s="43" t="s">
        <v>162</v>
      </c>
      <c r="C936" s="43" t="s">
        <v>71</v>
      </c>
      <c r="D936" s="43" t="s">
        <v>72</v>
      </c>
      <c r="E936" s="48" t="s">
        <v>164</v>
      </c>
      <c r="F936" s="48" t="s">
        <v>165</v>
      </c>
      <c r="G936" s="43">
        <v>9790</v>
      </c>
      <c r="H936" s="43">
        <v>14</v>
      </c>
      <c r="I936" s="206">
        <v>43332.219351851847</v>
      </c>
      <c r="J936" s="2" t="s">
        <v>152</v>
      </c>
      <c r="K936" s="68" t="str">
        <f>VLOOKUP(D936,Base!D:E,2,0)</f>
        <v>PUNTA ARENAS</v>
      </c>
    </row>
    <row r="937" spans="1:11" ht="15" customHeight="1" x14ac:dyDescent="0.25">
      <c r="A937" s="18" t="str">
        <f t="shared" si="14"/>
        <v>2000363548155P</v>
      </c>
      <c r="B937" s="43" t="s">
        <v>162</v>
      </c>
      <c r="C937" s="43" t="s">
        <v>73</v>
      </c>
      <c r="D937" s="43" t="s">
        <v>74</v>
      </c>
      <c r="E937" s="48" t="s">
        <v>164</v>
      </c>
      <c r="F937" s="48" t="s">
        <v>165</v>
      </c>
      <c r="G937" s="43">
        <v>11850</v>
      </c>
      <c r="H937" s="43">
        <v>4</v>
      </c>
      <c r="I937" s="206">
        <v>43332.217546296299</v>
      </c>
      <c r="J937" s="2" t="s">
        <v>152</v>
      </c>
      <c r="K937" s="68" t="str">
        <f>VLOOKUP(D937,Base!D:E,2,0)</f>
        <v>IQUIQUE</v>
      </c>
    </row>
    <row r="938" spans="1:11" ht="15" customHeight="1" x14ac:dyDescent="0.25">
      <c r="A938" s="18" t="str">
        <f t="shared" si="14"/>
        <v>2000363548155P</v>
      </c>
      <c r="B938" s="43" t="s">
        <v>162</v>
      </c>
      <c r="C938" s="43" t="s">
        <v>75</v>
      </c>
      <c r="D938" s="43" t="s">
        <v>76</v>
      </c>
      <c r="E938" s="48" t="s">
        <v>164</v>
      </c>
      <c r="F938" s="48" t="s">
        <v>165</v>
      </c>
      <c r="G938" s="43">
        <v>4990</v>
      </c>
      <c r="H938" s="43">
        <v>1</v>
      </c>
      <c r="I938" s="206">
        <v>43332.218263888892</v>
      </c>
      <c r="J938" s="2" t="s">
        <v>152</v>
      </c>
      <c r="K938" s="68" t="str">
        <f>VLOOKUP(D938,Base!D:E,2,0)</f>
        <v>CON-CON</v>
      </c>
    </row>
    <row r="939" spans="1:11" ht="15" customHeight="1" x14ac:dyDescent="0.25">
      <c r="A939" s="18" t="str">
        <f t="shared" si="14"/>
        <v>2000363548155P</v>
      </c>
      <c r="B939" s="43" t="s">
        <v>162</v>
      </c>
      <c r="C939" s="43" t="s">
        <v>75</v>
      </c>
      <c r="D939" s="43" t="s">
        <v>77</v>
      </c>
      <c r="E939" s="48" t="s">
        <v>164</v>
      </c>
      <c r="F939" s="48" t="s">
        <v>165</v>
      </c>
      <c r="G939" s="43">
        <v>5650</v>
      </c>
      <c r="H939" s="43">
        <v>1</v>
      </c>
      <c r="I939" s="206">
        <v>43332.218969907408</v>
      </c>
      <c r="J939" s="2" t="s">
        <v>152</v>
      </c>
      <c r="K939" s="68" t="str">
        <f>VLOOKUP(D939,Base!D:E,2,0)</f>
        <v>LIMACHE</v>
      </c>
    </row>
    <row r="940" spans="1:11" ht="15" customHeight="1" x14ac:dyDescent="0.25">
      <c r="A940" s="18" t="str">
        <f t="shared" si="14"/>
        <v>2000363548155P</v>
      </c>
      <c r="B940" s="43" t="s">
        <v>162</v>
      </c>
      <c r="C940" s="43" t="s">
        <v>75</v>
      </c>
      <c r="D940" s="43" t="s">
        <v>78</v>
      </c>
      <c r="E940" s="48" t="s">
        <v>164</v>
      </c>
      <c r="F940" s="48" t="s">
        <v>165</v>
      </c>
      <c r="G940" s="43">
        <v>6490</v>
      </c>
      <c r="H940" s="43">
        <v>1</v>
      </c>
      <c r="I940" s="206">
        <v>43332.219097222223</v>
      </c>
      <c r="J940" s="2" t="s">
        <v>152</v>
      </c>
      <c r="K940" s="68" t="str">
        <f>VLOOKUP(D940,Base!D:E,2,0)</f>
        <v>LOS ANDES</v>
      </c>
    </row>
    <row r="941" spans="1:11" ht="15" customHeight="1" x14ac:dyDescent="0.25">
      <c r="A941" s="18" t="str">
        <f t="shared" si="14"/>
        <v>2000363548155P</v>
      </c>
      <c r="B941" s="43" t="s">
        <v>162</v>
      </c>
      <c r="C941" s="43" t="s">
        <v>75</v>
      </c>
      <c r="D941" s="43" t="s">
        <v>79</v>
      </c>
      <c r="E941" s="48" t="s">
        <v>164</v>
      </c>
      <c r="F941" s="48" t="s">
        <v>165</v>
      </c>
      <c r="G941" s="43">
        <v>4990</v>
      </c>
      <c r="H941" s="43">
        <v>2</v>
      </c>
      <c r="I941" s="206">
        <v>43332.219097222223</v>
      </c>
      <c r="J941" s="2" t="s">
        <v>152</v>
      </c>
      <c r="K941" s="68" t="str">
        <f>VLOOKUP(D941,Base!D:E,2,0)</f>
        <v>QUILLOTA</v>
      </c>
    </row>
    <row r="942" spans="1:11" ht="15" customHeight="1" x14ac:dyDescent="0.25">
      <c r="A942" s="18" t="str">
        <f t="shared" si="14"/>
        <v>2000363548155P</v>
      </c>
      <c r="B942" s="43" t="s">
        <v>162</v>
      </c>
      <c r="C942" s="43" t="s">
        <v>75</v>
      </c>
      <c r="D942" s="43" t="s">
        <v>80</v>
      </c>
      <c r="E942" s="48" t="s">
        <v>164</v>
      </c>
      <c r="F942" s="48" t="s">
        <v>165</v>
      </c>
      <c r="G942" s="43">
        <v>4990</v>
      </c>
      <c r="H942" s="43">
        <v>1</v>
      </c>
      <c r="I942" s="206">
        <v>43332.217638888891</v>
      </c>
      <c r="J942" s="2" t="s">
        <v>152</v>
      </c>
      <c r="K942" s="68" t="str">
        <f>VLOOKUP(D942,Base!D:E,2,0)</f>
        <v>QUILPUE</v>
      </c>
    </row>
    <row r="943" spans="1:11" ht="15" customHeight="1" x14ac:dyDescent="0.25">
      <c r="A943" s="18" t="str">
        <f t="shared" si="14"/>
        <v>2000363548155P</v>
      </c>
      <c r="B943" s="43" t="s">
        <v>162</v>
      </c>
      <c r="C943" s="43" t="s">
        <v>75</v>
      </c>
      <c r="D943" s="43" t="s">
        <v>81</v>
      </c>
      <c r="E943" s="48" t="s">
        <v>164</v>
      </c>
      <c r="F943" s="48" t="s">
        <v>165</v>
      </c>
      <c r="G943" s="43">
        <v>6650</v>
      </c>
      <c r="H943" s="43">
        <v>1</v>
      </c>
      <c r="I943" s="206">
        <v>43332.219490740739</v>
      </c>
      <c r="J943" s="2" t="s">
        <v>152</v>
      </c>
      <c r="K943" s="68" t="str">
        <f>VLOOKUP(D943,Base!D:E,2,0)</f>
        <v>SAN ANTONIO</v>
      </c>
    </row>
    <row r="944" spans="1:11" ht="15" customHeight="1" x14ac:dyDescent="0.25">
      <c r="A944" s="18" t="str">
        <f t="shared" si="14"/>
        <v>2000363548155P</v>
      </c>
      <c r="B944" s="43" t="s">
        <v>162</v>
      </c>
      <c r="C944" s="43" t="s">
        <v>75</v>
      </c>
      <c r="D944" s="43" t="s">
        <v>82</v>
      </c>
      <c r="E944" s="48" t="s">
        <v>164</v>
      </c>
      <c r="F944" s="48" t="s">
        <v>165</v>
      </c>
      <c r="G944" s="43">
        <v>6650</v>
      </c>
      <c r="H944" s="43">
        <v>1</v>
      </c>
      <c r="I944" s="206">
        <v>43332.217673611107</v>
      </c>
      <c r="J944" s="2" t="s">
        <v>152</v>
      </c>
      <c r="K944" s="68" t="str">
        <f>VLOOKUP(D944,Base!D:E,2,0)</f>
        <v>SAN FELIPE</v>
      </c>
    </row>
    <row r="945" spans="1:11" ht="15" customHeight="1" x14ac:dyDescent="0.25">
      <c r="A945" s="18" t="str">
        <f t="shared" si="14"/>
        <v>2000363548155P</v>
      </c>
      <c r="B945" s="43" t="s">
        <v>162</v>
      </c>
      <c r="C945" s="43" t="s">
        <v>75</v>
      </c>
      <c r="D945" s="43" t="s">
        <v>83</v>
      </c>
      <c r="E945" s="48" t="s">
        <v>164</v>
      </c>
      <c r="F945" s="48" t="s">
        <v>165</v>
      </c>
      <c r="G945" s="43">
        <v>3990</v>
      </c>
      <c r="H945" s="43">
        <v>1</v>
      </c>
      <c r="I945" s="206">
        <v>43332.218263888892</v>
      </c>
      <c r="J945" s="2" t="s">
        <v>152</v>
      </c>
      <c r="K945" s="68" t="str">
        <f>VLOOKUP(D945,Base!D:E,2,0)</f>
        <v>VALPARAISO</v>
      </c>
    </row>
    <row r="946" spans="1:11" ht="15" customHeight="1" x14ac:dyDescent="0.25">
      <c r="A946" s="18" t="str">
        <f t="shared" si="14"/>
        <v>2000363548155P</v>
      </c>
      <c r="B946" s="43" t="s">
        <v>162</v>
      </c>
      <c r="C946" s="43" t="s">
        <v>75</v>
      </c>
      <c r="D946" s="43" t="s">
        <v>84</v>
      </c>
      <c r="E946" s="48" t="s">
        <v>164</v>
      </c>
      <c r="F946" s="48" t="s">
        <v>165</v>
      </c>
      <c r="G946" s="43">
        <v>5850</v>
      </c>
      <c r="H946" s="43">
        <v>1</v>
      </c>
      <c r="I946" s="206">
        <v>43332.218969907408</v>
      </c>
      <c r="J946" s="2" t="s">
        <v>152</v>
      </c>
      <c r="K946" s="68" t="str">
        <f>VLOOKUP(D946,Base!D:E,2,0)</f>
        <v>VILLA ALEMANA</v>
      </c>
    </row>
    <row r="947" spans="1:11" ht="15" customHeight="1" x14ac:dyDescent="0.25">
      <c r="A947" s="18" t="str">
        <f t="shared" si="14"/>
        <v>2000363548155P</v>
      </c>
      <c r="B947" s="43" t="s">
        <v>162</v>
      </c>
      <c r="C947" s="43" t="s">
        <v>75</v>
      </c>
      <c r="D947" s="43" t="s">
        <v>85</v>
      </c>
      <c r="E947" s="48" t="s">
        <v>164</v>
      </c>
      <c r="F947" s="48" t="s">
        <v>165</v>
      </c>
      <c r="G947" s="43">
        <v>3990</v>
      </c>
      <c r="H947" s="43">
        <v>1</v>
      </c>
      <c r="I947" s="206">
        <v>43332.21756944443</v>
      </c>
      <c r="J947" s="2" t="s">
        <v>152</v>
      </c>
      <c r="K947" s="68" t="str">
        <f>VLOOKUP(D947,Base!D:E,2,0)</f>
        <v>VIÑA DEL MAR</v>
      </c>
    </row>
    <row r="948" spans="1:11" ht="15" customHeight="1" x14ac:dyDescent="0.25">
      <c r="A948" s="18" t="str">
        <f t="shared" si="14"/>
        <v>2000363548155P</v>
      </c>
      <c r="B948" s="43" t="s">
        <v>162</v>
      </c>
      <c r="C948" s="43" t="s">
        <v>86</v>
      </c>
      <c r="D948" s="43" t="s">
        <v>87</v>
      </c>
      <c r="E948" s="48" t="s">
        <v>164</v>
      </c>
      <c r="F948" s="48" t="s">
        <v>165</v>
      </c>
      <c r="G948" s="43">
        <v>6990</v>
      </c>
      <c r="H948" s="43">
        <v>2</v>
      </c>
      <c r="I948" s="206">
        <v>43332.219490740739</v>
      </c>
      <c r="J948" s="2" t="s">
        <v>152</v>
      </c>
      <c r="K948" s="68" t="str">
        <f>VLOOKUP(D948,Base!D:E,2,0)</f>
        <v>ARAUCO</v>
      </c>
    </row>
    <row r="949" spans="1:11" ht="15" customHeight="1" x14ac:dyDescent="0.25">
      <c r="A949" s="18" t="str">
        <f t="shared" si="14"/>
        <v>2000363548155P</v>
      </c>
      <c r="B949" s="43" t="s">
        <v>162</v>
      </c>
      <c r="C949" s="43" t="s">
        <v>86</v>
      </c>
      <c r="D949" s="43" t="s">
        <v>88</v>
      </c>
      <c r="E949" s="48" t="s">
        <v>164</v>
      </c>
      <c r="F949" s="48" t="s">
        <v>165</v>
      </c>
      <c r="G949" s="43">
        <v>6490</v>
      </c>
      <c r="H949" s="43">
        <v>2</v>
      </c>
      <c r="I949" s="206">
        <v>43332.219212962962</v>
      </c>
      <c r="J949" s="2" t="s">
        <v>152</v>
      </c>
      <c r="K949" s="68" t="str">
        <f>VLOOKUP(D949,Base!D:E,2,0)</f>
        <v>CHIGUAYANTE</v>
      </c>
    </row>
    <row r="950" spans="1:11" ht="15" customHeight="1" x14ac:dyDescent="0.25">
      <c r="A950" s="18" t="str">
        <f t="shared" si="14"/>
        <v>2000363548155P</v>
      </c>
      <c r="B950" s="43" t="s">
        <v>162</v>
      </c>
      <c r="C950" s="43" t="s">
        <v>86</v>
      </c>
      <c r="D950" s="43" t="s">
        <v>89</v>
      </c>
      <c r="E950" s="48" t="s">
        <v>164</v>
      </c>
      <c r="F950" s="48" t="s">
        <v>165</v>
      </c>
      <c r="G950" s="43">
        <v>5490</v>
      </c>
      <c r="H950" s="43">
        <v>1</v>
      </c>
      <c r="I950" s="206">
        <v>43332.218263888892</v>
      </c>
      <c r="J950" s="2" t="s">
        <v>152</v>
      </c>
      <c r="K950" s="68" t="str">
        <f>VLOOKUP(D950,Base!D:E,2,0)</f>
        <v>CHILLAN</v>
      </c>
    </row>
    <row r="951" spans="1:11" ht="15" customHeight="1" x14ac:dyDescent="0.25">
      <c r="A951" s="18" t="str">
        <f t="shared" si="14"/>
        <v>2000363548155P</v>
      </c>
      <c r="B951" s="43" t="s">
        <v>162</v>
      </c>
      <c r="C951" s="43" t="s">
        <v>86</v>
      </c>
      <c r="D951" s="43" t="s">
        <v>90</v>
      </c>
      <c r="E951" s="48" t="s">
        <v>164</v>
      </c>
      <c r="F951" s="48" t="s">
        <v>165</v>
      </c>
      <c r="G951" s="43">
        <v>4490</v>
      </c>
      <c r="H951" s="43">
        <v>2</v>
      </c>
      <c r="I951" s="206">
        <v>43332.217581018522</v>
      </c>
      <c r="J951" s="2" t="s">
        <v>152</v>
      </c>
      <c r="K951" s="68" t="str">
        <f>VLOOKUP(D951,Base!D:E,2,0)</f>
        <v>CONCEPCION</v>
      </c>
    </row>
    <row r="952" spans="1:11" ht="15" customHeight="1" x14ac:dyDescent="0.25">
      <c r="A952" s="18" t="str">
        <f t="shared" si="14"/>
        <v>2000363548155P</v>
      </c>
      <c r="B952" s="43" t="s">
        <v>162</v>
      </c>
      <c r="C952" s="43" t="s">
        <v>86</v>
      </c>
      <c r="D952" s="43" t="s">
        <v>91</v>
      </c>
      <c r="E952" s="48" t="s">
        <v>164</v>
      </c>
      <c r="F952" s="48" t="s">
        <v>165</v>
      </c>
      <c r="G952" s="43">
        <v>6490</v>
      </c>
      <c r="H952" s="43">
        <v>2</v>
      </c>
      <c r="I952" s="206">
        <v>43332.219097222223</v>
      </c>
      <c r="J952" s="2" t="s">
        <v>152</v>
      </c>
      <c r="K952" s="68" t="str">
        <f>VLOOKUP(D952,Base!D:E,2,0)</f>
        <v>CORONEL</v>
      </c>
    </row>
    <row r="953" spans="1:11" ht="15" customHeight="1" x14ac:dyDescent="0.25">
      <c r="A953" s="18" t="str">
        <f t="shared" si="14"/>
        <v>2000363548155P</v>
      </c>
      <c r="B953" s="43" t="s">
        <v>162</v>
      </c>
      <c r="C953" s="43" t="s">
        <v>86</v>
      </c>
      <c r="D953" s="43" t="s">
        <v>92</v>
      </c>
      <c r="E953" s="48" t="s">
        <v>164</v>
      </c>
      <c r="F953" s="48" t="s">
        <v>165</v>
      </c>
      <c r="G953" s="43">
        <v>6490</v>
      </c>
      <c r="H953" s="43">
        <v>2</v>
      </c>
      <c r="I953" s="206">
        <v>43332.219097222223</v>
      </c>
      <c r="J953" s="2" t="s">
        <v>152</v>
      </c>
      <c r="K953" s="68" t="str">
        <f>VLOOKUP(D953,Base!D:E,2,0)</f>
        <v>LEBU</v>
      </c>
    </row>
    <row r="954" spans="1:11" ht="15" customHeight="1" x14ac:dyDescent="0.25">
      <c r="A954" s="18" t="str">
        <f t="shared" si="14"/>
        <v>2000363548155P</v>
      </c>
      <c r="B954" s="43" t="s">
        <v>162</v>
      </c>
      <c r="C954" s="43" t="s">
        <v>86</v>
      </c>
      <c r="D954" s="43" t="s">
        <v>93</v>
      </c>
      <c r="E954" s="48" t="s">
        <v>164</v>
      </c>
      <c r="F954" s="48" t="s">
        <v>165</v>
      </c>
      <c r="G954" s="43">
        <v>5990</v>
      </c>
      <c r="H954" s="43">
        <v>1</v>
      </c>
      <c r="I954" s="206">
        <v>43332.218101851853</v>
      </c>
      <c r="J954" s="2" t="s">
        <v>152</v>
      </c>
      <c r="K954" s="68" t="str">
        <f>VLOOKUP(D954,Base!D:E,2,0)</f>
        <v>LOS ANGELES</v>
      </c>
    </row>
    <row r="955" spans="1:11" ht="15" customHeight="1" x14ac:dyDescent="0.25">
      <c r="A955" s="18" t="str">
        <f t="shared" si="14"/>
        <v>2000363548155P</v>
      </c>
      <c r="B955" s="43" t="s">
        <v>162</v>
      </c>
      <c r="C955" s="43" t="s">
        <v>86</v>
      </c>
      <c r="D955" s="43" t="s">
        <v>94</v>
      </c>
      <c r="E955" s="48" t="s">
        <v>164</v>
      </c>
      <c r="F955" s="48" t="s">
        <v>165</v>
      </c>
      <c r="G955" s="43">
        <v>5990</v>
      </c>
      <c r="H955" s="43">
        <v>2</v>
      </c>
      <c r="I955" s="206">
        <v>43332.217546296299</v>
      </c>
      <c r="J955" s="2" t="s">
        <v>152</v>
      </c>
      <c r="K955" s="68" t="str">
        <f>VLOOKUP(D955,Base!D:E,2,0)</f>
        <v>SAN PEDRO DE LA PAZ</v>
      </c>
    </row>
    <row r="956" spans="1:11" ht="15" customHeight="1" x14ac:dyDescent="0.25">
      <c r="A956" s="18" t="str">
        <f t="shared" si="14"/>
        <v>2000363548155P</v>
      </c>
      <c r="B956" s="43" t="s">
        <v>162</v>
      </c>
      <c r="C956" s="43" t="s">
        <v>86</v>
      </c>
      <c r="D956" s="43" t="s">
        <v>95</v>
      </c>
      <c r="E956" s="48" t="s">
        <v>164</v>
      </c>
      <c r="F956" s="48" t="s">
        <v>165</v>
      </c>
      <c r="G956" s="43">
        <v>5990</v>
      </c>
      <c r="H956" s="43">
        <v>2</v>
      </c>
      <c r="I956" s="206">
        <v>43332.218831018523</v>
      </c>
      <c r="J956" s="2" t="s">
        <v>152</v>
      </c>
      <c r="K956" s="68" t="str">
        <f>VLOOKUP(D956,Base!D:E,2,0)</f>
        <v>TALCAHUANO</v>
      </c>
    </row>
    <row r="957" spans="1:11" ht="15" customHeight="1" x14ac:dyDescent="0.25">
      <c r="A957" s="18" t="str">
        <f t="shared" si="14"/>
        <v>2000363548155P</v>
      </c>
      <c r="B957" s="43" t="s">
        <v>162</v>
      </c>
      <c r="C957" s="43" t="s">
        <v>96</v>
      </c>
      <c r="D957" s="43" t="s">
        <v>97</v>
      </c>
      <c r="E957" s="48" t="s">
        <v>164</v>
      </c>
      <c r="F957" s="48" t="s">
        <v>165</v>
      </c>
      <c r="G957" s="43">
        <v>4990</v>
      </c>
      <c r="H957" s="43">
        <v>1</v>
      </c>
      <c r="I957" s="206">
        <v>43332.219363425917</v>
      </c>
      <c r="J957" s="2" t="s">
        <v>152</v>
      </c>
      <c r="K957" s="68" t="str">
        <f>VLOOKUP(D957,Base!D:E,2,0)</f>
        <v>MACHALÍ</v>
      </c>
    </row>
    <row r="958" spans="1:11" ht="15" customHeight="1" x14ac:dyDescent="0.25">
      <c r="A958" s="18" t="str">
        <f t="shared" si="14"/>
        <v>2000363548155P</v>
      </c>
      <c r="B958" s="43" t="s">
        <v>162</v>
      </c>
      <c r="C958" s="43" t="s">
        <v>96</v>
      </c>
      <c r="D958" s="43" t="s">
        <v>98</v>
      </c>
      <c r="E958" s="48" t="s">
        <v>164</v>
      </c>
      <c r="F958" s="48" t="s">
        <v>165</v>
      </c>
      <c r="G958" s="43">
        <v>4550</v>
      </c>
      <c r="H958" s="43">
        <v>1</v>
      </c>
      <c r="I958" s="206">
        <v>43332.217546296299</v>
      </c>
      <c r="J958" s="2" t="s">
        <v>152</v>
      </c>
      <c r="K958" s="68" t="str">
        <f>VLOOKUP(D958,Base!D:E,2,0)</f>
        <v>RANCAGUA</v>
      </c>
    </row>
    <row r="959" spans="1:11" ht="15" customHeight="1" x14ac:dyDescent="0.25">
      <c r="A959" s="18" t="str">
        <f t="shared" si="14"/>
        <v>2000363548155P</v>
      </c>
      <c r="B959" s="43" t="s">
        <v>162</v>
      </c>
      <c r="C959" s="43" t="s">
        <v>96</v>
      </c>
      <c r="D959" s="43" t="s">
        <v>99</v>
      </c>
      <c r="E959" s="48" t="s">
        <v>164</v>
      </c>
      <c r="F959" s="48" t="s">
        <v>165</v>
      </c>
      <c r="G959" s="43">
        <v>5550</v>
      </c>
      <c r="H959" s="43">
        <v>1</v>
      </c>
      <c r="I959" s="206">
        <v>43332.218692129631</v>
      </c>
      <c r="J959" s="2" t="s">
        <v>152</v>
      </c>
      <c r="K959" s="68" t="str">
        <f>VLOOKUP(D959,Base!D:E,2,0)</f>
        <v>RENGO</v>
      </c>
    </row>
    <row r="960" spans="1:11" ht="15" customHeight="1" x14ac:dyDescent="0.25">
      <c r="A960" s="18" t="str">
        <f t="shared" si="14"/>
        <v>2000363548155P</v>
      </c>
      <c r="B960" s="43" t="s">
        <v>162</v>
      </c>
      <c r="C960" s="43" t="s">
        <v>96</v>
      </c>
      <c r="D960" s="43" t="s">
        <v>100</v>
      </c>
      <c r="E960" s="48" t="s">
        <v>164</v>
      </c>
      <c r="F960" s="48" t="s">
        <v>165</v>
      </c>
      <c r="G960" s="43">
        <v>5990</v>
      </c>
      <c r="H960" s="43">
        <v>1</v>
      </c>
      <c r="I960" s="206">
        <v>43332.217743055553</v>
      </c>
      <c r="J960" s="2" t="s">
        <v>152</v>
      </c>
      <c r="K960" s="68" t="str">
        <f>VLOOKUP(D960,Base!D:E,2,0)</f>
        <v>SAN FERNANDO</v>
      </c>
    </row>
    <row r="961" spans="1:11" ht="15" customHeight="1" x14ac:dyDescent="0.25">
      <c r="A961" s="18" t="str">
        <f t="shared" si="14"/>
        <v>2000363548155P</v>
      </c>
      <c r="B961" s="43" t="s">
        <v>162</v>
      </c>
      <c r="C961" s="43" t="s">
        <v>101</v>
      </c>
      <c r="D961" s="43" t="s">
        <v>102</v>
      </c>
      <c r="E961" s="48" t="s">
        <v>164</v>
      </c>
      <c r="F961" s="48" t="s">
        <v>165</v>
      </c>
      <c r="G961" s="43">
        <v>4500</v>
      </c>
      <c r="H961" s="43">
        <v>1</v>
      </c>
      <c r="I961" s="206">
        <v>43332.217962962961</v>
      </c>
      <c r="J961" s="2" t="s">
        <v>152</v>
      </c>
      <c r="K961" s="68" t="str">
        <f>VLOOKUP(D961,Base!D:E,2,0)</f>
        <v>CURICO</v>
      </c>
    </row>
    <row r="962" spans="1:11" ht="15" customHeight="1" x14ac:dyDescent="0.25">
      <c r="A962" s="18" t="str">
        <f t="shared" ref="A962:A1025" si="15">E962</f>
        <v>2000363548155P</v>
      </c>
      <c r="B962" s="43" t="s">
        <v>162</v>
      </c>
      <c r="C962" s="43" t="s">
        <v>101</v>
      </c>
      <c r="D962" s="43" t="s">
        <v>103</v>
      </c>
      <c r="E962" s="48" t="s">
        <v>164</v>
      </c>
      <c r="F962" s="48" t="s">
        <v>165</v>
      </c>
      <c r="G962" s="43">
        <v>7000</v>
      </c>
      <c r="H962" s="43">
        <v>1</v>
      </c>
      <c r="I962" s="206">
        <v>43332.218969907408</v>
      </c>
      <c r="J962" s="2" t="s">
        <v>152</v>
      </c>
      <c r="K962" s="68" t="str">
        <f>VLOOKUP(D962,Base!D:E,2,0)</f>
        <v>LINARES</v>
      </c>
    </row>
    <row r="963" spans="1:11" ht="15" customHeight="1" x14ac:dyDescent="0.25">
      <c r="A963" s="18" t="str">
        <f t="shared" si="15"/>
        <v>2000363548155P</v>
      </c>
      <c r="B963" s="43" t="s">
        <v>162</v>
      </c>
      <c r="C963" s="43" t="s">
        <v>101</v>
      </c>
      <c r="D963" s="43" t="s">
        <v>104</v>
      </c>
      <c r="E963" s="48" t="s">
        <v>164</v>
      </c>
      <c r="F963" s="48" t="s">
        <v>165</v>
      </c>
      <c r="G963" s="43">
        <v>4500</v>
      </c>
      <c r="H963" s="43">
        <v>1</v>
      </c>
      <c r="I963" s="206">
        <v>43332.21775462963</v>
      </c>
      <c r="J963" s="2" t="s">
        <v>152</v>
      </c>
      <c r="K963" s="68" t="str">
        <f>VLOOKUP(D963,Base!D:E,2,0)</f>
        <v>TALCA</v>
      </c>
    </row>
    <row r="964" spans="1:11" ht="15" customHeight="1" x14ac:dyDescent="0.25">
      <c r="A964" s="18" t="str">
        <f t="shared" si="15"/>
        <v>2000363548155P</v>
      </c>
      <c r="B964" s="43" t="s">
        <v>162</v>
      </c>
      <c r="C964" s="43" t="s">
        <v>105</v>
      </c>
      <c r="D964" s="43" t="s">
        <v>106</v>
      </c>
      <c r="E964" s="48" t="s">
        <v>164</v>
      </c>
      <c r="F964" s="48" t="s">
        <v>165</v>
      </c>
      <c r="G964" s="43">
        <v>4990</v>
      </c>
      <c r="H964" s="43">
        <v>2</v>
      </c>
      <c r="I964" s="206">
        <v>43332.218425925923</v>
      </c>
      <c r="J964" s="2" t="s">
        <v>152</v>
      </c>
      <c r="K964" s="68" t="str">
        <f>VLOOKUP(D964,Base!D:E,2,0)</f>
        <v>BUIN</v>
      </c>
    </row>
    <row r="965" spans="1:11" ht="15" customHeight="1" x14ac:dyDescent="0.25">
      <c r="A965" s="18" t="str">
        <f t="shared" si="15"/>
        <v>2000363548155P</v>
      </c>
      <c r="B965" s="43" t="s">
        <v>162</v>
      </c>
      <c r="C965" s="43" t="s">
        <v>105</v>
      </c>
      <c r="D965" s="43" t="s">
        <v>107</v>
      </c>
      <c r="E965" s="48" t="s">
        <v>164</v>
      </c>
      <c r="F965" s="48" t="s">
        <v>165</v>
      </c>
      <c r="G965" s="43">
        <v>4850</v>
      </c>
      <c r="H965" s="43">
        <v>1</v>
      </c>
      <c r="I965" s="206">
        <v>43332.217499999999</v>
      </c>
      <c r="J965" s="2" t="s">
        <v>152</v>
      </c>
      <c r="K965" s="68" t="str">
        <f>VLOOKUP(D965,Base!D:E,2,0)</f>
        <v>CERRILLOS</v>
      </c>
    </row>
    <row r="966" spans="1:11" ht="15" customHeight="1" x14ac:dyDescent="0.25">
      <c r="A966" s="18" t="str">
        <f t="shared" si="15"/>
        <v>2000363548155P</v>
      </c>
      <c r="B966" s="43" t="s">
        <v>162</v>
      </c>
      <c r="C966" s="43" t="s">
        <v>105</v>
      </c>
      <c r="D966" s="43" t="s">
        <v>108</v>
      </c>
      <c r="E966" s="48" t="s">
        <v>164</v>
      </c>
      <c r="F966" s="48" t="s">
        <v>165</v>
      </c>
      <c r="G966" s="43">
        <v>4850</v>
      </c>
      <c r="H966" s="43">
        <v>1</v>
      </c>
      <c r="I966" s="206">
        <v>43332.218240740738</v>
      </c>
      <c r="J966" s="2" t="s">
        <v>152</v>
      </c>
      <c r="K966" s="68" t="str">
        <f>VLOOKUP(D966,Base!D:E,2,0)</f>
        <v>CERRO NAVIA</v>
      </c>
    </row>
    <row r="967" spans="1:11" ht="15" customHeight="1" x14ac:dyDescent="0.25">
      <c r="A967" s="18" t="str">
        <f t="shared" si="15"/>
        <v>2000363548155P</v>
      </c>
      <c r="B967" s="43" t="s">
        <v>162</v>
      </c>
      <c r="C967" s="43" t="s">
        <v>105</v>
      </c>
      <c r="D967" s="43" t="s">
        <v>109</v>
      </c>
      <c r="E967" s="48" t="s">
        <v>164</v>
      </c>
      <c r="F967" s="48" t="s">
        <v>165</v>
      </c>
      <c r="G967" s="43">
        <v>4490</v>
      </c>
      <c r="H967" s="43">
        <v>2</v>
      </c>
      <c r="I967" s="206">
        <v>43332.217592592591</v>
      </c>
      <c r="J967" s="2" t="s">
        <v>152</v>
      </c>
      <c r="K967" s="68" t="str">
        <f>VLOOKUP(D967,Base!D:E,2,0)</f>
        <v>COLINA</v>
      </c>
    </row>
    <row r="968" spans="1:11" ht="15" customHeight="1" x14ac:dyDescent="0.25">
      <c r="A968" s="18" t="str">
        <f t="shared" si="15"/>
        <v>2000363548155P</v>
      </c>
      <c r="B968" s="43" t="s">
        <v>162</v>
      </c>
      <c r="C968" s="43" t="s">
        <v>105</v>
      </c>
      <c r="D968" s="43" t="s">
        <v>110</v>
      </c>
      <c r="E968" s="48" t="s">
        <v>164</v>
      </c>
      <c r="F968" s="48" t="s">
        <v>165</v>
      </c>
      <c r="G968" s="43">
        <v>4850</v>
      </c>
      <c r="H968" s="43">
        <v>1</v>
      </c>
      <c r="I968" s="206">
        <v>43332.217777777783</v>
      </c>
      <c r="J968" s="2" t="s">
        <v>152</v>
      </c>
      <c r="K968" s="68" t="str">
        <f>VLOOKUP(D968,Base!D:E,2,0)</f>
        <v>CONCHALI</v>
      </c>
    </row>
    <row r="969" spans="1:11" ht="15" customHeight="1" x14ac:dyDescent="0.25">
      <c r="A969" s="18" t="str">
        <f t="shared" si="15"/>
        <v>2000363548155P</v>
      </c>
      <c r="B969" s="43" t="s">
        <v>162</v>
      </c>
      <c r="C969" s="43" t="s">
        <v>105</v>
      </c>
      <c r="D969" s="43" t="s">
        <v>111</v>
      </c>
      <c r="E969" s="48" t="s">
        <v>164</v>
      </c>
      <c r="F969" s="48" t="s">
        <v>165</v>
      </c>
      <c r="G969" s="43">
        <v>4490</v>
      </c>
      <c r="H969" s="43">
        <v>1</v>
      </c>
      <c r="I969" s="206">
        <v>43332.217499999999</v>
      </c>
      <c r="J969" s="2" t="s">
        <v>152</v>
      </c>
      <c r="K969" s="68" t="str">
        <f>VLOOKUP(D969,Base!D:E,2,0)</f>
        <v>EL BOSQUE</v>
      </c>
    </row>
    <row r="970" spans="1:11" ht="15" customHeight="1" x14ac:dyDescent="0.25">
      <c r="A970" s="18" t="str">
        <f t="shared" si="15"/>
        <v>2000363548155P</v>
      </c>
      <c r="B970" s="43" t="s">
        <v>162</v>
      </c>
      <c r="C970" s="43" t="s">
        <v>105</v>
      </c>
      <c r="D970" s="43" t="s">
        <v>112</v>
      </c>
      <c r="E970" s="48" t="s">
        <v>164</v>
      </c>
      <c r="F970" s="48" t="s">
        <v>165</v>
      </c>
      <c r="G970" s="43">
        <v>3990</v>
      </c>
      <c r="H970" s="43">
        <v>1</v>
      </c>
      <c r="I970" s="206">
        <v>43332.217662037037</v>
      </c>
      <c r="J970" s="2" t="s">
        <v>152</v>
      </c>
      <c r="K970" s="68" t="str">
        <f>VLOOKUP(D970,Base!D:E,2,0)</f>
        <v>ESTACION CENTRAL</v>
      </c>
    </row>
    <row r="971" spans="1:11" ht="15" customHeight="1" x14ac:dyDescent="0.25">
      <c r="A971" s="18" t="str">
        <f t="shared" si="15"/>
        <v>2000363548155P</v>
      </c>
      <c r="B971" s="43" t="s">
        <v>162</v>
      </c>
      <c r="C971" s="43" t="s">
        <v>105</v>
      </c>
      <c r="D971" s="43" t="s">
        <v>113</v>
      </c>
      <c r="E971" s="48" t="s">
        <v>164</v>
      </c>
      <c r="F971" s="48" t="s">
        <v>165</v>
      </c>
      <c r="G971" s="43">
        <v>3990</v>
      </c>
      <c r="H971" s="43">
        <v>1</v>
      </c>
      <c r="I971" s="206">
        <v>43332.217812499999</v>
      </c>
      <c r="J971" s="2" t="s">
        <v>152</v>
      </c>
      <c r="K971" s="68" t="str">
        <f>VLOOKUP(D971,Base!D:E,2,0)</f>
        <v>HUECHURABA</v>
      </c>
    </row>
    <row r="972" spans="1:11" ht="15" customHeight="1" x14ac:dyDescent="0.25">
      <c r="A972" s="18" t="str">
        <f t="shared" si="15"/>
        <v>2000363548155P</v>
      </c>
      <c r="B972" s="43" t="s">
        <v>162</v>
      </c>
      <c r="C972" s="43" t="s">
        <v>105</v>
      </c>
      <c r="D972" s="43" t="s">
        <v>114</v>
      </c>
      <c r="E972" s="48" t="s">
        <v>164</v>
      </c>
      <c r="F972" s="48" t="s">
        <v>165</v>
      </c>
      <c r="G972" s="43">
        <v>4850</v>
      </c>
      <c r="H972" s="43">
        <v>1</v>
      </c>
      <c r="I972" s="206">
        <v>43332.218240740738</v>
      </c>
      <c r="J972" s="2" t="s">
        <v>152</v>
      </c>
      <c r="K972" s="68" t="str">
        <f>VLOOKUP(D972,Base!D:E,2,0)</f>
        <v>INDEPENDENCIA</v>
      </c>
    </row>
    <row r="973" spans="1:11" ht="15" customHeight="1" x14ac:dyDescent="0.25">
      <c r="A973" s="18" t="str">
        <f t="shared" si="15"/>
        <v>2000363548155P</v>
      </c>
      <c r="B973" s="43" t="s">
        <v>162</v>
      </c>
      <c r="C973" s="43" t="s">
        <v>105</v>
      </c>
      <c r="D973" s="43" t="s">
        <v>115</v>
      </c>
      <c r="E973" s="48" t="s">
        <v>164</v>
      </c>
      <c r="F973" s="48" t="s">
        <v>165</v>
      </c>
      <c r="G973" s="43">
        <v>4490</v>
      </c>
      <c r="H973" s="43">
        <v>1</v>
      </c>
      <c r="I973" s="206">
        <v>43332.217789351853</v>
      </c>
      <c r="J973" s="2" t="s">
        <v>152</v>
      </c>
      <c r="K973" s="68" t="str">
        <f>VLOOKUP(D973,Base!D:E,2,0)</f>
        <v>LA CISTERNA</v>
      </c>
    </row>
    <row r="974" spans="1:11" ht="15" customHeight="1" x14ac:dyDescent="0.25">
      <c r="A974" s="18" t="str">
        <f t="shared" si="15"/>
        <v>2000363548155P</v>
      </c>
      <c r="B974" s="43" t="s">
        <v>162</v>
      </c>
      <c r="C974" s="43" t="s">
        <v>105</v>
      </c>
      <c r="D974" s="43" t="s">
        <v>116</v>
      </c>
      <c r="E974" s="48" t="s">
        <v>164</v>
      </c>
      <c r="F974" s="48" t="s">
        <v>165</v>
      </c>
      <c r="G974" s="43">
        <v>3990</v>
      </c>
      <c r="H974" s="43">
        <v>1</v>
      </c>
      <c r="I974" s="206">
        <v>43332.217430555553</v>
      </c>
      <c r="J974" s="2" t="s">
        <v>152</v>
      </c>
      <c r="K974" s="68" t="str">
        <f>VLOOKUP(D974,Base!D:E,2,0)</f>
        <v>LA FLORIDA</v>
      </c>
    </row>
    <row r="975" spans="1:11" ht="15" customHeight="1" x14ac:dyDescent="0.25">
      <c r="A975" s="18" t="str">
        <f t="shared" si="15"/>
        <v>2000363548155P</v>
      </c>
      <c r="B975" s="43" t="s">
        <v>162</v>
      </c>
      <c r="C975" s="43" t="s">
        <v>105</v>
      </c>
      <c r="D975" s="43" t="s">
        <v>117</v>
      </c>
      <c r="E975" s="48" t="s">
        <v>164</v>
      </c>
      <c r="F975" s="48" t="s">
        <v>165</v>
      </c>
      <c r="G975" s="43">
        <v>4850</v>
      </c>
      <c r="H975" s="43">
        <v>1</v>
      </c>
      <c r="I975" s="206">
        <v>43332.217685185176</v>
      </c>
      <c r="J975" s="2" t="s">
        <v>152</v>
      </c>
      <c r="K975" s="68" t="str">
        <f>VLOOKUP(D975,Base!D:E,2,0)</f>
        <v>LA GRANJA</v>
      </c>
    </row>
    <row r="976" spans="1:11" ht="15" customHeight="1" x14ac:dyDescent="0.25">
      <c r="A976" s="18" t="str">
        <f t="shared" si="15"/>
        <v>2000363548155P</v>
      </c>
      <c r="B976" s="43" t="s">
        <v>162</v>
      </c>
      <c r="C976" s="43" t="s">
        <v>105</v>
      </c>
      <c r="D976" s="43" t="s">
        <v>118</v>
      </c>
      <c r="E976" s="48" t="s">
        <v>164</v>
      </c>
      <c r="F976" s="48" t="s">
        <v>165</v>
      </c>
      <c r="G976" s="43">
        <v>4850</v>
      </c>
      <c r="H976" s="43">
        <v>1</v>
      </c>
      <c r="I976" s="206">
        <v>43332.218425925923</v>
      </c>
      <c r="J976" s="2" t="s">
        <v>152</v>
      </c>
      <c r="K976" s="68" t="str">
        <f>VLOOKUP(D976,Base!D:E,2,0)</f>
        <v>LA PINTANA</v>
      </c>
    </row>
    <row r="977" spans="1:11" ht="15" customHeight="1" x14ac:dyDescent="0.25">
      <c r="A977" s="18" t="str">
        <f t="shared" si="15"/>
        <v>2000363548155P</v>
      </c>
      <c r="B977" s="43" t="s">
        <v>162</v>
      </c>
      <c r="C977" s="43" t="s">
        <v>105</v>
      </c>
      <c r="D977" s="43" t="s">
        <v>119</v>
      </c>
      <c r="E977" s="48" t="s">
        <v>164</v>
      </c>
      <c r="F977" s="48" t="s">
        <v>165</v>
      </c>
      <c r="G977" s="43">
        <v>3990</v>
      </c>
      <c r="H977" s="43">
        <v>1</v>
      </c>
      <c r="I977" s="206">
        <v>43332.218553240738</v>
      </c>
      <c r="J977" s="2" t="s">
        <v>152</v>
      </c>
      <c r="K977" s="68" t="str">
        <f>VLOOKUP(D977,Base!D:E,2,0)</f>
        <v>LA REINA</v>
      </c>
    </row>
    <row r="978" spans="1:11" ht="15" customHeight="1" x14ac:dyDescent="0.25">
      <c r="A978" s="18" t="str">
        <f t="shared" si="15"/>
        <v>2000363548155P</v>
      </c>
      <c r="B978" s="43" t="s">
        <v>162</v>
      </c>
      <c r="C978" s="43" t="s">
        <v>105</v>
      </c>
      <c r="D978" s="43" t="s">
        <v>120</v>
      </c>
      <c r="E978" s="48" t="s">
        <v>164</v>
      </c>
      <c r="F978" s="48" t="s">
        <v>165</v>
      </c>
      <c r="G978" s="43">
        <v>5850</v>
      </c>
      <c r="H978" s="43">
        <v>2</v>
      </c>
      <c r="I978" s="206">
        <v>43332.21770833333</v>
      </c>
      <c r="J978" s="2" t="s">
        <v>152</v>
      </c>
      <c r="K978" s="68" t="str">
        <f>VLOOKUP(D978,Base!D:E,2,0)</f>
        <v>LAMPA</v>
      </c>
    </row>
    <row r="979" spans="1:11" ht="15" customHeight="1" x14ac:dyDescent="0.25">
      <c r="A979" s="18" t="str">
        <f t="shared" si="15"/>
        <v>2000363548155P</v>
      </c>
      <c r="B979" s="43" t="s">
        <v>162</v>
      </c>
      <c r="C979" s="43" t="s">
        <v>105</v>
      </c>
      <c r="D979" s="43" t="s">
        <v>121</v>
      </c>
      <c r="E979" s="48" t="s">
        <v>164</v>
      </c>
      <c r="F979" s="48" t="s">
        <v>165</v>
      </c>
      <c r="G979" s="43">
        <v>3990</v>
      </c>
      <c r="H979" s="43">
        <v>1</v>
      </c>
      <c r="I979" s="206">
        <v>43332.218113425923</v>
      </c>
      <c r="J979" s="2" t="s">
        <v>152</v>
      </c>
      <c r="K979" s="68" t="str">
        <f>VLOOKUP(D979,Base!D:E,2,0)</f>
        <v>LAS CONDES</v>
      </c>
    </row>
    <row r="980" spans="1:11" ht="15" customHeight="1" x14ac:dyDescent="0.25">
      <c r="A980" s="18" t="str">
        <f t="shared" si="15"/>
        <v>2000363548155P</v>
      </c>
      <c r="B980" s="43" t="s">
        <v>162</v>
      </c>
      <c r="C980" s="43" t="s">
        <v>105</v>
      </c>
      <c r="D980" s="43" t="s">
        <v>122</v>
      </c>
      <c r="E980" s="48" t="s">
        <v>164</v>
      </c>
      <c r="F980" s="48" t="s">
        <v>165</v>
      </c>
      <c r="G980" s="43">
        <v>3990</v>
      </c>
      <c r="H980" s="43">
        <v>1</v>
      </c>
      <c r="I980" s="206">
        <v>43332.217534722222</v>
      </c>
      <c r="J980" s="2" t="s">
        <v>152</v>
      </c>
      <c r="K980" s="68" t="str">
        <f>VLOOKUP(D980,Base!D:E,2,0)</f>
        <v>LO BARNECHEA</v>
      </c>
    </row>
    <row r="981" spans="1:11" ht="15" customHeight="1" x14ac:dyDescent="0.25">
      <c r="A981" s="18" t="str">
        <f t="shared" si="15"/>
        <v>2000363548155P</v>
      </c>
      <c r="B981" s="43" t="s">
        <v>162</v>
      </c>
      <c r="C981" s="43" t="s">
        <v>105</v>
      </c>
      <c r="D981" s="43" t="s">
        <v>123</v>
      </c>
      <c r="E981" s="48" t="s">
        <v>164</v>
      </c>
      <c r="F981" s="48" t="s">
        <v>165</v>
      </c>
      <c r="G981" s="43">
        <v>4490</v>
      </c>
      <c r="H981" s="43">
        <v>1</v>
      </c>
      <c r="I981" s="206">
        <v>43332.21856481483</v>
      </c>
      <c r="J981" s="2" t="s">
        <v>152</v>
      </c>
      <c r="K981" s="68" t="str">
        <f>VLOOKUP(D981,Base!D:E,2,0)</f>
        <v>LO ESPEJO</v>
      </c>
    </row>
    <row r="982" spans="1:11" ht="15" customHeight="1" x14ac:dyDescent="0.25">
      <c r="A982" s="18" t="str">
        <f t="shared" si="15"/>
        <v>2000363548155P</v>
      </c>
      <c r="B982" s="43" t="s">
        <v>162</v>
      </c>
      <c r="C982" s="43" t="s">
        <v>105</v>
      </c>
      <c r="D982" s="43" t="s">
        <v>124</v>
      </c>
      <c r="E982" s="48" t="s">
        <v>164</v>
      </c>
      <c r="F982" s="48" t="s">
        <v>165</v>
      </c>
      <c r="G982" s="43">
        <v>4850</v>
      </c>
      <c r="H982" s="43">
        <v>1</v>
      </c>
      <c r="I982" s="206">
        <v>43332.217499999999</v>
      </c>
      <c r="J982" s="2" t="s">
        <v>152</v>
      </c>
      <c r="K982" s="68" t="str">
        <f>VLOOKUP(D982,Base!D:E,2,0)</f>
        <v>LO PRADO</v>
      </c>
    </row>
    <row r="983" spans="1:11" ht="15" customHeight="1" x14ac:dyDescent="0.25">
      <c r="A983" s="18" t="str">
        <f t="shared" si="15"/>
        <v>2000363548155P</v>
      </c>
      <c r="B983" s="43" t="s">
        <v>162</v>
      </c>
      <c r="C983" s="43" t="s">
        <v>105</v>
      </c>
      <c r="D983" s="43" t="s">
        <v>125</v>
      </c>
      <c r="E983" s="48" t="s">
        <v>164</v>
      </c>
      <c r="F983" s="48" t="s">
        <v>165</v>
      </c>
      <c r="G983" s="43">
        <v>3990</v>
      </c>
      <c r="H983" s="43">
        <v>1</v>
      </c>
      <c r="I983" s="206">
        <v>43332.218425925923</v>
      </c>
      <c r="J983" s="2" t="s">
        <v>152</v>
      </c>
      <c r="K983" s="68" t="str">
        <f>VLOOKUP(D983,Base!D:E,2,0)</f>
        <v>MACUL</v>
      </c>
    </row>
    <row r="984" spans="1:11" ht="15" customHeight="1" x14ac:dyDescent="0.25">
      <c r="A984" s="18" t="str">
        <f t="shared" si="15"/>
        <v>2000363548155P</v>
      </c>
      <c r="B984" s="43" t="s">
        <v>162</v>
      </c>
      <c r="C984" s="43" t="s">
        <v>105</v>
      </c>
      <c r="D984" s="43" t="s">
        <v>126</v>
      </c>
      <c r="E984" s="48" t="s">
        <v>164</v>
      </c>
      <c r="F984" s="48" t="s">
        <v>165</v>
      </c>
      <c r="G984" s="43">
        <v>3990</v>
      </c>
      <c r="H984" s="43">
        <v>1</v>
      </c>
      <c r="I984" s="206">
        <v>43332.217534722222</v>
      </c>
      <c r="J984" s="2" t="s">
        <v>152</v>
      </c>
      <c r="K984" s="68" t="str">
        <f>VLOOKUP(D984,Base!D:E,2,0)</f>
        <v>MAIPU</v>
      </c>
    </row>
    <row r="985" spans="1:11" ht="15" customHeight="1" x14ac:dyDescent="0.25">
      <c r="A985" s="18" t="str">
        <f t="shared" si="15"/>
        <v>2000363548155P</v>
      </c>
      <c r="B985" s="43" t="s">
        <v>162</v>
      </c>
      <c r="C985" s="43" t="s">
        <v>105</v>
      </c>
      <c r="D985" s="43" t="s">
        <v>127</v>
      </c>
      <c r="E985" s="48" t="s">
        <v>164</v>
      </c>
      <c r="F985" s="48" t="s">
        <v>165</v>
      </c>
      <c r="G985" s="43">
        <v>5350</v>
      </c>
      <c r="H985" s="43">
        <v>2</v>
      </c>
      <c r="I985" s="206">
        <v>43332.217766203707</v>
      </c>
      <c r="J985" s="2" t="s">
        <v>152</v>
      </c>
      <c r="K985" s="68" t="str">
        <f>VLOOKUP(D985,Base!D:E,2,0)</f>
        <v>MELIPILLA</v>
      </c>
    </row>
    <row r="986" spans="1:11" ht="15" customHeight="1" x14ac:dyDescent="0.25">
      <c r="A986" s="18" t="str">
        <f t="shared" si="15"/>
        <v>2000363548155P</v>
      </c>
      <c r="B986" s="43" t="s">
        <v>162</v>
      </c>
      <c r="C986" s="43" t="s">
        <v>105</v>
      </c>
      <c r="D986" s="43" t="s">
        <v>128</v>
      </c>
      <c r="E986" s="48" t="s">
        <v>164</v>
      </c>
      <c r="F986" s="48" t="s">
        <v>165</v>
      </c>
      <c r="G986" s="43">
        <v>3990</v>
      </c>
      <c r="H986" s="43">
        <v>1</v>
      </c>
      <c r="I986" s="206">
        <v>43332.218113425923</v>
      </c>
      <c r="J986" s="2" t="s">
        <v>152</v>
      </c>
      <c r="K986" s="68" t="str">
        <f>VLOOKUP(D986,Base!D:E,2,0)</f>
        <v>ÑUÑOA</v>
      </c>
    </row>
    <row r="987" spans="1:11" ht="15" customHeight="1" x14ac:dyDescent="0.25">
      <c r="A987" s="18" t="str">
        <f t="shared" si="15"/>
        <v>2000363548155P</v>
      </c>
      <c r="B987" s="43" t="s">
        <v>162</v>
      </c>
      <c r="C987" s="43" t="s">
        <v>105</v>
      </c>
      <c r="D987" s="43" t="s">
        <v>129</v>
      </c>
      <c r="E987" s="48" t="s">
        <v>164</v>
      </c>
      <c r="F987" s="48" t="s">
        <v>165</v>
      </c>
      <c r="G987" s="43">
        <v>5350</v>
      </c>
      <c r="H987" s="43">
        <v>2</v>
      </c>
      <c r="I987" s="206">
        <v>43332.219363425917</v>
      </c>
      <c r="J987" s="2" t="s">
        <v>152</v>
      </c>
      <c r="K987" s="68" t="str">
        <f>VLOOKUP(D987,Base!D:E,2,0)</f>
        <v>PADRE HURTADO</v>
      </c>
    </row>
    <row r="988" spans="1:11" ht="15" customHeight="1" x14ac:dyDescent="0.25">
      <c r="A988" s="18" t="str">
        <f t="shared" si="15"/>
        <v>2000363548155P</v>
      </c>
      <c r="B988" s="43" t="s">
        <v>162</v>
      </c>
      <c r="C988" s="43" t="s">
        <v>105</v>
      </c>
      <c r="D988" s="43" t="s">
        <v>130</v>
      </c>
      <c r="E988" s="48" t="s">
        <v>164</v>
      </c>
      <c r="F988" s="48" t="s">
        <v>165</v>
      </c>
      <c r="G988" s="43">
        <v>4990</v>
      </c>
      <c r="H988" s="43">
        <v>2</v>
      </c>
      <c r="I988" s="206">
        <v>43332.219618055547</v>
      </c>
      <c r="J988" s="2" t="s">
        <v>152</v>
      </c>
      <c r="K988" s="68" t="str">
        <f>VLOOKUP(D988,Base!D:E,2,0)</f>
        <v>PAINE</v>
      </c>
    </row>
    <row r="989" spans="1:11" ht="15" customHeight="1" x14ac:dyDescent="0.25">
      <c r="A989" s="18" t="str">
        <f t="shared" si="15"/>
        <v>2000363548155P</v>
      </c>
      <c r="B989" s="43" t="s">
        <v>162</v>
      </c>
      <c r="C989" s="43" t="s">
        <v>105</v>
      </c>
      <c r="D989" s="43" t="s">
        <v>131</v>
      </c>
      <c r="E989" s="48" t="s">
        <v>164</v>
      </c>
      <c r="F989" s="48" t="s">
        <v>165</v>
      </c>
      <c r="G989" s="43">
        <v>4490</v>
      </c>
      <c r="H989" s="43">
        <v>1</v>
      </c>
      <c r="I989" s="206">
        <v>43332.217615740738</v>
      </c>
      <c r="J989" s="2" t="s">
        <v>152</v>
      </c>
      <c r="K989" s="68" t="str">
        <f>VLOOKUP(D989,Base!D:E,2,0)</f>
        <v>PEDRO AGUIRRE CERDA</v>
      </c>
    </row>
    <row r="990" spans="1:11" ht="15" customHeight="1" x14ac:dyDescent="0.25">
      <c r="A990" s="18" t="str">
        <f t="shared" si="15"/>
        <v>2000363548155P</v>
      </c>
      <c r="B990" s="43" t="s">
        <v>162</v>
      </c>
      <c r="C990" s="43" t="s">
        <v>105</v>
      </c>
      <c r="D990" s="43" t="s">
        <v>132</v>
      </c>
      <c r="E990" s="48" t="s">
        <v>164</v>
      </c>
      <c r="F990" s="48" t="s">
        <v>165</v>
      </c>
      <c r="G990" s="43">
        <v>5350</v>
      </c>
      <c r="H990" s="43">
        <v>2</v>
      </c>
      <c r="I990" s="206">
        <v>43332.218287037038</v>
      </c>
      <c r="J990" s="2" t="s">
        <v>152</v>
      </c>
      <c r="K990" s="68" t="str">
        <f>VLOOKUP(D990,Base!D:E,2,0)</f>
        <v>PEÑAFLOR</v>
      </c>
    </row>
    <row r="991" spans="1:11" ht="15" customHeight="1" x14ac:dyDescent="0.25">
      <c r="A991" s="18" t="str">
        <f t="shared" si="15"/>
        <v>2000363548155P</v>
      </c>
      <c r="B991" s="43" t="s">
        <v>162</v>
      </c>
      <c r="C991" s="43" t="s">
        <v>105</v>
      </c>
      <c r="D991" s="43" t="s">
        <v>133</v>
      </c>
      <c r="E991" s="48" t="s">
        <v>164</v>
      </c>
      <c r="F991" s="48" t="s">
        <v>165</v>
      </c>
      <c r="G991" s="43">
        <v>3990</v>
      </c>
      <c r="H991" s="43">
        <v>1</v>
      </c>
      <c r="I991" s="206">
        <v>43332.217731481483</v>
      </c>
      <c r="J991" s="2" t="s">
        <v>152</v>
      </c>
      <c r="K991" s="68" t="str">
        <f>VLOOKUP(D991,Base!D:E,2,0)</f>
        <v>PEÑALOLEN</v>
      </c>
    </row>
    <row r="992" spans="1:11" ht="15" customHeight="1" x14ac:dyDescent="0.25">
      <c r="A992" s="18" t="str">
        <f t="shared" si="15"/>
        <v>2000363548155P</v>
      </c>
      <c r="B992" s="43" t="s">
        <v>162</v>
      </c>
      <c r="C992" s="43" t="s">
        <v>105</v>
      </c>
      <c r="D992" s="43" t="s">
        <v>134</v>
      </c>
      <c r="E992" s="48" t="s">
        <v>164</v>
      </c>
      <c r="F992" s="48" t="s">
        <v>165</v>
      </c>
      <c r="G992" s="43">
        <v>3990</v>
      </c>
      <c r="H992" s="43">
        <v>1</v>
      </c>
      <c r="I992" s="206">
        <v>43332.217546296299</v>
      </c>
      <c r="J992" s="2" t="s">
        <v>152</v>
      </c>
      <c r="K992" s="68" t="str">
        <f>VLOOKUP(D992,Base!D:E,2,0)</f>
        <v>PROVIDENCIA</v>
      </c>
    </row>
    <row r="993" spans="1:11" ht="15" customHeight="1" x14ac:dyDescent="0.25">
      <c r="A993" s="18" t="str">
        <f t="shared" si="15"/>
        <v>2000363548155P</v>
      </c>
      <c r="B993" s="43" t="s">
        <v>162</v>
      </c>
      <c r="C993" s="43" t="s">
        <v>105</v>
      </c>
      <c r="D993" s="43" t="s">
        <v>135</v>
      </c>
      <c r="E993" s="48" t="s">
        <v>164</v>
      </c>
      <c r="F993" s="48" t="s">
        <v>165</v>
      </c>
      <c r="G993" s="43">
        <v>3990</v>
      </c>
      <c r="H993" s="43">
        <v>1</v>
      </c>
      <c r="I993" s="206">
        <v>43332.217731481483</v>
      </c>
      <c r="J993" s="2" t="s">
        <v>152</v>
      </c>
      <c r="K993" s="68" t="str">
        <f>VLOOKUP(D993,Base!D:E,2,0)</f>
        <v>PUDAHUEL</v>
      </c>
    </row>
    <row r="994" spans="1:11" ht="15" customHeight="1" x14ac:dyDescent="0.25">
      <c r="A994" s="18" t="str">
        <f t="shared" si="15"/>
        <v>2000363548155P</v>
      </c>
      <c r="B994" s="43" t="s">
        <v>162</v>
      </c>
      <c r="C994" s="43" t="s">
        <v>105</v>
      </c>
      <c r="D994" s="43" t="s">
        <v>136</v>
      </c>
      <c r="E994" s="48" t="s">
        <v>164</v>
      </c>
      <c r="F994" s="48" t="s">
        <v>165</v>
      </c>
      <c r="G994" s="43">
        <v>3990</v>
      </c>
      <c r="H994" s="43">
        <v>1</v>
      </c>
      <c r="I994" s="206">
        <v>43332.217962962961</v>
      </c>
      <c r="J994" s="2" t="s">
        <v>152</v>
      </c>
      <c r="K994" s="68" t="str">
        <f>VLOOKUP(D994,Base!D:E,2,0)</f>
        <v>PUENTE ALTO</v>
      </c>
    </row>
    <row r="995" spans="1:11" ht="15" customHeight="1" x14ac:dyDescent="0.25">
      <c r="A995" s="18" t="str">
        <f t="shared" si="15"/>
        <v>2000363548155P</v>
      </c>
      <c r="B995" s="43" t="s">
        <v>162</v>
      </c>
      <c r="C995" s="43" t="s">
        <v>105</v>
      </c>
      <c r="D995" s="43" t="s">
        <v>137</v>
      </c>
      <c r="E995" s="48" t="s">
        <v>164</v>
      </c>
      <c r="F995" s="48" t="s">
        <v>165</v>
      </c>
      <c r="G995" s="43">
        <v>3990</v>
      </c>
      <c r="H995" s="43">
        <v>1</v>
      </c>
      <c r="I995" s="206">
        <v>43332.21775462963</v>
      </c>
      <c r="J995" s="2" t="s">
        <v>152</v>
      </c>
      <c r="K995" s="68" t="str">
        <f>VLOOKUP(D995,Base!D:E,2,0)</f>
        <v>QUILICURA</v>
      </c>
    </row>
    <row r="996" spans="1:11" ht="15" customHeight="1" x14ac:dyDescent="0.25">
      <c r="A996" s="18" t="str">
        <f t="shared" si="15"/>
        <v>2000363548155P</v>
      </c>
      <c r="B996" s="43" t="s">
        <v>162</v>
      </c>
      <c r="C996" s="43" t="s">
        <v>105</v>
      </c>
      <c r="D996" s="43" t="s">
        <v>138</v>
      </c>
      <c r="E996" s="48" t="s">
        <v>164</v>
      </c>
      <c r="F996" s="48" t="s">
        <v>165</v>
      </c>
      <c r="G996" s="43">
        <v>3990</v>
      </c>
      <c r="H996" s="43">
        <v>1</v>
      </c>
      <c r="I996" s="206">
        <v>43332.218240740738</v>
      </c>
      <c r="J996" s="2" t="s">
        <v>152</v>
      </c>
      <c r="K996" s="68" t="str">
        <f>VLOOKUP(D996,Base!D:E,2,0)</f>
        <v>QUINTA NORMAL</v>
      </c>
    </row>
    <row r="997" spans="1:11" ht="15" customHeight="1" x14ac:dyDescent="0.25">
      <c r="A997" s="18" t="str">
        <f t="shared" si="15"/>
        <v>2000363548155P</v>
      </c>
      <c r="B997" s="43" t="s">
        <v>162</v>
      </c>
      <c r="C997" s="43" t="s">
        <v>105</v>
      </c>
      <c r="D997" s="43" t="s">
        <v>139</v>
      </c>
      <c r="E997" s="48" t="s">
        <v>164</v>
      </c>
      <c r="F997" s="48" t="s">
        <v>165</v>
      </c>
      <c r="G997" s="43">
        <v>3990</v>
      </c>
      <c r="H997" s="43">
        <v>1</v>
      </c>
      <c r="I997" s="206">
        <v>43332.217731481483</v>
      </c>
      <c r="J997" s="2" t="s">
        <v>152</v>
      </c>
      <c r="K997" s="68" t="str">
        <f>VLOOKUP(D997,Base!D:E,2,0)</f>
        <v>RECOLETA</v>
      </c>
    </row>
    <row r="998" spans="1:11" ht="15" customHeight="1" x14ac:dyDescent="0.25">
      <c r="A998" s="18" t="str">
        <f t="shared" si="15"/>
        <v>2000363548155P</v>
      </c>
      <c r="B998" s="43" t="s">
        <v>162</v>
      </c>
      <c r="C998" s="43" t="s">
        <v>105</v>
      </c>
      <c r="D998" s="43" t="s">
        <v>140</v>
      </c>
      <c r="E998" s="48" t="s">
        <v>164</v>
      </c>
      <c r="F998" s="48" t="s">
        <v>165</v>
      </c>
      <c r="G998" s="43">
        <v>3990</v>
      </c>
      <c r="H998" s="43">
        <v>1</v>
      </c>
      <c r="I998" s="206">
        <v>43332.218414351853</v>
      </c>
      <c r="J998" s="2" t="s">
        <v>152</v>
      </c>
      <c r="K998" s="68" t="str">
        <f>VLOOKUP(D998,Base!D:E,2,0)</f>
        <v>RENCA</v>
      </c>
    </row>
    <row r="999" spans="1:11" ht="15" customHeight="1" x14ac:dyDescent="0.25">
      <c r="A999" s="18" t="str">
        <f t="shared" si="15"/>
        <v>2000363548155P</v>
      </c>
      <c r="B999" s="43" t="s">
        <v>162</v>
      </c>
      <c r="C999" s="43" t="s">
        <v>105</v>
      </c>
      <c r="D999" s="43" t="s">
        <v>141</v>
      </c>
      <c r="E999" s="48" t="s">
        <v>164</v>
      </c>
      <c r="F999" s="48" t="s">
        <v>165</v>
      </c>
      <c r="G999" s="43">
        <v>3990</v>
      </c>
      <c r="H999" s="43">
        <v>1</v>
      </c>
      <c r="I999" s="206">
        <v>43332.218692129631</v>
      </c>
      <c r="J999" s="2" t="s">
        <v>152</v>
      </c>
      <c r="K999" s="68" t="str">
        <f>VLOOKUP(D999,Base!D:E,2,0)</f>
        <v>SAN BERNARDO</v>
      </c>
    </row>
    <row r="1000" spans="1:11" ht="15" customHeight="1" x14ac:dyDescent="0.25">
      <c r="A1000" s="18" t="str">
        <f t="shared" si="15"/>
        <v>2000363548155P</v>
      </c>
      <c r="B1000" s="43" t="s">
        <v>162</v>
      </c>
      <c r="C1000" s="43" t="s">
        <v>105</v>
      </c>
      <c r="D1000" s="43" t="s">
        <v>142</v>
      </c>
      <c r="E1000" s="48" t="s">
        <v>164</v>
      </c>
      <c r="F1000" s="48" t="s">
        <v>165</v>
      </c>
      <c r="G1000" s="43">
        <v>4490</v>
      </c>
      <c r="H1000" s="43">
        <v>1</v>
      </c>
      <c r="I1000" s="206">
        <v>43332.218819444453</v>
      </c>
      <c r="J1000" s="2" t="s">
        <v>152</v>
      </c>
      <c r="K1000" s="68" t="str">
        <f>VLOOKUP(D1000,Base!D:E,2,0)</f>
        <v>SAN JOAQUIN</v>
      </c>
    </row>
    <row r="1001" spans="1:11" ht="15" customHeight="1" x14ac:dyDescent="0.25">
      <c r="A1001" s="18" t="str">
        <f t="shared" si="15"/>
        <v>2000363548155P</v>
      </c>
      <c r="B1001" s="43" t="s">
        <v>162</v>
      </c>
      <c r="C1001" s="43" t="s">
        <v>105</v>
      </c>
      <c r="D1001" s="43" t="s">
        <v>143</v>
      </c>
      <c r="E1001" s="48" t="s">
        <v>164</v>
      </c>
      <c r="F1001" s="48" t="s">
        <v>165</v>
      </c>
      <c r="G1001" s="43">
        <v>4490</v>
      </c>
      <c r="H1001" s="43">
        <v>1</v>
      </c>
      <c r="I1001" s="206">
        <v>43332.217476851853</v>
      </c>
      <c r="J1001" s="2" t="s">
        <v>152</v>
      </c>
      <c r="K1001" s="68" t="str">
        <f>VLOOKUP(D1001,Base!D:E,2,0)</f>
        <v>SAN MIGUEL</v>
      </c>
    </row>
    <row r="1002" spans="1:11" ht="15" customHeight="1" x14ac:dyDescent="0.25">
      <c r="A1002" s="18" t="str">
        <f t="shared" si="15"/>
        <v>2000363548155P</v>
      </c>
      <c r="B1002" s="43" t="s">
        <v>162</v>
      </c>
      <c r="C1002" s="43" t="s">
        <v>105</v>
      </c>
      <c r="D1002" s="43" t="s">
        <v>144</v>
      </c>
      <c r="E1002" s="48" t="s">
        <v>164</v>
      </c>
      <c r="F1002" s="48" t="s">
        <v>165</v>
      </c>
      <c r="G1002" s="43">
        <v>4490</v>
      </c>
      <c r="H1002" s="43">
        <v>1</v>
      </c>
      <c r="I1002" s="206">
        <v>43332.217673611107</v>
      </c>
      <c r="J1002" s="2" t="s">
        <v>152</v>
      </c>
      <c r="K1002" s="68" t="str">
        <f>VLOOKUP(D1002,Base!D:E,2,0)</f>
        <v>SAN RAMON</v>
      </c>
    </row>
    <row r="1003" spans="1:11" ht="15" customHeight="1" x14ac:dyDescent="0.25">
      <c r="A1003" s="18" t="str">
        <f t="shared" si="15"/>
        <v>2000363548155P</v>
      </c>
      <c r="B1003" s="43" t="s">
        <v>162</v>
      </c>
      <c r="C1003" s="43" t="s">
        <v>105</v>
      </c>
      <c r="D1003" s="43" t="s">
        <v>145</v>
      </c>
      <c r="E1003" s="48" t="s">
        <v>164</v>
      </c>
      <c r="F1003" s="48" t="s">
        <v>165</v>
      </c>
      <c r="G1003" s="43">
        <v>3990</v>
      </c>
      <c r="H1003" s="43">
        <v>1</v>
      </c>
      <c r="I1003" s="206">
        <v>43332.218425925923</v>
      </c>
      <c r="J1003" s="2" t="s">
        <v>152</v>
      </c>
      <c r="K1003" s="68" t="str">
        <f>VLOOKUP(D1003,Base!D:E,2,0)</f>
        <v>SANTIAGO</v>
      </c>
    </row>
    <row r="1004" spans="1:11" ht="15" customHeight="1" x14ac:dyDescent="0.25">
      <c r="A1004" s="18" t="str">
        <f t="shared" si="15"/>
        <v>2000363548155P</v>
      </c>
      <c r="B1004" s="43" t="s">
        <v>162</v>
      </c>
      <c r="C1004" s="43" t="s">
        <v>105</v>
      </c>
      <c r="D1004" s="43" t="s">
        <v>146</v>
      </c>
      <c r="E1004" s="48" t="s">
        <v>164</v>
      </c>
      <c r="F1004" s="48" t="s">
        <v>165</v>
      </c>
      <c r="G1004" s="43">
        <v>5350</v>
      </c>
      <c r="H1004" s="43">
        <v>2</v>
      </c>
      <c r="I1004" s="206">
        <v>43332.217673611107</v>
      </c>
      <c r="J1004" s="2" t="s">
        <v>152</v>
      </c>
      <c r="K1004" s="68" t="str">
        <f>VLOOKUP(D1004,Base!D:E,2,0)</f>
        <v>TALAGANTE</v>
      </c>
    </row>
    <row r="1005" spans="1:11" ht="15" customHeight="1" x14ac:dyDescent="0.25">
      <c r="A1005" s="18" t="str">
        <f t="shared" si="15"/>
        <v>2000363548155P</v>
      </c>
      <c r="B1005" s="43" t="s">
        <v>162</v>
      </c>
      <c r="C1005" s="43" t="s">
        <v>105</v>
      </c>
      <c r="D1005" s="43" t="s">
        <v>147</v>
      </c>
      <c r="E1005" s="48" t="s">
        <v>164</v>
      </c>
      <c r="F1005" s="48" t="s">
        <v>165</v>
      </c>
      <c r="G1005" s="43">
        <v>3990</v>
      </c>
      <c r="H1005" s="43">
        <v>1</v>
      </c>
      <c r="I1005" s="206">
        <v>43332.21770833333</v>
      </c>
      <c r="J1005" s="2" t="s">
        <v>152</v>
      </c>
      <c r="K1005" s="68" t="str">
        <f>VLOOKUP(D1005,Base!D:E,2,0)</f>
        <v>VITACURA</v>
      </c>
    </row>
    <row r="1006" spans="1:11" ht="15" customHeight="1" x14ac:dyDescent="0.25">
      <c r="A1006" s="18" t="str">
        <f t="shared" si="15"/>
        <v>2000365062741P</v>
      </c>
      <c r="B1006" s="43" t="s">
        <v>162</v>
      </c>
      <c r="C1006" s="43" t="s">
        <v>36</v>
      </c>
      <c r="D1006" s="43" t="s">
        <v>37</v>
      </c>
      <c r="E1006" s="43" t="s">
        <v>166</v>
      </c>
      <c r="F1006" s="48" t="s">
        <v>167</v>
      </c>
      <c r="G1006" s="43">
        <v>29990</v>
      </c>
      <c r="H1006" s="43">
        <v>10</v>
      </c>
      <c r="I1006" s="206">
        <v>43332.2176273148</v>
      </c>
      <c r="J1006" s="2" t="s">
        <v>154</v>
      </c>
      <c r="K1006" s="68" t="str">
        <f>VLOOKUP(D1006,Base!D:E,2,0)</f>
        <v>ANTOFAGASTA</v>
      </c>
    </row>
    <row r="1007" spans="1:11" ht="15" customHeight="1" x14ac:dyDescent="0.25">
      <c r="A1007" s="18" t="str">
        <f t="shared" si="15"/>
        <v>2000365062741P</v>
      </c>
      <c r="B1007" s="43" t="s">
        <v>162</v>
      </c>
      <c r="C1007" s="43" t="s">
        <v>36</v>
      </c>
      <c r="D1007" s="43" t="s">
        <v>42</v>
      </c>
      <c r="E1007" s="43" t="s">
        <v>166</v>
      </c>
      <c r="F1007" s="48" t="s">
        <v>167</v>
      </c>
      <c r="G1007" s="43">
        <v>23990</v>
      </c>
      <c r="H1007" s="43">
        <v>10</v>
      </c>
      <c r="I1007" s="206">
        <v>43332.217442129629</v>
      </c>
      <c r="J1007" s="2" t="s">
        <v>154</v>
      </c>
      <c r="K1007" s="68" t="str">
        <f>VLOOKUP(D1007,Base!D:E,2,0)</f>
        <v>CALAMA</v>
      </c>
    </row>
    <row r="1008" spans="1:11" ht="15" customHeight="1" x14ac:dyDescent="0.25">
      <c r="A1008" s="18" t="str">
        <f t="shared" si="15"/>
        <v>2000365062741P</v>
      </c>
      <c r="B1008" s="43" t="s">
        <v>162</v>
      </c>
      <c r="C1008" s="43" t="s">
        <v>44</v>
      </c>
      <c r="D1008" s="43" t="s">
        <v>45</v>
      </c>
      <c r="E1008" s="43" t="s">
        <v>166</v>
      </c>
      <c r="F1008" s="48" t="s">
        <v>167</v>
      </c>
      <c r="G1008" s="43">
        <v>27990</v>
      </c>
      <c r="H1008" s="43">
        <v>11</v>
      </c>
      <c r="I1008" s="206">
        <v>43332.217835648153</v>
      </c>
      <c r="J1008" s="2" t="s">
        <v>154</v>
      </c>
      <c r="K1008" s="68" t="str">
        <f>VLOOKUP(D1008,Base!D:E,2,0)</f>
        <v>ARICA</v>
      </c>
    </row>
    <row r="1009" spans="1:11" ht="15" customHeight="1" x14ac:dyDescent="0.25">
      <c r="A1009" s="18" t="str">
        <f t="shared" si="15"/>
        <v>2000365062741P</v>
      </c>
      <c r="B1009" s="43" t="s">
        <v>162</v>
      </c>
      <c r="C1009" s="43" t="s">
        <v>46</v>
      </c>
      <c r="D1009" s="43" t="s">
        <v>47</v>
      </c>
      <c r="E1009" s="43" t="s">
        <v>166</v>
      </c>
      <c r="F1009" s="48" t="s">
        <v>167</v>
      </c>
      <c r="G1009" s="43">
        <v>16990</v>
      </c>
      <c r="H1009" s="43">
        <v>9</v>
      </c>
      <c r="I1009" s="206">
        <v>43332.21738425926</v>
      </c>
      <c r="J1009" s="2" t="s">
        <v>154</v>
      </c>
      <c r="K1009" s="68" t="str">
        <f>VLOOKUP(D1009,Base!D:E,2,0)</f>
        <v>COPIAPO</v>
      </c>
    </row>
    <row r="1010" spans="1:11" ht="15" customHeight="1" x14ac:dyDescent="0.25">
      <c r="A1010" s="18" t="str">
        <f t="shared" si="15"/>
        <v>2000365062741P</v>
      </c>
      <c r="B1010" s="43" t="s">
        <v>162</v>
      </c>
      <c r="C1010" s="43" t="s">
        <v>46</v>
      </c>
      <c r="D1010" s="43" t="s">
        <v>48</v>
      </c>
      <c r="E1010" s="43" t="s">
        <v>166</v>
      </c>
      <c r="F1010" s="48" t="s">
        <v>167</v>
      </c>
      <c r="G1010" s="43">
        <v>22990</v>
      </c>
      <c r="H1010" s="43">
        <v>9</v>
      </c>
      <c r="I1010" s="206">
        <v>43332.217824074083</v>
      </c>
      <c r="J1010" s="2" t="s">
        <v>154</v>
      </c>
      <c r="K1010" s="68" t="str">
        <f>VLOOKUP(D1010,Base!D:E,2,0)</f>
        <v>VALLENAR</v>
      </c>
    </row>
    <row r="1011" spans="1:11" ht="15" customHeight="1" x14ac:dyDescent="0.25">
      <c r="A1011" s="18" t="str">
        <f t="shared" si="15"/>
        <v>2000365062741P</v>
      </c>
      <c r="B1011" s="43" t="s">
        <v>162</v>
      </c>
      <c r="C1011" s="43" t="s">
        <v>49</v>
      </c>
      <c r="D1011" s="43" t="s">
        <v>50</v>
      </c>
      <c r="E1011" s="43" t="s">
        <v>166</v>
      </c>
      <c r="F1011" s="48" t="s">
        <v>167</v>
      </c>
      <c r="G1011" s="43">
        <v>97500</v>
      </c>
      <c r="H1011" s="43">
        <v>18</v>
      </c>
      <c r="I1011" s="206">
        <v>43332.217777777783</v>
      </c>
      <c r="J1011" s="2" t="s">
        <v>154</v>
      </c>
      <c r="K1011" s="68" t="str">
        <f>VLOOKUP(D1011,Base!D:E,2,0)</f>
        <v>COYHAIQUE</v>
      </c>
    </row>
    <row r="1012" spans="1:11" ht="15" customHeight="1" x14ac:dyDescent="0.25">
      <c r="A1012" s="18" t="str">
        <f t="shared" si="15"/>
        <v>2000365062741P</v>
      </c>
      <c r="B1012" s="43" t="s">
        <v>162</v>
      </c>
      <c r="C1012" s="43" t="s">
        <v>51</v>
      </c>
      <c r="D1012" s="43" t="s">
        <v>52</v>
      </c>
      <c r="E1012" s="43" t="s">
        <v>166</v>
      </c>
      <c r="F1012" s="48" t="s">
        <v>167</v>
      </c>
      <c r="G1012" s="43">
        <v>16500</v>
      </c>
      <c r="H1012" s="43">
        <v>9</v>
      </c>
      <c r="I1012" s="206">
        <v>43332.217685185176</v>
      </c>
      <c r="J1012" s="2" t="s">
        <v>154</v>
      </c>
      <c r="K1012" s="68" t="str">
        <f>VLOOKUP(D1012,Base!D:E,2,0)</f>
        <v>COQUIMBO</v>
      </c>
    </row>
    <row r="1013" spans="1:11" ht="15" customHeight="1" x14ac:dyDescent="0.25">
      <c r="A1013" s="18" t="str">
        <f t="shared" si="15"/>
        <v>2000365062741P</v>
      </c>
      <c r="B1013" s="43" t="s">
        <v>162</v>
      </c>
      <c r="C1013" s="43" t="s">
        <v>51</v>
      </c>
      <c r="D1013" s="43" t="s">
        <v>53</v>
      </c>
      <c r="E1013" s="43" t="s">
        <v>166</v>
      </c>
      <c r="F1013" s="48" t="s">
        <v>167</v>
      </c>
      <c r="G1013" s="43">
        <v>19000</v>
      </c>
      <c r="H1013" s="43">
        <v>9</v>
      </c>
      <c r="I1013" s="206">
        <v>43332.21947916667</v>
      </c>
      <c r="J1013" s="2" t="s">
        <v>154</v>
      </c>
      <c r="K1013" s="68" t="str">
        <f>VLOOKUP(D1013,Base!D:E,2,0)</f>
        <v>ILLAPEL</v>
      </c>
    </row>
    <row r="1014" spans="1:11" ht="15" customHeight="1" x14ac:dyDescent="0.25">
      <c r="A1014" s="18" t="str">
        <f t="shared" si="15"/>
        <v>2000365062741P</v>
      </c>
      <c r="B1014" s="43" t="s">
        <v>162</v>
      </c>
      <c r="C1014" s="43" t="s">
        <v>51</v>
      </c>
      <c r="D1014" s="43" t="s">
        <v>54</v>
      </c>
      <c r="E1014" s="43" t="s">
        <v>166</v>
      </c>
      <c r="F1014" s="48" t="s">
        <v>167</v>
      </c>
      <c r="G1014" s="43">
        <v>16500</v>
      </c>
      <c r="H1014" s="43">
        <v>9</v>
      </c>
      <c r="I1014" s="206">
        <v>43332.217604166668</v>
      </c>
      <c r="J1014" s="2" t="s">
        <v>154</v>
      </c>
      <c r="K1014" s="68" t="str">
        <f>VLOOKUP(D1014,Base!D:E,2,0)</f>
        <v>LA SERENA</v>
      </c>
    </row>
    <row r="1015" spans="1:11" ht="15" customHeight="1" x14ac:dyDescent="0.25">
      <c r="A1015" s="18" t="str">
        <f t="shared" si="15"/>
        <v>2000365062741P</v>
      </c>
      <c r="B1015" s="43" t="s">
        <v>162</v>
      </c>
      <c r="C1015" s="43" t="s">
        <v>51</v>
      </c>
      <c r="D1015" s="43" t="s">
        <v>55</v>
      </c>
      <c r="E1015" s="43" t="s">
        <v>166</v>
      </c>
      <c r="F1015" s="48" t="s">
        <v>167</v>
      </c>
      <c r="G1015" s="43">
        <v>19000</v>
      </c>
      <c r="H1015" s="43">
        <v>10</v>
      </c>
      <c r="I1015" s="206">
        <v>43332.219351851847</v>
      </c>
      <c r="J1015" s="2" t="s">
        <v>154</v>
      </c>
      <c r="K1015" s="68" t="str">
        <f>VLOOKUP(D1015,Base!D:E,2,0)</f>
        <v>LOS VILOS</v>
      </c>
    </row>
    <row r="1016" spans="1:11" ht="15" customHeight="1" x14ac:dyDescent="0.25">
      <c r="A1016" s="18" t="str">
        <f t="shared" si="15"/>
        <v>2000365062741P</v>
      </c>
      <c r="B1016" s="43" t="s">
        <v>162</v>
      </c>
      <c r="C1016" s="43" t="s">
        <v>51</v>
      </c>
      <c r="D1016" s="43" t="s">
        <v>56</v>
      </c>
      <c r="E1016" s="43" t="s">
        <v>166</v>
      </c>
      <c r="F1016" s="48" t="s">
        <v>167</v>
      </c>
      <c r="G1016" s="43">
        <v>19000</v>
      </c>
      <c r="H1016" s="43">
        <v>9</v>
      </c>
      <c r="I1016" s="206">
        <v>43332.219629629632</v>
      </c>
      <c r="J1016" s="2" t="s">
        <v>154</v>
      </c>
      <c r="K1016" s="68" t="str">
        <f>VLOOKUP(D1016,Base!D:E,2,0)</f>
        <v>OVALLE</v>
      </c>
    </row>
    <row r="1017" spans="1:11" ht="15" customHeight="1" x14ac:dyDescent="0.25">
      <c r="A1017" s="18" t="str">
        <f t="shared" si="15"/>
        <v>2000365062741P</v>
      </c>
      <c r="B1017" s="43" t="s">
        <v>162</v>
      </c>
      <c r="C1017" s="43" t="s">
        <v>51</v>
      </c>
      <c r="D1017" s="43" t="s">
        <v>57</v>
      </c>
      <c r="E1017" s="43" t="s">
        <v>166</v>
      </c>
      <c r="F1017" s="48" t="s">
        <v>167</v>
      </c>
      <c r="G1017" s="43">
        <v>19000</v>
      </c>
      <c r="H1017" s="43">
        <v>9</v>
      </c>
      <c r="I1017" s="206">
        <v>43332.218969907408</v>
      </c>
      <c r="J1017" s="2" t="s">
        <v>154</v>
      </c>
      <c r="K1017" s="68" t="str">
        <f>VLOOKUP(D1017,Base!D:E,2,0)</f>
        <v>SALAMANCA</v>
      </c>
    </row>
    <row r="1018" spans="1:11" ht="15" customHeight="1" x14ac:dyDescent="0.25">
      <c r="A1018" s="18" t="str">
        <f t="shared" si="15"/>
        <v>2000365062741P</v>
      </c>
      <c r="B1018" s="43" t="s">
        <v>162</v>
      </c>
      <c r="C1018" s="43" t="s">
        <v>58</v>
      </c>
      <c r="D1018" s="43" t="s">
        <v>59</v>
      </c>
      <c r="E1018" s="43" t="s">
        <v>166</v>
      </c>
      <c r="F1018" s="48" t="s">
        <v>167</v>
      </c>
      <c r="G1018" s="43">
        <v>13550</v>
      </c>
      <c r="H1018" s="43">
        <v>8</v>
      </c>
      <c r="I1018" s="206">
        <v>43332.219224537039</v>
      </c>
      <c r="J1018" s="2" t="s">
        <v>154</v>
      </c>
      <c r="K1018" s="68" t="str">
        <f>VLOOKUP(D1018,Base!D:E,2,0)</f>
        <v>ANGOL</v>
      </c>
    </row>
    <row r="1019" spans="1:11" ht="15" customHeight="1" x14ac:dyDescent="0.25">
      <c r="A1019" s="18" t="str">
        <f t="shared" si="15"/>
        <v>2000365062741P</v>
      </c>
      <c r="B1019" s="43" t="s">
        <v>162</v>
      </c>
      <c r="C1019" s="43" t="s">
        <v>58</v>
      </c>
      <c r="D1019" s="43" t="s">
        <v>60</v>
      </c>
      <c r="E1019" s="43" t="s">
        <v>166</v>
      </c>
      <c r="F1019" s="48" t="s">
        <v>167</v>
      </c>
      <c r="G1019" s="43">
        <v>13550</v>
      </c>
      <c r="H1019" s="43">
        <v>10</v>
      </c>
      <c r="I1019" s="206">
        <v>43332.219351851847</v>
      </c>
      <c r="J1019" s="2" t="s">
        <v>154</v>
      </c>
      <c r="K1019" s="68" t="str">
        <f>VLOOKUP(D1019,Base!D:E,2,0)</f>
        <v>PUCÓN</v>
      </c>
    </row>
    <row r="1020" spans="1:11" ht="15" customHeight="1" x14ac:dyDescent="0.25">
      <c r="A1020" s="18" t="str">
        <f t="shared" si="15"/>
        <v>2000365062741P</v>
      </c>
      <c r="B1020" s="43" t="s">
        <v>162</v>
      </c>
      <c r="C1020" s="43" t="s">
        <v>58</v>
      </c>
      <c r="D1020" s="43" t="s">
        <v>61</v>
      </c>
      <c r="E1020" s="43" t="s">
        <v>166</v>
      </c>
      <c r="F1020" s="48" t="s">
        <v>167</v>
      </c>
      <c r="G1020" s="43">
        <v>13990</v>
      </c>
      <c r="H1020" s="43">
        <v>9</v>
      </c>
      <c r="I1020" s="206">
        <v>43332.217511574083</v>
      </c>
      <c r="J1020" s="2" t="s">
        <v>154</v>
      </c>
      <c r="K1020" s="68" t="str">
        <f>VLOOKUP(D1020,Base!D:E,2,0)</f>
        <v>TEMUCO</v>
      </c>
    </row>
    <row r="1021" spans="1:11" ht="15" customHeight="1" x14ac:dyDescent="0.25">
      <c r="A1021" s="18" t="str">
        <f t="shared" si="15"/>
        <v>2000365062741P</v>
      </c>
      <c r="B1021" s="43" t="s">
        <v>162</v>
      </c>
      <c r="C1021" s="43" t="s">
        <v>58</v>
      </c>
      <c r="D1021" s="43" t="s">
        <v>62</v>
      </c>
      <c r="E1021" s="43" t="s">
        <v>166</v>
      </c>
      <c r="F1021" s="48" t="s">
        <v>167</v>
      </c>
      <c r="G1021" s="43">
        <v>13550</v>
      </c>
      <c r="H1021" s="43">
        <v>10</v>
      </c>
      <c r="I1021" s="206">
        <v>43332.219224537039</v>
      </c>
      <c r="J1021" s="2" t="s">
        <v>154</v>
      </c>
      <c r="K1021" s="68" t="str">
        <f>VLOOKUP(D1021,Base!D:E,2,0)</f>
        <v>VILLARRICA</v>
      </c>
    </row>
    <row r="1022" spans="1:11" ht="15" customHeight="1" x14ac:dyDescent="0.25">
      <c r="A1022" s="18" t="str">
        <f t="shared" si="15"/>
        <v>2000365062741P</v>
      </c>
      <c r="B1022" s="43" t="s">
        <v>162</v>
      </c>
      <c r="C1022" s="43" t="s">
        <v>63</v>
      </c>
      <c r="D1022" s="43" t="s">
        <v>64</v>
      </c>
      <c r="E1022" s="43" t="s">
        <v>166</v>
      </c>
      <c r="F1022" s="48" t="s">
        <v>167</v>
      </c>
      <c r="G1022" s="43">
        <v>11990</v>
      </c>
      <c r="H1022" s="43">
        <v>15</v>
      </c>
      <c r="I1022" s="206">
        <v>43332.219236111108</v>
      </c>
      <c r="J1022" s="2" t="s">
        <v>154</v>
      </c>
      <c r="K1022" s="68" t="str">
        <f>VLOOKUP(D1022,Base!D:E,2,0)</f>
        <v>CASTRO</v>
      </c>
    </row>
    <row r="1023" spans="1:11" ht="15" customHeight="1" x14ac:dyDescent="0.25">
      <c r="A1023" s="18" t="str">
        <f t="shared" si="15"/>
        <v>2000365062741P</v>
      </c>
      <c r="B1023" s="43" t="s">
        <v>162</v>
      </c>
      <c r="C1023" s="43" t="s">
        <v>63</v>
      </c>
      <c r="D1023" s="43" t="s">
        <v>65</v>
      </c>
      <c r="E1023" s="43" t="s">
        <v>166</v>
      </c>
      <c r="F1023" s="48" t="s">
        <v>167</v>
      </c>
      <c r="G1023" s="43">
        <v>13550</v>
      </c>
      <c r="H1023" s="43">
        <v>12</v>
      </c>
      <c r="I1023" s="206">
        <v>43332.217418981483</v>
      </c>
      <c r="J1023" s="2" t="s">
        <v>154</v>
      </c>
      <c r="K1023" s="68" t="str">
        <f>VLOOKUP(D1023,Base!D:E,2,0)</f>
        <v>OSORNO</v>
      </c>
    </row>
    <row r="1024" spans="1:11" ht="15" customHeight="1" x14ac:dyDescent="0.25">
      <c r="A1024" s="18" t="str">
        <f t="shared" si="15"/>
        <v>2000365062741P</v>
      </c>
      <c r="B1024" s="43" t="s">
        <v>162</v>
      </c>
      <c r="C1024" s="43" t="s">
        <v>63</v>
      </c>
      <c r="D1024" s="43" t="s">
        <v>66</v>
      </c>
      <c r="E1024" s="43" t="s">
        <v>166</v>
      </c>
      <c r="F1024" s="48" t="s">
        <v>167</v>
      </c>
      <c r="G1024" s="43">
        <v>14990</v>
      </c>
      <c r="H1024" s="43">
        <v>9</v>
      </c>
      <c r="I1024" s="206">
        <v>43332.217442129629</v>
      </c>
      <c r="J1024" s="2" t="s">
        <v>154</v>
      </c>
      <c r="K1024" s="68" t="str">
        <f>VLOOKUP(D1024,Base!D:E,2,0)</f>
        <v>PUERTO MONTT</v>
      </c>
    </row>
    <row r="1025" spans="1:11" ht="15" customHeight="1" x14ac:dyDescent="0.25">
      <c r="A1025" s="18" t="str">
        <f t="shared" si="15"/>
        <v>2000365062741P</v>
      </c>
      <c r="B1025" s="43" t="s">
        <v>162</v>
      </c>
      <c r="C1025" s="43" t="s">
        <v>63</v>
      </c>
      <c r="D1025" s="43" t="s">
        <v>67</v>
      </c>
      <c r="E1025" s="43" t="s">
        <v>166</v>
      </c>
      <c r="F1025" s="48" t="s">
        <v>167</v>
      </c>
      <c r="G1025" s="43">
        <v>11550</v>
      </c>
      <c r="H1025" s="43">
        <v>9</v>
      </c>
      <c r="I1025" s="206">
        <v>43332.219490740739</v>
      </c>
      <c r="J1025" s="2" t="s">
        <v>154</v>
      </c>
      <c r="K1025" s="68" t="str">
        <f>VLOOKUP(D1025,Base!D:E,2,0)</f>
        <v>PUERTO VARAS</v>
      </c>
    </row>
    <row r="1026" spans="1:11" ht="15" customHeight="1" x14ac:dyDescent="0.25">
      <c r="A1026" s="18" t="str">
        <f t="shared" ref="A1026:A1089" si="16">E1026</f>
        <v>2000365062741P</v>
      </c>
      <c r="B1026" s="43" t="s">
        <v>162</v>
      </c>
      <c r="C1026" s="43" t="s">
        <v>68</v>
      </c>
      <c r="D1026" s="43" t="s">
        <v>69</v>
      </c>
      <c r="E1026" s="43" t="s">
        <v>166</v>
      </c>
      <c r="F1026" s="48" t="s">
        <v>167</v>
      </c>
      <c r="G1026" s="43">
        <v>13550</v>
      </c>
      <c r="H1026" s="43">
        <v>16</v>
      </c>
      <c r="I1026" s="206">
        <v>43332.219490740739</v>
      </c>
      <c r="J1026" s="2" t="s">
        <v>154</v>
      </c>
      <c r="K1026" s="68" t="str">
        <f>VLOOKUP(D1026,Base!D:E,2,0)</f>
        <v>LA UNIÓN</v>
      </c>
    </row>
    <row r="1027" spans="1:11" ht="15" customHeight="1" x14ac:dyDescent="0.25">
      <c r="A1027" s="18" t="str">
        <f t="shared" si="16"/>
        <v>2000365062741P</v>
      </c>
      <c r="B1027" s="43" t="s">
        <v>162</v>
      </c>
      <c r="C1027" s="43" t="s">
        <v>68</v>
      </c>
      <c r="D1027" s="43" t="s">
        <v>70</v>
      </c>
      <c r="E1027" s="43" t="s">
        <v>166</v>
      </c>
      <c r="F1027" s="48" t="s">
        <v>167</v>
      </c>
      <c r="G1027" s="43">
        <v>17990</v>
      </c>
      <c r="H1027" s="43">
        <v>15</v>
      </c>
      <c r="I1027" s="206">
        <v>43332.217604166668</v>
      </c>
      <c r="J1027" s="2" t="s">
        <v>154</v>
      </c>
      <c r="K1027" s="68" t="str">
        <f>VLOOKUP(D1027,Base!D:E,2,0)</f>
        <v>VALDIVIA</v>
      </c>
    </row>
    <row r="1028" spans="1:11" ht="15" customHeight="1" x14ac:dyDescent="0.25">
      <c r="A1028" s="18" t="str">
        <f t="shared" si="16"/>
        <v>2000365062741P</v>
      </c>
      <c r="B1028" s="43" t="s">
        <v>162</v>
      </c>
      <c r="C1028" s="43" t="s">
        <v>71</v>
      </c>
      <c r="D1028" s="43" t="s">
        <v>72</v>
      </c>
      <c r="E1028" s="43" t="s">
        <v>166</v>
      </c>
      <c r="F1028" s="48" t="s">
        <v>167</v>
      </c>
      <c r="G1028" s="43">
        <v>36990</v>
      </c>
      <c r="H1028" s="43">
        <v>21</v>
      </c>
      <c r="I1028" s="206">
        <v>43332.218692129631</v>
      </c>
      <c r="J1028" s="2" t="s">
        <v>154</v>
      </c>
      <c r="K1028" s="68" t="str">
        <f>VLOOKUP(D1028,Base!D:E,2,0)</f>
        <v>PUNTA ARENAS</v>
      </c>
    </row>
    <row r="1029" spans="1:11" ht="15" customHeight="1" x14ac:dyDescent="0.25">
      <c r="A1029" s="18" t="str">
        <f t="shared" si="16"/>
        <v>2000365062741P</v>
      </c>
      <c r="B1029" s="43" t="s">
        <v>162</v>
      </c>
      <c r="C1029" s="43" t="s">
        <v>73</v>
      </c>
      <c r="D1029" s="43" t="s">
        <v>74</v>
      </c>
      <c r="E1029" s="43" t="s">
        <v>166</v>
      </c>
      <c r="F1029" s="48" t="s">
        <v>167</v>
      </c>
      <c r="G1029" s="43">
        <v>29990</v>
      </c>
      <c r="H1029" s="43">
        <v>11</v>
      </c>
      <c r="I1029" s="206">
        <v>43332.217615740738</v>
      </c>
      <c r="J1029" s="2" t="s">
        <v>154</v>
      </c>
      <c r="K1029" s="68" t="str">
        <f>VLOOKUP(D1029,Base!D:E,2,0)</f>
        <v>IQUIQUE</v>
      </c>
    </row>
    <row r="1030" spans="1:11" ht="15" customHeight="1" x14ac:dyDescent="0.25">
      <c r="A1030" s="18" t="str">
        <f t="shared" si="16"/>
        <v>2000365062741P</v>
      </c>
      <c r="B1030" s="43" t="s">
        <v>162</v>
      </c>
      <c r="C1030" s="43" t="s">
        <v>75</v>
      </c>
      <c r="D1030" s="43" t="s">
        <v>76</v>
      </c>
      <c r="E1030" s="43" t="s">
        <v>166</v>
      </c>
      <c r="F1030" s="48" t="s">
        <v>167</v>
      </c>
      <c r="G1030" s="43">
        <v>10990</v>
      </c>
      <c r="H1030" s="43">
        <v>4</v>
      </c>
      <c r="I1030" s="206">
        <v>43332.218275462961</v>
      </c>
      <c r="J1030" s="2" t="s">
        <v>154</v>
      </c>
      <c r="K1030" s="68" t="str">
        <f>VLOOKUP(D1030,Base!D:E,2,0)</f>
        <v>CON-CON</v>
      </c>
    </row>
    <row r="1031" spans="1:11" ht="15" customHeight="1" x14ac:dyDescent="0.25">
      <c r="A1031" s="18" t="str">
        <f t="shared" si="16"/>
        <v>2000365062741P</v>
      </c>
      <c r="B1031" s="43" t="s">
        <v>162</v>
      </c>
      <c r="C1031" s="43" t="s">
        <v>75</v>
      </c>
      <c r="D1031" s="43" t="s">
        <v>77</v>
      </c>
      <c r="E1031" s="43" t="s">
        <v>166</v>
      </c>
      <c r="F1031" s="48" t="s">
        <v>167</v>
      </c>
      <c r="G1031" s="43">
        <v>9450</v>
      </c>
      <c r="H1031" s="43">
        <v>8</v>
      </c>
      <c r="I1031" s="206">
        <v>43332.218958333331</v>
      </c>
      <c r="J1031" s="2" t="s">
        <v>154</v>
      </c>
      <c r="K1031" s="68" t="str">
        <f>VLOOKUP(D1031,Base!D:E,2,0)</f>
        <v>LIMACHE</v>
      </c>
    </row>
    <row r="1032" spans="1:11" ht="15" customHeight="1" x14ac:dyDescent="0.25">
      <c r="A1032" s="18" t="str">
        <f t="shared" si="16"/>
        <v>2000365062741P</v>
      </c>
      <c r="B1032" s="43" t="s">
        <v>162</v>
      </c>
      <c r="C1032" s="43" t="s">
        <v>75</v>
      </c>
      <c r="D1032" s="43" t="s">
        <v>78</v>
      </c>
      <c r="E1032" s="43" t="s">
        <v>166</v>
      </c>
      <c r="F1032" s="48" t="s">
        <v>167</v>
      </c>
      <c r="G1032" s="43">
        <v>10890</v>
      </c>
      <c r="H1032" s="43">
        <v>8</v>
      </c>
      <c r="I1032" s="206">
        <v>43332.218958333331</v>
      </c>
      <c r="J1032" s="2" t="s">
        <v>154</v>
      </c>
      <c r="K1032" s="68" t="str">
        <f>VLOOKUP(D1032,Base!D:E,2,0)</f>
        <v>LOS ANDES</v>
      </c>
    </row>
    <row r="1033" spans="1:11" ht="15" customHeight="1" x14ac:dyDescent="0.25">
      <c r="A1033" s="18" t="str">
        <f t="shared" si="16"/>
        <v>2000365062741P</v>
      </c>
      <c r="B1033" s="43" t="s">
        <v>162</v>
      </c>
      <c r="C1033" s="43" t="s">
        <v>75</v>
      </c>
      <c r="D1033" s="43" t="s">
        <v>79</v>
      </c>
      <c r="E1033" s="43" t="s">
        <v>166</v>
      </c>
      <c r="F1033" s="48" t="s">
        <v>167</v>
      </c>
      <c r="G1033" s="43">
        <v>8590</v>
      </c>
      <c r="H1033" s="43">
        <v>9</v>
      </c>
      <c r="I1033" s="206">
        <v>43332.218831018523</v>
      </c>
      <c r="J1033" s="2" t="s">
        <v>154</v>
      </c>
      <c r="K1033" s="68" t="str">
        <f>VLOOKUP(D1033,Base!D:E,2,0)</f>
        <v>QUILLOTA</v>
      </c>
    </row>
    <row r="1034" spans="1:11" ht="15" customHeight="1" x14ac:dyDescent="0.25">
      <c r="A1034" s="18" t="str">
        <f t="shared" si="16"/>
        <v>2000365062741P</v>
      </c>
      <c r="B1034" s="43" t="s">
        <v>162</v>
      </c>
      <c r="C1034" s="43" t="s">
        <v>75</v>
      </c>
      <c r="D1034" s="43" t="s">
        <v>80</v>
      </c>
      <c r="E1034" s="43" t="s">
        <v>166</v>
      </c>
      <c r="F1034" s="48" t="s">
        <v>167</v>
      </c>
      <c r="G1034" s="43">
        <v>9990</v>
      </c>
      <c r="H1034" s="43">
        <v>4</v>
      </c>
      <c r="I1034" s="206">
        <v>43332.217974537038</v>
      </c>
      <c r="J1034" s="2" t="s">
        <v>154</v>
      </c>
      <c r="K1034" s="68" t="str">
        <f>VLOOKUP(D1034,Base!D:E,2,0)</f>
        <v>QUILPUE</v>
      </c>
    </row>
    <row r="1035" spans="1:11" ht="15" customHeight="1" x14ac:dyDescent="0.25">
      <c r="A1035" s="18" t="str">
        <f t="shared" si="16"/>
        <v>2000365062741P</v>
      </c>
      <c r="B1035" s="43" t="s">
        <v>162</v>
      </c>
      <c r="C1035" s="43" t="s">
        <v>75</v>
      </c>
      <c r="D1035" s="43" t="s">
        <v>81</v>
      </c>
      <c r="E1035" s="43" t="s">
        <v>166</v>
      </c>
      <c r="F1035" s="48" t="s">
        <v>167</v>
      </c>
      <c r="G1035" s="43">
        <v>9990</v>
      </c>
      <c r="H1035" s="43">
        <v>8</v>
      </c>
      <c r="I1035" s="206">
        <v>43332.218692129631</v>
      </c>
      <c r="J1035" s="2" t="s">
        <v>154</v>
      </c>
      <c r="K1035" s="68" t="str">
        <f>VLOOKUP(D1035,Base!D:E,2,0)</f>
        <v>SAN ANTONIO</v>
      </c>
    </row>
    <row r="1036" spans="1:11" ht="15" customHeight="1" x14ac:dyDescent="0.25">
      <c r="A1036" s="18" t="str">
        <f t="shared" si="16"/>
        <v>2000365062741P</v>
      </c>
      <c r="B1036" s="43" t="s">
        <v>162</v>
      </c>
      <c r="C1036" s="43" t="s">
        <v>75</v>
      </c>
      <c r="D1036" s="43" t="s">
        <v>82</v>
      </c>
      <c r="E1036" s="43" t="s">
        <v>166</v>
      </c>
      <c r="F1036" s="48" t="s">
        <v>167</v>
      </c>
      <c r="G1036" s="43">
        <v>11750</v>
      </c>
      <c r="H1036" s="43">
        <v>8</v>
      </c>
      <c r="I1036" s="206">
        <v>43332.217673611107</v>
      </c>
      <c r="J1036" s="2" t="s">
        <v>154</v>
      </c>
      <c r="K1036" s="68" t="str">
        <f>VLOOKUP(D1036,Base!D:E,2,0)</f>
        <v>SAN FELIPE</v>
      </c>
    </row>
    <row r="1037" spans="1:11" ht="15" customHeight="1" x14ac:dyDescent="0.25">
      <c r="A1037" s="18" t="str">
        <f t="shared" si="16"/>
        <v>2000365062741P</v>
      </c>
      <c r="B1037" s="43" t="s">
        <v>162</v>
      </c>
      <c r="C1037" s="43" t="s">
        <v>75</v>
      </c>
      <c r="D1037" s="43" t="s">
        <v>83</v>
      </c>
      <c r="E1037" s="43" t="s">
        <v>166</v>
      </c>
      <c r="F1037" s="48" t="s">
        <v>167</v>
      </c>
      <c r="G1037" s="43">
        <v>10490</v>
      </c>
      <c r="H1037" s="43">
        <v>4</v>
      </c>
      <c r="I1037" s="206">
        <v>43332.217962962961</v>
      </c>
      <c r="J1037" s="2" t="s">
        <v>154</v>
      </c>
      <c r="K1037" s="68" t="str">
        <f>VLOOKUP(D1037,Base!D:E,2,0)</f>
        <v>VALPARAISO</v>
      </c>
    </row>
    <row r="1038" spans="1:11" ht="15" customHeight="1" x14ac:dyDescent="0.25">
      <c r="A1038" s="18" t="str">
        <f t="shared" si="16"/>
        <v>2000365062741P</v>
      </c>
      <c r="B1038" s="43" t="s">
        <v>162</v>
      </c>
      <c r="C1038" s="43" t="s">
        <v>75</v>
      </c>
      <c r="D1038" s="43" t="s">
        <v>84</v>
      </c>
      <c r="E1038" s="43" t="s">
        <v>166</v>
      </c>
      <c r="F1038" s="48" t="s">
        <v>167</v>
      </c>
      <c r="G1038" s="43">
        <v>9990</v>
      </c>
      <c r="H1038" s="43">
        <v>4</v>
      </c>
      <c r="I1038" s="206">
        <v>43332.2182523148</v>
      </c>
      <c r="J1038" s="2" t="s">
        <v>154</v>
      </c>
      <c r="K1038" s="68" t="str">
        <f>VLOOKUP(D1038,Base!D:E,2,0)</f>
        <v>VILLA ALEMANA</v>
      </c>
    </row>
    <row r="1039" spans="1:11" ht="15" customHeight="1" x14ac:dyDescent="0.25">
      <c r="A1039" s="18" t="str">
        <f t="shared" si="16"/>
        <v>2000365062741P</v>
      </c>
      <c r="B1039" s="43" t="s">
        <v>162</v>
      </c>
      <c r="C1039" s="43" t="s">
        <v>75</v>
      </c>
      <c r="D1039" s="43" t="s">
        <v>85</v>
      </c>
      <c r="E1039" s="43" t="s">
        <v>166</v>
      </c>
      <c r="F1039" s="48" t="s">
        <v>167</v>
      </c>
      <c r="G1039" s="43">
        <v>10490</v>
      </c>
      <c r="H1039" s="43">
        <v>4</v>
      </c>
      <c r="I1039" s="206">
        <v>43332.21756944443</v>
      </c>
      <c r="J1039" s="2" t="s">
        <v>154</v>
      </c>
      <c r="K1039" s="68" t="str">
        <f>VLOOKUP(D1039,Base!D:E,2,0)</f>
        <v>VIÑA DEL MAR</v>
      </c>
    </row>
    <row r="1040" spans="1:11" ht="15" customHeight="1" x14ac:dyDescent="0.25">
      <c r="A1040" s="18" t="str">
        <f t="shared" si="16"/>
        <v>2000365062741P</v>
      </c>
      <c r="B1040" s="43" t="s">
        <v>162</v>
      </c>
      <c r="C1040" s="43" t="s">
        <v>86</v>
      </c>
      <c r="D1040" s="43" t="s">
        <v>87</v>
      </c>
      <c r="E1040" s="43" t="s">
        <v>166</v>
      </c>
      <c r="F1040" s="48" t="s">
        <v>167</v>
      </c>
      <c r="G1040" s="43">
        <v>8990</v>
      </c>
      <c r="H1040" s="43">
        <v>9</v>
      </c>
      <c r="I1040" s="206">
        <v>43332.21947916667</v>
      </c>
      <c r="J1040" s="2" t="s">
        <v>154</v>
      </c>
      <c r="K1040" s="68" t="str">
        <f>VLOOKUP(D1040,Base!D:E,2,0)</f>
        <v>ARAUCO</v>
      </c>
    </row>
    <row r="1041" spans="1:11" ht="15" customHeight="1" x14ac:dyDescent="0.25">
      <c r="A1041" s="18" t="str">
        <f t="shared" si="16"/>
        <v>2000365062741P</v>
      </c>
      <c r="B1041" s="43" t="s">
        <v>162</v>
      </c>
      <c r="C1041" s="43" t="s">
        <v>86</v>
      </c>
      <c r="D1041" s="43" t="s">
        <v>88</v>
      </c>
      <c r="E1041" s="43" t="s">
        <v>166</v>
      </c>
      <c r="F1041" s="48" t="s">
        <v>167</v>
      </c>
      <c r="G1041" s="43">
        <v>12990</v>
      </c>
      <c r="H1041" s="43">
        <v>8</v>
      </c>
      <c r="I1041" s="206">
        <v>43332.2184375</v>
      </c>
      <c r="J1041" s="2" t="s">
        <v>154</v>
      </c>
      <c r="K1041" s="68" t="str">
        <f>VLOOKUP(D1041,Base!D:E,2,0)</f>
        <v>CHIGUAYANTE</v>
      </c>
    </row>
    <row r="1042" spans="1:11" ht="15" customHeight="1" x14ac:dyDescent="0.25">
      <c r="A1042" s="18" t="str">
        <f t="shared" si="16"/>
        <v>2000365062741P</v>
      </c>
      <c r="B1042" s="43" t="s">
        <v>162</v>
      </c>
      <c r="C1042" s="43" t="s">
        <v>86</v>
      </c>
      <c r="D1042" s="43" t="s">
        <v>89</v>
      </c>
      <c r="E1042" s="43" t="s">
        <v>166</v>
      </c>
      <c r="F1042" s="48" t="s">
        <v>167</v>
      </c>
      <c r="G1042" s="43">
        <v>12990</v>
      </c>
      <c r="H1042" s="43">
        <v>8</v>
      </c>
      <c r="I1042" s="206">
        <v>43332.218831018523</v>
      </c>
      <c r="J1042" s="2" t="s">
        <v>154</v>
      </c>
      <c r="K1042" s="68" t="str">
        <f>VLOOKUP(D1042,Base!D:E,2,0)</f>
        <v>CHILLAN</v>
      </c>
    </row>
    <row r="1043" spans="1:11" ht="15" customHeight="1" x14ac:dyDescent="0.25">
      <c r="A1043" s="18" t="str">
        <f t="shared" si="16"/>
        <v>2000365062741P</v>
      </c>
      <c r="B1043" s="43" t="s">
        <v>162</v>
      </c>
      <c r="C1043" s="43" t="s">
        <v>86</v>
      </c>
      <c r="D1043" s="43" t="s">
        <v>90</v>
      </c>
      <c r="E1043" s="43" t="s">
        <v>166</v>
      </c>
      <c r="F1043" s="48" t="s">
        <v>167</v>
      </c>
      <c r="G1043" s="43">
        <v>10990</v>
      </c>
      <c r="H1043" s="43">
        <v>8</v>
      </c>
      <c r="I1043" s="206">
        <v>43332.217604166668</v>
      </c>
      <c r="J1043" s="2" t="s">
        <v>154</v>
      </c>
      <c r="K1043" s="68" t="str">
        <f>VLOOKUP(D1043,Base!D:E,2,0)</f>
        <v>CONCEPCION</v>
      </c>
    </row>
    <row r="1044" spans="1:11" ht="15" customHeight="1" x14ac:dyDescent="0.25">
      <c r="A1044" s="18" t="str">
        <f t="shared" si="16"/>
        <v>2000365062741P</v>
      </c>
      <c r="B1044" s="43" t="s">
        <v>162</v>
      </c>
      <c r="C1044" s="43" t="s">
        <v>86</v>
      </c>
      <c r="D1044" s="43" t="s">
        <v>91</v>
      </c>
      <c r="E1044" s="43" t="s">
        <v>166</v>
      </c>
      <c r="F1044" s="48" t="s">
        <v>167</v>
      </c>
      <c r="G1044" s="43">
        <v>11990</v>
      </c>
      <c r="H1044" s="43">
        <v>8</v>
      </c>
      <c r="I1044" s="206">
        <v>43332.219224537039</v>
      </c>
      <c r="J1044" s="2" t="s">
        <v>154</v>
      </c>
      <c r="K1044" s="68" t="str">
        <f>VLOOKUP(D1044,Base!D:E,2,0)</f>
        <v>CORONEL</v>
      </c>
    </row>
    <row r="1045" spans="1:11" ht="15" customHeight="1" x14ac:dyDescent="0.25">
      <c r="A1045" s="18" t="str">
        <f t="shared" si="16"/>
        <v>2000365062741P</v>
      </c>
      <c r="B1045" s="43" t="s">
        <v>162</v>
      </c>
      <c r="C1045" s="43" t="s">
        <v>86</v>
      </c>
      <c r="D1045" s="43" t="s">
        <v>92</v>
      </c>
      <c r="E1045" s="43" t="s">
        <v>166</v>
      </c>
      <c r="F1045" s="48" t="s">
        <v>167</v>
      </c>
      <c r="G1045" s="43">
        <v>11990</v>
      </c>
      <c r="H1045" s="43">
        <v>9</v>
      </c>
      <c r="I1045" s="206">
        <v>43332.219224537039</v>
      </c>
      <c r="J1045" s="2" t="s">
        <v>154</v>
      </c>
      <c r="K1045" s="68" t="str">
        <f>VLOOKUP(D1045,Base!D:E,2,0)</f>
        <v>LEBU</v>
      </c>
    </row>
    <row r="1046" spans="1:11" ht="15" customHeight="1" x14ac:dyDescent="0.25">
      <c r="A1046" s="18" t="str">
        <f t="shared" si="16"/>
        <v>2000365062741P</v>
      </c>
      <c r="B1046" s="43" t="s">
        <v>162</v>
      </c>
      <c r="C1046" s="43" t="s">
        <v>86</v>
      </c>
      <c r="D1046" s="43" t="s">
        <v>93</v>
      </c>
      <c r="E1046" s="43" t="s">
        <v>166</v>
      </c>
      <c r="F1046" s="48" t="s">
        <v>167</v>
      </c>
      <c r="G1046" s="43">
        <v>9990</v>
      </c>
      <c r="H1046" s="43">
        <v>8</v>
      </c>
      <c r="I1046" s="206">
        <v>43332.218287037038</v>
      </c>
      <c r="J1046" s="2" t="s">
        <v>154</v>
      </c>
      <c r="K1046" s="68" t="str">
        <f>VLOOKUP(D1046,Base!D:E,2,0)</f>
        <v>LOS ANGELES</v>
      </c>
    </row>
    <row r="1047" spans="1:11" ht="15" customHeight="1" x14ac:dyDescent="0.25">
      <c r="A1047" s="18" t="str">
        <f t="shared" si="16"/>
        <v>2000365062741P</v>
      </c>
      <c r="B1047" s="43" t="s">
        <v>162</v>
      </c>
      <c r="C1047" s="43" t="s">
        <v>86</v>
      </c>
      <c r="D1047" s="43" t="s">
        <v>94</v>
      </c>
      <c r="E1047" s="43" t="s">
        <v>166</v>
      </c>
      <c r="F1047" s="48" t="s">
        <v>167</v>
      </c>
      <c r="G1047" s="43">
        <v>15990</v>
      </c>
      <c r="H1047" s="43">
        <v>8</v>
      </c>
      <c r="I1047" s="206">
        <v>43332.217523148152</v>
      </c>
      <c r="J1047" s="2" t="s">
        <v>154</v>
      </c>
      <c r="K1047" s="68" t="str">
        <f>VLOOKUP(D1047,Base!D:E,2,0)</f>
        <v>SAN PEDRO DE LA PAZ</v>
      </c>
    </row>
    <row r="1048" spans="1:11" ht="15" customHeight="1" x14ac:dyDescent="0.25">
      <c r="A1048" s="18" t="str">
        <f t="shared" si="16"/>
        <v>2000365062741P</v>
      </c>
      <c r="B1048" s="43" t="s">
        <v>162</v>
      </c>
      <c r="C1048" s="43" t="s">
        <v>86</v>
      </c>
      <c r="D1048" s="43" t="s">
        <v>95</v>
      </c>
      <c r="E1048" s="43" t="s">
        <v>166</v>
      </c>
      <c r="F1048" s="48" t="s">
        <v>167</v>
      </c>
      <c r="G1048" s="43">
        <v>9990</v>
      </c>
      <c r="H1048" s="43">
        <v>8</v>
      </c>
      <c r="I1048" s="206">
        <v>43332.218831018523</v>
      </c>
      <c r="J1048" s="2" t="s">
        <v>154</v>
      </c>
      <c r="K1048" s="68" t="str">
        <f>VLOOKUP(D1048,Base!D:E,2,0)</f>
        <v>TALCAHUANO</v>
      </c>
    </row>
    <row r="1049" spans="1:11" ht="15" customHeight="1" x14ac:dyDescent="0.25">
      <c r="A1049" s="18" t="str">
        <f t="shared" si="16"/>
        <v>2000365062741P</v>
      </c>
      <c r="B1049" s="43" t="s">
        <v>162</v>
      </c>
      <c r="C1049" s="43" t="s">
        <v>96</v>
      </c>
      <c r="D1049" s="43" t="s">
        <v>97</v>
      </c>
      <c r="E1049" s="43" t="s">
        <v>166</v>
      </c>
      <c r="F1049" s="48" t="s">
        <v>167</v>
      </c>
      <c r="G1049" s="43">
        <v>12990</v>
      </c>
      <c r="H1049" s="43">
        <v>5</v>
      </c>
      <c r="I1049" s="206">
        <v>43332.218275462961</v>
      </c>
      <c r="J1049" s="2" t="s">
        <v>154</v>
      </c>
      <c r="K1049" s="68" t="str">
        <f>VLOOKUP(D1049,Base!D:E,2,0)</f>
        <v>MACHALÍ</v>
      </c>
    </row>
    <row r="1050" spans="1:11" ht="15" customHeight="1" x14ac:dyDescent="0.25">
      <c r="A1050" s="18" t="str">
        <f t="shared" si="16"/>
        <v>2000365062741P</v>
      </c>
      <c r="B1050" s="43" t="s">
        <v>162</v>
      </c>
      <c r="C1050" s="43" t="s">
        <v>96</v>
      </c>
      <c r="D1050" s="43" t="s">
        <v>98</v>
      </c>
      <c r="E1050" s="43" t="s">
        <v>166</v>
      </c>
      <c r="F1050" s="48" t="s">
        <v>167</v>
      </c>
      <c r="G1050" s="43">
        <v>9990</v>
      </c>
      <c r="H1050" s="43">
        <v>5</v>
      </c>
      <c r="I1050" s="206">
        <v>43332.217557870368</v>
      </c>
      <c r="J1050" s="2" t="s">
        <v>154</v>
      </c>
      <c r="K1050" s="68" t="str">
        <f>VLOOKUP(D1050,Base!D:E,2,0)</f>
        <v>RANCAGUA</v>
      </c>
    </row>
    <row r="1051" spans="1:11" ht="15" customHeight="1" x14ac:dyDescent="0.25">
      <c r="A1051" s="18" t="str">
        <f t="shared" si="16"/>
        <v>2000365062741P</v>
      </c>
      <c r="B1051" s="43" t="s">
        <v>162</v>
      </c>
      <c r="C1051" s="43" t="s">
        <v>96</v>
      </c>
      <c r="D1051" s="43" t="s">
        <v>99</v>
      </c>
      <c r="E1051" s="43" t="s">
        <v>166</v>
      </c>
      <c r="F1051" s="48" t="s">
        <v>167</v>
      </c>
      <c r="G1051" s="43">
        <v>14990</v>
      </c>
      <c r="H1051" s="43">
        <v>5</v>
      </c>
      <c r="I1051" s="206">
        <v>43332.21974537037</v>
      </c>
      <c r="J1051" s="2" t="s">
        <v>154</v>
      </c>
      <c r="K1051" s="68" t="str">
        <f>VLOOKUP(D1051,Base!D:E,2,0)</f>
        <v>RENGO</v>
      </c>
    </row>
    <row r="1052" spans="1:11" ht="15" customHeight="1" x14ac:dyDescent="0.25">
      <c r="A1052" s="18" t="str">
        <f t="shared" si="16"/>
        <v>2000365062741P</v>
      </c>
      <c r="B1052" s="43" t="s">
        <v>162</v>
      </c>
      <c r="C1052" s="43" t="s">
        <v>96</v>
      </c>
      <c r="D1052" s="43" t="s">
        <v>100</v>
      </c>
      <c r="E1052" s="43" t="s">
        <v>166</v>
      </c>
      <c r="F1052" s="48" t="s">
        <v>167</v>
      </c>
      <c r="G1052" s="43">
        <v>10850</v>
      </c>
      <c r="H1052" s="43">
        <v>8</v>
      </c>
      <c r="I1052" s="206">
        <v>43332.217800925922</v>
      </c>
      <c r="J1052" s="2" t="s">
        <v>154</v>
      </c>
      <c r="K1052" s="68" t="str">
        <f>VLOOKUP(D1052,Base!D:E,2,0)</f>
        <v>SAN FERNANDO</v>
      </c>
    </row>
    <row r="1053" spans="1:11" ht="15" customHeight="1" x14ac:dyDescent="0.25">
      <c r="A1053" s="18" t="str">
        <f t="shared" si="16"/>
        <v>2000365062741P</v>
      </c>
      <c r="B1053" s="43" t="s">
        <v>162</v>
      </c>
      <c r="C1053" s="43" t="s">
        <v>101</v>
      </c>
      <c r="D1053" s="43" t="s">
        <v>102</v>
      </c>
      <c r="E1053" s="43" t="s">
        <v>166</v>
      </c>
      <c r="F1053" s="48" t="s">
        <v>167</v>
      </c>
      <c r="G1053" s="43">
        <v>12990</v>
      </c>
      <c r="H1053" s="43">
        <v>8</v>
      </c>
      <c r="I1053" s="206">
        <v>43332.217824074083</v>
      </c>
      <c r="J1053" s="2" t="s">
        <v>154</v>
      </c>
      <c r="K1053" s="68" t="str">
        <f>VLOOKUP(D1053,Base!D:E,2,0)</f>
        <v>CURICO</v>
      </c>
    </row>
    <row r="1054" spans="1:11" ht="15" customHeight="1" x14ac:dyDescent="0.25">
      <c r="A1054" s="18" t="str">
        <f t="shared" si="16"/>
        <v>2000365062741P</v>
      </c>
      <c r="B1054" s="43" t="s">
        <v>162</v>
      </c>
      <c r="C1054" s="43" t="s">
        <v>101</v>
      </c>
      <c r="D1054" s="43" t="s">
        <v>103</v>
      </c>
      <c r="E1054" s="43" t="s">
        <v>166</v>
      </c>
      <c r="F1054" s="48" t="s">
        <v>167</v>
      </c>
      <c r="G1054" s="43">
        <v>15000</v>
      </c>
      <c r="H1054" s="43">
        <v>8</v>
      </c>
      <c r="I1054" s="206">
        <v>43332.218692129631</v>
      </c>
      <c r="J1054" s="2" t="s">
        <v>154</v>
      </c>
      <c r="K1054" s="68" t="str">
        <f>VLOOKUP(D1054,Base!D:E,2,0)</f>
        <v>LINARES</v>
      </c>
    </row>
    <row r="1055" spans="1:11" ht="15" customHeight="1" x14ac:dyDescent="0.25">
      <c r="A1055" s="18" t="str">
        <f t="shared" si="16"/>
        <v>2000365062741P</v>
      </c>
      <c r="B1055" s="43" t="s">
        <v>162</v>
      </c>
      <c r="C1055" s="43" t="s">
        <v>101</v>
      </c>
      <c r="D1055" s="43" t="s">
        <v>104</v>
      </c>
      <c r="E1055" s="43" t="s">
        <v>166</v>
      </c>
      <c r="F1055" s="48" t="s">
        <v>167</v>
      </c>
      <c r="G1055" s="43">
        <v>12990</v>
      </c>
      <c r="H1055" s="43">
        <v>8</v>
      </c>
      <c r="I1055" s="206">
        <v>43332.21770833333</v>
      </c>
      <c r="J1055" s="2" t="s">
        <v>154</v>
      </c>
      <c r="K1055" s="68" t="str">
        <f>VLOOKUP(D1055,Base!D:E,2,0)</f>
        <v>TALCA</v>
      </c>
    </row>
    <row r="1056" spans="1:11" ht="15" customHeight="1" x14ac:dyDescent="0.25">
      <c r="A1056" s="18" t="str">
        <f t="shared" si="16"/>
        <v>2000365062741P</v>
      </c>
      <c r="B1056" s="43" t="s">
        <v>162</v>
      </c>
      <c r="C1056" s="43" t="s">
        <v>105</v>
      </c>
      <c r="D1056" s="43" t="s">
        <v>106</v>
      </c>
      <c r="E1056" s="43" t="s">
        <v>166</v>
      </c>
      <c r="F1056" s="48" t="s">
        <v>167</v>
      </c>
      <c r="G1056" s="43">
        <v>11990</v>
      </c>
      <c r="H1056" s="43">
        <v>7</v>
      </c>
      <c r="I1056" s="206">
        <v>43332.218425925923</v>
      </c>
      <c r="J1056" s="2" t="s">
        <v>154</v>
      </c>
      <c r="K1056" s="68" t="str">
        <f>VLOOKUP(D1056,Base!D:E,2,0)</f>
        <v>BUIN</v>
      </c>
    </row>
    <row r="1057" spans="1:11" ht="15" customHeight="1" x14ac:dyDescent="0.25">
      <c r="A1057" s="18" t="str">
        <f t="shared" si="16"/>
        <v>2000365062741P</v>
      </c>
      <c r="B1057" s="43" t="s">
        <v>162</v>
      </c>
      <c r="C1057" s="43" t="s">
        <v>105</v>
      </c>
      <c r="D1057" s="43" t="s">
        <v>107</v>
      </c>
      <c r="E1057" s="43" t="s">
        <v>166</v>
      </c>
      <c r="F1057" s="48" t="s">
        <v>167</v>
      </c>
      <c r="G1057" s="43">
        <v>9990</v>
      </c>
      <c r="H1057" s="43">
        <v>5</v>
      </c>
      <c r="I1057" s="206">
        <v>43332.217557870368</v>
      </c>
      <c r="J1057" s="2" t="s">
        <v>154</v>
      </c>
      <c r="K1057" s="68" t="str">
        <f>VLOOKUP(D1057,Base!D:E,2,0)</f>
        <v>CERRILLOS</v>
      </c>
    </row>
    <row r="1058" spans="1:11" ht="15" customHeight="1" x14ac:dyDescent="0.25">
      <c r="A1058" s="18" t="str">
        <f t="shared" si="16"/>
        <v>2000365062741P</v>
      </c>
      <c r="B1058" s="43" t="s">
        <v>162</v>
      </c>
      <c r="C1058" s="43" t="s">
        <v>105</v>
      </c>
      <c r="D1058" s="43" t="s">
        <v>108</v>
      </c>
      <c r="E1058" s="43" t="s">
        <v>166</v>
      </c>
      <c r="F1058" s="48" t="s">
        <v>167</v>
      </c>
      <c r="G1058" s="43">
        <v>9490</v>
      </c>
      <c r="H1058" s="43">
        <v>5</v>
      </c>
      <c r="I1058" s="206">
        <v>43332.218124999999</v>
      </c>
      <c r="J1058" s="2" t="s">
        <v>154</v>
      </c>
      <c r="K1058" s="68" t="str">
        <f>VLOOKUP(D1058,Base!D:E,2,0)</f>
        <v>CERRO NAVIA</v>
      </c>
    </row>
    <row r="1059" spans="1:11" ht="15" customHeight="1" x14ac:dyDescent="0.25">
      <c r="A1059" s="18" t="str">
        <f t="shared" si="16"/>
        <v>2000365062741P</v>
      </c>
      <c r="B1059" s="43" t="s">
        <v>162</v>
      </c>
      <c r="C1059" s="43" t="s">
        <v>105</v>
      </c>
      <c r="D1059" s="43" t="s">
        <v>109</v>
      </c>
      <c r="E1059" s="43" t="s">
        <v>166</v>
      </c>
      <c r="F1059" s="48" t="s">
        <v>167</v>
      </c>
      <c r="G1059" s="43">
        <v>10990</v>
      </c>
      <c r="H1059" s="43">
        <v>7</v>
      </c>
      <c r="I1059" s="206">
        <v>43332.217442129629</v>
      </c>
      <c r="J1059" s="2" t="s">
        <v>154</v>
      </c>
      <c r="K1059" s="68" t="str">
        <f>VLOOKUP(D1059,Base!D:E,2,0)</f>
        <v>COLINA</v>
      </c>
    </row>
    <row r="1060" spans="1:11" ht="15" customHeight="1" x14ac:dyDescent="0.25">
      <c r="A1060" s="18" t="str">
        <f t="shared" si="16"/>
        <v>2000365062741P</v>
      </c>
      <c r="B1060" s="43" t="s">
        <v>162</v>
      </c>
      <c r="C1060" s="43" t="s">
        <v>105</v>
      </c>
      <c r="D1060" s="43" t="s">
        <v>110</v>
      </c>
      <c r="E1060" s="43" t="s">
        <v>166</v>
      </c>
      <c r="F1060" s="48" t="s">
        <v>167</v>
      </c>
      <c r="G1060" s="43">
        <v>9990</v>
      </c>
      <c r="H1060" s="43">
        <v>5</v>
      </c>
      <c r="I1060" s="206">
        <v>43332.217974537038</v>
      </c>
      <c r="J1060" s="2" t="s">
        <v>154</v>
      </c>
      <c r="K1060" s="68" t="str">
        <f>VLOOKUP(D1060,Base!D:E,2,0)</f>
        <v>CONCHALI</v>
      </c>
    </row>
    <row r="1061" spans="1:11" ht="15" customHeight="1" x14ac:dyDescent="0.25">
      <c r="A1061" s="18" t="str">
        <f t="shared" si="16"/>
        <v>2000365062741P</v>
      </c>
      <c r="B1061" s="43" t="s">
        <v>162</v>
      </c>
      <c r="C1061" s="43" t="s">
        <v>105</v>
      </c>
      <c r="D1061" s="43" t="s">
        <v>111</v>
      </c>
      <c r="E1061" s="43" t="s">
        <v>166</v>
      </c>
      <c r="F1061" s="48" t="s">
        <v>167</v>
      </c>
      <c r="G1061" s="43">
        <v>9990</v>
      </c>
      <c r="H1061" s="43">
        <v>5</v>
      </c>
      <c r="I1061" s="206">
        <v>43332.217407407406</v>
      </c>
      <c r="J1061" s="2" t="s">
        <v>154</v>
      </c>
      <c r="K1061" s="68" t="str">
        <f>VLOOKUP(D1061,Base!D:E,2,0)</f>
        <v>EL BOSQUE</v>
      </c>
    </row>
    <row r="1062" spans="1:11" ht="15" customHeight="1" x14ac:dyDescent="0.25">
      <c r="A1062" s="18" t="str">
        <f t="shared" si="16"/>
        <v>2000365062741P</v>
      </c>
      <c r="B1062" s="43" t="s">
        <v>162</v>
      </c>
      <c r="C1062" s="43" t="s">
        <v>105</v>
      </c>
      <c r="D1062" s="43" t="s">
        <v>112</v>
      </c>
      <c r="E1062" s="43" t="s">
        <v>166</v>
      </c>
      <c r="F1062" s="48" t="s">
        <v>167</v>
      </c>
      <c r="G1062" s="43">
        <v>9990</v>
      </c>
      <c r="H1062" s="43">
        <v>5</v>
      </c>
      <c r="I1062" s="206">
        <v>43332.217719907407</v>
      </c>
      <c r="J1062" s="2" t="s">
        <v>154</v>
      </c>
      <c r="K1062" s="68" t="str">
        <f>VLOOKUP(D1062,Base!D:E,2,0)</f>
        <v>ESTACION CENTRAL</v>
      </c>
    </row>
    <row r="1063" spans="1:11" ht="15" customHeight="1" x14ac:dyDescent="0.25">
      <c r="A1063" s="18" t="str">
        <f t="shared" si="16"/>
        <v>2000365062741P</v>
      </c>
      <c r="B1063" s="43" t="s">
        <v>162</v>
      </c>
      <c r="C1063" s="43" t="s">
        <v>105</v>
      </c>
      <c r="D1063" s="43" t="s">
        <v>113</v>
      </c>
      <c r="E1063" s="43" t="s">
        <v>166</v>
      </c>
      <c r="F1063" s="48" t="s">
        <v>167</v>
      </c>
      <c r="G1063" s="43">
        <v>9990</v>
      </c>
      <c r="H1063" s="43">
        <v>5</v>
      </c>
      <c r="I1063" s="206">
        <v>43332.2187037037</v>
      </c>
      <c r="J1063" s="2" t="s">
        <v>154</v>
      </c>
      <c r="K1063" s="68" t="str">
        <f>VLOOKUP(D1063,Base!D:E,2,0)</f>
        <v>HUECHURABA</v>
      </c>
    </row>
    <row r="1064" spans="1:11" ht="15" customHeight="1" x14ac:dyDescent="0.25">
      <c r="A1064" s="18" t="str">
        <f t="shared" si="16"/>
        <v>2000365062741P</v>
      </c>
      <c r="B1064" s="43" t="s">
        <v>162</v>
      </c>
      <c r="C1064" s="43" t="s">
        <v>105</v>
      </c>
      <c r="D1064" s="43" t="s">
        <v>114</v>
      </c>
      <c r="E1064" s="43" t="s">
        <v>166</v>
      </c>
      <c r="F1064" s="48" t="s">
        <v>167</v>
      </c>
      <c r="G1064" s="43">
        <v>9990</v>
      </c>
      <c r="H1064" s="43">
        <v>5</v>
      </c>
      <c r="I1064" s="206">
        <v>43332.219224537039</v>
      </c>
      <c r="J1064" s="2" t="s">
        <v>154</v>
      </c>
      <c r="K1064" s="68" t="str">
        <f>VLOOKUP(D1064,Base!D:E,2,0)</f>
        <v>INDEPENDENCIA</v>
      </c>
    </row>
    <row r="1065" spans="1:11" ht="15" customHeight="1" x14ac:dyDescent="0.25">
      <c r="A1065" s="18" t="str">
        <f t="shared" si="16"/>
        <v>2000365062741P</v>
      </c>
      <c r="B1065" s="43" t="s">
        <v>162</v>
      </c>
      <c r="C1065" s="43" t="s">
        <v>105</v>
      </c>
      <c r="D1065" s="43" t="s">
        <v>115</v>
      </c>
      <c r="E1065" s="43" t="s">
        <v>166</v>
      </c>
      <c r="F1065" s="48" t="s">
        <v>167</v>
      </c>
      <c r="G1065" s="43">
        <v>9990</v>
      </c>
      <c r="H1065" s="43">
        <v>5</v>
      </c>
      <c r="I1065" s="206">
        <v>43332.217650462961</v>
      </c>
      <c r="J1065" s="2" t="s">
        <v>154</v>
      </c>
      <c r="K1065" s="68" t="str">
        <f>VLOOKUP(D1065,Base!D:E,2,0)</f>
        <v>LA CISTERNA</v>
      </c>
    </row>
    <row r="1066" spans="1:11" ht="15" customHeight="1" x14ac:dyDescent="0.25">
      <c r="A1066" s="18" t="str">
        <f t="shared" si="16"/>
        <v>2000365062741P</v>
      </c>
      <c r="B1066" s="43" t="s">
        <v>162</v>
      </c>
      <c r="C1066" s="43" t="s">
        <v>105</v>
      </c>
      <c r="D1066" s="43" t="s">
        <v>116</v>
      </c>
      <c r="E1066" s="43" t="s">
        <v>166</v>
      </c>
      <c r="F1066" s="48" t="s">
        <v>167</v>
      </c>
      <c r="G1066" s="43">
        <v>9990</v>
      </c>
      <c r="H1066" s="43">
        <v>5</v>
      </c>
      <c r="I1066" s="206">
        <v>43332.217465277783</v>
      </c>
      <c r="J1066" s="2" t="s">
        <v>154</v>
      </c>
      <c r="K1066" s="68" t="str">
        <f>VLOOKUP(D1066,Base!D:E,2,0)</f>
        <v>LA FLORIDA</v>
      </c>
    </row>
    <row r="1067" spans="1:11" ht="15" customHeight="1" x14ac:dyDescent="0.25">
      <c r="A1067" s="18" t="str">
        <f t="shared" si="16"/>
        <v>2000365062741P</v>
      </c>
      <c r="B1067" s="43" t="s">
        <v>162</v>
      </c>
      <c r="C1067" s="43" t="s">
        <v>105</v>
      </c>
      <c r="D1067" s="43" t="s">
        <v>117</v>
      </c>
      <c r="E1067" s="43" t="s">
        <v>166</v>
      </c>
      <c r="F1067" s="48" t="s">
        <v>167</v>
      </c>
      <c r="G1067" s="43">
        <v>9990</v>
      </c>
      <c r="H1067" s="43">
        <v>5</v>
      </c>
      <c r="I1067" s="206">
        <v>43332.217650462961</v>
      </c>
      <c r="J1067" s="2" t="s">
        <v>154</v>
      </c>
      <c r="K1067" s="68" t="str">
        <f>VLOOKUP(D1067,Base!D:E,2,0)</f>
        <v>LA GRANJA</v>
      </c>
    </row>
    <row r="1068" spans="1:11" ht="15" customHeight="1" x14ac:dyDescent="0.25">
      <c r="A1068" s="18" t="str">
        <f t="shared" si="16"/>
        <v>2000365062741P</v>
      </c>
      <c r="B1068" s="43" t="s">
        <v>162</v>
      </c>
      <c r="C1068" s="43" t="s">
        <v>105</v>
      </c>
      <c r="D1068" s="43" t="s">
        <v>118</v>
      </c>
      <c r="E1068" s="43" t="s">
        <v>166</v>
      </c>
      <c r="F1068" s="48" t="s">
        <v>167</v>
      </c>
      <c r="G1068" s="43">
        <v>8990</v>
      </c>
      <c r="H1068" s="43">
        <v>5</v>
      </c>
      <c r="I1068" s="206">
        <v>43332.217638888891</v>
      </c>
      <c r="J1068" s="2" t="s">
        <v>154</v>
      </c>
      <c r="K1068" s="68" t="str">
        <f>VLOOKUP(D1068,Base!D:E,2,0)</f>
        <v>LA PINTANA</v>
      </c>
    </row>
    <row r="1069" spans="1:11" ht="15" customHeight="1" x14ac:dyDescent="0.25">
      <c r="A1069" s="18" t="str">
        <f t="shared" si="16"/>
        <v>2000365062741P</v>
      </c>
      <c r="B1069" s="43" t="s">
        <v>162</v>
      </c>
      <c r="C1069" s="43" t="s">
        <v>105</v>
      </c>
      <c r="D1069" s="43" t="s">
        <v>119</v>
      </c>
      <c r="E1069" s="43" t="s">
        <v>166</v>
      </c>
      <c r="F1069" s="48" t="s">
        <v>167</v>
      </c>
      <c r="G1069" s="43">
        <v>9990</v>
      </c>
      <c r="H1069" s="43">
        <v>5</v>
      </c>
      <c r="I1069" s="206">
        <v>43332.217824074083</v>
      </c>
      <c r="J1069" s="2" t="s">
        <v>154</v>
      </c>
      <c r="K1069" s="68" t="str">
        <f>VLOOKUP(D1069,Base!D:E,2,0)</f>
        <v>LA REINA</v>
      </c>
    </row>
    <row r="1070" spans="1:11" ht="15" customHeight="1" x14ac:dyDescent="0.25">
      <c r="A1070" s="18" t="str">
        <f t="shared" si="16"/>
        <v>2000365062741P</v>
      </c>
      <c r="B1070" s="43" t="s">
        <v>162</v>
      </c>
      <c r="C1070" s="43" t="s">
        <v>105</v>
      </c>
      <c r="D1070" s="43" t="s">
        <v>120</v>
      </c>
      <c r="E1070" s="43" t="s">
        <v>166</v>
      </c>
      <c r="F1070" s="48" t="s">
        <v>167</v>
      </c>
      <c r="G1070" s="43">
        <v>9990</v>
      </c>
      <c r="H1070" s="43">
        <v>7</v>
      </c>
      <c r="I1070" s="206">
        <v>43332.217766203707</v>
      </c>
      <c r="J1070" s="2" t="s">
        <v>154</v>
      </c>
      <c r="K1070" s="68" t="str">
        <f>VLOOKUP(D1070,Base!D:E,2,0)</f>
        <v>LAMPA</v>
      </c>
    </row>
    <row r="1071" spans="1:11" ht="15" customHeight="1" x14ac:dyDescent="0.25">
      <c r="A1071" s="18" t="str">
        <f t="shared" si="16"/>
        <v>2000365062741P</v>
      </c>
      <c r="B1071" s="43" t="s">
        <v>162</v>
      </c>
      <c r="C1071" s="43" t="s">
        <v>105</v>
      </c>
      <c r="D1071" s="43" t="s">
        <v>121</v>
      </c>
      <c r="E1071" s="43" t="s">
        <v>166</v>
      </c>
      <c r="F1071" s="48" t="s">
        <v>167</v>
      </c>
      <c r="G1071" s="43">
        <v>9990</v>
      </c>
      <c r="H1071" s="43">
        <v>5</v>
      </c>
      <c r="I1071" s="206">
        <v>43332.218101851853</v>
      </c>
      <c r="J1071" s="2" t="s">
        <v>154</v>
      </c>
      <c r="K1071" s="68" t="str">
        <f>VLOOKUP(D1071,Base!D:E,2,0)</f>
        <v>LAS CONDES</v>
      </c>
    </row>
    <row r="1072" spans="1:11" ht="15" customHeight="1" x14ac:dyDescent="0.25">
      <c r="A1072" s="18" t="str">
        <f t="shared" si="16"/>
        <v>2000365062741P</v>
      </c>
      <c r="B1072" s="43" t="s">
        <v>162</v>
      </c>
      <c r="C1072" s="43" t="s">
        <v>105</v>
      </c>
      <c r="D1072" s="43" t="s">
        <v>122</v>
      </c>
      <c r="E1072" s="43" t="s">
        <v>166</v>
      </c>
      <c r="F1072" s="48" t="s">
        <v>167</v>
      </c>
      <c r="G1072" s="43">
        <v>9990</v>
      </c>
      <c r="H1072" s="43">
        <v>5</v>
      </c>
      <c r="I1072" s="206">
        <v>43332.217523148152</v>
      </c>
      <c r="J1072" s="2" t="s">
        <v>154</v>
      </c>
      <c r="K1072" s="68" t="str">
        <f>VLOOKUP(D1072,Base!D:E,2,0)</f>
        <v>LO BARNECHEA</v>
      </c>
    </row>
    <row r="1073" spans="1:11" ht="15" customHeight="1" x14ac:dyDescent="0.25">
      <c r="A1073" s="18" t="str">
        <f t="shared" si="16"/>
        <v>2000365062741P</v>
      </c>
      <c r="B1073" s="43" t="s">
        <v>162</v>
      </c>
      <c r="C1073" s="43" t="s">
        <v>105</v>
      </c>
      <c r="D1073" s="43" t="s">
        <v>123</v>
      </c>
      <c r="E1073" s="43" t="s">
        <v>166</v>
      </c>
      <c r="F1073" s="48" t="s">
        <v>167</v>
      </c>
      <c r="G1073" s="43">
        <v>8990</v>
      </c>
      <c r="H1073" s="43">
        <v>5</v>
      </c>
      <c r="I1073" s="206">
        <v>43332.219606481478</v>
      </c>
      <c r="J1073" s="2" t="s">
        <v>154</v>
      </c>
      <c r="K1073" s="68" t="str">
        <f>VLOOKUP(D1073,Base!D:E,2,0)</f>
        <v>LO ESPEJO</v>
      </c>
    </row>
    <row r="1074" spans="1:11" ht="15" customHeight="1" x14ac:dyDescent="0.25">
      <c r="A1074" s="18" t="str">
        <f t="shared" si="16"/>
        <v>2000365062741P</v>
      </c>
      <c r="B1074" s="43" t="s">
        <v>162</v>
      </c>
      <c r="C1074" s="43" t="s">
        <v>105</v>
      </c>
      <c r="D1074" s="43" t="s">
        <v>124</v>
      </c>
      <c r="E1074" s="43" t="s">
        <v>166</v>
      </c>
      <c r="F1074" s="48" t="s">
        <v>167</v>
      </c>
      <c r="G1074" s="43">
        <v>8990</v>
      </c>
      <c r="H1074" s="43">
        <v>5</v>
      </c>
      <c r="I1074" s="206">
        <v>43332.217465277783</v>
      </c>
      <c r="J1074" s="2" t="s">
        <v>154</v>
      </c>
      <c r="K1074" s="68" t="str">
        <f>VLOOKUP(D1074,Base!D:E,2,0)</f>
        <v>LO PRADO</v>
      </c>
    </row>
    <row r="1075" spans="1:11" ht="15" customHeight="1" x14ac:dyDescent="0.25">
      <c r="A1075" s="18" t="str">
        <f t="shared" si="16"/>
        <v>2000365062741P</v>
      </c>
      <c r="B1075" s="43" t="s">
        <v>162</v>
      </c>
      <c r="C1075" s="43" t="s">
        <v>105</v>
      </c>
      <c r="D1075" s="43" t="s">
        <v>125</v>
      </c>
      <c r="E1075" s="43" t="s">
        <v>166</v>
      </c>
      <c r="F1075" s="48" t="s">
        <v>167</v>
      </c>
      <c r="G1075" s="43">
        <v>9990</v>
      </c>
      <c r="H1075" s="43">
        <v>5</v>
      </c>
      <c r="I1075" s="206">
        <v>43332.2182523148</v>
      </c>
      <c r="J1075" s="2" t="s">
        <v>154</v>
      </c>
      <c r="K1075" s="68" t="str">
        <f>VLOOKUP(D1075,Base!D:E,2,0)</f>
        <v>MACUL</v>
      </c>
    </row>
    <row r="1076" spans="1:11" ht="15" customHeight="1" x14ac:dyDescent="0.25">
      <c r="A1076" s="18" t="str">
        <f t="shared" si="16"/>
        <v>2000365062741P</v>
      </c>
      <c r="B1076" s="43" t="s">
        <v>162</v>
      </c>
      <c r="C1076" s="43" t="s">
        <v>105</v>
      </c>
      <c r="D1076" s="43" t="s">
        <v>126</v>
      </c>
      <c r="E1076" s="43" t="s">
        <v>166</v>
      </c>
      <c r="F1076" s="48" t="s">
        <v>167</v>
      </c>
      <c r="G1076" s="43">
        <v>9990</v>
      </c>
      <c r="H1076" s="43">
        <v>5</v>
      </c>
      <c r="I1076" s="206">
        <v>43332.217430555553</v>
      </c>
      <c r="J1076" s="2" t="s">
        <v>154</v>
      </c>
      <c r="K1076" s="68" t="str">
        <f>VLOOKUP(D1076,Base!D:E,2,0)</f>
        <v>MAIPU</v>
      </c>
    </row>
    <row r="1077" spans="1:11" ht="15" customHeight="1" x14ac:dyDescent="0.25">
      <c r="A1077" s="18" t="str">
        <f t="shared" si="16"/>
        <v>2000365062741P</v>
      </c>
      <c r="B1077" s="43" t="s">
        <v>162</v>
      </c>
      <c r="C1077" s="43" t="s">
        <v>105</v>
      </c>
      <c r="D1077" s="43" t="s">
        <v>127</v>
      </c>
      <c r="E1077" s="43" t="s">
        <v>166</v>
      </c>
      <c r="F1077" s="48" t="s">
        <v>167</v>
      </c>
      <c r="G1077" s="43">
        <v>10650</v>
      </c>
      <c r="H1077" s="43">
        <v>9</v>
      </c>
      <c r="I1077" s="206">
        <v>43332.217731481483</v>
      </c>
      <c r="J1077" s="2" t="s">
        <v>154</v>
      </c>
      <c r="K1077" s="68" t="str">
        <f>VLOOKUP(D1077,Base!D:E,2,0)</f>
        <v>MELIPILLA</v>
      </c>
    </row>
    <row r="1078" spans="1:11" ht="15" customHeight="1" x14ac:dyDescent="0.25">
      <c r="A1078" s="18" t="str">
        <f t="shared" si="16"/>
        <v>2000365062741P</v>
      </c>
      <c r="B1078" s="43" t="s">
        <v>162</v>
      </c>
      <c r="C1078" s="43" t="s">
        <v>105</v>
      </c>
      <c r="D1078" s="43" t="s">
        <v>128</v>
      </c>
      <c r="E1078" s="43" t="s">
        <v>166</v>
      </c>
      <c r="F1078" s="48" t="s">
        <v>167</v>
      </c>
      <c r="G1078" s="43">
        <v>9990</v>
      </c>
      <c r="H1078" s="43">
        <v>5</v>
      </c>
      <c r="I1078" s="206">
        <v>43332.217962962961</v>
      </c>
      <c r="J1078" s="2" t="s">
        <v>154</v>
      </c>
      <c r="K1078" s="68" t="str">
        <f>VLOOKUP(D1078,Base!D:E,2,0)</f>
        <v>ÑUÑOA</v>
      </c>
    </row>
    <row r="1079" spans="1:11" ht="15" customHeight="1" x14ac:dyDescent="0.25">
      <c r="A1079" s="18" t="str">
        <f t="shared" si="16"/>
        <v>2000365062741P</v>
      </c>
      <c r="B1079" s="43" t="s">
        <v>162</v>
      </c>
      <c r="C1079" s="43" t="s">
        <v>105</v>
      </c>
      <c r="D1079" s="43" t="s">
        <v>129</v>
      </c>
      <c r="E1079" s="43" t="s">
        <v>166</v>
      </c>
      <c r="F1079" s="48" t="s">
        <v>167</v>
      </c>
      <c r="G1079" s="43">
        <v>9990</v>
      </c>
      <c r="H1079" s="43">
        <v>7</v>
      </c>
      <c r="I1079" s="206">
        <v>43332.218553240738</v>
      </c>
      <c r="J1079" s="2" t="s">
        <v>154</v>
      </c>
      <c r="K1079" s="68" t="str">
        <f>VLOOKUP(D1079,Base!D:E,2,0)</f>
        <v>PADRE HURTADO</v>
      </c>
    </row>
    <row r="1080" spans="1:11" ht="15" customHeight="1" x14ac:dyDescent="0.25">
      <c r="A1080" s="18" t="str">
        <f t="shared" si="16"/>
        <v>2000365062741P</v>
      </c>
      <c r="B1080" s="43" t="s">
        <v>162</v>
      </c>
      <c r="C1080" s="43" t="s">
        <v>105</v>
      </c>
      <c r="D1080" s="43" t="s">
        <v>130</v>
      </c>
      <c r="E1080" s="43" t="s">
        <v>166</v>
      </c>
      <c r="F1080" s="48" t="s">
        <v>167</v>
      </c>
      <c r="G1080" s="43">
        <v>11490</v>
      </c>
      <c r="H1080" s="43">
        <v>7</v>
      </c>
      <c r="I1080" s="206">
        <v>43332.219363425917</v>
      </c>
      <c r="J1080" s="2" t="s">
        <v>154</v>
      </c>
      <c r="K1080" s="68" t="str">
        <f>VLOOKUP(D1080,Base!D:E,2,0)</f>
        <v>PAINE</v>
      </c>
    </row>
    <row r="1081" spans="1:11" ht="15" customHeight="1" x14ac:dyDescent="0.25">
      <c r="A1081" s="18" t="str">
        <f t="shared" si="16"/>
        <v>2000365062741P</v>
      </c>
      <c r="B1081" s="43" t="s">
        <v>162</v>
      </c>
      <c r="C1081" s="43" t="s">
        <v>105</v>
      </c>
      <c r="D1081" s="43" t="s">
        <v>131</v>
      </c>
      <c r="E1081" s="43" t="s">
        <v>166</v>
      </c>
      <c r="F1081" s="48" t="s">
        <v>167</v>
      </c>
      <c r="G1081" s="43">
        <v>8990</v>
      </c>
      <c r="H1081" s="43">
        <v>5</v>
      </c>
      <c r="I1081" s="206">
        <v>43332.217465277783</v>
      </c>
      <c r="J1081" s="2" t="s">
        <v>154</v>
      </c>
      <c r="K1081" s="68" t="str">
        <f>VLOOKUP(D1081,Base!D:E,2,0)</f>
        <v>PEDRO AGUIRRE CERDA</v>
      </c>
    </row>
    <row r="1082" spans="1:11" ht="15" customHeight="1" x14ac:dyDescent="0.25">
      <c r="A1082" s="18" t="str">
        <f t="shared" si="16"/>
        <v>2000365062741P</v>
      </c>
      <c r="B1082" s="43" t="s">
        <v>162</v>
      </c>
      <c r="C1082" s="43" t="s">
        <v>105</v>
      </c>
      <c r="D1082" s="43" t="s">
        <v>132</v>
      </c>
      <c r="E1082" s="43" t="s">
        <v>166</v>
      </c>
      <c r="F1082" s="48" t="s">
        <v>167</v>
      </c>
      <c r="G1082" s="43">
        <v>9990</v>
      </c>
      <c r="H1082" s="43">
        <v>7</v>
      </c>
      <c r="I1082" s="206">
        <v>43332.218113425923</v>
      </c>
      <c r="J1082" s="2" t="s">
        <v>154</v>
      </c>
      <c r="K1082" s="68" t="str">
        <f>VLOOKUP(D1082,Base!D:E,2,0)</f>
        <v>PEÑAFLOR</v>
      </c>
    </row>
    <row r="1083" spans="1:11" ht="15" customHeight="1" x14ac:dyDescent="0.25">
      <c r="A1083" s="18" t="str">
        <f t="shared" si="16"/>
        <v>2000365062741P</v>
      </c>
      <c r="B1083" s="43" t="s">
        <v>162</v>
      </c>
      <c r="C1083" s="43" t="s">
        <v>105</v>
      </c>
      <c r="D1083" s="43" t="s">
        <v>133</v>
      </c>
      <c r="E1083" s="43" t="s">
        <v>166</v>
      </c>
      <c r="F1083" s="48" t="s">
        <v>167</v>
      </c>
      <c r="G1083" s="43">
        <v>9990</v>
      </c>
      <c r="H1083" s="43">
        <v>5</v>
      </c>
      <c r="I1083" s="206">
        <v>43332.218969907408</v>
      </c>
      <c r="J1083" s="2" t="s">
        <v>154</v>
      </c>
      <c r="K1083" s="68" t="str">
        <f>VLOOKUP(D1083,Base!D:E,2,0)</f>
        <v>PEÑALOLEN</v>
      </c>
    </row>
    <row r="1084" spans="1:11" ht="15" customHeight="1" x14ac:dyDescent="0.25">
      <c r="A1084" s="18" t="str">
        <f t="shared" si="16"/>
        <v>2000365062741P</v>
      </c>
      <c r="B1084" s="43" t="s">
        <v>162</v>
      </c>
      <c r="C1084" s="43" t="s">
        <v>105</v>
      </c>
      <c r="D1084" s="43" t="s">
        <v>134</v>
      </c>
      <c r="E1084" s="48" t="s">
        <v>166</v>
      </c>
      <c r="F1084" s="48" t="s">
        <v>167</v>
      </c>
      <c r="G1084" s="48">
        <v>9990</v>
      </c>
      <c r="H1084" s="43">
        <v>5</v>
      </c>
      <c r="I1084" s="206">
        <v>43332.217523148152</v>
      </c>
      <c r="J1084" s="2" t="s">
        <v>154</v>
      </c>
      <c r="K1084" s="68" t="str">
        <f>VLOOKUP(D1084,Base!D:E,2,0)</f>
        <v>PROVIDENCIA</v>
      </c>
    </row>
    <row r="1085" spans="1:11" ht="15" customHeight="1" x14ac:dyDescent="0.25">
      <c r="A1085" s="18" t="str">
        <f t="shared" si="16"/>
        <v>2000365062741P</v>
      </c>
      <c r="B1085" s="43" t="s">
        <v>162</v>
      </c>
      <c r="C1085" s="43" t="s">
        <v>105</v>
      </c>
      <c r="D1085" s="43" t="s">
        <v>135</v>
      </c>
      <c r="E1085" s="48" t="s">
        <v>166</v>
      </c>
      <c r="F1085" s="48" t="s">
        <v>167</v>
      </c>
      <c r="G1085" s="48">
        <v>9990</v>
      </c>
      <c r="H1085" s="43">
        <v>5</v>
      </c>
      <c r="I1085" s="206">
        <v>43332.217615740738</v>
      </c>
      <c r="J1085" s="2" t="s">
        <v>154</v>
      </c>
      <c r="K1085" s="68" t="str">
        <f>VLOOKUP(D1085,Base!D:E,2,0)</f>
        <v>PUDAHUEL</v>
      </c>
    </row>
    <row r="1086" spans="1:11" ht="15" customHeight="1" x14ac:dyDescent="0.25">
      <c r="A1086" s="18" t="str">
        <f t="shared" si="16"/>
        <v>2000365062741P</v>
      </c>
      <c r="B1086" s="43" t="s">
        <v>162</v>
      </c>
      <c r="C1086" s="43" t="s">
        <v>105</v>
      </c>
      <c r="D1086" s="43" t="s">
        <v>136</v>
      </c>
      <c r="E1086" s="48" t="s">
        <v>166</v>
      </c>
      <c r="F1086" s="48" t="s">
        <v>167</v>
      </c>
      <c r="G1086" s="48">
        <v>9990</v>
      </c>
      <c r="H1086" s="43">
        <v>5</v>
      </c>
      <c r="I1086" s="206">
        <v>43332.21775462963</v>
      </c>
      <c r="J1086" s="2" t="s">
        <v>154</v>
      </c>
      <c r="K1086" s="68" t="str">
        <f>VLOOKUP(D1086,Base!D:E,2,0)</f>
        <v>PUENTE ALTO</v>
      </c>
    </row>
    <row r="1087" spans="1:11" ht="15" customHeight="1" x14ac:dyDescent="0.25">
      <c r="A1087" s="18" t="str">
        <f t="shared" si="16"/>
        <v>2000365062741P</v>
      </c>
      <c r="B1087" s="43" t="s">
        <v>162</v>
      </c>
      <c r="C1087" s="43" t="s">
        <v>105</v>
      </c>
      <c r="D1087" s="43" t="s">
        <v>137</v>
      </c>
      <c r="E1087" s="48" t="s">
        <v>166</v>
      </c>
      <c r="F1087" s="48" t="s">
        <v>167</v>
      </c>
      <c r="G1087" s="48">
        <v>9990</v>
      </c>
      <c r="H1087" s="43">
        <v>5</v>
      </c>
      <c r="I1087" s="206">
        <v>43332.217511574083</v>
      </c>
      <c r="J1087" s="2" t="s">
        <v>154</v>
      </c>
      <c r="K1087" s="68" t="str">
        <f>VLOOKUP(D1087,Base!D:E,2,0)</f>
        <v>QUILICURA</v>
      </c>
    </row>
    <row r="1088" spans="1:11" ht="15" customHeight="1" x14ac:dyDescent="0.25">
      <c r="A1088" s="18" t="str">
        <f t="shared" si="16"/>
        <v>2000365062741P</v>
      </c>
      <c r="B1088" s="43" t="s">
        <v>162</v>
      </c>
      <c r="C1088" s="43" t="s">
        <v>105</v>
      </c>
      <c r="D1088" s="43" t="s">
        <v>138</v>
      </c>
      <c r="E1088" s="48" t="s">
        <v>166</v>
      </c>
      <c r="F1088" s="48" t="s">
        <v>167</v>
      </c>
      <c r="G1088" s="48">
        <v>9990</v>
      </c>
      <c r="H1088" s="43">
        <v>5</v>
      </c>
      <c r="I1088" s="206">
        <v>43332.218969907408</v>
      </c>
      <c r="J1088" s="2" t="s">
        <v>154</v>
      </c>
      <c r="K1088" s="68" t="str">
        <f>VLOOKUP(D1088,Base!D:E,2,0)</f>
        <v>QUINTA NORMAL</v>
      </c>
    </row>
    <row r="1089" spans="1:11" ht="15" customHeight="1" x14ac:dyDescent="0.25">
      <c r="A1089" s="18" t="str">
        <f t="shared" si="16"/>
        <v>2000365062741P</v>
      </c>
      <c r="B1089" s="43" t="s">
        <v>162</v>
      </c>
      <c r="C1089" s="43" t="s">
        <v>105</v>
      </c>
      <c r="D1089" s="43" t="s">
        <v>139</v>
      </c>
      <c r="E1089" s="48" t="s">
        <v>166</v>
      </c>
      <c r="F1089" s="48" t="s">
        <v>167</v>
      </c>
      <c r="G1089" s="43">
        <v>9990</v>
      </c>
      <c r="H1089" s="43">
        <v>5</v>
      </c>
      <c r="I1089" s="206">
        <v>43332.217615740738</v>
      </c>
      <c r="J1089" s="2" t="s">
        <v>154</v>
      </c>
      <c r="K1089" s="68" t="str">
        <f>VLOOKUP(D1089,Base!D:E,2,0)</f>
        <v>RECOLETA</v>
      </c>
    </row>
    <row r="1090" spans="1:11" ht="15" customHeight="1" x14ac:dyDescent="0.25">
      <c r="A1090" s="18" t="str">
        <f t="shared" ref="A1090:A1153" si="17">E1090</f>
        <v>2000365062741P</v>
      </c>
      <c r="B1090" s="43" t="s">
        <v>162</v>
      </c>
      <c r="C1090" s="43" t="s">
        <v>105</v>
      </c>
      <c r="D1090" s="43" t="s">
        <v>140</v>
      </c>
      <c r="E1090" s="43" t="s">
        <v>166</v>
      </c>
      <c r="F1090" s="48" t="s">
        <v>167</v>
      </c>
      <c r="G1090" s="43">
        <v>9990</v>
      </c>
      <c r="H1090" s="43">
        <v>5</v>
      </c>
      <c r="I1090" s="206">
        <v>43332.218287037038</v>
      </c>
      <c r="J1090" s="2" t="s">
        <v>154</v>
      </c>
      <c r="K1090" s="68" t="str">
        <f>VLOOKUP(D1090,Base!D:E,2,0)</f>
        <v>RENCA</v>
      </c>
    </row>
    <row r="1091" spans="1:11" ht="15" customHeight="1" x14ac:dyDescent="0.25">
      <c r="A1091" s="18" t="str">
        <f t="shared" si="17"/>
        <v>2000365062741P</v>
      </c>
      <c r="B1091" s="43" t="s">
        <v>162</v>
      </c>
      <c r="C1091" s="43" t="s">
        <v>105</v>
      </c>
      <c r="D1091" s="43" t="s">
        <v>141</v>
      </c>
      <c r="E1091" s="43" t="s">
        <v>166</v>
      </c>
      <c r="F1091" s="48" t="s">
        <v>167</v>
      </c>
      <c r="G1091" s="43">
        <v>9990</v>
      </c>
      <c r="H1091" s="43">
        <v>5</v>
      </c>
      <c r="I1091" s="206">
        <v>43332.219224537039</v>
      </c>
      <c r="J1091" s="2" t="s">
        <v>154</v>
      </c>
      <c r="K1091" s="68" t="str">
        <f>VLOOKUP(D1091,Base!D:E,2,0)</f>
        <v>SAN BERNARDO</v>
      </c>
    </row>
    <row r="1092" spans="1:11" ht="15" customHeight="1" x14ac:dyDescent="0.25">
      <c r="A1092" s="18" t="str">
        <f t="shared" si="17"/>
        <v>2000365062741P</v>
      </c>
      <c r="B1092" s="43" t="s">
        <v>162</v>
      </c>
      <c r="C1092" s="43" t="s">
        <v>105</v>
      </c>
      <c r="D1092" s="43" t="s">
        <v>142</v>
      </c>
      <c r="E1092" s="43" t="s">
        <v>166</v>
      </c>
      <c r="F1092" s="48" t="s">
        <v>167</v>
      </c>
      <c r="G1092" s="43">
        <v>8990</v>
      </c>
      <c r="H1092" s="43">
        <v>5</v>
      </c>
      <c r="I1092" s="206">
        <v>43332.218692129631</v>
      </c>
      <c r="J1092" s="2" t="s">
        <v>154</v>
      </c>
      <c r="K1092" s="68" t="str">
        <f>VLOOKUP(D1092,Base!D:E,2,0)</f>
        <v>SAN JOAQUIN</v>
      </c>
    </row>
    <row r="1093" spans="1:11" ht="15" customHeight="1" x14ac:dyDescent="0.25">
      <c r="A1093" s="18" t="str">
        <f t="shared" si="17"/>
        <v>2000365062741P</v>
      </c>
      <c r="B1093" s="43" t="s">
        <v>162</v>
      </c>
      <c r="C1093" s="43" t="s">
        <v>105</v>
      </c>
      <c r="D1093" s="43" t="s">
        <v>143</v>
      </c>
      <c r="E1093" s="43" t="s">
        <v>166</v>
      </c>
      <c r="F1093" s="48" t="s">
        <v>167</v>
      </c>
      <c r="G1093" s="43">
        <v>7990</v>
      </c>
      <c r="H1093" s="43">
        <v>5</v>
      </c>
      <c r="I1093" s="206">
        <v>43332.217523148152</v>
      </c>
      <c r="J1093" s="2" t="s">
        <v>154</v>
      </c>
      <c r="K1093" s="68" t="str">
        <f>VLOOKUP(D1093,Base!D:E,2,0)</f>
        <v>SAN MIGUEL</v>
      </c>
    </row>
    <row r="1094" spans="1:11" ht="15" customHeight="1" x14ac:dyDescent="0.25">
      <c r="A1094" s="18" t="str">
        <f t="shared" si="17"/>
        <v>2000365062741P</v>
      </c>
      <c r="B1094" s="43" t="s">
        <v>162</v>
      </c>
      <c r="C1094" s="43" t="s">
        <v>105</v>
      </c>
      <c r="D1094" s="43" t="s">
        <v>144</v>
      </c>
      <c r="E1094" s="43" t="s">
        <v>166</v>
      </c>
      <c r="F1094" s="48" t="s">
        <v>167</v>
      </c>
      <c r="G1094" s="43">
        <v>8990</v>
      </c>
      <c r="H1094" s="43">
        <v>5</v>
      </c>
      <c r="I1094" s="206">
        <v>43332.217615740738</v>
      </c>
      <c r="J1094" s="2" t="s">
        <v>154</v>
      </c>
      <c r="K1094" s="68" t="str">
        <f>VLOOKUP(D1094,Base!D:E,2,0)</f>
        <v>SAN RAMON</v>
      </c>
    </row>
    <row r="1095" spans="1:11" ht="15" customHeight="1" x14ac:dyDescent="0.25">
      <c r="A1095" s="18" t="str">
        <f t="shared" si="17"/>
        <v>2000365062741P</v>
      </c>
      <c r="B1095" s="43" t="s">
        <v>162</v>
      </c>
      <c r="C1095" s="43" t="s">
        <v>105</v>
      </c>
      <c r="D1095" s="43" t="s">
        <v>145</v>
      </c>
      <c r="E1095" s="43" t="s">
        <v>166</v>
      </c>
      <c r="F1095" s="48" t="s">
        <v>167</v>
      </c>
      <c r="G1095" s="43">
        <v>9990</v>
      </c>
      <c r="H1095" s="43">
        <v>5</v>
      </c>
      <c r="I1095" s="206">
        <v>43332.21856481483</v>
      </c>
      <c r="J1095" s="2" t="s">
        <v>154</v>
      </c>
      <c r="K1095" s="68" t="str">
        <f>VLOOKUP(D1095,Base!D:E,2,0)</f>
        <v>SANTIAGO</v>
      </c>
    </row>
    <row r="1096" spans="1:11" ht="15" customHeight="1" x14ac:dyDescent="0.25">
      <c r="A1096" s="18" t="str">
        <f t="shared" si="17"/>
        <v>2000365062741P</v>
      </c>
      <c r="B1096" s="43" t="s">
        <v>162</v>
      </c>
      <c r="C1096" s="43" t="s">
        <v>105</v>
      </c>
      <c r="D1096" s="43" t="s">
        <v>146</v>
      </c>
      <c r="E1096" s="43" t="s">
        <v>166</v>
      </c>
      <c r="F1096" s="48" t="s">
        <v>167</v>
      </c>
      <c r="G1096" s="43">
        <v>8990</v>
      </c>
      <c r="H1096" s="43">
        <v>7</v>
      </c>
      <c r="I1096" s="206">
        <v>43332.217442129629</v>
      </c>
      <c r="J1096" s="2" t="s">
        <v>154</v>
      </c>
      <c r="K1096" s="68" t="str">
        <f>VLOOKUP(D1096,Base!D:E,2,0)</f>
        <v>TALAGANTE</v>
      </c>
    </row>
    <row r="1097" spans="1:11" ht="15" customHeight="1" x14ac:dyDescent="0.25">
      <c r="A1097" s="18" t="str">
        <f t="shared" si="17"/>
        <v>2000365062741P</v>
      </c>
      <c r="B1097" s="43" t="s">
        <v>162</v>
      </c>
      <c r="C1097" s="43" t="s">
        <v>105</v>
      </c>
      <c r="D1097" s="43" t="s">
        <v>147</v>
      </c>
      <c r="E1097" s="43" t="s">
        <v>166</v>
      </c>
      <c r="F1097" s="48" t="s">
        <v>167</v>
      </c>
      <c r="G1097" s="43">
        <v>9990</v>
      </c>
      <c r="H1097" s="43">
        <v>5</v>
      </c>
      <c r="I1097" s="206">
        <v>43332.21769675926</v>
      </c>
      <c r="J1097" s="2" t="s">
        <v>154</v>
      </c>
      <c r="K1097" s="68" t="str">
        <f>VLOOKUP(D1097,Base!D:E,2,0)</f>
        <v>VITACURA</v>
      </c>
    </row>
    <row r="1098" spans="1:11" ht="15" customHeight="1" x14ac:dyDescent="0.25">
      <c r="A1098" s="18" t="str">
        <f t="shared" si="17"/>
        <v>2000367844833P</v>
      </c>
      <c r="B1098" s="43" t="s">
        <v>162</v>
      </c>
      <c r="C1098" s="43" t="s">
        <v>36</v>
      </c>
      <c r="D1098" s="43" t="s">
        <v>37</v>
      </c>
      <c r="E1098" s="43" t="s">
        <v>168</v>
      </c>
      <c r="F1098" s="48" t="s">
        <v>169</v>
      </c>
      <c r="G1098" s="43">
        <v>21990</v>
      </c>
      <c r="H1098" s="43">
        <v>3</v>
      </c>
      <c r="I1098" s="206">
        <v>43332.217581018522</v>
      </c>
      <c r="J1098" s="2" t="s">
        <v>156</v>
      </c>
      <c r="K1098" s="68" t="str">
        <f>VLOOKUP(D1098,Base!D:E,2,0)</f>
        <v>ANTOFAGASTA</v>
      </c>
    </row>
    <row r="1099" spans="1:11" ht="15" customHeight="1" x14ac:dyDescent="0.25">
      <c r="A1099" s="18" t="str">
        <f t="shared" si="17"/>
        <v>2000367844833P</v>
      </c>
      <c r="B1099" s="43" t="s">
        <v>162</v>
      </c>
      <c r="C1099" s="43" t="s">
        <v>36</v>
      </c>
      <c r="D1099" s="43" t="s">
        <v>42</v>
      </c>
      <c r="E1099" s="43" t="s">
        <v>168</v>
      </c>
      <c r="F1099" s="48" t="s">
        <v>169</v>
      </c>
      <c r="G1099" s="43">
        <v>23990</v>
      </c>
      <c r="H1099" s="43">
        <v>3</v>
      </c>
      <c r="I1099" s="206">
        <v>43332.217395833337</v>
      </c>
      <c r="J1099" s="2" t="s">
        <v>156</v>
      </c>
      <c r="K1099" s="68" t="str">
        <f>VLOOKUP(D1099,Base!D:E,2,0)</f>
        <v>CALAMA</v>
      </c>
    </row>
    <row r="1100" spans="1:11" ht="15" customHeight="1" x14ac:dyDescent="0.25">
      <c r="A1100" s="18" t="str">
        <f t="shared" si="17"/>
        <v>2000367844833P</v>
      </c>
      <c r="B1100" s="43" t="s">
        <v>162</v>
      </c>
      <c r="C1100" s="43" t="s">
        <v>44</v>
      </c>
      <c r="D1100" s="43" t="s">
        <v>45</v>
      </c>
      <c r="E1100" s="43" t="s">
        <v>168</v>
      </c>
      <c r="F1100" s="48" t="s">
        <v>169</v>
      </c>
      <c r="G1100" s="43">
        <v>21990</v>
      </c>
      <c r="H1100" s="43">
        <v>5</v>
      </c>
      <c r="I1100" s="206">
        <v>43332.217719907407</v>
      </c>
      <c r="J1100" s="2" t="s">
        <v>156</v>
      </c>
      <c r="K1100" s="68" t="str">
        <f>VLOOKUP(D1100,Base!D:E,2,0)</f>
        <v>ARICA</v>
      </c>
    </row>
    <row r="1101" spans="1:11" ht="15" customHeight="1" x14ac:dyDescent="0.25">
      <c r="A1101" s="18" t="str">
        <f t="shared" si="17"/>
        <v>2000367844833P</v>
      </c>
      <c r="B1101" s="43" t="s">
        <v>162</v>
      </c>
      <c r="C1101" s="43" t="s">
        <v>46</v>
      </c>
      <c r="D1101" s="43" t="s">
        <v>47</v>
      </c>
      <c r="E1101" s="43" t="s">
        <v>168</v>
      </c>
      <c r="F1101" s="48" t="s">
        <v>169</v>
      </c>
      <c r="G1101" s="43">
        <v>12990</v>
      </c>
      <c r="H1101" s="43">
        <v>2</v>
      </c>
      <c r="I1101" s="206">
        <v>43332.217465277783</v>
      </c>
      <c r="J1101" s="2" t="s">
        <v>156</v>
      </c>
      <c r="K1101" s="68" t="str">
        <f>VLOOKUP(D1101,Base!D:E,2,0)</f>
        <v>COPIAPO</v>
      </c>
    </row>
    <row r="1102" spans="1:11" ht="15" customHeight="1" x14ac:dyDescent="0.25">
      <c r="A1102" s="18" t="str">
        <f t="shared" si="17"/>
        <v>2000367844833P</v>
      </c>
      <c r="B1102" s="43" t="s">
        <v>162</v>
      </c>
      <c r="C1102" s="43" t="s">
        <v>46</v>
      </c>
      <c r="D1102" s="43" t="s">
        <v>48</v>
      </c>
      <c r="E1102" s="43" t="s">
        <v>168</v>
      </c>
      <c r="F1102" s="48" t="s">
        <v>169</v>
      </c>
      <c r="G1102" s="43">
        <v>9990</v>
      </c>
      <c r="H1102" s="43">
        <v>2</v>
      </c>
      <c r="I1102" s="206">
        <v>43332.21856481483</v>
      </c>
      <c r="J1102" s="2" t="s">
        <v>156</v>
      </c>
      <c r="K1102" s="68" t="str">
        <f>VLOOKUP(D1102,Base!D:E,2,0)</f>
        <v>VALLENAR</v>
      </c>
    </row>
    <row r="1103" spans="1:11" ht="15" customHeight="1" x14ac:dyDescent="0.25">
      <c r="A1103" s="18" t="str">
        <f t="shared" si="17"/>
        <v>2000367844833P</v>
      </c>
      <c r="B1103" s="43" t="s">
        <v>162</v>
      </c>
      <c r="C1103" s="43" t="s">
        <v>49</v>
      </c>
      <c r="D1103" s="43" t="s">
        <v>50</v>
      </c>
      <c r="E1103" s="43" t="s">
        <v>168</v>
      </c>
      <c r="F1103" s="48" t="s">
        <v>169</v>
      </c>
      <c r="G1103" s="43">
        <v>29990</v>
      </c>
      <c r="H1103" s="43">
        <v>11</v>
      </c>
      <c r="I1103" s="206">
        <v>43332.217974537038</v>
      </c>
      <c r="J1103" s="2" t="s">
        <v>156</v>
      </c>
      <c r="K1103" s="68" t="str">
        <f>VLOOKUP(D1103,Base!D:E,2,0)</f>
        <v>COYHAIQUE</v>
      </c>
    </row>
    <row r="1104" spans="1:11" ht="15" customHeight="1" x14ac:dyDescent="0.25">
      <c r="A1104" s="18" t="str">
        <f t="shared" si="17"/>
        <v>2000367844833P</v>
      </c>
      <c r="B1104" s="43" t="s">
        <v>162</v>
      </c>
      <c r="C1104" s="43" t="s">
        <v>51</v>
      </c>
      <c r="D1104" s="43" t="s">
        <v>52</v>
      </c>
      <c r="E1104" s="43" t="s">
        <v>168</v>
      </c>
      <c r="F1104" s="48" t="s">
        <v>169</v>
      </c>
      <c r="G1104" s="43">
        <v>16500</v>
      </c>
      <c r="H1104" s="43">
        <v>2</v>
      </c>
      <c r="I1104" s="206">
        <v>43332.217453703714</v>
      </c>
      <c r="J1104" s="2" t="s">
        <v>156</v>
      </c>
      <c r="K1104" s="68" t="str">
        <f>VLOOKUP(D1104,Base!D:E,2,0)</f>
        <v>COQUIMBO</v>
      </c>
    </row>
    <row r="1105" spans="1:11" ht="15" customHeight="1" x14ac:dyDescent="0.25">
      <c r="A1105" s="18" t="str">
        <f t="shared" si="17"/>
        <v>2000367844833P</v>
      </c>
      <c r="B1105" s="43" t="s">
        <v>162</v>
      </c>
      <c r="C1105" s="43" t="s">
        <v>51</v>
      </c>
      <c r="D1105" s="43" t="s">
        <v>53</v>
      </c>
      <c r="E1105" s="43" t="s">
        <v>168</v>
      </c>
      <c r="F1105" s="48" t="s">
        <v>169</v>
      </c>
      <c r="G1105" s="43">
        <v>19000</v>
      </c>
      <c r="H1105" s="43">
        <v>2</v>
      </c>
      <c r="I1105" s="206">
        <v>43332.218831018523</v>
      </c>
      <c r="J1105" s="2" t="s">
        <v>156</v>
      </c>
      <c r="K1105" s="68" t="str">
        <f>VLOOKUP(D1105,Base!D:E,2,0)</f>
        <v>ILLAPEL</v>
      </c>
    </row>
    <row r="1106" spans="1:11" ht="15" customHeight="1" x14ac:dyDescent="0.25">
      <c r="A1106" s="18" t="str">
        <f t="shared" si="17"/>
        <v>2000367844833P</v>
      </c>
      <c r="B1106" s="43" t="s">
        <v>162</v>
      </c>
      <c r="C1106" s="43" t="s">
        <v>51</v>
      </c>
      <c r="D1106" s="43" t="s">
        <v>54</v>
      </c>
      <c r="E1106" s="43" t="s">
        <v>168</v>
      </c>
      <c r="F1106" s="48" t="s">
        <v>169</v>
      </c>
      <c r="G1106" s="43">
        <v>16500</v>
      </c>
      <c r="H1106" s="43">
        <v>2</v>
      </c>
      <c r="I1106" s="206">
        <v>43332.21756944443</v>
      </c>
      <c r="J1106" s="2" t="s">
        <v>156</v>
      </c>
      <c r="K1106" s="68" t="str">
        <f>VLOOKUP(D1106,Base!D:E,2,0)</f>
        <v>LA SERENA</v>
      </c>
    </row>
    <row r="1107" spans="1:11" ht="15" customHeight="1" x14ac:dyDescent="0.25">
      <c r="A1107" s="18" t="str">
        <f t="shared" si="17"/>
        <v>2000367844833P</v>
      </c>
      <c r="B1107" s="43" t="s">
        <v>162</v>
      </c>
      <c r="C1107" s="43" t="s">
        <v>51</v>
      </c>
      <c r="D1107" s="43" t="s">
        <v>55</v>
      </c>
      <c r="E1107" s="43" t="s">
        <v>168</v>
      </c>
      <c r="F1107" s="48" t="s">
        <v>169</v>
      </c>
      <c r="G1107" s="43">
        <v>19000</v>
      </c>
      <c r="H1107" s="43">
        <v>3</v>
      </c>
      <c r="I1107" s="206">
        <v>43332.219618055547</v>
      </c>
      <c r="J1107" s="2" t="s">
        <v>156</v>
      </c>
      <c r="K1107" s="68" t="str">
        <f>VLOOKUP(D1107,Base!D:E,2,0)</f>
        <v>LOS VILOS</v>
      </c>
    </row>
    <row r="1108" spans="1:11" ht="15" customHeight="1" x14ac:dyDescent="0.25">
      <c r="A1108" s="18" t="str">
        <f t="shared" si="17"/>
        <v>2000367844833P</v>
      </c>
      <c r="B1108" s="43" t="s">
        <v>162</v>
      </c>
      <c r="C1108" s="43" t="s">
        <v>51</v>
      </c>
      <c r="D1108" s="43" t="s">
        <v>56</v>
      </c>
      <c r="E1108" s="43" t="s">
        <v>168</v>
      </c>
      <c r="F1108" s="48" t="s">
        <v>169</v>
      </c>
      <c r="G1108" s="43">
        <v>19000</v>
      </c>
      <c r="H1108" s="43">
        <v>2</v>
      </c>
      <c r="I1108" s="206">
        <v>43332.219618055547</v>
      </c>
      <c r="J1108" s="2" t="s">
        <v>156</v>
      </c>
      <c r="K1108" s="68" t="str">
        <f>VLOOKUP(D1108,Base!D:E,2,0)</f>
        <v>OVALLE</v>
      </c>
    </row>
    <row r="1109" spans="1:11" ht="15" customHeight="1" x14ac:dyDescent="0.25">
      <c r="A1109" s="18" t="str">
        <f t="shared" si="17"/>
        <v>2000367844833P</v>
      </c>
      <c r="B1109" s="43" t="s">
        <v>162</v>
      </c>
      <c r="C1109" s="43" t="s">
        <v>51</v>
      </c>
      <c r="D1109" s="43" t="s">
        <v>57</v>
      </c>
      <c r="E1109" s="43" t="s">
        <v>168</v>
      </c>
      <c r="F1109" s="48" t="s">
        <v>169</v>
      </c>
      <c r="G1109" s="43">
        <v>19000</v>
      </c>
      <c r="H1109" s="43">
        <v>2</v>
      </c>
      <c r="I1109" s="206">
        <v>43332.218969907408</v>
      </c>
      <c r="J1109" s="2" t="s">
        <v>156</v>
      </c>
      <c r="K1109" s="68" t="str">
        <f>VLOOKUP(D1109,Base!D:E,2,0)</f>
        <v>SALAMANCA</v>
      </c>
    </row>
    <row r="1110" spans="1:11" ht="15" customHeight="1" x14ac:dyDescent="0.25">
      <c r="A1110" s="18" t="str">
        <f t="shared" si="17"/>
        <v>2000367844833P</v>
      </c>
      <c r="B1110" s="43" t="s">
        <v>162</v>
      </c>
      <c r="C1110" s="43" t="s">
        <v>58</v>
      </c>
      <c r="D1110" s="43" t="s">
        <v>59</v>
      </c>
      <c r="E1110" s="43" t="s">
        <v>168</v>
      </c>
      <c r="F1110" s="48" t="s">
        <v>169</v>
      </c>
      <c r="G1110" s="43">
        <v>13550</v>
      </c>
      <c r="H1110" s="43">
        <v>1</v>
      </c>
      <c r="I1110" s="206">
        <v>43332.21947916667</v>
      </c>
      <c r="J1110" s="2" t="s">
        <v>156</v>
      </c>
      <c r="K1110" s="68" t="str">
        <f>VLOOKUP(D1110,Base!D:E,2,0)</f>
        <v>ANGOL</v>
      </c>
    </row>
    <row r="1111" spans="1:11" ht="15" customHeight="1" x14ac:dyDescent="0.25">
      <c r="A1111" s="18" t="str">
        <f t="shared" si="17"/>
        <v>2000367844833P</v>
      </c>
      <c r="B1111" s="43" t="s">
        <v>162</v>
      </c>
      <c r="C1111" s="43" t="s">
        <v>58</v>
      </c>
      <c r="D1111" s="43" t="s">
        <v>60</v>
      </c>
      <c r="E1111" s="43" t="s">
        <v>168</v>
      </c>
      <c r="F1111" s="48" t="s">
        <v>169</v>
      </c>
      <c r="G1111" s="43">
        <v>13550</v>
      </c>
      <c r="H1111" s="43">
        <v>3</v>
      </c>
      <c r="I1111" s="206">
        <v>43332.219606481478</v>
      </c>
      <c r="J1111" s="2" t="s">
        <v>156</v>
      </c>
      <c r="K1111" s="68" t="str">
        <f>VLOOKUP(D1111,Base!D:E,2,0)</f>
        <v>PUCÓN</v>
      </c>
    </row>
    <row r="1112" spans="1:11" ht="15" customHeight="1" x14ac:dyDescent="0.25">
      <c r="A1112" s="18" t="str">
        <f t="shared" si="17"/>
        <v>2000367844833P</v>
      </c>
      <c r="B1112" s="43" t="s">
        <v>162</v>
      </c>
      <c r="C1112" s="43" t="s">
        <v>58</v>
      </c>
      <c r="D1112" s="43" t="s">
        <v>61</v>
      </c>
      <c r="E1112" s="43" t="s">
        <v>168</v>
      </c>
      <c r="F1112" s="48" t="s">
        <v>169</v>
      </c>
      <c r="G1112" s="43">
        <v>11990</v>
      </c>
      <c r="H1112" s="43">
        <v>2</v>
      </c>
      <c r="I1112" s="206">
        <v>43332.217523148152</v>
      </c>
      <c r="J1112" s="2" t="s">
        <v>156</v>
      </c>
      <c r="K1112" s="68" t="str">
        <f>VLOOKUP(D1112,Base!D:E,2,0)</f>
        <v>TEMUCO</v>
      </c>
    </row>
    <row r="1113" spans="1:11" ht="15" customHeight="1" x14ac:dyDescent="0.25">
      <c r="A1113" s="18" t="str">
        <f t="shared" si="17"/>
        <v>2000367844833P</v>
      </c>
      <c r="B1113" s="43" t="s">
        <v>162</v>
      </c>
      <c r="C1113" s="43" t="s">
        <v>58</v>
      </c>
      <c r="D1113" s="43" t="s">
        <v>62</v>
      </c>
      <c r="E1113" s="43" t="s">
        <v>168</v>
      </c>
      <c r="F1113" s="48" t="s">
        <v>169</v>
      </c>
      <c r="G1113" s="43">
        <v>13550</v>
      </c>
      <c r="H1113" s="43">
        <v>3</v>
      </c>
      <c r="I1113" s="206">
        <v>43332.2184375</v>
      </c>
      <c r="J1113" s="2" t="s">
        <v>156</v>
      </c>
      <c r="K1113" s="68" t="str">
        <f>VLOOKUP(D1113,Base!D:E,2,0)</f>
        <v>VILLARRICA</v>
      </c>
    </row>
    <row r="1114" spans="1:11" ht="15" customHeight="1" x14ac:dyDescent="0.25">
      <c r="A1114" s="18" t="str">
        <f t="shared" si="17"/>
        <v>2000367844833P</v>
      </c>
      <c r="B1114" s="43" t="s">
        <v>162</v>
      </c>
      <c r="C1114" s="43" t="s">
        <v>63</v>
      </c>
      <c r="D1114" s="43" t="s">
        <v>64</v>
      </c>
      <c r="E1114" s="43" t="s">
        <v>168</v>
      </c>
      <c r="F1114" s="48" t="s">
        <v>169</v>
      </c>
      <c r="G1114" s="43">
        <v>11990</v>
      </c>
      <c r="H1114" s="43">
        <v>15</v>
      </c>
      <c r="I1114" s="206">
        <v>43332.2187037037</v>
      </c>
      <c r="J1114" s="2" t="s">
        <v>156</v>
      </c>
      <c r="K1114" s="68" t="str">
        <f>VLOOKUP(D1114,Base!D:E,2,0)</f>
        <v>CASTRO</v>
      </c>
    </row>
    <row r="1115" spans="1:11" ht="15" customHeight="1" x14ac:dyDescent="0.25">
      <c r="A1115" s="18" t="str">
        <f t="shared" si="17"/>
        <v>2000367844833P</v>
      </c>
      <c r="B1115" s="43" t="s">
        <v>162</v>
      </c>
      <c r="C1115" s="43" t="s">
        <v>63</v>
      </c>
      <c r="D1115" s="43" t="s">
        <v>65</v>
      </c>
      <c r="E1115" s="43" t="s">
        <v>168</v>
      </c>
      <c r="F1115" s="48" t="s">
        <v>169</v>
      </c>
      <c r="G1115" s="43">
        <v>13550</v>
      </c>
      <c r="H1115" s="43">
        <v>5</v>
      </c>
      <c r="I1115" s="206">
        <v>43332.217395833337</v>
      </c>
      <c r="J1115" s="2" t="s">
        <v>156</v>
      </c>
      <c r="K1115" s="68" t="str">
        <f>VLOOKUP(D1115,Base!D:E,2,0)</f>
        <v>OSORNO</v>
      </c>
    </row>
    <row r="1116" spans="1:11" ht="15" customHeight="1" x14ac:dyDescent="0.25">
      <c r="A1116" s="18" t="str">
        <f t="shared" si="17"/>
        <v>2000367844833P</v>
      </c>
      <c r="B1116" s="43" t="s">
        <v>162</v>
      </c>
      <c r="C1116" s="43" t="s">
        <v>63</v>
      </c>
      <c r="D1116" s="43" t="s">
        <v>66</v>
      </c>
      <c r="E1116" s="43" t="s">
        <v>168</v>
      </c>
      <c r="F1116" s="48" t="s">
        <v>169</v>
      </c>
      <c r="G1116" s="43">
        <v>11990</v>
      </c>
      <c r="H1116" s="43">
        <v>2</v>
      </c>
      <c r="I1116" s="206">
        <v>43332.217546296299</v>
      </c>
      <c r="J1116" s="2" t="s">
        <v>156</v>
      </c>
      <c r="K1116" s="68" t="str">
        <f>VLOOKUP(D1116,Base!D:E,2,0)</f>
        <v>PUERTO MONTT</v>
      </c>
    </row>
    <row r="1117" spans="1:11" ht="15" customHeight="1" x14ac:dyDescent="0.25">
      <c r="A1117" s="18" t="str">
        <f t="shared" si="17"/>
        <v>2000367844833P</v>
      </c>
      <c r="B1117" s="43" t="s">
        <v>162</v>
      </c>
      <c r="C1117" s="43" t="s">
        <v>63</v>
      </c>
      <c r="D1117" s="43" t="s">
        <v>67</v>
      </c>
      <c r="E1117" s="43" t="s">
        <v>168</v>
      </c>
      <c r="F1117" s="48" t="s">
        <v>169</v>
      </c>
      <c r="G1117" s="43">
        <v>11550</v>
      </c>
      <c r="H1117" s="43">
        <v>2</v>
      </c>
      <c r="I1117" s="206">
        <v>43332.21947916667</v>
      </c>
      <c r="J1117" s="2" t="s">
        <v>156</v>
      </c>
      <c r="K1117" s="68" t="str">
        <f>VLOOKUP(D1117,Base!D:E,2,0)</f>
        <v>PUERTO VARAS</v>
      </c>
    </row>
    <row r="1118" spans="1:11" ht="15" customHeight="1" x14ac:dyDescent="0.25">
      <c r="A1118" s="18" t="str">
        <f t="shared" si="17"/>
        <v>2000367844833P</v>
      </c>
      <c r="B1118" s="43" t="s">
        <v>162</v>
      </c>
      <c r="C1118" s="43" t="s">
        <v>68</v>
      </c>
      <c r="D1118" s="43" t="s">
        <v>69</v>
      </c>
      <c r="E1118" s="43" t="s">
        <v>168</v>
      </c>
      <c r="F1118" s="48" t="s">
        <v>169</v>
      </c>
      <c r="G1118" s="43">
        <v>13550</v>
      </c>
      <c r="H1118" s="43">
        <v>11</v>
      </c>
      <c r="I1118" s="206">
        <v>43332.219224537039</v>
      </c>
      <c r="J1118" s="2" t="s">
        <v>156</v>
      </c>
      <c r="K1118" s="68" t="str">
        <f>VLOOKUP(D1118,Base!D:E,2,0)</f>
        <v>LA UNIÓN</v>
      </c>
    </row>
    <row r="1119" spans="1:11" ht="15" customHeight="1" x14ac:dyDescent="0.25">
      <c r="A1119" s="18" t="str">
        <f t="shared" si="17"/>
        <v>2000367844833P</v>
      </c>
      <c r="B1119" s="43" t="s">
        <v>162</v>
      </c>
      <c r="C1119" s="43" t="s">
        <v>68</v>
      </c>
      <c r="D1119" s="43" t="s">
        <v>70</v>
      </c>
      <c r="E1119" s="43" t="s">
        <v>168</v>
      </c>
      <c r="F1119" s="48" t="s">
        <v>169</v>
      </c>
      <c r="G1119" s="43">
        <v>15990</v>
      </c>
      <c r="H1119" s="43">
        <v>11</v>
      </c>
      <c r="I1119" s="206">
        <v>43332.217673611107</v>
      </c>
      <c r="J1119" s="2" t="s">
        <v>156</v>
      </c>
      <c r="K1119" s="68" t="str">
        <f>VLOOKUP(D1119,Base!D:E,2,0)</f>
        <v>VALDIVIA</v>
      </c>
    </row>
    <row r="1120" spans="1:11" ht="15" customHeight="1" x14ac:dyDescent="0.25">
      <c r="A1120" s="18" t="str">
        <f t="shared" si="17"/>
        <v>2000367844833P</v>
      </c>
      <c r="B1120" s="43" t="s">
        <v>162</v>
      </c>
      <c r="C1120" s="43" t="s">
        <v>73</v>
      </c>
      <c r="D1120" s="43" t="s">
        <v>74</v>
      </c>
      <c r="E1120" s="43" t="s">
        <v>168</v>
      </c>
      <c r="F1120" s="48" t="s">
        <v>169</v>
      </c>
      <c r="G1120" s="43">
        <v>21990</v>
      </c>
      <c r="H1120" s="43">
        <v>4</v>
      </c>
      <c r="I1120" s="206">
        <v>43332.217581018522</v>
      </c>
      <c r="J1120" s="2" t="s">
        <v>156</v>
      </c>
      <c r="K1120" s="68" t="str">
        <f>VLOOKUP(D1120,Base!D:E,2,0)</f>
        <v>IQUIQUE</v>
      </c>
    </row>
    <row r="1121" spans="1:11" ht="15" customHeight="1" x14ac:dyDescent="0.25">
      <c r="A1121" s="18" t="str">
        <f t="shared" si="17"/>
        <v>2000367844833P</v>
      </c>
      <c r="B1121" s="43" t="s">
        <v>162</v>
      </c>
      <c r="C1121" s="43" t="s">
        <v>75</v>
      </c>
      <c r="D1121" s="43" t="s">
        <v>76</v>
      </c>
      <c r="E1121" s="43" t="s">
        <v>168</v>
      </c>
      <c r="F1121" s="48" t="s">
        <v>169</v>
      </c>
      <c r="G1121" s="43">
        <v>8590</v>
      </c>
      <c r="H1121" s="43">
        <v>1</v>
      </c>
      <c r="I1121" s="206">
        <v>43332.2184375</v>
      </c>
      <c r="J1121" s="2" t="s">
        <v>156</v>
      </c>
      <c r="K1121" s="68" t="str">
        <f>VLOOKUP(D1121,Base!D:E,2,0)</f>
        <v>CON-CON</v>
      </c>
    </row>
    <row r="1122" spans="1:11" ht="15" customHeight="1" x14ac:dyDescent="0.25">
      <c r="A1122" s="18" t="str">
        <f t="shared" si="17"/>
        <v>2000367844833P</v>
      </c>
      <c r="B1122" s="43" t="s">
        <v>162</v>
      </c>
      <c r="C1122" s="43" t="s">
        <v>75</v>
      </c>
      <c r="D1122" s="43" t="s">
        <v>77</v>
      </c>
      <c r="E1122" s="43" t="s">
        <v>168</v>
      </c>
      <c r="F1122" s="48" t="s">
        <v>169</v>
      </c>
      <c r="G1122" s="43">
        <v>9450</v>
      </c>
      <c r="H1122" s="43">
        <v>1</v>
      </c>
      <c r="I1122" s="206">
        <v>43332.219618055547</v>
      </c>
      <c r="J1122" s="2" t="s">
        <v>156</v>
      </c>
      <c r="K1122" s="68" t="str">
        <f>VLOOKUP(D1122,Base!D:E,2,0)</f>
        <v>LIMACHE</v>
      </c>
    </row>
    <row r="1123" spans="1:11" ht="15" customHeight="1" x14ac:dyDescent="0.25">
      <c r="A1123" s="18" t="str">
        <f t="shared" si="17"/>
        <v>2000367844833P</v>
      </c>
      <c r="B1123" s="43" t="s">
        <v>162</v>
      </c>
      <c r="C1123" s="43" t="s">
        <v>75</v>
      </c>
      <c r="D1123" s="43" t="s">
        <v>78</v>
      </c>
      <c r="E1123" s="43" t="s">
        <v>168</v>
      </c>
      <c r="F1123" s="48" t="s">
        <v>169</v>
      </c>
      <c r="G1123" s="43">
        <v>10890</v>
      </c>
      <c r="H1123" s="43">
        <v>1</v>
      </c>
      <c r="I1123" s="206">
        <v>43332.218969907408</v>
      </c>
      <c r="J1123" s="2" t="s">
        <v>156</v>
      </c>
      <c r="K1123" s="68" t="str">
        <f>VLOOKUP(D1123,Base!D:E,2,0)</f>
        <v>LOS ANDES</v>
      </c>
    </row>
    <row r="1124" spans="1:11" ht="15" customHeight="1" x14ac:dyDescent="0.25">
      <c r="A1124" s="18" t="str">
        <f t="shared" si="17"/>
        <v>2000367844833P</v>
      </c>
      <c r="B1124" s="43" t="s">
        <v>162</v>
      </c>
      <c r="C1124" s="43" t="s">
        <v>75</v>
      </c>
      <c r="D1124" s="43" t="s">
        <v>79</v>
      </c>
      <c r="E1124" s="43" t="s">
        <v>168</v>
      </c>
      <c r="F1124" s="48" t="s">
        <v>169</v>
      </c>
      <c r="G1124" s="43">
        <v>8590</v>
      </c>
      <c r="H1124" s="43">
        <v>2</v>
      </c>
      <c r="I1124" s="206">
        <v>43332.218958333331</v>
      </c>
      <c r="J1124" s="2" t="s">
        <v>156</v>
      </c>
      <c r="K1124" s="68" t="str">
        <f>VLOOKUP(D1124,Base!D:E,2,0)</f>
        <v>QUILLOTA</v>
      </c>
    </row>
    <row r="1125" spans="1:11" ht="15" customHeight="1" x14ac:dyDescent="0.25">
      <c r="A1125" s="18" t="str">
        <f t="shared" si="17"/>
        <v>2000367844833P</v>
      </c>
      <c r="B1125" s="43" t="s">
        <v>162</v>
      </c>
      <c r="C1125" s="43" t="s">
        <v>75</v>
      </c>
      <c r="D1125" s="43" t="s">
        <v>80</v>
      </c>
      <c r="E1125" s="43" t="s">
        <v>168</v>
      </c>
      <c r="F1125" s="48" t="s">
        <v>169</v>
      </c>
      <c r="G1125" s="43">
        <v>9450</v>
      </c>
      <c r="H1125" s="43">
        <v>1</v>
      </c>
      <c r="I1125" s="206">
        <v>43332.217812499999</v>
      </c>
      <c r="J1125" s="2" t="s">
        <v>156</v>
      </c>
      <c r="K1125" s="68" t="str">
        <f>VLOOKUP(D1125,Base!D:E,2,0)</f>
        <v>QUILPUE</v>
      </c>
    </row>
    <row r="1126" spans="1:11" ht="15" customHeight="1" x14ac:dyDescent="0.25">
      <c r="A1126" s="18" t="str">
        <f t="shared" si="17"/>
        <v>2000367844833P</v>
      </c>
      <c r="B1126" s="43" t="s">
        <v>162</v>
      </c>
      <c r="C1126" s="43" t="s">
        <v>75</v>
      </c>
      <c r="D1126" s="43" t="s">
        <v>81</v>
      </c>
      <c r="E1126" s="43" t="s">
        <v>168</v>
      </c>
      <c r="F1126" s="48" t="s">
        <v>169</v>
      </c>
      <c r="G1126" s="43">
        <v>9990</v>
      </c>
      <c r="H1126" s="43">
        <v>1</v>
      </c>
      <c r="I1126" s="206">
        <v>43332.219618055547</v>
      </c>
      <c r="J1126" s="2" t="s">
        <v>156</v>
      </c>
      <c r="K1126" s="68" t="str">
        <f>VLOOKUP(D1126,Base!D:E,2,0)</f>
        <v>SAN ANTONIO</v>
      </c>
    </row>
    <row r="1127" spans="1:11" ht="15" customHeight="1" x14ac:dyDescent="0.25">
      <c r="A1127" s="18" t="str">
        <f t="shared" si="17"/>
        <v>2000367844833P</v>
      </c>
      <c r="B1127" s="43" t="s">
        <v>162</v>
      </c>
      <c r="C1127" s="43" t="s">
        <v>75</v>
      </c>
      <c r="D1127" s="43" t="s">
        <v>82</v>
      </c>
      <c r="E1127" s="43" t="s">
        <v>168</v>
      </c>
      <c r="F1127" s="48" t="s">
        <v>169</v>
      </c>
      <c r="G1127" s="43">
        <v>11750</v>
      </c>
      <c r="H1127" s="43">
        <v>1</v>
      </c>
      <c r="I1127" s="206">
        <v>43332.217685185176</v>
      </c>
      <c r="J1127" s="2" t="s">
        <v>156</v>
      </c>
      <c r="K1127" s="68" t="str">
        <f>VLOOKUP(D1127,Base!D:E,2,0)</f>
        <v>SAN FELIPE</v>
      </c>
    </row>
    <row r="1128" spans="1:11" ht="15" customHeight="1" x14ac:dyDescent="0.25">
      <c r="A1128" s="18" t="str">
        <f t="shared" si="17"/>
        <v>2000367844833P</v>
      </c>
      <c r="B1128" s="43" t="s">
        <v>162</v>
      </c>
      <c r="C1128" s="43" t="s">
        <v>75</v>
      </c>
      <c r="D1128" s="43" t="s">
        <v>83</v>
      </c>
      <c r="E1128" s="43" t="s">
        <v>168</v>
      </c>
      <c r="F1128" s="48" t="s">
        <v>169</v>
      </c>
      <c r="G1128" s="43">
        <v>8990</v>
      </c>
      <c r="H1128" s="43">
        <v>1</v>
      </c>
      <c r="I1128" s="206">
        <v>43332.218287037038</v>
      </c>
      <c r="J1128" s="2" t="s">
        <v>156</v>
      </c>
      <c r="K1128" s="68" t="str">
        <f>VLOOKUP(D1128,Base!D:E,2,0)</f>
        <v>VALPARAISO</v>
      </c>
    </row>
    <row r="1129" spans="1:11" ht="15" customHeight="1" x14ac:dyDescent="0.25">
      <c r="A1129" s="18" t="str">
        <f t="shared" si="17"/>
        <v>2000367844833P</v>
      </c>
      <c r="B1129" s="43" t="s">
        <v>162</v>
      </c>
      <c r="C1129" s="43" t="s">
        <v>75</v>
      </c>
      <c r="D1129" s="43" t="s">
        <v>84</v>
      </c>
      <c r="E1129" s="43" t="s">
        <v>168</v>
      </c>
      <c r="F1129" s="48" t="s">
        <v>169</v>
      </c>
      <c r="G1129" s="43">
        <v>9450</v>
      </c>
      <c r="H1129" s="43">
        <v>1</v>
      </c>
      <c r="I1129" s="206">
        <v>43332.218263888892</v>
      </c>
      <c r="J1129" s="2" t="s">
        <v>156</v>
      </c>
      <c r="K1129" s="68" t="str">
        <f>VLOOKUP(D1129,Base!D:E,2,0)</f>
        <v>VILLA ALEMANA</v>
      </c>
    </row>
    <row r="1130" spans="1:11" ht="15" customHeight="1" x14ac:dyDescent="0.25">
      <c r="A1130" s="18" t="str">
        <f t="shared" si="17"/>
        <v>2000367844833P</v>
      </c>
      <c r="B1130" s="43" t="s">
        <v>162</v>
      </c>
      <c r="C1130" s="43" t="s">
        <v>75</v>
      </c>
      <c r="D1130" s="43" t="s">
        <v>85</v>
      </c>
      <c r="E1130" s="43" t="s">
        <v>168</v>
      </c>
      <c r="F1130" s="48" t="s">
        <v>169</v>
      </c>
      <c r="G1130" s="43">
        <v>8990</v>
      </c>
      <c r="H1130" s="43">
        <v>1</v>
      </c>
      <c r="I1130" s="206">
        <v>43332.217534722222</v>
      </c>
      <c r="J1130" s="2" t="s">
        <v>156</v>
      </c>
      <c r="K1130" s="68" t="str">
        <f>VLOOKUP(D1130,Base!D:E,2,0)</f>
        <v>VIÑA DEL MAR</v>
      </c>
    </row>
    <row r="1131" spans="1:11" ht="15" customHeight="1" x14ac:dyDescent="0.25">
      <c r="A1131" s="18" t="str">
        <f t="shared" si="17"/>
        <v>2000367844833P</v>
      </c>
      <c r="B1131" s="43" t="s">
        <v>162</v>
      </c>
      <c r="C1131" s="43" t="s">
        <v>86</v>
      </c>
      <c r="D1131" s="43" t="s">
        <v>87</v>
      </c>
      <c r="E1131" s="43" t="s">
        <v>168</v>
      </c>
      <c r="F1131" s="48" t="s">
        <v>169</v>
      </c>
      <c r="G1131" s="43">
        <v>8990</v>
      </c>
      <c r="H1131" s="43">
        <v>2</v>
      </c>
      <c r="I1131" s="206">
        <v>43332.21974537037</v>
      </c>
      <c r="J1131" s="2" t="s">
        <v>156</v>
      </c>
      <c r="K1131" s="68" t="str">
        <f>VLOOKUP(D1131,Base!D:E,2,0)</f>
        <v>ARAUCO</v>
      </c>
    </row>
    <row r="1132" spans="1:11" ht="15" customHeight="1" x14ac:dyDescent="0.25">
      <c r="A1132" s="18" t="str">
        <f t="shared" si="17"/>
        <v>2000367844833P</v>
      </c>
      <c r="B1132" s="43" t="s">
        <v>162</v>
      </c>
      <c r="C1132" s="43" t="s">
        <v>86</v>
      </c>
      <c r="D1132" s="43" t="s">
        <v>88</v>
      </c>
      <c r="E1132" s="43" t="s">
        <v>168</v>
      </c>
      <c r="F1132" s="48" t="s">
        <v>169</v>
      </c>
      <c r="G1132" s="43">
        <v>12990</v>
      </c>
      <c r="H1132" s="43">
        <v>1</v>
      </c>
      <c r="I1132" s="206">
        <v>43332.219097222223</v>
      </c>
      <c r="J1132" s="2" t="s">
        <v>156</v>
      </c>
      <c r="K1132" s="68" t="str">
        <f>VLOOKUP(D1132,Base!D:E,2,0)</f>
        <v>CHIGUAYANTE</v>
      </c>
    </row>
    <row r="1133" spans="1:11" ht="15" customHeight="1" x14ac:dyDescent="0.25">
      <c r="A1133" s="18" t="str">
        <f t="shared" si="17"/>
        <v>2000367844833P</v>
      </c>
      <c r="B1133" s="43" t="s">
        <v>162</v>
      </c>
      <c r="C1133" s="43" t="s">
        <v>86</v>
      </c>
      <c r="D1133" s="43" t="s">
        <v>89</v>
      </c>
      <c r="E1133" s="43" t="s">
        <v>168</v>
      </c>
      <c r="F1133" s="48" t="s">
        <v>169</v>
      </c>
      <c r="G1133" s="43">
        <v>8990</v>
      </c>
      <c r="H1133" s="43">
        <v>1</v>
      </c>
      <c r="I1133" s="206">
        <v>43332.218414351853</v>
      </c>
      <c r="J1133" s="2" t="s">
        <v>156</v>
      </c>
      <c r="K1133" s="68" t="str">
        <f>VLOOKUP(D1133,Base!D:E,2,0)</f>
        <v>CHILLAN</v>
      </c>
    </row>
    <row r="1134" spans="1:11" ht="15" customHeight="1" x14ac:dyDescent="0.25">
      <c r="A1134" s="18" t="str">
        <f t="shared" si="17"/>
        <v>2000367844833P</v>
      </c>
      <c r="B1134" s="43" t="s">
        <v>162</v>
      </c>
      <c r="C1134" s="43" t="s">
        <v>86</v>
      </c>
      <c r="D1134" s="43" t="s">
        <v>90</v>
      </c>
      <c r="E1134" s="43" t="s">
        <v>168</v>
      </c>
      <c r="F1134" s="48" t="s">
        <v>169</v>
      </c>
      <c r="G1134" s="43">
        <v>8990</v>
      </c>
      <c r="H1134" s="43">
        <v>1</v>
      </c>
      <c r="I1134" s="206">
        <v>43332.21769675926</v>
      </c>
      <c r="J1134" s="2" t="s">
        <v>156</v>
      </c>
      <c r="K1134" s="68" t="str">
        <f>VLOOKUP(D1134,Base!D:E,2,0)</f>
        <v>CONCEPCION</v>
      </c>
    </row>
    <row r="1135" spans="1:11" ht="15" customHeight="1" x14ac:dyDescent="0.25">
      <c r="A1135" s="18" t="str">
        <f t="shared" si="17"/>
        <v>2000367844833P</v>
      </c>
      <c r="B1135" s="43" t="s">
        <v>162</v>
      </c>
      <c r="C1135" s="43" t="s">
        <v>86</v>
      </c>
      <c r="D1135" s="43" t="s">
        <v>91</v>
      </c>
      <c r="E1135" s="43" t="s">
        <v>168</v>
      </c>
      <c r="F1135" s="48" t="s">
        <v>169</v>
      </c>
      <c r="G1135" s="43">
        <v>11990</v>
      </c>
      <c r="H1135" s="43">
        <v>1</v>
      </c>
      <c r="I1135" s="206">
        <v>43332.219224537039</v>
      </c>
      <c r="J1135" s="2" t="s">
        <v>156</v>
      </c>
      <c r="K1135" s="68" t="str">
        <f>VLOOKUP(D1135,Base!D:E,2,0)</f>
        <v>CORONEL</v>
      </c>
    </row>
    <row r="1136" spans="1:11" ht="15" customHeight="1" x14ac:dyDescent="0.25">
      <c r="A1136" s="18" t="str">
        <f t="shared" si="17"/>
        <v>2000367844833P</v>
      </c>
      <c r="B1136" s="43" t="s">
        <v>162</v>
      </c>
      <c r="C1136" s="43" t="s">
        <v>86</v>
      </c>
      <c r="D1136" s="43" t="s">
        <v>92</v>
      </c>
      <c r="E1136" s="43" t="s">
        <v>168</v>
      </c>
      <c r="F1136" s="48" t="s">
        <v>169</v>
      </c>
      <c r="G1136" s="43">
        <v>11990</v>
      </c>
      <c r="H1136" s="43">
        <v>2</v>
      </c>
      <c r="I1136" s="206">
        <v>43332.219363425917</v>
      </c>
      <c r="J1136" s="2" t="s">
        <v>156</v>
      </c>
      <c r="K1136" s="68" t="str">
        <f>VLOOKUP(D1136,Base!D:E,2,0)</f>
        <v>LEBU</v>
      </c>
    </row>
    <row r="1137" spans="1:11" ht="15" customHeight="1" x14ac:dyDescent="0.25">
      <c r="A1137" s="18" t="str">
        <f t="shared" si="17"/>
        <v>2000367844833P</v>
      </c>
      <c r="B1137" s="43" t="s">
        <v>162</v>
      </c>
      <c r="C1137" s="43" t="s">
        <v>86</v>
      </c>
      <c r="D1137" s="43" t="s">
        <v>93</v>
      </c>
      <c r="E1137" s="43" t="s">
        <v>168</v>
      </c>
      <c r="F1137" s="48" t="s">
        <v>169</v>
      </c>
      <c r="G1137" s="43">
        <v>9990</v>
      </c>
      <c r="H1137" s="43">
        <v>1</v>
      </c>
      <c r="I1137" s="206">
        <v>43332.217777777783</v>
      </c>
      <c r="J1137" s="2" t="s">
        <v>156</v>
      </c>
      <c r="K1137" s="68" t="str">
        <f>VLOOKUP(D1137,Base!D:E,2,0)</f>
        <v>LOS ANGELES</v>
      </c>
    </row>
    <row r="1138" spans="1:11" ht="15" customHeight="1" x14ac:dyDescent="0.25">
      <c r="A1138" s="18" t="str">
        <f t="shared" si="17"/>
        <v>2000367844833P</v>
      </c>
      <c r="B1138" s="43" t="s">
        <v>162</v>
      </c>
      <c r="C1138" s="43" t="s">
        <v>86</v>
      </c>
      <c r="D1138" s="43" t="s">
        <v>94</v>
      </c>
      <c r="E1138" s="43" t="s">
        <v>168</v>
      </c>
      <c r="F1138" s="48" t="s">
        <v>169</v>
      </c>
      <c r="G1138" s="43">
        <v>10990</v>
      </c>
      <c r="H1138" s="43">
        <v>1</v>
      </c>
      <c r="I1138" s="206">
        <v>43332.21769675926</v>
      </c>
      <c r="J1138" s="2" t="s">
        <v>156</v>
      </c>
      <c r="K1138" s="68" t="str">
        <f>VLOOKUP(D1138,Base!D:E,2,0)</f>
        <v>SAN PEDRO DE LA PAZ</v>
      </c>
    </row>
    <row r="1139" spans="1:11" ht="15" customHeight="1" x14ac:dyDescent="0.25">
      <c r="A1139" s="18" t="str">
        <f t="shared" si="17"/>
        <v>2000367844833P</v>
      </c>
      <c r="B1139" s="43" t="s">
        <v>162</v>
      </c>
      <c r="C1139" s="43" t="s">
        <v>86</v>
      </c>
      <c r="D1139" s="43" t="s">
        <v>95</v>
      </c>
      <c r="E1139" s="43" t="s">
        <v>168</v>
      </c>
      <c r="F1139" s="48" t="s">
        <v>169</v>
      </c>
      <c r="G1139" s="43">
        <v>9990</v>
      </c>
      <c r="H1139" s="43">
        <v>1</v>
      </c>
      <c r="I1139" s="206">
        <v>43332.218425925923</v>
      </c>
      <c r="J1139" s="2" t="s">
        <v>156</v>
      </c>
      <c r="K1139" s="68" t="str">
        <f>VLOOKUP(D1139,Base!D:E,2,0)</f>
        <v>TALCAHUANO</v>
      </c>
    </row>
    <row r="1140" spans="1:11" ht="15" customHeight="1" x14ac:dyDescent="0.25">
      <c r="A1140" s="18" t="str">
        <f t="shared" si="17"/>
        <v>2000367844833P</v>
      </c>
      <c r="B1140" s="43" t="s">
        <v>162</v>
      </c>
      <c r="C1140" s="43" t="s">
        <v>96</v>
      </c>
      <c r="D1140" s="43" t="s">
        <v>97</v>
      </c>
      <c r="E1140" s="43" t="s">
        <v>168</v>
      </c>
      <c r="F1140" s="48" t="s">
        <v>169</v>
      </c>
      <c r="G1140" s="43">
        <v>10990</v>
      </c>
      <c r="H1140" s="43">
        <v>1</v>
      </c>
      <c r="I1140" s="206">
        <v>43332.219224537039</v>
      </c>
      <c r="J1140" s="2" t="s">
        <v>156</v>
      </c>
      <c r="K1140" s="68" t="str">
        <f>VLOOKUP(D1140,Base!D:E,2,0)</f>
        <v>MACHALÍ</v>
      </c>
    </row>
    <row r="1141" spans="1:11" ht="15" customHeight="1" x14ac:dyDescent="0.25">
      <c r="A1141" s="18" t="str">
        <f t="shared" si="17"/>
        <v>2000367844833P</v>
      </c>
      <c r="B1141" s="43" t="s">
        <v>162</v>
      </c>
      <c r="C1141" s="43" t="s">
        <v>96</v>
      </c>
      <c r="D1141" s="43" t="s">
        <v>98</v>
      </c>
      <c r="E1141" s="43" t="s">
        <v>168</v>
      </c>
      <c r="F1141" s="48" t="s">
        <v>169</v>
      </c>
      <c r="G1141" s="43">
        <v>7990</v>
      </c>
      <c r="H1141" s="43">
        <v>1</v>
      </c>
      <c r="I1141" s="206">
        <v>43332.217523148152</v>
      </c>
      <c r="J1141" s="2" t="s">
        <v>156</v>
      </c>
      <c r="K1141" s="68" t="str">
        <f>VLOOKUP(D1141,Base!D:E,2,0)</f>
        <v>RANCAGUA</v>
      </c>
    </row>
    <row r="1142" spans="1:11" ht="15" customHeight="1" x14ac:dyDescent="0.25">
      <c r="A1142" s="18" t="str">
        <f t="shared" si="17"/>
        <v>2000367844833P</v>
      </c>
      <c r="B1142" s="43" t="s">
        <v>162</v>
      </c>
      <c r="C1142" s="43" t="s">
        <v>96</v>
      </c>
      <c r="D1142" s="43" t="s">
        <v>99</v>
      </c>
      <c r="E1142" s="43" t="s">
        <v>168</v>
      </c>
      <c r="F1142" s="48" t="s">
        <v>169</v>
      </c>
      <c r="G1142" s="43">
        <v>11650</v>
      </c>
      <c r="H1142" s="43">
        <v>1</v>
      </c>
      <c r="I1142" s="206">
        <v>43332.21974537037</v>
      </c>
      <c r="J1142" s="2" t="s">
        <v>156</v>
      </c>
      <c r="K1142" s="68" t="str">
        <f>VLOOKUP(D1142,Base!D:E,2,0)</f>
        <v>RENGO</v>
      </c>
    </row>
    <row r="1143" spans="1:11" ht="15" customHeight="1" x14ac:dyDescent="0.25">
      <c r="A1143" s="18" t="str">
        <f t="shared" si="17"/>
        <v>2000367844833P</v>
      </c>
      <c r="B1143" s="43" t="s">
        <v>162</v>
      </c>
      <c r="C1143" s="43" t="s">
        <v>96</v>
      </c>
      <c r="D1143" s="43" t="s">
        <v>100</v>
      </c>
      <c r="E1143" s="43" t="s">
        <v>168</v>
      </c>
      <c r="F1143" s="48" t="s">
        <v>169</v>
      </c>
      <c r="G1143" s="43">
        <v>10850</v>
      </c>
      <c r="H1143" s="43">
        <v>1</v>
      </c>
      <c r="I1143" s="206">
        <v>43332.217951388891</v>
      </c>
      <c r="J1143" s="2" t="s">
        <v>156</v>
      </c>
      <c r="K1143" s="68" t="str">
        <f>VLOOKUP(D1143,Base!D:E,2,0)</f>
        <v>SAN FERNANDO</v>
      </c>
    </row>
    <row r="1144" spans="1:11" ht="15" customHeight="1" x14ac:dyDescent="0.25">
      <c r="A1144" s="18" t="str">
        <f t="shared" si="17"/>
        <v>2000367844833P</v>
      </c>
      <c r="B1144" s="43" t="s">
        <v>162</v>
      </c>
      <c r="C1144" s="43" t="s">
        <v>101</v>
      </c>
      <c r="D1144" s="43" t="s">
        <v>102</v>
      </c>
      <c r="E1144" s="43" t="s">
        <v>168</v>
      </c>
      <c r="F1144" s="48" t="s">
        <v>169</v>
      </c>
      <c r="G1144" s="43">
        <v>10490</v>
      </c>
      <c r="H1144" s="43">
        <v>1</v>
      </c>
      <c r="I1144" s="206">
        <v>43332.218819444453</v>
      </c>
      <c r="J1144" s="2" t="s">
        <v>156</v>
      </c>
      <c r="K1144" s="68" t="str">
        <f>VLOOKUP(D1144,Base!D:E,2,0)</f>
        <v>CURICO</v>
      </c>
    </row>
    <row r="1145" spans="1:11" ht="15" customHeight="1" x14ac:dyDescent="0.25">
      <c r="A1145" s="18" t="str">
        <f t="shared" si="17"/>
        <v>2000367844833P</v>
      </c>
      <c r="B1145" s="43" t="s">
        <v>162</v>
      </c>
      <c r="C1145" s="43" t="s">
        <v>101</v>
      </c>
      <c r="D1145" s="43" t="s">
        <v>103</v>
      </c>
      <c r="E1145" s="43" t="s">
        <v>168</v>
      </c>
      <c r="F1145" s="48" t="s">
        <v>169</v>
      </c>
      <c r="G1145" s="43">
        <v>15000</v>
      </c>
      <c r="H1145" s="43">
        <v>1</v>
      </c>
      <c r="I1145" s="206">
        <v>43332.219490740739</v>
      </c>
      <c r="J1145" s="2" t="s">
        <v>156</v>
      </c>
      <c r="K1145" s="68" t="str">
        <f>VLOOKUP(D1145,Base!D:E,2,0)</f>
        <v>LINARES</v>
      </c>
    </row>
    <row r="1146" spans="1:11" ht="15" customHeight="1" x14ac:dyDescent="0.25">
      <c r="A1146" s="18" t="str">
        <f t="shared" si="17"/>
        <v>2000367844833P</v>
      </c>
      <c r="B1146" s="43" t="s">
        <v>162</v>
      </c>
      <c r="C1146" s="43" t="s">
        <v>101</v>
      </c>
      <c r="D1146" s="43" t="s">
        <v>104</v>
      </c>
      <c r="E1146" s="43" t="s">
        <v>168</v>
      </c>
      <c r="F1146" s="48" t="s">
        <v>169</v>
      </c>
      <c r="G1146" s="43">
        <v>10490</v>
      </c>
      <c r="H1146" s="43">
        <v>1</v>
      </c>
      <c r="I1146" s="206">
        <v>43332.21770833333</v>
      </c>
      <c r="J1146" s="2" t="s">
        <v>156</v>
      </c>
      <c r="K1146" s="68" t="str">
        <f>VLOOKUP(D1146,Base!D:E,2,0)</f>
        <v>TALCA</v>
      </c>
    </row>
    <row r="1147" spans="1:11" ht="15" customHeight="1" x14ac:dyDescent="0.25">
      <c r="A1147" s="18" t="str">
        <f t="shared" si="17"/>
        <v>2000367844833P</v>
      </c>
      <c r="B1147" s="43" t="s">
        <v>162</v>
      </c>
      <c r="C1147" s="43" t="s">
        <v>105</v>
      </c>
      <c r="D1147" s="43" t="s">
        <v>106</v>
      </c>
      <c r="E1147" s="43" t="s">
        <v>168</v>
      </c>
      <c r="F1147" s="48" t="s">
        <v>169</v>
      </c>
      <c r="G1147" s="43">
        <v>7490</v>
      </c>
      <c r="H1147" s="43">
        <v>1</v>
      </c>
      <c r="I1147" s="206">
        <v>43332.217800925922</v>
      </c>
      <c r="J1147" s="2" t="s">
        <v>156</v>
      </c>
      <c r="K1147" s="68" t="str">
        <f>VLOOKUP(D1147,Base!D:E,2,0)</f>
        <v>BUIN</v>
      </c>
    </row>
    <row r="1148" spans="1:11" ht="15" customHeight="1" x14ac:dyDescent="0.25">
      <c r="A1148" s="18" t="str">
        <f t="shared" si="17"/>
        <v>2000367844833P</v>
      </c>
      <c r="B1148" s="43" t="s">
        <v>162</v>
      </c>
      <c r="C1148" s="43" t="s">
        <v>105</v>
      </c>
      <c r="D1148" s="43" t="s">
        <v>107</v>
      </c>
      <c r="E1148" s="43" t="s">
        <v>168</v>
      </c>
      <c r="F1148" s="48" t="s">
        <v>169</v>
      </c>
      <c r="G1148" s="43">
        <v>7790</v>
      </c>
      <c r="H1148" s="43">
        <v>1</v>
      </c>
      <c r="I1148" s="206">
        <v>43332.217719907407</v>
      </c>
      <c r="J1148" s="2" t="s">
        <v>156</v>
      </c>
      <c r="K1148" s="68" t="str">
        <f>VLOOKUP(D1148,Base!D:E,2,0)</f>
        <v>CERRILLOS</v>
      </c>
    </row>
    <row r="1149" spans="1:11" ht="15" customHeight="1" x14ac:dyDescent="0.25">
      <c r="A1149" s="18" t="str">
        <f t="shared" si="17"/>
        <v>2000367844833P</v>
      </c>
      <c r="B1149" s="43" t="s">
        <v>162</v>
      </c>
      <c r="C1149" s="43" t="s">
        <v>105</v>
      </c>
      <c r="D1149" s="43" t="s">
        <v>108</v>
      </c>
      <c r="E1149" s="43" t="s">
        <v>168</v>
      </c>
      <c r="F1149" s="48" t="s">
        <v>169</v>
      </c>
      <c r="G1149" s="43">
        <v>7790</v>
      </c>
      <c r="H1149" s="43">
        <v>1</v>
      </c>
      <c r="I1149" s="206">
        <v>43332.217789351853</v>
      </c>
      <c r="J1149" s="2" t="s">
        <v>156</v>
      </c>
      <c r="K1149" s="68" t="str">
        <f>VLOOKUP(D1149,Base!D:E,2,0)</f>
        <v>CERRO NAVIA</v>
      </c>
    </row>
    <row r="1150" spans="1:11" ht="15" customHeight="1" x14ac:dyDescent="0.25">
      <c r="A1150" s="18" t="str">
        <f t="shared" si="17"/>
        <v>2000367844833P</v>
      </c>
      <c r="B1150" s="43" t="s">
        <v>162</v>
      </c>
      <c r="C1150" s="43" t="s">
        <v>105</v>
      </c>
      <c r="D1150" s="43" t="s">
        <v>109</v>
      </c>
      <c r="E1150" s="43" t="s">
        <v>168</v>
      </c>
      <c r="F1150" s="48" t="s">
        <v>169</v>
      </c>
      <c r="G1150" s="43">
        <v>7990</v>
      </c>
      <c r="H1150" s="43">
        <v>1</v>
      </c>
      <c r="I1150" s="206">
        <v>43332.217511574083</v>
      </c>
      <c r="J1150" s="2" t="s">
        <v>156</v>
      </c>
      <c r="K1150" s="68" t="str">
        <f>VLOOKUP(D1150,Base!D:E,2,0)</f>
        <v>COLINA</v>
      </c>
    </row>
    <row r="1151" spans="1:11" ht="15" customHeight="1" x14ac:dyDescent="0.25">
      <c r="A1151" s="18" t="str">
        <f t="shared" si="17"/>
        <v>2000367844833P</v>
      </c>
      <c r="B1151" s="43" t="s">
        <v>162</v>
      </c>
      <c r="C1151" s="43" t="s">
        <v>105</v>
      </c>
      <c r="D1151" s="43" t="s">
        <v>110</v>
      </c>
      <c r="E1151" s="43" t="s">
        <v>168</v>
      </c>
      <c r="F1151" s="48" t="s">
        <v>169</v>
      </c>
      <c r="G1151" s="43">
        <v>7790</v>
      </c>
      <c r="H1151" s="43">
        <v>1</v>
      </c>
      <c r="I1151" s="206">
        <v>43332.217962962961</v>
      </c>
      <c r="J1151" s="2" t="s">
        <v>156</v>
      </c>
      <c r="K1151" s="68" t="str">
        <f>VLOOKUP(D1151,Base!D:E,2,0)</f>
        <v>CONCHALI</v>
      </c>
    </row>
    <row r="1152" spans="1:11" ht="15" customHeight="1" x14ac:dyDescent="0.25">
      <c r="A1152" s="18" t="str">
        <f t="shared" si="17"/>
        <v>2000367844833P</v>
      </c>
      <c r="B1152" s="43" t="s">
        <v>162</v>
      </c>
      <c r="C1152" s="43" t="s">
        <v>105</v>
      </c>
      <c r="D1152" s="43" t="s">
        <v>111</v>
      </c>
      <c r="E1152" s="43" t="s">
        <v>168</v>
      </c>
      <c r="F1152" s="48" t="s">
        <v>169</v>
      </c>
      <c r="G1152" s="43">
        <v>7490</v>
      </c>
      <c r="H1152" s="43">
        <v>1</v>
      </c>
      <c r="I1152" s="206">
        <v>43332.217499999999</v>
      </c>
      <c r="J1152" s="2" t="s">
        <v>156</v>
      </c>
      <c r="K1152" s="68" t="str">
        <f>VLOOKUP(D1152,Base!D:E,2,0)</f>
        <v>EL BOSQUE</v>
      </c>
    </row>
    <row r="1153" spans="1:11" ht="15" customHeight="1" x14ac:dyDescent="0.25">
      <c r="A1153" s="18" t="str">
        <f t="shared" si="17"/>
        <v>2000367844833P</v>
      </c>
      <c r="B1153" s="43" t="s">
        <v>162</v>
      </c>
      <c r="C1153" s="43" t="s">
        <v>105</v>
      </c>
      <c r="D1153" s="43" t="s">
        <v>112</v>
      </c>
      <c r="E1153" s="43" t="s">
        <v>168</v>
      </c>
      <c r="F1153" s="48" t="s">
        <v>169</v>
      </c>
      <c r="G1153" s="43">
        <v>7790</v>
      </c>
      <c r="H1153" s="43">
        <v>1</v>
      </c>
      <c r="I1153" s="206">
        <v>43332.217673611107</v>
      </c>
      <c r="J1153" s="2" t="s">
        <v>156</v>
      </c>
      <c r="K1153" s="68" t="str">
        <f>VLOOKUP(D1153,Base!D:E,2,0)</f>
        <v>ESTACION CENTRAL</v>
      </c>
    </row>
    <row r="1154" spans="1:11" ht="15" customHeight="1" x14ac:dyDescent="0.25">
      <c r="A1154" s="18" t="str">
        <f t="shared" ref="A1154:A1188" si="18">E1154</f>
        <v>2000367844833P</v>
      </c>
      <c r="B1154" s="43" t="s">
        <v>162</v>
      </c>
      <c r="C1154" s="43" t="s">
        <v>105</v>
      </c>
      <c r="D1154" s="43" t="s">
        <v>113</v>
      </c>
      <c r="E1154" s="43" t="s">
        <v>168</v>
      </c>
      <c r="F1154" s="48" t="s">
        <v>169</v>
      </c>
      <c r="G1154" s="43">
        <v>7490</v>
      </c>
      <c r="H1154" s="43">
        <v>1</v>
      </c>
      <c r="I1154" s="206">
        <v>43332.217800925922</v>
      </c>
      <c r="J1154" s="2" t="s">
        <v>156</v>
      </c>
      <c r="K1154" s="68" t="str">
        <f>VLOOKUP(D1154,Base!D:E,2,0)</f>
        <v>HUECHURABA</v>
      </c>
    </row>
    <row r="1155" spans="1:11" ht="15" customHeight="1" x14ac:dyDescent="0.25">
      <c r="A1155" s="18" t="str">
        <f t="shared" si="18"/>
        <v>2000367844833P</v>
      </c>
      <c r="B1155" s="43" t="s">
        <v>162</v>
      </c>
      <c r="C1155" s="43" t="s">
        <v>105</v>
      </c>
      <c r="D1155" s="43" t="s">
        <v>114</v>
      </c>
      <c r="E1155" s="43" t="s">
        <v>168</v>
      </c>
      <c r="F1155" s="48" t="s">
        <v>169</v>
      </c>
      <c r="G1155" s="43">
        <v>7790</v>
      </c>
      <c r="H1155" s="43">
        <v>1</v>
      </c>
      <c r="I1155" s="206">
        <v>43332.2182523148</v>
      </c>
      <c r="J1155" s="2" t="s">
        <v>156</v>
      </c>
      <c r="K1155" s="68" t="str">
        <f>VLOOKUP(D1155,Base!D:E,2,0)</f>
        <v>INDEPENDENCIA</v>
      </c>
    </row>
    <row r="1156" spans="1:11" ht="15" customHeight="1" x14ac:dyDescent="0.25">
      <c r="A1156" s="18" t="str">
        <f t="shared" si="18"/>
        <v>2000367844833P</v>
      </c>
      <c r="B1156" s="43" t="s">
        <v>162</v>
      </c>
      <c r="C1156" s="43" t="s">
        <v>105</v>
      </c>
      <c r="D1156" s="43" t="s">
        <v>115</v>
      </c>
      <c r="E1156" s="43" t="s">
        <v>168</v>
      </c>
      <c r="F1156" s="48" t="s">
        <v>169</v>
      </c>
      <c r="G1156" s="43">
        <v>7490</v>
      </c>
      <c r="H1156" s="43">
        <v>1</v>
      </c>
      <c r="I1156" s="206">
        <v>43332.217962962961</v>
      </c>
      <c r="J1156" s="2" t="s">
        <v>156</v>
      </c>
      <c r="K1156" s="68" t="str">
        <f>VLOOKUP(D1156,Base!D:E,2,0)</f>
        <v>LA CISTERNA</v>
      </c>
    </row>
    <row r="1157" spans="1:11" ht="15" customHeight="1" x14ac:dyDescent="0.25">
      <c r="A1157" s="18" t="str">
        <f t="shared" si="18"/>
        <v>2000367844833P</v>
      </c>
      <c r="B1157" s="43" t="s">
        <v>162</v>
      </c>
      <c r="C1157" s="43" t="s">
        <v>105</v>
      </c>
      <c r="D1157" s="43" t="s">
        <v>116</v>
      </c>
      <c r="E1157" s="43" t="s">
        <v>168</v>
      </c>
      <c r="F1157" s="48" t="s">
        <v>169</v>
      </c>
      <c r="G1157" s="43">
        <v>7490</v>
      </c>
      <c r="H1157" s="43">
        <v>1</v>
      </c>
      <c r="I1157" s="206">
        <v>43332.217592592591</v>
      </c>
      <c r="J1157" s="2" t="s">
        <v>156</v>
      </c>
      <c r="K1157" s="68" t="str">
        <f>VLOOKUP(D1157,Base!D:E,2,0)</f>
        <v>LA FLORIDA</v>
      </c>
    </row>
    <row r="1158" spans="1:11" ht="15" customHeight="1" x14ac:dyDescent="0.25">
      <c r="A1158" s="18" t="str">
        <f t="shared" si="18"/>
        <v>2000367844833P</v>
      </c>
      <c r="B1158" s="43" t="s">
        <v>162</v>
      </c>
      <c r="C1158" s="43" t="s">
        <v>105</v>
      </c>
      <c r="D1158" s="43" t="s">
        <v>117</v>
      </c>
      <c r="E1158" s="43" t="s">
        <v>168</v>
      </c>
      <c r="F1158" s="48" t="s">
        <v>169</v>
      </c>
      <c r="G1158" s="43">
        <v>7790</v>
      </c>
      <c r="H1158" s="43">
        <v>1</v>
      </c>
      <c r="I1158" s="206">
        <v>43332.217511574083</v>
      </c>
      <c r="J1158" s="2" t="s">
        <v>156</v>
      </c>
      <c r="K1158" s="68" t="str">
        <f>VLOOKUP(D1158,Base!D:E,2,0)</f>
        <v>LA GRANJA</v>
      </c>
    </row>
    <row r="1159" spans="1:11" ht="15" customHeight="1" x14ac:dyDescent="0.25">
      <c r="A1159" s="18" t="str">
        <f t="shared" si="18"/>
        <v>2000367844833P</v>
      </c>
      <c r="B1159" s="43" t="s">
        <v>162</v>
      </c>
      <c r="C1159" s="43" t="s">
        <v>105</v>
      </c>
      <c r="D1159" s="43" t="s">
        <v>118</v>
      </c>
      <c r="E1159" s="43" t="s">
        <v>168</v>
      </c>
      <c r="F1159" s="48" t="s">
        <v>169</v>
      </c>
      <c r="G1159" s="43">
        <v>7850</v>
      </c>
      <c r="H1159" s="43">
        <v>1</v>
      </c>
      <c r="I1159" s="206">
        <v>43332.217662037037</v>
      </c>
      <c r="J1159" s="2" t="s">
        <v>156</v>
      </c>
      <c r="K1159" s="68" t="str">
        <f>VLOOKUP(D1159,Base!D:E,2,0)</f>
        <v>LA PINTANA</v>
      </c>
    </row>
    <row r="1160" spans="1:11" ht="15" customHeight="1" x14ac:dyDescent="0.25">
      <c r="A1160" s="18" t="str">
        <f t="shared" si="18"/>
        <v>2000367844833P</v>
      </c>
      <c r="B1160" s="43" t="s">
        <v>162</v>
      </c>
      <c r="C1160" s="43" t="s">
        <v>105</v>
      </c>
      <c r="D1160" s="43" t="s">
        <v>119</v>
      </c>
      <c r="E1160" s="43" t="s">
        <v>168</v>
      </c>
      <c r="F1160" s="48" t="s">
        <v>169</v>
      </c>
      <c r="G1160" s="43">
        <v>7790</v>
      </c>
      <c r="H1160" s="43">
        <v>1</v>
      </c>
      <c r="I1160" s="206">
        <v>43332.218414351853</v>
      </c>
      <c r="J1160" s="2" t="s">
        <v>156</v>
      </c>
      <c r="K1160" s="68" t="str">
        <f>VLOOKUP(D1160,Base!D:E,2,0)</f>
        <v>LA REINA</v>
      </c>
    </row>
    <row r="1161" spans="1:11" ht="15" customHeight="1" x14ac:dyDescent="0.25">
      <c r="A1161" s="18" t="str">
        <f t="shared" si="18"/>
        <v>2000367844833P</v>
      </c>
      <c r="B1161" s="43" t="s">
        <v>162</v>
      </c>
      <c r="C1161" s="43" t="s">
        <v>105</v>
      </c>
      <c r="D1161" s="43" t="s">
        <v>120</v>
      </c>
      <c r="E1161" s="43" t="s">
        <v>168</v>
      </c>
      <c r="F1161" s="48" t="s">
        <v>169</v>
      </c>
      <c r="G1161" s="43">
        <v>8850</v>
      </c>
      <c r="H1161" s="43">
        <v>1</v>
      </c>
      <c r="I1161" s="206">
        <v>43332.217638888891</v>
      </c>
      <c r="J1161" s="2" t="s">
        <v>156</v>
      </c>
      <c r="K1161" s="68" t="str">
        <f>VLOOKUP(D1161,Base!D:E,2,0)</f>
        <v>LAMPA</v>
      </c>
    </row>
    <row r="1162" spans="1:11" ht="15" customHeight="1" x14ac:dyDescent="0.25">
      <c r="A1162" s="18" t="str">
        <f t="shared" si="18"/>
        <v>2000367844833P</v>
      </c>
      <c r="B1162" s="43" t="s">
        <v>162</v>
      </c>
      <c r="C1162" s="43" t="s">
        <v>105</v>
      </c>
      <c r="D1162" s="43" t="s">
        <v>121</v>
      </c>
      <c r="E1162" s="43" t="s">
        <v>168</v>
      </c>
      <c r="F1162" s="48" t="s">
        <v>169</v>
      </c>
      <c r="G1162" s="43">
        <v>7490</v>
      </c>
      <c r="H1162" s="43">
        <v>1</v>
      </c>
      <c r="I1162" s="206">
        <v>43332.218124999999</v>
      </c>
      <c r="J1162" s="2" t="s">
        <v>156</v>
      </c>
      <c r="K1162" s="68" t="str">
        <f>VLOOKUP(D1162,Base!D:E,2,0)</f>
        <v>LAS CONDES</v>
      </c>
    </row>
    <row r="1163" spans="1:11" ht="15" customHeight="1" x14ac:dyDescent="0.25">
      <c r="A1163" s="18" t="str">
        <f t="shared" si="18"/>
        <v>2000367844833P</v>
      </c>
      <c r="B1163" s="43" t="s">
        <v>162</v>
      </c>
      <c r="C1163" s="43" t="s">
        <v>105</v>
      </c>
      <c r="D1163" s="43" t="s">
        <v>122</v>
      </c>
      <c r="E1163" s="43" t="s">
        <v>168</v>
      </c>
      <c r="F1163" s="48" t="s">
        <v>169</v>
      </c>
      <c r="G1163" s="43">
        <v>7490</v>
      </c>
      <c r="H1163" s="43">
        <v>1</v>
      </c>
      <c r="I1163" s="206">
        <v>43332.217511574083</v>
      </c>
      <c r="J1163" s="2" t="s">
        <v>156</v>
      </c>
      <c r="K1163" s="68" t="str">
        <f>VLOOKUP(D1163,Base!D:E,2,0)</f>
        <v>LO BARNECHEA</v>
      </c>
    </row>
    <row r="1164" spans="1:11" ht="15" customHeight="1" x14ac:dyDescent="0.25">
      <c r="A1164" s="18" t="str">
        <f t="shared" si="18"/>
        <v>2000367844833P</v>
      </c>
      <c r="B1164" s="43" t="s">
        <v>162</v>
      </c>
      <c r="C1164" s="43" t="s">
        <v>105</v>
      </c>
      <c r="D1164" s="43" t="s">
        <v>123</v>
      </c>
      <c r="E1164" s="43" t="s">
        <v>168</v>
      </c>
      <c r="F1164" s="48" t="s">
        <v>169</v>
      </c>
      <c r="G1164" s="43">
        <v>7490</v>
      </c>
      <c r="H1164" s="43">
        <v>1</v>
      </c>
      <c r="I1164" s="206">
        <v>43332.219618055547</v>
      </c>
      <c r="J1164" s="2" t="s">
        <v>156</v>
      </c>
      <c r="K1164" s="68" t="str">
        <f>VLOOKUP(D1164,Base!D:E,2,0)</f>
        <v>LO ESPEJO</v>
      </c>
    </row>
    <row r="1165" spans="1:11" ht="15" customHeight="1" x14ac:dyDescent="0.25">
      <c r="A1165" s="18" t="str">
        <f t="shared" si="18"/>
        <v>2000367844833P</v>
      </c>
      <c r="B1165" s="43" t="s">
        <v>162</v>
      </c>
      <c r="C1165" s="43" t="s">
        <v>105</v>
      </c>
      <c r="D1165" s="43" t="s">
        <v>124</v>
      </c>
      <c r="E1165" s="43" t="s">
        <v>168</v>
      </c>
      <c r="F1165" s="48" t="s">
        <v>169</v>
      </c>
      <c r="G1165" s="43">
        <v>7850</v>
      </c>
      <c r="H1165" s="43">
        <v>1</v>
      </c>
      <c r="I1165" s="206">
        <v>43332.217499999999</v>
      </c>
      <c r="J1165" s="2" t="s">
        <v>156</v>
      </c>
      <c r="K1165" s="68" t="str">
        <f>VLOOKUP(D1165,Base!D:E,2,0)</f>
        <v>LO PRADO</v>
      </c>
    </row>
    <row r="1166" spans="1:11" ht="15" customHeight="1" x14ac:dyDescent="0.25">
      <c r="A1166" s="18" t="str">
        <f t="shared" si="18"/>
        <v>2000367844833P</v>
      </c>
      <c r="B1166" s="43" t="s">
        <v>162</v>
      </c>
      <c r="C1166" s="43" t="s">
        <v>105</v>
      </c>
      <c r="D1166" s="43" t="s">
        <v>125</v>
      </c>
      <c r="E1166" s="43" t="s">
        <v>168</v>
      </c>
      <c r="F1166" s="48" t="s">
        <v>169</v>
      </c>
      <c r="G1166" s="43">
        <v>7490</v>
      </c>
      <c r="H1166" s="43">
        <v>1</v>
      </c>
      <c r="I1166" s="206">
        <v>43332.218101851853</v>
      </c>
      <c r="J1166" s="2" t="s">
        <v>156</v>
      </c>
      <c r="K1166" s="68" t="str">
        <f>VLOOKUP(D1166,Base!D:E,2,0)</f>
        <v>MACUL</v>
      </c>
    </row>
    <row r="1167" spans="1:11" ht="15" customHeight="1" x14ac:dyDescent="0.25">
      <c r="A1167" s="18" t="str">
        <f t="shared" si="18"/>
        <v>2000367844833P</v>
      </c>
      <c r="B1167" s="43" t="s">
        <v>162</v>
      </c>
      <c r="C1167" s="43" t="s">
        <v>105</v>
      </c>
      <c r="D1167" s="43" t="s">
        <v>126</v>
      </c>
      <c r="E1167" s="43" t="s">
        <v>168</v>
      </c>
      <c r="F1167" s="48" t="s">
        <v>169</v>
      </c>
      <c r="G1167" s="43">
        <v>7790</v>
      </c>
      <c r="H1167" s="43">
        <v>1</v>
      </c>
      <c r="I1167" s="206">
        <v>43332.217442129629</v>
      </c>
      <c r="J1167" s="2" t="s">
        <v>156</v>
      </c>
      <c r="K1167" s="68" t="str">
        <f>VLOOKUP(D1167,Base!D:E,2,0)</f>
        <v>MAIPU</v>
      </c>
    </row>
    <row r="1168" spans="1:11" ht="15" customHeight="1" x14ac:dyDescent="0.25">
      <c r="A1168" s="18" t="str">
        <f t="shared" si="18"/>
        <v>2000367844833P</v>
      </c>
      <c r="B1168" s="43" t="s">
        <v>162</v>
      </c>
      <c r="C1168" s="43" t="s">
        <v>105</v>
      </c>
      <c r="D1168" s="43" t="s">
        <v>127</v>
      </c>
      <c r="E1168" s="43" t="s">
        <v>168</v>
      </c>
      <c r="F1168" s="48" t="s">
        <v>169</v>
      </c>
      <c r="G1168" s="43">
        <v>10650</v>
      </c>
      <c r="H1168" s="43">
        <v>2</v>
      </c>
      <c r="I1168" s="206">
        <v>43332.217731481483</v>
      </c>
      <c r="J1168" s="2" t="s">
        <v>156</v>
      </c>
      <c r="K1168" s="68" t="str">
        <f>VLOOKUP(D1168,Base!D:E,2,0)</f>
        <v>MELIPILLA</v>
      </c>
    </row>
    <row r="1169" spans="1:11" ht="15" customHeight="1" x14ac:dyDescent="0.25">
      <c r="A1169" s="18" t="str">
        <f t="shared" si="18"/>
        <v>2000367844833P</v>
      </c>
      <c r="B1169" s="43" t="s">
        <v>162</v>
      </c>
      <c r="C1169" s="43" t="s">
        <v>105</v>
      </c>
      <c r="D1169" s="43" t="s">
        <v>128</v>
      </c>
      <c r="E1169" s="43" t="s">
        <v>168</v>
      </c>
      <c r="F1169" s="48" t="s">
        <v>169</v>
      </c>
      <c r="G1169" s="43">
        <v>7790</v>
      </c>
      <c r="H1169" s="43">
        <v>1</v>
      </c>
      <c r="I1169" s="206">
        <v>43332.218842592592</v>
      </c>
      <c r="J1169" s="2" t="s">
        <v>156</v>
      </c>
      <c r="K1169" s="68" t="str">
        <f>VLOOKUP(D1169,Base!D:E,2,0)</f>
        <v>ÑUÑOA</v>
      </c>
    </row>
    <row r="1170" spans="1:11" ht="15" customHeight="1" x14ac:dyDescent="0.25">
      <c r="A1170" s="18" t="str">
        <f t="shared" si="18"/>
        <v>2000367844833P</v>
      </c>
      <c r="B1170" s="43" t="s">
        <v>162</v>
      </c>
      <c r="C1170" s="43" t="s">
        <v>105</v>
      </c>
      <c r="D1170" s="43" t="s">
        <v>129</v>
      </c>
      <c r="E1170" s="43" t="s">
        <v>168</v>
      </c>
      <c r="F1170" s="48" t="s">
        <v>169</v>
      </c>
      <c r="G1170" s="43">
        <v>8650</v>
      </c>
      <c r="H1170" s="43">
        <v>1</v>
      </c>
      <c r="I1170" s="206">
        <v>43332.219351851847</v>
      </c>
      <c r="J1170" s="2" t="s">
        <v>156</v>
      </c>
      <c r="K1170" s="68" t="str">
        <f>VLOOKUP(D1170,Base!D:E,2,0)</f>
        <v>PADRE HURTADO</v>
      </c>
    </row>
    <row r="1171" spans="1:11" ht="15" customHeight="1" x14ac:dyDescent="0.25">
      <c r="A1171" s="18" t="str">
        <f t="shared" si="18"/>
        <v>2000367844833P</v>
      </c>
      <c r="B1171" s="43" t="s">
        <v>162</v>
      </c>
      <c r="C1171" s="43" t="s">
        <v>105</v>
      </c>
      <c r="D1171" s="43" t="s">
        <v>130</v>
      </c>
      <c r="E1171" s="43" t="s">
        <v>168</v>
      </c>
      <c r="F1171" s="48" t="s">
        <v>169</v>
      </c>
      <c r="G1171" s="43">
        <v>9490</v>
      </c>
      <c r="H1171" s="43">
        <v>1</v>
      </c>
      <c r="I1171" s="206">
        <v>43332.219618055547</v>
      </c>
      <c r="J1171" s="2" t="s">
        <v>156</v>
      </c>
      <c r="K1171" s="68" t="str">
        <f>VLOOKUP(D1171,Base!D:E,2,0)</f>
        <v>PAINE</v>
      </c>
    </row>
    <row r="1172" spans="1:11" ht="15" customHeight="1" x14ac:dyDescent="0.25">
      <c r="A1172" s="18" t="str">
        <f t="shared" si="18"/>
        <v>2000367844833P</v>
      </c>
      <c r="B1172" s="43" t="s">
        <v>162</v>
      </c>
      <c r="C1172" s="43" t="s">
        <v>105</v>
      </c>
      <c r="D1172" s="43" t="s">
        <v>131</v>
      </c>
      <c r="E1172" s="43" t="s">
        <v>168</v>
      </c>
      <c r="F1172" s="48" t="s">
        <v>169</v>
      </c>
      <c r="G1172" s="43">
        <v>7490</v>
      </c>
      <c r="H1172" s="43">
        <v>1</v>
      </c>
      <c r="I1172" s="206">
        <v>43332.217719907407</v>
      </c>
      <c r="J1172" s="2" t="s">
        <v>156</v>
      </c>
      <c r="K1172" s="68" t="str">
        <f>VLOOKUP(D1172,Base!D:E,2,0)</f>
        <v>PEDRO AGUIRRE CERDA</v>
      </c>
    </row>
    <row r="1173" spans="1:11" ht="15" customHeight="1" x14ac:dyDescent="0.25">
      <c r="A1173" s="18" t="str">
        <f t="shared" si="18"/>
        <v>2000367844833P</v>
      </c>
      <c r="B1173" s="43" t="s">
        <v>162</v>
      </c>
      <c r="C1173" s="43" t="s">
        <v>105</v>
      </c>
      <c r="D1173" s="43" t="s">
        <v>132</v>
      </c>
      <c r="E1173" s="43" t="s">
        <v>168</v>
      </c>
      <c r="F1173" s="48" t="s">
        <v>169</v>
      </c>
      <c r="G1173" s="43">
        <v>8850</v>
      </c>
      <c r="H1173" s="43">
        <v>1</v>
      </c>
      <c r="I1173" s="206">
        <v>43332.217777777783</v>
      </c>
      <c r="J1173" s="2" t="s">
        <v>156</v>
      </c>
      <c r="K1173" s="68" t="str">
        <f>VLOOKUP(D1173,Base!D:E,2,0)</f>
        <v>PEÑAFLOR</v>
      </c>
    </row>
    <row r="1174" spans="1:11" ht="15" customHeight="1" x14ac:dyDescent="0.25">
      <c r="A1174" s="18" t="str">
        <f t="shared" si="18"/>
        <v>2000367844833P</v>
      </c>
      <c r="B1174" s="43" t="s">
        <v>162</v>
      </c>
      <c r="C1174" s="43" t="s">
        <v>105</v>
      </c>
      <c r="D1174" s="43" t="s">
        <v>133</v>
      </c>
      <c r="E1174" s="43" t="s">
        <v>168</v>
      </c>
      <c r="F1174" s="48" t="s">
        <v>169</v>
      </c>
      <c r="G1174" s="43">
        <v>7790</v>
      </c>
      <c r="H1174" s="43">
        <v>1</v>
      </c>
      <c r="I1174" s="206">
        <v>43332.218425925923</v>
      </c>
      <c r="J1174" s="2" t="s">
        <v>156</v>
      </c>
      <c r="K1174" s="68" t="str">
        <f>VLOOKUP(D1174,Base!D:E,2,0)</f>
        <v>PEÑALOLEN</v>
      </c>
    </row>
    <row r="1175" spans="1:11" ht="15" customHeight="1" x14ac:dyDescent="0.25">
      <c r="A1175" s="18" t="str">
        <f t="shared" si="18"/>
        <v>2000367844833P</v>
      </c>
      <c r="B1175" s="43" t="s">
        <v>162</v>
      </c>
      <c r="C1175" s="43" t="s">
        <v>105</v>
      </c>
      <c r="D1175" s="43" t="s">
        <v>134</v>
      </c>
      <c r="E1175" s="48" t="s">
        <v>168</v>
      </c>
      <c r="F1175" s="48" t="s">
        <v>169</v>
      </c>
      <c r="G1175" s="48">
        <v>7990</v>
      </c>
      <c r="H1175" s="43">
        <v>1</v>
      </c>
      <c r="I1175" s="206">
        <v>43332.217453703714</v>
      </c>
      <c r="J1175" s="2" t="s">
        <v>156</v>
      </c>
      <c r="K1175" s="68" t="str">
        <f>VLOOKUP(D1175,Base!D:E,2,0)</f>
        <v>PROVIDENCIA</v>
      </c>
    </row>
    <row r="1176" spans="1:11" ht="15" customHeight="1" x14ac:dyDescent="0.25">
      <c r="A1176" s="18" t="str">
        <f t="shared" si="18"/>
        <v>2000367844833P</v>
      </c>
      <c r="B1176" s="43" t="s">
        <v>162</v>
      </c>
      <c r="C1176" s="43" t="s">
        <v>105</v>
      </c>
      <c r="D1176" s="43" t="s">
        <v>135</v>
      </c>
      <c r="E1176" s="48" t="s">
        <v>168</v>
      </c>
      <c r="F1176" s="48" t="s">
        <v>169</v>
      </c>
      <c r="G1176" s="48">
        <v>7490</v>
      </c>
      <c r="H1176" s="43">
        <v>1</v>
      </c>
      <c r="I1176" s="206">
        <v>43332.217592592591</v>
      </c>
      <c r="J1176" s="2" t="s">
        <v>156</v>
      </c>
      <c r="K1176" s="68" t="str">
        <f>VLOOKUP(D1176,Base!D:E,2,0)</f>
        <v>PUDAHUEL</v>
      </c>
    </row>
    <row r="1177" spans="1:11" ht="15" customHeight="1" x14ac:dyDescent="0.25">
      <c r="A1177" s="18" t="str">
        <f t="shared" si="18"/>
        <v>2000367844833P</v>
      </c>
      <c r="B1177" s="43" t="s">
        <v>162</v>
      </c>
      <c r="C1177" s="43" t="s">
        <v>105</v>
      </c>
      <c r="D1177" s="43" t="s">
        <v>136</v>
      </c>
      <c r="E1177" s="48" t="s">
        <v>168</v>
      </c>
      <c r="F1177" s="48" t="s">
        <v>169</v>
      </c>
      <c r="G1177" s="48">
        <v>7790</v>
      </c>
      <c r="H1177" s="43">
        <v>1</v>
      </c>
      <c r="I1177" s="206">
        <v>43332.218101851853</v>
      </c>
      <c r="J1177" s="2" t="s">
        <v>156</v>
      </c>
      <c r="K1177" s="68" t="str">
        <f>VLOOKUP(D1177,Base!D:E,2,0)</f>
        <v>PUENTE ALTO</v>
      </c>
    </row>
    <row r="1178" spans="1:11" ht="15" customHeight="1" x14ac:dyDescent="0.25">
      <c r="A1178" s="18" t="str">
        <f t="shared" si="18"/>
        <v>2000367844833P</v>
      </c>
      <c r="B1178" s="43" t="s">
        <v>162</v>
      </c>
      <c r="C1178" s="43" t="s">
        <v>105</v>
      </c>
      <c r="D1178" s="43" t="s">
        <v>137</v>
      </c>
      <c r="E1178" s="48" t="s">
        <v>168</v>
      </c>
      <c r="F1178" s="48" t="s">
        <v>169</v>
      </c>
      <c r="G1178" s="48">
        <v>7790</v>
      </c>
      <c r="H1178" s="43">
        <v>1</v>
      </c>
      <c r="I1178" s="206">
        <v>43332.217650462961</v>
      </c>
      <c r="J1178" s="2" t="s">
        <v>156</v>
      </c>
      <c r="K1178" s="68" t="str">
        <f>VLOOKUP(D1178,Base!D:E,2,0)</f>
        <v>QUILICURA</v>
      </c>
    </row>
    <row r="1179" spans="1:11" ht="15" customHeight="1" x14ac:dyDescent="0.25">
      <c r="A1179" s="18" t="str">
        <f t="shared" si="18"/>
        <v>2000367844833P</v>
      </c>
      <c r="B1179" s="43" t="s">
        <v>162</v>
      </c>
      <c r="C1179" s="43" t="s">
        <v>105</v>
      </c>
      <c r="D1179" s="43" t="s">
        <v>138</v>
      </c>
      <c r="E1179" s="48" t="s">
        <v>168</v>
      </c>
      <c r="F1179" s="48" t="s">
        <v>169</v>
      </c>
      <c r="G1179" s="48">
        <v>7490</v>
      </c>
      <c r="H1179" s="43">
        <v>1</v>
      </c>
      <c r="I1179" s="206">
        <v>43332.218263888892</v>
      </c>
      <c r="J1179" s="2" t="s">
        <v>156</v>
      </c>
      <c r="K1179" s="68" t="str">
        <f>VLOOKUP(D1179,Base!D:E,2,0)</f>
        <v>QUINTA NORMAL</v>
      </c>
    </row>
    <row r="1180" spans="1:11" ht="15" customHeight="1" x14ac:dyDescent="0.25">
      <c r="A1180" s="18" t="str">
        <f t="shared" si="18"/>
        <v>2000367844833P</v>
      </c>
      <c r="B1180" s="43" t="s">
        <v>162</v>
      </c>
      <c r="C1180" s="43" t="s">
        <v>105</v>
      </c>
      <c r="D1180" s="43" t="s">
        <v>139</v>
      </c>
      <c r="E1180" s="48" t="s">
        <v>168</v>
      </c>
      <c r="F1180" s="48" t="s">
        <v>169</v>
      </c>
      <c r="G1180" s="43">
        <v>7490</v>
      </c>
      <c r="H1180" s="43">
        <v>1</v>
      </c>
      <c r="I1180" s="206">
        <v>43332.217812499999</v>
      </c>
      <c r="J1180" s="2" t="s">
        <v>156</v>
      </c>
      <c r="K1180" s="68" t="str">
        <f>VLOOKUP(D1180,Base!D:E,2,0)</f>
        <v>RECOLETA</v>
      </c>
    </row>
    <row r="1181" spans="1:11" ht="15" customHeight="1" x14ac:dyDescent="0.25">
      <c r="A1181" s="18" t="str">
        <f t="shared" si="18"/>
        <v>2000367844833P</v>
      </c>
      <c r="B1181" s="43" t="s">
        <v>162</v>
      </c>
      <c r="C1181" s="43" t="s">
        <v>105</v>
      </c>
      <c r="D1181" s="43" t="s">
        <v>140</v>
      </c>
      <c r="E1181" s="48" t="s">
        <v>168</v>
      </c>
      <c r="F1181" s="48" t="s">
        <v>169</v>
      </c>
      <c r="G1181" s="43">
        <v>7790</v>
      </c>
      <c r="H1181" s="43">
        <v>1</v>
      </c>
      <c r="I1181" s="206">
        <v>43332.2176273148</v>
      </c>
      <c r="J1181" s="2" t="s">
        <v>156</v>
      </c>
      <c r="K1181" s="68" t="str">
        <f>VLOOKUP(D1181,Base!D:E,2,0)</f>
        <v>RENCA</v>
      </c>
    </row>
    <row r="1182" spans="1:11" ht="15" customHeight="1" x14ac:dyDescent="0.25">
      <c r="A1182" s="18" t="str">
        <f t="shared" si="18"/>
        <v>2000367844833P</v>
      </c>
      <c r="B1182" s="43" t="s">
        <v>162</v>
      </c>
      <c r="C1182" s="43" t="s">
        <v>105</v>
      </c>
      <c r="D1182" s="43" t="s">
        <v>141</v>
      </c>
      <c r="E1182" s="48" t="s">
        <v>168</v>
      </c>
      <c r="F1182" s="48" t="s">
        <v>169</v>
      </c>
      <c r="G1182" s="43">
        <v>7790</v>
      </c>
      <c r="H1182" s="43">
        <v>1</v>
      </c>
      <c r="I1182" s="206">
        <v>43332.218692129631</v>
      </c>
      <c r="J1182" s="2" t="s">
        <v>156</v>
      </c>
      <c r="K1182" s="68" t="str">
        <f>VLOOKUP(D1182,Base!D:E,2,0)</f>
        <v>SAN BERNARDO</v>
      </c>
    </row>
    <row r="1183" spans="1:11" ht="15" customHeight="1" x14ac:dyDescent="0.25">
      <c r="A1183" s="18" t="str">
        <f t="shared" si="18"/>
        <v>2000367844833P</v>
      </c>
      <c r="B1183" s="43" t="s">
        <v>162</v>
      </c>
      <c r="C1183" s="43" t="s">
        <v>105</v>
      </c>
      <c r="D1183" s="43" t="s">
        <v>142</v>
      </c>
      <c r="E1183" s="48" t="s">
        <v>168</v>
      </c>
      <c r="F1183" s="48" t="s">
        <v>169</v>
      </c>
      <c r="G1183" s="43">
        <v>7490</v>
      </c>
      <c r="H1183" s="43">
        <v>1</v>
      </c>
      <c r="I1183" s="206">
        <v>43332.217835648153</v>
      </c>
      <c r="J1183" s="2" t="s">
        <v>156</v>
      </c>
      <c r="K1183" s="68" t="str">
        <f>VLOOKUP(D1183,Base!D:E,2,0)</f>
        <v>SAN JOAQUIN</v>
      </c>
    </row>
    <row r="1184" spans="1:11" ht="15" customHeight="1" x14ac:dyDescent="0.25">
      <c r="A1184" s="18" t="str">
        <f t="shared" si="18"/>
        <v>2000367844833P</v>
      </c>
      <c r="B1184" s="43" t="s">
        <v>162</v>
      </c>
      <c r="C1184" s="43" t="s">
        <v>105</v>
      </c>
      <c r="D1184" s="43" t="s">
        <v>143</v>
      </c>
      <c r="E1184" s="48" t="s">
        <v>168</v>
      </c>
      <c r="F1184" s="48" t="s">
        <v>169</v>
      </c>
      <c r="G1184" s="43">
        <v>7490</v>
      </c>
      <c r="H1184" s="43">
        <v>1</v>
      </c>
      <c r="I1184" s="206">
        <v>43332.217499999999</v>
      </c>
      <c r="J1184" s="2" t="s">
        <v>156</v>
      </c>
      <c r="K1184" s="68" t="str">
        <f>VLOOKUP(D1184,Base!D:E,2,0)</f>
        <v>SAN MIGUEL</v>
      </c>
    </row>
    <row r="1185" spans="1:11" ht="15" customHeight="1" x14ac:dyDescent="0.25">
      <c r="A1185" s="18" t="str">
        <f t="shared" si="18"/>
        <v>2000367844833P</v>
      </c>
      <c r="B1185" s="43" t="s">
        <v>162</v>
      </c>
      <c r="C1185" s="43" t="s">
        <v>105</v>
      </c>
      <c r="D1185" s="43" t="s">
        <v>144</v>
      </c>
      <c r="E1185" s="48" t="s">
        <v>168</v>
      </c>
      <c r="F1185" s="48" t="s">
        <v>169</v>
      </c>
      <c r="G1185" s="43">
        <v>7490</v>
      </c>
      <c r="H1185" s="43">
        <v>1</v>
      </c>
      <c r="I1185" s="206">
        <v>43332.217743055553</v>
      </c>
      <c r="J1185" s="2" t="s">
        <v>156</v>
      </c>
      <c r="K1185" s="68" t="str">
        <f>VLOOKUP(D1185,Base!D:E,2,0)</f>
        <v>SAN RAMON</v>
      </c>
    </row>
    <row r="1186" spans="1:11" ht="15" customHeight="1" x14ac:dyDescent="0.25">
      <c r="A1186" s="18" t="str">
        <f t="shared" si="18"/>
        <v>2000367844833P</v>
      </c>
      <c r="B1186" s="43" t="s">
        <v>162</v>
      </c>
      <c r="C1186" s="43" t="s">
        <v>105</v>
      </c>
      <c r="D1186" s="43" t="s">
        <v>145</v>
      </c>
      <c r="E1186" s="48" t="s">
        <v>168</v>
      </c>
      <c r="F1186" s="48" t="s">
        <v>169</v>
      </c>
      <c r="G1186" s="43">
        <v>7790</v>
      </c>
      <c r="H1186" s="43">
        <v>1</v>
      </c>
      <c r="I1186" s="206">
        <v>43332.218113425923</v>
      </c>
      <c r="J1186" s="2" t="s">
        <v>156</v>
      </c>
      <c r="K1186" s="68" t="str">
        <f>VLOOKUP(D1186,Base!D:E,2,0)</f>
        <v>SANTIAGO</v>
      </c>
    </row>
    <row r="1187" spans="1:11" ht="15" customHeight="1" x14ac:dyDescent="0.25">
      <c r="A1187" s="18" t="str">
        <f t="shared" si="18"/>
        <v>2000367844833P</v>
      </c>
      <c r="B1187" s="43" t="s">
        <v>162</v>
      </c>
      <c r="C1187" s="43" t="s">
        <v>105</v>
      </c>
      <c r="D1187" s="43" t="s">
        <v>146</v>
      </c>
      <c r="E1187" s="48" t="s">
        <v>168</v>
      </c>
      <c r="F1187" s="48" t="s">
        <v>169</v>
      </c>
      <c r="G1187" s="43">
        <v>7850</v>
      </c>
      <c r="H1187" s="43">
        <v>1</v>
      </c>
      <c r="I1187" s="206">
        <v>43332.217546296299</v>
      </c>
      <c r="J1187" s="2" t="s">
        <v>156</v>
      </c>
      <c r="K1187" s="68" t="str">
        <f>VLOOKUP(D1187,Base!D:E,2,0)</f>
        <v>TALAGANTE</v>
      </c>
    </row>
    <row r="1188" spans="1:11" ht="15" customHeight="1" x14ac:dyDescent="0.25">
      <c r="A1188" s="18" t="str">
        <f t="shared" si="18"/>
        <v>2000367844833P</v>
      </c>
      <c r="B1188" s="69" t="s">
        <v>162</v>
      </c>
      <c r="C1188" s="69" t="s">
        <v>105</v>
      </c>
      <c r="D1188" s="69" t="s">
        <v>147</v>
      </c>
      <c r="E1188" s="70" t="s">
        <v>168</v>
      </c>
      <c r="F1188" s="70" t="s">
        <v>169</v>
      </c>
      <c r="G1188" s="69">
        <v>7490</v>
      </c>
      <c r="H1188" s="69">
        <v>1</v>
      </c>
      <c r="I1188" s="208">
        <v>43332.21769675926</v>
      </c>
      <c r="J1188" s="2" t="s">
        <v>156</v>
      </c>
    </row>
    <row r="1189" spans="1:11" ht="15" customHeight="1" x14ac:dyDescent="0.25">
      <c r="A1189" s="18"/>
      <c r="B1189" s="4"/>
      <c r="C1189" s="4"/>
      <c r="D1189" s="4"/>
      <c r="E1189" s="4"/>
      <c r="F1189" s="4"/>
      <c r="G1189" s="4"/>
      <c r="H1189" s="4"/>
      <c r="I1189" s="5"/>
      <c r="J1189" s="2"/>
    </row>
    <row r="1190" spans="1:11" ht="15" customHeight="1" x14ac:dyDescent="0.25">
      <c r="A1190" s="18"/>
      <c r="B1190" s="4"/>
      <c r="C1190" s="4"/>
      <c r="D1190" s="4"/>
      <c r="E1190" s="4"/>
      <c r="F1190" s="4"/>
      <c r="G1190" s="4"/>
      <c r="H1190" s="4"/>
      <c r="I1190" s="5"/>
      <c r="J1190" s="2"/>
    </row>
    <row r="1191" spans="1:11" ht="15" customHeight="1" x14ac:dyDescent="0.25">
      <c r="A1191" s="18"/>
      <c r="B1191" s="4"/>
      <c r="C1191" s="4"/>
      <c r="D1191" s="4"/>
      <c r="E1191" s="4"/>
      <c r="F1191" s="4"/>
      <c r="G1191" s="4"/>
      <c r="H1191" s="4"/>
      <c r="I1191" s="5"/>
      <c r="J1191" s="2"/>
    </row>
    <row r="1192" spans="1:11" ht="15" customHeight="1" x14ac:dyDescent="0.25">
      <c r="A1192" s="18"/>
      <c r="B1192" s="4"/>
      <c r="C1192" s="4"/>
      <c r="D1192" s="4"/>
      <c r="E1192" s="4"/>
      <c r="F1192" s="4"/>
      <c r="G1192" s="4"/>
      <c r="H1192" s="4"/>
      <c r="I1192" s="5"/>
      <c r="J1192" s="2"/>
    </row>
    <row r="1193" spans="1:11" ht="15" customHeight="1" x14ac:dyDescent="0.25">
      <c r="A1193" s="18"/>
      <c r="B1193" s="1"/>
      <c r="C1193" s="1"/>
      <c r="D1193" s="4"/>
      <c r="E1193" s="1"/>
      <c r="F1193" s="1"/>
      <c r="G1193" s="1"/>
      <c r="H1193" s="1"/>
      <c r="I1193" s="6"/>
      <c r="J1193" s="2"/>
    </row>
    <row r="1194" spans="1:11" ht="15" customHeight="1" x14ac:dyDescent="0.25">
      <c r="A1194" s="18"/>
      <c r="B1194" s="1"/>
      <c r="C1194" s="1"/>
      <c r="D1194" s="4"/>
      <c r="E1194" s="1"/>
      <c r="F1194" s="1"/>
      <c r="G1194" s="1"/>
      <c r="H1194" s="1"/>
      <c r="I1194" s="6"/>
      <c r="J1194" s="2"/>
    </row>
    <row r="1195" spans="1:11" ht="15" customHeight="1" x14ac:dyDescent="0.25">
      <c r="A1195" s="18"/>
      <c r="B1195" s="1"/>
      <c r="C1195" s="1"/>
      <c r="D1195" s="4"/>
      <c r="E1195" s="1"/>
      <c r="F1195" s="1"/>
      <c r="G1195" s="1"/>
      <c r="H1195" s="1"/>
      <c r="I1195" s="6"/>
      <c r="J1195" s="2"/>
    </row>
    <row r="1196" spans="1:11" ht="15" customHeight="1" x14ac:dyDescent="0.25">
      <c r="A1196" s="18"/>
      <c r="B1196" s="1"/>
      <c r="C1196" s="1"/>
      <c r="D1196" s="4"/>
      <c r="E1196" s="1"/>
      <c r="F1196" s="1"/>
      <c r="G1196" s="1"/>
      <c r="H1196" s="1"/>
      <c r="I1196" s="6"/>
      <c r="J1196" s="2"/>
    </row>
    <row r="1197" spans="1:11" ht="15" customHeight="1" x14ac:dyDescent="0.25">
      <c r="A1197" s="18"/>
      <c r="B1197" s="1"/>
      <c r="C1197" s="1"/>
      <c r="D1197" s="4"/>
      <c r="E1197" s="1"/>
      <c r="F1197" s="7"/>
      <c r="G1197" s="1"/>
      <c r="H1197" s="1"/>
      <c r="I1197" s="6"/>
      <c r="J1197" s="2"/>
    </row>
    <row r="1198" spans="1:11" ht="15" customHeight="1" x14ac:dyDescent="0.25">
      <c r="A1198" s="18"/>
      <c r="B1198" s="1"/>
      <c r="C1198" s="1"/>
      <c r="D1198" s="4"/>
      <c r="E1198" s="1"/>
      <c r="F1198" s="7"/>
      <c r="G1198" s="1"/>
      <c r="H1198" s="1"/>
      <c r="I1198" s="6"/>
      <c r="J1198" s="2"/>
    </row>
    <row r="1199" spans="1:11" ht="15" customHeight="1" x14ac:dyDescent="0.25">
      <c r="A1199" s="18"/>
      <c r="B1199" s="1"/>
      <c r="C1199" s="1"/>
      <c r="D1199" s="4"/>
      <c r="E1199" s="1"/>
      <c r="F1199" s="1"/>
      <c r="G1199" s="1"/>
      <c r="H1199" s="1"/>
      <c r="I1199" s="6"/>
      <c r="J1199" s="2"/>
    </row>
    <row r="1200" spans="1:11" ht="15" customHeight="1" x14ac:dyDescent="0.25">
      <c r="A1200" s="18"/>
      <c r="B1200" s="1"/>
      <c r="C1200" s="1"/>
      <c r="D1200" s="4"/>
      <c r="E1200" s="1"/>
      <c r="F1200" s="7"/>
      <c r="G1200" s="1"/>
      <c r="H1200" s="1"/>
      <c r="I1200" s="6"/>
      <c r="J1200" s="2"/>
    </row>
    <row r="1201" spans="1:10" ht="15" customHeight="1" x14ac:dyDescent="0.25">
      <c r="A1201" s="18"/>
      <c r="B1201" s="1"/>
      <c r="C1201" s="1"/>
      <c r="D1201" s="4"/>
      <c r="E1201" s="1"/>
      <c r="F1201" s="7"/>
      <c r="G1201" s="1"/>
      <c r="H1201" s="1"/>
      <c r="I1201" s="6"/>
      <c r="J1201" s="2"/>
    </row>
    <row r="1202" spans="1:10" ht="15" customHeight="1" x14ac:dyDescent="0.25">
      <c r="A1202" s="18"/>
      <c r="B1202" s="1"/>
      <c r="C1202" s="1"/>
      <c r="D1202" s="4"/>
      <c r="E1202" s="1"/>
      <c r="F1202" s="1"/>
      <c r="G1202" s="1"/>
      <c r="H1202" s="1"/>
      <c r="I1202" s="6"/>
      <c r="J1202" s="2"/>
    </row>
    <row r="1203" spans="1:10" ht="15" customHeight="1" x14ac:dyDescent="0.25">
      <c r="A1203" s="18"/>
      <c r="B1203" s="1"/>
      <c r="C1203" s="1"/>
      <c r="D1203" s="4"/>
      <c r="E1203" s="1"/>
      <c r="F1203" s="7"/>
      <c r="G1203" s="1"/>
      <c r="H1203" s="1"/>
      <c r="I1203" s="6"/>
      <c r="J1203" s="2"/>
    </row>
    <row r="1204" spans="1:10" ht="15" customHeight="1" x14ac:dyDescent="0.25">
      <c r="A1204" s="18"/>
      <c r="B1204" s="1"/>
      <c r="C1204" s="1"/>
      <c r="D1204" s="4"/>
      <c r="E1204" s="1"/>
      <c r="F1204" s="7"/>
      <c r="G1204" s="1"/>
      <c r="H1204" s="1"/>
      <c r="I1204" s="6"/>
      <c r="J1204" s="2"/>
    </row>
    <row r="1205" spans="1:10" ht="15" customHeight="1" x14ac:dyDescent="0.25">
      <c r="A1205" s="18"/>
      <c r="B1205" s="1"/>
      <c r="C1205" s="1"/>
      <c r="D1205" s="4"/>
      <c r="E1205" s="1"/>
      <c r="F1205" s="1"/>
      <c r="G1205" s="1"/>
      <c r="H1205" s="1"/>
      <c r="I1205" s="6"/>
      <c r="J1205" s="2"/>
    </row>
    <row r="1206" spans="1:10" ht="15" customHeight="1" x14ac:dyDescent="0.25">
      <c r="A1206" s="18"/>
      <c r="B1206" s="1"/>
      <c r="C1206" s="1"/>
      <c r="D1206" s="4"/>
      <c r="E1206" s="1"/>
      <c r="F1206" s="7"/>
      <c r="G1206" s="1"/>
      <c r="H1206" s="1"/>
      <c r="I1206" s="6"/>
      <c r="J1206" s="2"/>
    </row>
    <row r="1207" spans="1:10" ht="15" customHeight="1" x14ac:dyDescent="0.25">
      <c r="A1207" s="18"/>
      <c r="B1207" s="1"/>
      <c r="C1207" s="1"/>
      <c r="D1207" s="1"/>
      <c r="E1207" s="1"/>
      <c r="F1207" s="1"/>
      <c r="G1207" s="1"/>
      <c r="H1207" s="1"/>
      <c r="I1207" s="1"/>
      <c r="J1207" s="2"/>
    </row>
    <row r="1208" spans="1:10" ht="15" customHeight="1" x14ac:dyDescent="0.25">
      <c r="A1208" s="18"/>
      <c r="B1208" s="1"/>
      <c r="C1208" s="1"/>
      <c r="D1208" s="1"/>
      <c r="E1208" s="1"/>
      <c r="F1208" s="1"/>
      <c r="G1208" s="1"/>
      <c r="H1208" s="1"/>
      <c r="I1208" s="1"/>
      <c r="J1208" s="2"/>
    </row>
    <row r="1209" spans="1:10" ht="15" customHeight="1" x14ac:dyDescent="0.25">
      <c r="A1209" s="18"/>
      <c r="B1209" s="1"/>
      <c r="C1209" s="1"/>
      <c r="D1209" s="1"/>
      <c r="E1209" s="1"/>
      <c r="F1209" s="1"/>
      <c r="G1209" s="1"/>
      <c r="H1209" s="1"/>
      <c r="I1209" s="1"/>
      <c r="J1209" s="2"/>
    </row>
    <row r="1210" spans="1:10" ht="15" customHeight="1" x14ac:dyDescent="0.25">
      <c r="A1210" s="18"/>
      <c r="B1210" s="1"/>
      <c r="C1210" s="1"/>
      <c r="D1210" s="1"/>
      <c r="E1210" s="1"/>
      <c r="F1210" s="1"/>
      <c r="G1210" s="1"/>
      <c r="H1210" s="1"/>
      <c r="I1210" s="1"/>
      <c r="J1210" s="2"/>
    </row>
    <row r="1211" spans="1:10" ht="15" customHeight="1" x14ac:dyDescent="0.25">
      <c r="A1211" s="18"/>
      <c r="B1211" s="1"/>
      <c r="C1211" s="1"/>
      <c r="D1211" s="1"/>
      <c r="E1211" s="1"/>
      <c r="F1211" s="1"/>
      <c r="G1211" s="1"/>
      <c r="H1211" s="1"/>
      <c r="I1211" s="1"/>
      <c r="J1211" s="2"/>
    </row>
    <row r="1212" spans="1:10" ht="15" customHeight="1" x14ac:dyDescent="0.25">
      <c r="A1212" s="18"/>
      <c r="B1212" s="1"/>
      <c r="C1212" s="1"/>
      <c r="D1212" s="1"/>
      <c r="E1212" s="1"/>
      <c r="F1212" s="1"/>
      <c r="G1212" s="1"/>
      <c r="H1212" s="1"/>
      <c r="I1212" s="1"/>
      <c r="J1212" s="2"/>
    </row>
    <row r="1213" spans="1:10" ht="15" customHeight="1" x14ac:dyDescent="0.25">
      <c r="A1213" s="18"/>
      <c r="B1213" s="1"/>
      <c r="C1213" s="1"/>
      <c r="D1213" s="1"/>
      <c r="E1213" s="1"/>
      <c r="F1213" s="1"/>
      <c r="G1213" s="1"/>
      <c r="H1213" s="1"/>
      <c r="I1213" s="1"/>
      <c r="J1213" s="2"/>
    </row>
    <row r="1214" spans="1:10" ht="15" customHeight="1" x14ac:dyDescent="0.25">
      <c r="A1214" s="18"/>
      <c r="B1214" s="1"/>
      <c r="C1214" s="1"/>
      <c r="D1214" s="1"/>
      <c r="E1214" s="1"/>
      <c r="F1214" s="1"/>
      <c r="G1214" s="1"/>
      <c r="H1214" s="1"/>
      <c r="I1214" s="1"/>
      <c r="J1214" s="2"/>
    </row>
    <row r="1215" spans="1:10" ht="15" customHeight="1" x14ac:dyDescent="0.25">
      <c r="A1215" s="18"/>
      <c r="B1215" s="1"/>
      <c r="C1215" s="1"/>
      <c r="D1215" s="1"/>
      <c r="E1215" s="1"/>
      <c r="F1215" s="1"/>
      <c r="G1215" s="1"/>
      <c r="H1215" s="1"/>
      <c r="I1215" s="1"/>
      <c r="J1215" s="2"/>
    </row>
    <row r="1216" spans="1:10" ht="15" customHeight="1" x14ac:dyDescent="0.25">
      <c r="A1216" s="18"/>
      <c r="B1216" s="1"/>
      <c r="C1216" s="1"/>
      <c r="D1216" s="1"/>
      <c r="E1216" s="1"/>
      <c r="F1216" s="1"/>
      <c r="G1216" s="1"/>
      <c r="H1216" s="1"/>
      <c r="I1216" s="1"/>
      <c r="J1216" s="2"/>
    </row>
    <row r="1217" spans="1:10" ht="15" customHeight="1" x14ac:dyDescent="0.25">
      <c r="A1217" s="18"/>
      <c r="B1217" s="1"/>
      <c r="C1217" s="1"/>
      <c r="D1217" s="1"/>
      <c r="E1217" s="1"/>
      <c r="F1217" s="1"/>
      <c r="G1217" s="1"/>
      <c r="H1217" s="1"/>
      <c r="I1217" s="1"/>
      <c r="J1217" s="2"/>
    </row>
    <row r="1218" spans="1:10" ht="15" customHeight="1" x14ac:dyDescent="0.25">
      <c r="A1218" s="18"/>
      <c r="B1218" s="1"/>
      <c r="C1218" s="1"/>
      <c r="D1218" s="1"/>
      <c r="E1218" s="1"/>
      <c r="F1218" s="1"/>
      <c r="G1218" s="1"/>
      <c r="H1218" s="1"/>
      <c r="I1218" s="1"/>
      <c r="J1218" s="2"/>
    </row>
    <row r="1219" spans="1:10" ht="15" customHeight="1" x14ac:dyDescent="0.25">
      <c r="A1219" s="18"/>
      <c r="B1219" s="1"/>
      <c r="C1219" s="1"/>
      <c r="D1219" s="1"/>
      <c r="E1219" s="1"/>
      <c r="F1219" s="1"/>
      <c r="G1219" s="1"/>
      <c r="H1219" s="1"/>
      <c r="I1219" s="1"/>
      <c r="J1219" s="2"/>
    </row>
    <row r="1220" spans="1:10" ht="15" customHeight="1" x14ac:dyDescent="0.25">
      <c r="A1220" s="18"/>
      <c r="B1220" s="1"/>
      <c r="C1220" s="1"/>
      <c r="D1220" s="1"/>
      <c r="E1220" s="1"/>
      <c r="F1220" s="1"/>
      <c r="G1220" s="1"/>
      <c r="H1220" s="1"/>
      <c r="I1220" s="1"/>
      <c r="J1220" s="2"/>
    </row>
    <row r="1221" spans="1:10" ht="15" customHeight="1" x14ac:dyDescent="0.25">
      <c r="A1221" s="18"/>
      <c r="B1221" s="1"/>
      <c r="C1221" s="1"/>
      <c r="D1221" s="1"/>
      <c r="E1221" s="1"/>
      <c r="F1221" s="1"/>
      <c r="G1221" s="1"/>
      <c r="H1221" s="1"/>
      <c r="I1221" s="1"/>
      <c r="J1221" s="2"/>
    </row>
    <row r="1222" spans="1:10" ht="15" customHeight="1" x14ac:dyDescent="0.25">
      <c r="A1222" s="18"/>
      <c r="B1222" s="1"/>
      <c r="C1222" s="1"/>
      <c r="D1222" s="1"/>
      <c r="E1222" s="1"/>
      <c r="F1222" s="1"/>
      <c r="G1222" s="1"/>
      <c r="H1222" s="1"/>
      <c r="I1222" s="1"/>
      <c r="J1222" s="2"/>
    </row>
    <row r="1223" spans="1:10" ht="15" customHeight="1" x14ac:dyDescent="0.25">
      <c r="A1223" s="18"/>
      <c r="B1223" s="1"/>
      <c r="C1223" s="1"/>
      <c r="D1223" s="1"/>
      <c r="E1223" s="1"/>
      <c r="F1223" s="1"/>
      <c r="G1223" s="1"/>
      <c r="H1223" s="1"/>
      <c r="I1223" s="1"/>
      <c r="J1223" s="2"/>
    </row>
    <row r="1224" spans="1:10" ht="15" customHeight="1" x14ac:dyDescent="0.25">
      <c r="A1224" s="18"/>
      <c r="B1224" s="1"/>
      <c r="C1224" s="1"/>
      <c r="D1224" s="1"/>
      <c r="E1224" s="1"/>
      <c r="F1224" s="1"/>
      <c r="G1224" s="1"/>
      <c r="H1224" s="1"/>
      <c r="I1224" s="1"/>
      <c r="J1224" s="2"/>
    </row>
    <row r="1225" spans="1:10" ht="15" customHeight="1" x14ac:dyDescent="0.25">
      <c r="A1225" s="18"/>
      <c r="B1225" s="1"/>
      <c r="C1225" s="1"/>
      <c r="D1225" s="1"/>
      <c r="E1225" s="1"/>
      <c r="F1225" s="1"/>
      <c r="G1225" s="1"/>
      <c r="H1225" s="1"/>
      <c r="I1225" s="1"/>
      <c r="J1225" s="2"/>
    </row>
    <row r="1226" spans="1:10" ht="15" customHeight="1" x14ac:dyDescent="0.25">
      <c r="A1226" s="18"/>
      <c r="B1226" s="1"/>
      <c r="C1226" s="1"/>
      <c r="D1226" s="1"/>
      <c r="E1226" s="1"/>
      <c r="F1226" s="1"/>
      <c r="G1226" s="1"/>
      <c r="H1226" s="1"/>
      <c r="I1226" s="1"/>
      <c r="J1226" s="2"/>
    </row>
    <row r="1227" spans="1:10" ht="15" customHeight="1" x14ac:dyDescent="0.25">
      <c r="A1227" s="18"/>
      <c r="B1227" s="1"/>
      <c r="C1227" s="1"/>
      <c r="D1227" s="1"/>
      <c r="E1227" s="1"/>
      <c r="F1227" s="1"/>
      <c r="G1227" s="1"/>
      <c r="H1227" s="1"/>
      <c r="I1227" s="1"/>
      <c r="J1227" s="2"/>
    </row>
    <row r="1228" spans="1:10" ht="15" customHeight="1" x14ac:dyDescent="0.25">
      <c r="A1228" s="18"/>
      <c r="B1228" s="1"/>
      <c r="C1228" s="1"/>
      <c r="D1228" s="1"/>
      <c r="E1228" s="1"/>
      <c r="F1228" s="1"/>
      <c r="G1228" s="1"/>
      <c r="H1228" s="1"/>
      <c r="I1228" s="1"/>
      <c r="J1228" s="2"/>
    </row>
    <row r="1229" spans="1:10" ht="15" customHeight="1" x14ac:dyDescent="0.25">
      <c r="A1229" s="18"/>
      <c r="B1229" s="1"/>
      <c r="C1229" s="1"/>
      <c r="D1229" s="1"/>
      <c r="E1229" s="1"/>
      <c r="F1229" s="1"/>
      <c r="G1229" s="1"/>
      <c r="H1229" s="1"/>
      <c r="I1229" s="1"/>
      <c r="J1229" s="2"/>
    </row>
    <row r="1230" spans="1:10" ht="15" customHeight="1" x14ac:dyDescent="0.25">
      <c r="A1230" s="18"/>
      <c r="B1230" s="1"/>
      <c r="C1230" s="1"/>
      <c r="D1230" s="1"/>
      <c r="E1230" s="1"/>
      <c r="F1230" s="1"/>
      <c r="G1230" s="1"/>
      <c r="H1230" s="1"/>
      <c r="I1230" s="1"/>
      <c r="J1230" s="2"/>
    </row>
    <row r="1231" spans="1:10" ht="15" customHeight="1" x14ac:dyDescent="0.25">
      <c r="A1231" s="18"/>
      <c r="B1231" s="1"/>
      <c r="C1231" s="1"/>
      <c r="D1231" s="1"/>
      <c r="E1231" s="1"/>
      <c r="F1231" s="1"/>
      <c r="G1231" s="1"/>
      <c r="H1231" s="1"/>
      <c r="I1231" s="1"/>
      <c r="J1231" s="2"/>
    </row>
    <row r="1232" spans="1:10" ht="15" customHeight="1" x14ac:dyDescent="0.25">
      <c r="A1232" s="18"/>
      <c r="B1232" s="1"/>
      <c r="C1232" s="1"/>
      <c r="D1232" s="1"/>
      <c r="E1232" s="1"/>
      <c r="F1232" s="1"/>
      <c r="G1232" s="1"/>
      <c r="H1232" s="1"/>
      <c r="I1232" s="1"/>
      <c r="J1232" s="2"/>
    </row>
    <row r="1233" spans="1:10" ht="15" customHeight="1" x14ac:dyDescent="0.25">
      <c r="A1233" s="18"/>
      <c r="B1233" s="1"/>
      <c r="C1233" s="1"/>
      <c r="D1233" s="1"/>
      <c r="E1233" s="1"/>
      <c r="F1233" s="1"/>
      <c r="G1233" s="1"/>
      <c r="H1233" s="1"/>
      <c r="I1233" s="1"/>
      <c r="J1233" s="2"/>
    </row>
    <row r="1234" spans="1:10" ht="15" customHeight="1" x14ac:dyDescent="0.25">
      <c r="A1234" s="18"/>
      <c r="B1234" s="1"/>
      <c r="C1234" s="1"/>
      <c r="D1234" s="1"/>
      <c r="E1234" s="1"/>
      <c r="F1234" s="1"/>
      <c r="G1234" s="1"/>
      <c r="H1234" s="1"/>
      <c r="I1234" s="1"/>
      <c r="J1234" s="2"/>
    </row>
    <row r="1235" spans="1:10" ht="15" customHeight="1" x14ac:dyDescent="0.25">
      <c r="A1235" s="18"/>
      <c r="B1235" s="1"/>
      <c r="C1235" s="1"/>
      <c r="D1235" s="1"/>
      <c r="E1235" s="1"/>
      <c r="F1235" s="1"/>
      <c r="G1235" s="1"/>
      <c r="H1235" s="1"/>
      <c r="I1235" s="1"/>
      <c r="J1235" s="2"/>
    </row>
    <row r="1236" spans="1:10" ht="15" customHeight="1" x14ac:dyDescent="0.25">
      <c r="A1236" s="18"/>
      <c r="B1236" s="1"/>
      <c r="C1236" s="1"/>
      <c r="D1236" s="1"/>
      <c r="E1236" s="1"/>
      <c r="F1236" s="1"/>
      <c r="G1236" s="1"/>
      <c r="H1236" s="1"/>
      <c r="I1236" s="1"/>
      <c r="J1236" s="2"/>
    </row>
    <row r="1237" spans="1:10" ht="15" customHeight="1" x14ac:dyDescent="0.25">
      <c r="A1237" s="18"/>
      <c r="B1237" s="1"/>
      <c r="C1237" s="1"/>
      <c r="D1237" s="1"/>
      <c r="E1237" s="1"/>
      <c r="F1237" s="1"/>
      <c r="G1237" s="1"/>
      <c r="H1237" s="1"/>
      <c r="I1237" s="1"/>
      <c r="J1237" s="2"/>
    </row>
    <row r="1238" spans="1:10" ht="15" customHeight="1" x14ac:dyDescent="0.25">
      <c r="A1238" s="18"/>
      <c r="B1238" s="1"/>
      <c r="C1238" s="1"/>
      <c r="D1238" s="1"/>
      <c r="E1238" s="1"/>
      <c r="F1238" s="1"/>
      <c r="G1238" s="1"/>
      <c r="H1238" s="1"/>
      <c r="I1238" s="1"/>
      <c r="J1238" s="2"/>
    </row>
    <row r="1239" spans="1:10" ht="15" customHeight="1" x14ac:dyDescent="0.25">
      <c r="A1239" s="18"/>
      <c r="B1239" s="1"/>
      <c r="C1239" s="1"/>
      <c r="D1239" s="1"/>
      <c r="E1239" s="1"/>
      <c r="F1239" s="1"/>
      <c r="G1239" s="1"/>
      <c r="H1239" s="1"/>
      <c r="I1239" s="1"/>
      <c r="J1239" s="2"/>
    </row>
    <row r="1240" spans="1:10" ht="15" customHeight="1" x14ac:dyDescent="0.25">
      <c r="A1240" s="18"/>
      <c r="B1240" s="1"/>
      <c r="C1240" s="1"/>
      <c r="D1240" s="1"/>
      <c r="E1240" s="1"/>
      <c r="F1240" s="1"/>
      <c r="G1240" s="1"/>
      <c r="H1240" s="1"/>
      <c r="I1240" s="1"/>
      <c r="J1240" s="2"/>
    </row>
    <row r="1241" spans="1:10" ht="15" customHeight="1" x14ac:dyDescent="0.25">
      <c r="A1241" s="18"/>
      <c r="B1241" s="1"/>
      <c r="C1241" s="1"/>
      <c r="D1241" s="1"/>
      <c r="E1241" s="1"/>
      <c r="F1241" s="1"/>
      <c r="G1241" s="1"/>
      <c r="H1241" s="1"/>
      <c r="I1241" s="1"/>
      <c r="J1241" s="2"/>
    </row>
    <row r="1242" spans="1:10" ht="15" customHeight="1" x14ac:dyDescent="0.25">
      <c r="A1242" s="18"/>
      <c r="B1242" s="1"/>
      <c r="C1242" s="1"/>
      <c r="D1242" s="1"/>
      <c r="E1242" s="1"/>
      <c r="F1242" s="1"/>
      <c r="G1242" s="1"/>
      <c r="H1242" s="1"/>
      <c r="I1242" s="1"/>
      <c r="J1242" s="2"/>
    </row>
    <row r="1243" spans="1:10" ht="15" customHeight="1" x14ac:dyDescent="0.25">
      <c r="A1243" s="18"/>
      <c r="B1243" s="1"/>
      <c r="C1243" s="1"/>
      <c r="D1243" s="1"/>
      <c r="E1243" s="1"/>
      <c r="F1243" s="1"/>
      <c r="G1243" s="1"/>
      <c r="H1243" s="1"/>
      <c r="I1243" s="1"/>
      <c r="J1243" s="2"/>
    </row>
    <row r="1244" spans="1:10" ht="15" customHeight="1" x14ac:dyDescent="0.25">
      <c r="A1244" s="18"/>
      <c r="B1244" s="1"/>
      <c r="C1244" s="1"/>
      <c r="D1244" s="1"/>
      <c r="E1244" s="1"/>
      <c r="F1244" s="1"/>
      <c r="G1244" s="1"/>
      <c r="H1244" s="1"/>
      <c r="I1244" s="1"/>
      <c r="J1244" s="2"/>
    </row>
    <row r="1245" spans="1:10" ht="15" customHeight="1" x14ac:dyDescent="0.25">
      <c r="A1245" s="18"/>
      <c r="B1245" s="1"/>
      <c r="C1245" s="1"/>
      <c r="D1245" s="1"/>
      <c r="E1245" s="1"/>
      <c r="F1245" s="1"/>
      <c r="G1245" s="1"/>
      <c r="H1245" s="1"/>
      <c r="I1245" s="1"/>
      <c r="J1245" s="2"/>
    </row>
    <row r="1246" spans="1:10" ht="15" customHeight="1" x14ac:dyDescent="0.25">
      <c r="A1246" s="18"/>
      <c r="B1246" s="1"/>
      <c r="C1246" s="1"/>
      <c r="D1246" s="1"/>
      <c r="E1246" s="1"/>
      <c r="F1246" s="1"/>
      <c r="G1246" s="1"/>
      <c r="H1246" s="1"/>
      <c r="I1246" s="1"/>
      <c r="J1246" s="2"/>
    </row>
    <row r="1247" spans="1:10" ht="15" customHeight="1" x14ac:dyDescent="0.25">
      <c r="A1247" s="18"/>
      <c r="B1247" s="1"/>
      <c r="C1247" s="1"/>
      <c r="D1247" s="1"/>
      <c r="E1247" s="1"/>
      <c r="F1247" s="1"/>
      <c r="G1247" s="1"/>
      <c r="H1247" s="1"/>
      <c r="I1247" s="1"/>
      <c r="J1247" s="2"/>
    </row>
    <row r="1248" spans="1:10" ht="15" customHeight="1" x14ac:dyDescent="0.25">
      <c r="A1248" s="18"/>
      <c r="B1248" s="1"/>
      <c r="C1248" s="1"/>
      <c r="D1248" s="1"/>
      <c r="E1248" s="1"/>
      <c r="F1248" s="1"/>
      <c r="G1248" s="1"/>
      <c r="H1248" s="1"/>
      <c r="I1248" s="1"/>
      <c r="J1248" s="2"/>
    </row>
    <row r="1249" spans="1:10" ht="15" customHeight="1" x14ac:dyDescent="0.25">
      <c r="A1249" s="18"/>
      <c r="B1249" s="1"/>
      <c r="C1249" s="1"/>
      <c r="D1249" s="1"/>
      <c r="E1249" s="1"/>
      <c r="F1249" s="1"/>
      <c r="G1249" s="1"/>
      <c r="H1249" s="1"/>
      <c r="I1249" s="1"/>
      <c r="J1249" s="2"/>
    </row>
    <row r="1250" spans="1:10" ht="15" customHeight="1" x14ac:dyDescent="0.25">
      <c r="A1250" s="18"/>
      <c r="B1250" s="1"/>
      <c r="C1250" s="1"/>
      <c r="D1250" s="1"/>
      <c r="E1250" s="1"/>
      <c r="F1250" s="1"/>
      <c r="G1250" s="1"/>
      <c r="H1250" s="1"/>
      <c r="I1250" s="1"/>
      <c r="J1250" s="2"/>
    </row>
    <row r="1251" spans="1:10" ht="15" customHeight="1" x14ac:dyDescent="0.25">
      <c r="A1251" s="18"/>
      <c r="B1251" s="1"/>
      <c r="C1251" s="1"/>
      <c r="D1251" s="1"/>
      <c r="E1251" s="1"/>
      <c r="F1251" s="1"/>
      <c r="G1251" s="1"/>
      <c r="H1251" s="1"/>
      <c r="I1251" s="1"/>
      <c r="J1251" s="2"/>
    </row>
    <row r="1252" spans="1:10" ht="15" customHeight="1" x14ac:dyDescent="0.25">
      <c r="A1252" s="18"/>
      <c r="B1252" s="1"/>
      <c r="C1252" s="1"/>
      <c r="D1252" s="1"/>
      <c r="E1252" s="1"/>
      <c r="F1252" s="1"/>
      <c r="G1252" s="1"/>
      <c r="H1252" s="1"/>
      <c r="I1252" s="1"/>
      <c r="J1252" s="2"/>
    </row>
    <row r="1253" spans="1:10" ht="15" customHeight="1" x14ac:dyDescent="0.25">
      <c r="A1253" s="18"/>
      <c r="B1253" s="1"/>
      <c r="C1253" s="1"/>
      <c r="D1253" s="1"/>
      <c r="E1253" s="1"/>
      <c r="F1253" s="1"/>
      <c r="G1253" s="1"/>
      <c r="H1253" s="1"/>
      <c r="I1253" s="1"/>
      <c r="J1253" s="2"/>
    </row>
    <row r="1254" spans="1:10" ht="15" customHeight="1" x14ac:dyDescent="0.25">
      <c r="A1254" s="18"/>
      <c r="B1254" s="1"/>
      <c r="C1254" s="1"/>
      <c r="D1254" s="1"/>
      <c r="E1254" s="1"/>
      <c r="F1254" s="1"/>
      <c r="G1254" s="1"/>
      <c r="H1254" s="1"/>
      <c r="I1254" s="1"/>
      <c r="J1254" s="2"/>
    </row>
    <row r="1255" spans="1:10" ht="15" customHeight="1" x14ac:dyDescent="0.25">
      <c r="A1255" s="18"/>
      <c r="B1255" s="1"/>
      <c r="C1255" s="1"/>
      <c r="D1255" s="1"/>
      <c r="E1255" s="1"/>
      <c r="F1255" s="1"/>
      <c r="G1255" s="1"/>
      <c r="H1255" s="1"/>
      <c r="I1255" s="1"/>
      <c r="J1255" s="2"/>
    </row>
    <row r="1256" spans="1:10" ht="15" customHeight="1" x14ac:dyDescent="0.25">
      <c r="A1256" s="18"/>
      <c r="B1256" s="1"/>
      <c r="C1256" s="1"/>
      <c r="D1256" s="1"/>
      <c r="E1256" s="1"/>
      <c r="F1256" s="1"/>
      <c r="G1256" s="1"/>
      <c r="H1256" s="1"/>
      <c r="I1256" s="1"/>
      <c r="J1256" s="2"/>
    </row>
    <row r="1257" spans="1:10" ht="15" customHeight="1" x14ac:dyDescent="0.25">
      <c r="A1257" s="18"/>
      <c r="B1257" s="1"/>
      <c r="C1257" s="1"/>
      <c r="D1257" s="1"/>
      <c r="E1257" s="1"/>
      <c r="F1257" s="1"/>
      <c r="G1257" s="1"/>
      <c r="H1257" s="1"/>
      <c r="I1257" s="1"/>
      <c r="J1257" s="2"/>
    </row>
    <row r="1258" spans="1:10" ht="15" customHeight="1" x14ac:dyDescent="0.25">
      <c r="A1258" s="18"/>
      <c r="B1258" s="1"/>
      <c r="C1258" s="1"/>
      <c r="D1258" s="1"/>
      <c r="E1258" s="1"/>
      <c r="F1258" s="1"/>
      <c r="G1258" s="1"/>
      <c r="H1258" s="1"/>
      <c r="I1258" s="1"/>
      <c r="J1258" s="2"/>
    </row>
    <row r="1259" spans="1:10" ht="15" customHeight="1" x14ac:dyDescent="0.25">
      <c r="A1259" s="18"/>
      <c r="B1259" s="1"/>
      <c r="C1259" s="1"/>
      <c r="D1259" s="1"/>
      <c r="E1259" s="1"/>
      <c r="F1259" s="1"/>
      <c r="G1259" s="1"/>
      <c r="H1259" s="1"/>
      <c r="I1259" s="1"/>
      <c r="J1259" s="2"/>
    </row>
    <row r="1260" spans="1:10" ht="15" customHeight="1" x14ac:dyDescent="0.25">
      <c r="A1260" s="18"/>
      <c r="B1260" s="1"/>
      <c r="C1260" s="1"/>
      <c r="D1260" s="1"/>
      <c r="E1260" s="1"/>
      <c r="F1260" s="1"/>
      <c r="G1260" s="1"/>
      <c r="H1260" s="1"/>
      <c r="I1260" s="1"/>
      <c r="J1260" s="2"/>
    </row>
    <row r="1261" spans="1:10" ht="15" customHeight="1" x14ac:dyDescent="0.25">
      <c r="A1261" s="18"/>
      <c r="B1261" s="1"/>
      <c r="C1261" s="1"/>
      <c r="D1261" s="1"/>
      <c r="E1261" s="1"/>
      <c r="F1261" s="1"/>
      <c r="G1261" s="1"/>
      <c r="H1261" s="1"/>
      <c r="I1261" s="1"/>
      <c r="J1261" s="2"/>
    </row>
    <row r="1262" spans="1:10" ht="15" customHeight="1" x14ac:dyDescent="0.25">
      <c r="A1262" s="18"/>
      <c r="B1262" s="1"/>
      <c r="C1262" s="1"/>
      <c r="D1262" s="1"/>
      <c r="E1262" s="1"/>
      <c r="F1262" s="1"/>
      <c r="G1262" s="1"/>
      <c r="H1262" s="1"/>
      <c r="I1262" s="1"/>
      <c r="J1262" s="2"/>
    </row>
    <row r="1263" spans="1:10" ht="15" customHeight="1" x14ac:dyDescent="0.25">
      <c r="A1263" s="18"/>
      <c r="B1263" s="1"/>
      <c r="C1263" s="1"/>
      <c r="D1263" s="1"/>
      <c r="E1263" s="1"/>
      <c r="F1263" s="1"/>
      <c r="G1263" s="1"/>
      <c r="H1263" s="1"/>
      <c r="I1263" s="1"/>
      <c r="J1263" s="2"/>
    </row>
    <row r="1264" spans="1:10" ht="15" customHeight="1" x14ac:dyDescent="0.25">
      <c r="A1264" s="18"/>
      <c r="B1264" s="1"/>
      <c r="C1264" s="1"/>
      <c r="D1264" s="1"/>
      <c r="E1264" s="1"/>
      <c r="F1264" s="1"/>
      <c r="G1264" s="1"/>
      <c r="H1264" s="1"/>
      <c r="I1264" s="1"/>
      <c r="J1264" s="2"/>
    </row>
    <row r="1265" spans="1:10" ht="15" customHeight="1" x14ac:dyDescent="0.25">
      <c r="A1265" s="18"/>
      <c r="B1265" s="1"/>
      <c r="C1265" s="1"/>
      <c r="D1265" s="1"/>
      <c r="E1265" s="1"/>
      <c r="F1265" s="1"/>
      <c r="G1265" s="1"/>
      <c r="H1265" s="1"/>
      <c r="I1265" s="1"/>
      <c r="J1265" s="2"/>
    </row>
    <row r="1266" spans="1:10" ht="15" customHeight="1" x14ac:dyDescent="0.25">
      <c r="A1266" s="18"/>
      <c r="B1266" s="1"/>
      <c r="C1266" s="1"/>
      <c r="D1266" s="1"/>
      <c r="E1266" s="1"/>
      <c r="F1266" s="1"/>
      <c r="G1266" s="1"/>
      <c r="H1266" s="1"/>
      <c r="I1266" s="1"/>
      <c r="J1266" s="2"/>
    </row>
    <row r="1267" spans="1:10" ht="15" customHeight="1" x14ac:dyDescent="0.25">
      <c r="A1267" s="18"/>
      <c r="B1267" s="1"/>
      <c r="C1267" s="1"/>
      <c r="D1267" s="1"/>
      <c r="E1267" s="1"/>
      <c r="F1267" s="1"/>
      <c r="G1267" s="1"/>
      <c r="H1267" s="1"/>
      <c r="I1267" s="1"/>
      <c r="J1267" s="2"/>
    </row>
    <row r="1268" spans="1:10" ht="15" customHeight="1" x14ac:dyDescent="0.25">
      <c r="A1268" s="18"/>
      <c r="B1268" s="1"/>
      <c r="C1268" s="1"/>
      <c r="D1268" s="1"/>
      <c r="E1268" s="1"/>
      <c r="F1268" s="1"/>
      <c r="G1268" s="1"/>
      <c r="H1268" s="1"/>
      <c r="I1268" s="1"/>
      <c r="J1268" s="2"/>
    </row>
    <row r="1269" spans="1:10" ht="15" customHeight="1" x14ac:dyDescent="0.25">
      <c r="A1269" s="18"/>
      <c r="B1269" s="1"/>
      <c r="C1269" s="1"/>
      <c r="D1269" s="1"/>
      <c r="E1269" s="1"/>
      <c r="F1269" s="1"/>
      <c r="G1269" s="1"/>
      <c r="H1269" s="1"/>
      <c r="I1269" s="1"/>
      <c r="J1269" s="2"/>
    </row>
    <row r="1270" spans="1:10" ht="15" customHeight="1" x14ac:dyDescent="0.25">
      <c r="A1270" s="18"/>
      <c r="B1270" s="1"/>
      <c r="C1270" s="1"/>
      <c r="D1270" s="1"/>
      <c r="E1270" s="1"/>
      <c r="F1270" s="1"/>
      <c r="G1270" s="1"/>
      <c r="H1270" s="1"/>
      <c r="I1270" s="1"/>
      <c r="J1270" s="2"/>
    </row>
    <row r="1271" spans="1:10" ht="15" customHeight="1" x14ac:dyDescent="0.25">
      <c r="A1271" s="18"/>
      <c r="B1271" s="1"/>
      <c r="C1271" s="1"/>
      <c r="D1271" s="1"/>
      <c r="E1271" s="1"/>
      <c r="F1271" s="1"/>
      <c r="G1271" s="1"/>
      <c r="H1271" s="1"/>
      <c r="I1271" s="1"/>
      <c r="J1271" s="2"/>
    </row>
    <row r="1272" spans="1:10" ht="15" customHeight="1" x14ac:dyDescent="0.25">
      <c r="A1272" s="18"/>
      <c r="B1272" s="1"/>
      <c r="C1272" s="1"/>
      <c r="D1272" s="1"/>
      <c r="E1272" s="1"/>
      <c r="F1272" s="1"/>
      <c r="G1272" s="1"/>
      <c r="H1272" s="1"/>
      <c r="I1272" s="1"/>
      <c r="J1272" s="2"/>
    </row>
    <row r="1273" spans="1:10" ht="15" customHeight="1" x14ac:dyDescent="0.25">
      <c r="A1273" s="18"/>
      <c r="B1273" s="1"/>
      <c r="C1273" s="1"/>
      <c r="D1273" s="1"/>
      <c r="E1273" s="1"/>
      <c r="F1273" s="1"/>
      <c r="G1273" s="1"/>
      <c r="H1273" s="1"/>
      <c r="I1273" s="1"/>
      <c r="J1273" s="2"/>
    </row>
    <row r="1274" spans="1:10" ht="15" customHeight="1" x14ac:dyDescent="0.25">
      <c r="A1274" s="18"/>
      <c r="B1274" s="1"/>
      <c r="C1274" s="1"/>
      <c r="D1274" s="1"/>
      <c r="E1274" s="1"/>
      <c r="F1274" s="1"/>
      <c r="G1274" s="1"/>
      <c r="H1274" s="1"/>
      <c r="I1274" s="1"/>
      <c r="J1274" s="2"/>
    </row>
    <row r="1275" spans="1:10" ht="15" customHeight="1" x14ac:dyDescent="0.25">
      <c r="A1275" s="18"/>
      <c r="B1275" s="1"/>
      <c r="C1275" s="1"/>
      <c r="D1275" s="1"/>
      <c r="E1275" s="1"/>
      <c r="F1275" s="1"/>
      <c r="G1275" s="1"/>
      <c r="H1275" s="1"/>
      <c r="I1275" s="1"/>
      <c r="J1275" s="2"/>
    </row>
    <row r="1276" spans="1:10" ht="15" customHeight="1" x14ac:dyDescent="0.25">
      <c r="A1276" s="18"/>
      <c r="B1276" s="1"/>
      <c r="C1276" s="1"/>
      <c r="D1276" s="1"/>
      <c r="E1276" s="1"/>
      <c r="F1276" s="1"/>
      <c r="G1276" s="1"/>
      <c r="H1276" s="1"/>
      <c r="I1276" s="1"/>
      <c r="J1276" s="2"/>
    </row>
    <row r="1277" spans="1:10" ht="15" customHeight="1" x14ac:dyDescent="0.25">
      <c r="A1277" s="18"/>
      <c r="B1277" s="1"/>
      <c r="C1277" s="1"/>
      <c r="D1277" s="1"/>
      <c r="E1277" s="1"/>
      <c r="F1277" s="1"/>
      <c r="G1277" s="1"/>
      <c r="H1277" s="1"/>
      <c r="I1277" s="1"/>
      <c r="J1277" s="2"/>
    </row>
    <row r="1278" spans="1:10" ht="15" customHeight="1" x14ac:dyDescent="0.25">
      <c r="A1278" s="18"/>
      <c r="B1278" s="1"/>
      <c r="C1278" s="1"/>
      <c r="D1278" s="1"/>
      <c r="E1278" s="1"/>
      <c r="F1278" s="1"/>
      <c r="G1278" s="1"/>
      <c r="H1278" s="1"/>
      <c r="I1278" s="1"/>
      <c r="J1278" s="2"/>
    </row>
    <row r="1279" spans="1:10" ht="15" customHeight="1" x14ac:dyDescent="0.25">
      <c r="A1279" s="18"/>
      <c r="B1279" s="1"/>
      <c r="C1279" s="1"/>
      <c r="D1279" s="1"/>
      <c r="E1279" s="1"/>
      <c r="F1279" s="1"/>
      <c r="G1279" s="1"/>
      <c r="H1279" s="1"/>
      <c r="I1279" s="1"/>
      <c r="J1279" s="2"/>
    </row>
    <row r="1280" spans="1:10" ht="15" customHeight="1" x14ac:dyDescent="0.25">
      <c r="A1280" s="18"/>
      <c r="B1280" s="1"/>
      <c r="C1280" s="1"/>
      <c r="D1280" s="1"/>
      <c r="E1280" s="1"/>
      <c r="F1280" s="1"/>
      <c r="G1280" s="1"/>
      <c r="H1280" s="1"/>
      <c r="I1280" s="1"/>
      <c r="J1280" s="2"/>
    </row>
    <row r="1281" spans="1:10" ht="15" customHeight="1" x14ac:dyDescent="0.25">
      <c r="A1281" s="18"/>
      <c r="B1281" s="1"/>
      <c r="C1281" s="1"/>
      <c r="D1281" s="1"/>
      <c r="E1281" s="1"/>
      <c r="F1281" s="1"/>
      <c r="G1281" s="1"/>
      <c r="H1281" s="1"/>
      <c r="I1281" s="1"/>
      <c r="J1281" s="2"/>
    </row>
    <row r="1282" spans="1:10" ht="15" customHeight="1" x14ac:dyDescent="0.25">
      <c r="A1282" s="18"/>
      <c r="B1282" s="1"/>
      <c r="C1282" s="1"/>
      <c r="D1282" s="1"/>
      <c r="E1282" s="1"/>
      <c r="F1282" s="1"/>
      <c r="G1282" s="1"/>
      <c r="H1282" s="1"/>
      <c r="I1282" s="1"/>
      <c r="J1282" s="2"/>
    </row>
    <row r="1283" spans="1:10" ht="15" customHeight="1" x14ac:dyDescent="0.25">
      <c r="A1283" s="18"/>
      <c r="B1283" s="1"/>
      <c r="C1283" s="1"/>
      <c r="D1283" s="1"/>
      <c r="E1283" s="1"/>
      <c r="F1283" s="1"/>
      <c r="G1283" s="1"/>
      <c r="H1283" s="1"/>
      <c r="I1283" s="1"/>
      <c r="J1283" s="2"/>
    </row>
    <row r="1284" spans="1:10" ht="15" customHeight="1" x14ac:dyDescent="0.25">
      <c r="A1284" s="18"/>
      <c r="B1284" s="1"/>
      <c r="C1284" s="1"/>
      <c r="D1284" s="1"/>
      <c r="E1284" s="1"/>
      <c r="F1284" s="1"/>
      <c r="G1284" s="1"/>
      <c r="H1284" s="1"/>
      <c r="I1284" s="1"/>
      <c r="J1284" s="2"/>
    </row>
    <row r="1285" spans="1:10" ht="15" customHeight="1" x14ac:dyDescent="0.25">
      <c r="A1285" s="18"/>
      <c r="B1285" s="1"/>
      <c r="C1285" s="1"/>
      <c r="D1285" s="1"/>
      <c r="E1285" s="1"/>
      <c r="F1285" s="1"/>
      <c r="G1285" s="1"/>
      <c r="H1285" s="1"/>
      <c r="I1285" s="1"/>
      <c r="J1285" s="2"/>
    </row>
    <row r="1286" spans="1:10" ht="15" customHeight="1" x14ac:dyDescent="0.25">
      <c r="A1286" s="18"/>
      <c r="B1286" s="1"/>
      <c r="C1286" s="1"/>
      <c r="D1286" s="1"/>
      <c r="E1286" s="1"/>
      <c r="F1286" s="1"/>
      <c r="G1286" s="1"/>
      <c r="H1286" s="1"/>
      <c r="I1286" s="1"/>
      <c r="J1286" s="2"/>
    </row>
    <row r="1287" spans="1:10" ht="15" customHeight="1" x14ac:dyDescent="0.25">
      <c r="A1287" s="18"/>
      <c r="B1287" s="1"/>
      <c r="C1287" s="1"/>
      <c r="D1287" s="1"/>
      <c r="E1287" s="1"/>
      <c r="F1287" s="1"/>
      <c r="G1287" s="1"/>
      <c r="H1287" s="1"/>
      <c r="I1287" s="1"/>
      <c r="J1287" s="2"/>
    </row>
    <row r="1288" spans="1:10" ht="15" customHeight="1" x14ac:dyDescent="0.25">
      <c r="A1288" s="18"/>
      <c r="B1288" s="1"/>
      <c r="C1288" s="1"/>
      <c r="D1288" s="1"/>
      <c r="E1288" s="1"/>
      <c r="F1288" s="1"/>
      <c r="G1288" s="1"/>
      <c r="H1288" s="1"/>
      <c r="I1288" s="1"/>
      <c r="J1288" s="2"/>
    </row>
    <row r="1289" spans="1:10" ht="15" customHeight="1" x14ac:dyDescent="0.25">
      <c r="A1289" s="18"/>
      <c r="B1289" s="1"/>
      <c r="C1289" s="1"/>
      <c r="D1289" s="1"/>
      <c r="E1289" s="1"/>
      <c r="F1289" s="1"/>
      <c r="G1289" s="1"/>
      <c r="H1289" s="1"/>
      <c r="I1289" s="1"/>
      <c r="J1289" s="2"/>
    </row>
    <row r="1290" spans="1:10" ht="15" customHeight="1" x14ac:dyDescent="0.25">
      <c r="A1290" s="18"/>
      <c r="B1290" s="1"/>
      <c r="C1290" s="1"/>
      <c r="D1290" s="1"/>
      <c r="E1290" s="1"/>
      <c r="F1290" s="1"/>
      <c r="G1290" s="1"/>
      <c r="H1290" s="1"/>
      <c r="I1290" s="1"/>
      <c r="J1290" s="2"/>
    </row>
    <row r="1291" spans="1:10" ht="15" customHeight="1" x14ac:dyDescent="0.25">
      <c r="A1291" s="18"/>
      <c r="B1291" s="1"/>
      <c r="C1291" s="1"/>
      <c r="D1291" s="1"/>
      <c r="E1291" s="1"/>
      <c r="F1291" s="1"/>
      <c r="G1291" s="1"/>
      <c r="H1291" s="1"/>
      <c r="I1291" s="1"/>
      <c r="J1291" s="2"/>
    </row>
    <row r="1292" spans="1:10" ht="15" customHeight="1" x14ac:dyDescent="0.25">
      <c r="A1292" s="18"/>
      <c r="B1292" s="1"/>
      <c r="C1292" s="1"/>
      <c r="D1292" s="1"/>
      <c r="E1292" s="1"/>
      <c r="F1292" s="1"/>
      <c r="G1292" s="1"/>
      <c r="H1292" s="1"/>
      <c r="I1292" s="1"/>
      <c r="J1292" s="2"/>
    </row>
    <row r="1293" spans="1:10" ht="15" customHeight="1" x14ac:dyDescent="0.25">
      <c r="A1293" s="18"/>
      <c r="B1293" s="1"/>
      <c r="C1293" s="1"/>
      <c r="D1293" s="1"/>
      <c r="E1293" s="1"/>
      <c r="F1293" s="1"/>
      <c r="G1293" s="1"/>
      <c r="H1293" s="1"/>
      <c r="I1293" s="1"/>
      <c r="J1293" s="2"/>
    </row>
    <row r="1294" spans="1:10" ht="15" customHeight="1" x14ac:dyDescent="0.25">
      <c r="A1294" s="18"/>
      <c r="B1294" s="1"/>
      <c r="C1294" s="1"/>
      <c r="D1294" s="1"/>
      <c r="E1294" s="1"/>
      <c r="F1294" s="1"/>
      <c r="G1294" s="1"/>
      <c r="H1294" s="1"/>
      <c r="I1294" s="1"/>
      <c r="J1294" s="2"/>
    </row>
    <row r="1295" spans="1:10" ht="15" customHeight="1" x14ac:dyDescent="0.25">
      <c r="A1295" s="18"/>
      <c r="B1295" s="1"/>
      <c r="C1295" s="1"/>
      <c r="D1295" s="1"/>
      <c r="E1295" s="1"/>
      <c r="F1295" s="1"/>
      <c r="G1295" s="1"/>
      <c r="H1295" s="1"/>
      <c r="I1295" s="1"/>
      <c r="J1295" s="2"/>
    </row>
    <row r="1296" spans="1:10" ht="15" customHeight="1" x14ac:dyDescent="0.25">
      <c r="A1296" s="18"/>
      <c r="B1296" s="1"/>
      <c r="C1296" s="1"/>
      <c r="D1296" s="1"/>
      <c r="E1296" s="1"/>
      <c r="F1296" s="1"/>
      <c r="G1296" s="1"/>
      <c r="H1296" s="1"/>
      <c r="I1296" s="1"/>
      <c r="J1296" s="2"/>
    </row>
    <row r="1297" spans="1:10" ht="15" customHeight="1" x14ac:dyDescent="0.25">
      <c r="A1297" s="18"/>
      <c r="B1297" s="1"/>
      <c r="C1297" s="1"/>
      <c r="D1297" s="1"/>
      <c r="E1297" s="1"/>
      <c r="F1297" s="1"/>
      <c r="G1297" s="1"/>
      <c r="H1297" s="1"/>
      <c r="I1297" s="1"/>
      <c r="J1297" s="2"/>
    </row>
    <row r="1298" spans="1:10" ht="15" customHeight="1" x14ac:dyDescent="0.25">
      <c r="A1298" s="18"/>
      <c r="B1298" s="1"/>
      <c r="C1298" s="1"/>
      <c r="D1298" s="1"/>
      <c r="E1298" s="1"/>
      <c r="F1298" s="1"/>
      <c r="G1298" s="1"/>
      <c r="H1298" s="1"/>
      <c r="I1298" s="1"/>
      <c r="J1298" s="2"/>
    </row>
    <row r="1299" spans="1:10" ht="15" customHeight="1" x14ac:dyDescent="0.25">
      <c r="A1299" s="18"/>
      <c r="B1299" s="1"/>
      <c r="C1299" s="1"/>
      <c r="D1299" s="1"/>
      <c r="E1299" s="1"/>
      <c r="F1299" s="1"/>
      <c r="G1299" s="1"/>
      <c r="H1299" s="1"/>
      <c r="I1299" s="1"/>
      <c r="J1299" s="2"/>
    </row>
    <row r="1300" spans="1:10" ht="15" customHeight="1" x14ac:dyDescent="0.25">
      <c r="A1300" s="18"/>
      <c r="B1300" s="1"/>
      <c r="C1300" s="1"/>
      <c r="D1300" s="1"/>
      <c r="E1300" s="1"/>
      <c r="F1300" s="1"/>
      <c r="G1300" s="1"/>
      <c r="H1300" s="1"/>
      <c r="I1300" s="1"/>
      <c r="J1300" s="2"/>
    </row>
    <row r="1301" spans="1:10" ht="15" customHeight="1" x14ac:dyDescent="0.25">
      <c r="A1301" s="18"/>
      <c r="B1301" s="1"/>
      <c r="C1301" s="1"/>
      <c r="D1301" s="1"/>
      <c r="E1301" s="1"/>
      <c r="F1301" s="1"/>
      <c r="G1301" s="1"/>
      <c r="H1301" s="1"/>
      <c r="I1301" s="1"/>
      <c r="J1301" s="2"/>
    </row>
    <row r="1302" spans="1:10" ht="15" customHeight="1" x14ac:dyDescent="0.25">
      <c r="A1302" s="18"/>
      <c r="B1302" s="1"/>
      <c r="C1302" s="1"/>
      <c r="D1302" s="1"/>
      <c r="E1302" s="1"/>
      <c r="F1302" s="1"/>
      <c r="G1302" s="1"/>
      <c r="H1302" s="1"/>
      <c r="I1302" s="1"/>
      <c r="J1302" s="2"/>
    </row>
    <row r="1303" spans="1:10" ht="15" customHeight="1" x14ac:dyDescent="0.25">
      <c r="A1303" s="18"/>
      <c r="B1303" s="1"/>
      <c r="C1303" s="1"/>
      <c r="D1303" s="1"/>
      <c r="E1303" s="1"/>
      <c r="F1303" s="1"/>
      <c r="G1303" s="1"/>
      <c r="H1303" s="1"/>
      <c r="I1303" s="1"/>
      <c r="J1303" s="2"/>
    </row>
    <row r="1304" spans="1:10" ht="15" customHeight="1" x14ac:dyDescent="0.25">
      <c r="A1304" s="18"/>
      <c r="B1304" s="1"/>
      <c r="C1304" s="1"/>
      <c r="D1304" s="1"/>
      <c r="E1304" s="1"/>
      <c r="F1304" s="1"/>
      <c r="G1304" s="1"/>
      <c r="H1304" s="1"/>
      <c r="I1304" s="1"/>
      <c r="J1304" s="2"/>
    </row>
    <row r="1305" spans="1:10" ht="15" customHeight="1" x14ac:dyDescent="0.25">
      <c r="A1305" s="18"/>
      <c r="B1305" s="1"/>
      <c r="C1305" s="1"/>
      <c r="D1305" s="1"/>
      <c r="E1305" s="1"/>
      <c r="F1305" s="1"/>
      <c r="G1305" s="1"/>
      <c r="H1305" s="1"/>
      <c r="I1305" s="1"/>
      <c r="J1305" s="2"/>
    </row>
    <row r="1306" spans="1:10" ht="15" customHeight="1" x14ac:dyDescent="0.25">
      <c r="A1306" s="18"/>
      <c r="B1306" s="1"/>
      <c r="C1306" s="1"/>
      <c r="D1306" s="1"/>
      <c r="E1306" s="1"/>
      <c r="F1306" s="1"/>
      <c r="G1306" s="1"/>
      <c r="H1306" s="1"/>
      <c r="I1306" s="1"/>
      <c r="J1306" s="2"/>
    </row>
    <row r="1307" spans="1:10" ht="15" customHeight="1" x14ac:dyDescent="0.25">
      <c r="A1307" s="18"/>
      <c r="B1307" s="1"/>
      <c r="C1307" s="1"/>
      <c r="D1307" s="1"/>
      <c r="E1307" s="1"/>
      <c r="F1307" s="1"/>
      <c r="G1307" s="1"/>
      <c r="H1307" s="1"/>
      <c r="I1307" s="1"/>
      <c r="J1307" s="2"/>
    </row>
    <row r="1308" spans="1:10" ht="15" customHeight="1" x14ac:dyDescent="0.25">
      <c r="A1308" s="18"/>
      <c r="B1308" s="1"/>
      <c r="C1308" s="1"/>
      <c r="D1308" s="1"/>
      <c r="E1308" s="1"/>
      <c r="F1308" s="1"/>
      <c r="G1308" s="1"/>
      <c r="H1308" s="1"/>
      <c r="I1308" s="1"/>
      <c r="J1308" s="2"/>
    </row>
    <row r="1309" spans="1:10" ht="15" customHeight="1" x14ac:dyDescent="0.25">
      <c r="A1309" s="18"/>
      <c r="B1309" s="1"/>
      <c r="C1309" s="1"/>
      <c r="D1309" s="1"/>
      <c r="E1309" s="1"/>
      <c r="F1309" s="1"/>
      <c r="G1309" s="1"/>
      <c r="H1309" s="1"/>
      <c r="I1309" s="1"/>
      <c r="J1309" s="2"/>
    </row>
    <row r="1310" spans="1:10" ht="15" customHeight="1" x14ac:dyDescent="0.25">
      <c r="A1310" s="18"/>
      <c r="B1310" s="1"/>
      <c r="C1310" s="1"/>
      <c r="D1310" s="1"/>
      <c r="E1310" s="1"/>
      <c r="F1310" s="1"/>
      <c r="G1310" s="1"/>
      <c r="H1310" s="1"/>
      <c r="I1310" s="1"/>
      <c r="J1310" s="2"/>
    </row>
    <row r="1311" spans="1:10" ht="15" customHeight="1" x14ac:dyDescent="0.25">
      <c r="A1311" s="18"/>
      <c r="B1311" s="1"/>
      <c r="C1311" s="1"/>
      <c r="D1311" s="1"/>
      <c r="E1311" s="1"/>
      <c r="F1311" s="1"/>
      <c r="G1311" s="1"/>
      <c r="H1311" s="1"/>
      <c r="I1311" s="1"/>
      <c r="J1311" s="2"/>
    </row>
    <row r="1312" spans="1:10" ht="15" customHeight="1" x14ac:dyDescent="0.25">
      <c r="A1312" s="18"/>
      <c r="B1312" s="1"/>
      <c r="C1312" s="1"/>
      <c r="D1312" s="1"/>
      <c r="E1312" s="1"/>
      <c r="F1312" s="1"/>
      <c r="G1312" s="1"/>
      <c r="H1312" s="1"/>
      <c r="I1312" s="1"/>
      <c r="J1312" s="2"/>
    </row>
    <row r="1313" spans="1:10" ht="15" customHeight="1" x14ac:dyDescent="0.25">
      <c r="A1313" s="18"/>
      <c r="B1313" s="1"/>
      <c r="C1313" s="1"/>
      <c r="D1313" s="1"/>
      <c r="E1313" s="1"/>
      <c r="F1313" s="1"/>
      <c r="G1313" s="1"/>
      <c r="H1313" s="1"/>
      <c r="I1313" s="1"/>
      <c r="J1313" s="2"/>
    </row>
    <row r="1314" spans="1:10" ht="15" customHeight="1" x14ac:dyDescent="0.25">
      <c r="A1314" s="18"/>
      <c r="B1314" s="1"/>
      <c r="C1314" s="1"/>
      <c r="D1314" s="1"/>
      <c r="E1314" s="1"/>
      <c r="F1314" s="1"/>
      <c r="G1314" s="1"/>
      <c r="H1314" s="1"/>
      <c r="I1314" s="1"/>
      <c r="J1314" s="2"/>
    </row>
    <row r="1315" spans="1:10" ht="15" customHeight="1" x14ac:dyDescent="0.25">
      <c r="A1315" s="18"/>
      <c r="B1315" s="1"/>
      <c r="C1315" s="1"/>
      <c r="D1315" s="1"/>
      <c r="E1315" s="1"/>
      <c r="F1315" s="1"/>
      <c r="G1315" s="1"/>
      <c r="H1315" s="1"/>
      <c r="I1315" s="1"/>
      <c r="J1315" s="2"/>
    </row>
    <row r="1316" spans="1:10" ht="15" customHeight="1" x14ac:dyDescent="0.25">
      <c r="A1316" s="18"/>
      <c r="B1316" s="1"/>
      <c r="C1316" s="1"/>
      <c r="D1316" s="1"/>
      <c r="E1316" s="1"/>
      <c r="F1316" s="1"/>
      <c r="G1316" s="1"/>
      <c r="H1316" s="1"/>
      <c r="I1316" s="1"/>
      <c r="J1316" s="2"/>
    </row>
    <row r="1317" spans="1:10" ht="15" customHeight="1" x14ac:dyDescent="0.25">
      <c r="A1317" s="18"/>
      <c r="B1317" s="1"/>
      <c r="C1317" s="1"/>
      <c r="D1317" s="1"/>
      <c r="E1317" s="1"/>
      <c r="F1317" s="1"/>
      <c r="G1317" s="1"/>
      <c r="H1317" s="1"/>
      <c r="I1317" s="1"/>
      <c r="J1317" s="2"/>
    </row>
    <row r="1318" spans="1:10" ht="15" customHeight="1" x14ac:dyDescent="0.25">
      <c r="A1318" s="18"/>
      <c r="B1318" s="1"/>
      <c r="C1318" s="1"/>
      <c r="D1318" s="1"/>
      <c r="E1318" s="1"/>
      <c r="F1318" s="1"/>
      <c r="G1318" s="1"/>
      <c r="H1318" s="1"/>
      <c r="I1318" s="1"/>
      <c r="J1318" s="2"/>
    </row>
    <row r="1319" spans="1:10" ht="15" customHeight="1" x14ac:dyDescent="0.25">
      <c r="A1319" s="18"/>
      <c r="B1319" s="1"/>
      <c r="C1319" s="1"/>
      <c r="D1319" s="1"/>
      <c r="E1319" s="1"/>
      <c r="F1319" s="1"/>
      <c r="G1319" s="1"/>
      <c r="H1319" s="1"/>
      <c r="I1319" s="1"/>
      <c r="J1319" s="2"/>
    </row>
    <row r="1320" spans="1:10" ht="15" customHeight="1" x14ac:dyDescent="0.25">
      <c r="A1320" s="18"/>
      <c r="B1320" s="1"/>
      <c r="C1320" s="1"/>
      <c r="D1320" s="1"/>
      <c r="E1320" s="1"/>
      <c r="F1320" s="1"/>
      <c r="G1320" s="1"/>
      <c r="H1320" s="1"/>
      <c r="I1320" s="1"/>
      <c r="J1320" s="2"/>
    </row>
    <row r="1321" spans="1:10" ht="15" customHeight="1" x14ac:dyDescent="0.25">
      <c r="A1321" s="18"/>
      <c r="B1321" s="1"/>
      <c r="C1321" s="1"/>
      <c r="D1321" s="1"/>
      <c r="E1321" s="1"/>
      <c r="F1321" s="1"/>
      <c r="G1321" s="1"/>
      <c r="H1321" s="1"/>
      <c r="I1321" s="1"/>
      <c r="J1321" s="2"/>
    </row>
    <row r="1322" spans="1:10" ht="15" customHeight="1" x14ac:dyDescent="0.25">
      <c r="A1322" s="18"/>
      <c r="B1322" s="1"/>
      <c r="C1322" s="1"/>
      <c r="D1322" s="1"/>
      <c r="E1322" s="1"/>
      <c r="F1322" s="1"/>
      <c r="G1322" s="1"/>
      <c r="H1322" s="1"/>
      <c r="I1322" s="1"/>
      <c r="J1322" s="2"/>
    </row>
    <row r="1323" spans="1:10" ht="15" customHeight="1" x14ac:dyDescent="0.25">
      <c r="A1323" s="18"/>
      <c r="B1323" s="1"/>
      <c r="C1323" s="1"/>
      <c r="D1323" s="1"/>
      <c r="E1323" s="1"/>
      <c r="F1323" s="1"/>
      <c r="G1323" s="1"/>
      <c r="H1323" s="1"/>
      <c r="I1323" s="1"/>
      <c r="J1323" s="2"/>
    </row>
    <row r="1324" spans="1:10" ht="15" customHeight="1" x14ac:dyDescent="0.25">
      <c r="A1324" s="18"/>
      <c r="B1324" s="1"/>
      <c r="C1324" s="1"/>
      <c r="D1324" s="1"/>
      <c r="E1324" s="1"/>
      <c r="F1324" s="1"/>
      <c r="G1324" s="1"/>
      <c r="H1324" s="1"/>
      <c r="I1324" s="1"/>
      <c r="J1324" s="2"/>
    </row>
    <row r="1325" spans="1:10" ht="15" customHeight="1" x14ac:dyDescent="0.25">
      <c r="A1325" s="18"/>
      <c r="B1325" s="1"/>
      <c r="C1325" s="1"/>
      <c r="D1325" s="1"/>
      <c r="E1325" s="1"/>
      <c r="F1325" s="1"/>
      <c r="G1325" s="1"/>
      <c r="H1325" s="1"/>
      <c r="I1325" s="1"/>
      <c r="J1325" s="2"/>
    </row>
    <row r="1326" spans="1:10" ht="15" customHeight="1" x14ac:dyDescent="0.25">
      <c r="A1326" s="18"/>
      <c r="B1326" s="1"/>
      <c r="C1326" s="1"/>
      <c r="D1326" s="1"/>
      <c r="E1326" s="1"/>
      <c r="F1326" s="1"/>
      <c r="G1326" s="1"/>
      <c r="H1326" s="1"/>
      <c r="I1326" s="1"/>
      <c r="J1326" s="2"/>
    </row>
    <row r="1327" spans="1:10" ht="15" customHeight="1" x14ac:dyDescent="0.25">
      <c r="A1327" s="18"/>
      <c r="B1327" s="1"/>
      <c r="C1327" s="1"/>
      <c r="D1327" s="1"/>
      <c r="E1327" s="1"/>
      <c r="F1327" s="1"/>
      <c r="G1327" s="1"/>
      <c r="H1327" s="1"/>
      <c r="I1327" s="1"/>
      <c r="J1327" s="2"/>
    </row>
    <row r="1328" spans="1:10" ht="15" customHeight="1" x14ac:dyDescent="0.25">
      <c r="A1328" s="18"/>
      <c r="B1328" s="1"/>
      <c r="C1328" s="1"/>
      <c r="D1328" s="1"/>
      <c r="E1328" s="1"/>
      <c r="F1328" s="1"/>
      <c r="G1328" s="1"/>
      <c r="H1328" s="1"/>
      <c r="I1328" s="1"/>
      <c r="J1328" s="2"/>
    </row>
    <row r="1329" spans="1:10" ht="15" customHeight="1" x14ac:dyDescent="0.25">
      <c r="A1329" s="18"/>
      <c r="B1329" s="1"/>
      <c r="C1329" s="1"/>
      <c r="D1329" s="1"/>
      <c r="E1329" s="1"/>
      <c r="F1329" s="1"/>
      <c r="G1329" s="1"/>
      <c r="H1329" s="1"/>
      <c r="I1329" s="1"/>
      <c r="J1329" s="2"/>
    </row>
    <row r="1330" spans="1:10" ht="15" customHeight="1" x14ac:dyDescent="0.25">
      <c r="A1330" s="18"/>
      <c r="B1330" s="1"/>
      <c r="C1330" s="1"/>
      <c r="D1330" s="1"/>
      <c r="E1330" s="1"/>
      <c r="F1330" s="1"/>
      <c r="G1330" s="1"/>
      <c r="H1330" s="1"/>
      <c r="I1330" s="1"/>
      <c r="J1330" s="2"/>
    </row>
    <row r="1331" spans="1:10" ht="15" customHeight="1" x14ac:dyDescent="0.25">
      <c r="A1331" s="18"/>
      <c r="B1331" s="1"/>
      <c r="C1331" s="1"/>
      <c r="D1331" s="1"/>
      <c r="E1331" s="1"/>
      <c r="F1331" s="1"/>
      <c r="G1331" s="1"/>
      <c r="H1331" s="1"/>
      <c r="I1331" s="1"/>
      <c r="J1331" s="2"/>
    </row>
    <row r="1332" spans="1:10" ht="15" customHeight="1" x14ac:dyDescent="0.25">
      <c r="A1332" s="18"/>
      <c r="B1332" s="1"/>
      <c r="C1332" s="1"/>
      <c r="D1332" s="1"/>
      <c r="E1332" s="1"/>
      <c r="F1332" s="1"/>
      <c r="G1332" s="1"/>
      <c r="H1332" s="1"/>
      <c r="I1332" s="1"/>
      <c r="J1332" s="2"/>
    </row>
    <row r="1333" spans="1:10" ht="15" customHeight="1" x14ac:dyDescent="0.25">
      <c r="A1333" s="18"/>
      <c r="B1333" s="1"/>
      <c r="C1333" s="1"/>
      <c r="D1333" s="1"/>
      <c r="E1333" s="1"/>
      <c r="F1333" s="1"/>
      <c r="G1333" s="1"/>
      <c r="H1333" s="1"/>
      <c r="I1333" s="1"/>
      <c r="J1333" s="2"/>
    </row>
    <row r="1334" spans="1:10" ht="15" customHeight="1" x14ac:dyDescent="0.25">
      <c r="A1334" s="18"/>
      <c r="B1334" s="1"/>
      <c r="C1334" s="1"/>
      <c r="D1334" s="1"/>
      <c r="E1334" s="1"/>
      <c r="F1334" s="1"/>
      <c r="G1334" s="1"/>
      <c r="H1334" s="1"/>
      <c r="I1334" s="1"/>
      <c r="J1334" s="2"/>
    </row>
    <row r="1335" spans="1:10" ht="15" customHeight="1" x14ac:dyDescent="0.25">
      <c r="A1335" s="18"/>
      <c r="B1335" s="1"/>
      <c r="C1335" s="1"/>
      <c r="D1335" s="1"/>
      <c r="E1335" s="1"/>
      <c r="F1335" s="1"/>
      <c r="G1335" s="1"/>
      <c r="H1335" s="1"/>
      <c r="I1335" s="1"/>
      <c r="J1335" s="2"/>
    </row>
    <row r="1336" spans="1:10" ht="15" customHeight="1" x14ac:dyDescent="0.25">
      <c r="A1336" s="18"/>
      <c r="B1336" s="1"/>
      <c r="C1336" s="1"/>
      <c r="D1336" s="1"/>
      <c r="E1336" s="1"/>
      <c r="F1336" s="1"/>
      <c r="G1336" s="1"/>
      <c r="H1336" s="1"/>
      <c r="I1336" s="1"/>
      <c r="J1336" s="2"/>
    </row>
    <row r="1337" spans="1:10" ht="15" customHeight="1" x14ac:dyDescent="0.25">
      <c r="A1337" s="18"/>
      <c r="B1337" s="1"/>
      <c r="C1337" s="1"/>
      <c r="D1337" s="1"/>
      <c r="E1337" s="1"/>
      <c r="F1337" s="1"/>
      <c r="G1337" s="1"/>
      <c r="H1337" s="1"/>
      <c r="I1337" s="1"/>
      <c r="J1337" s="2"/>
    </row>
    <row r="1338" spans="1:10" ht="15" customHeight="1" x14ac:dyDescent="0.25">
      <c r="A1338" s="18"/>
      <c r="B1338" s="1"/>
      <c r="C1338" s="1"/>
      <c r="D1338" s="1"/>
      <c r="E1338" s="1"/>
      <c r="F1338" s="1"/>
      <c r="G1338" s="1"/>
      <c r="H1338" s="1"/>
      <c r="I1338" s="1"/>
      <c r="J1338" s="2"/>
    </row>
    <row r="1339" spans="1:10" ht="15" customHeight="1" x14ac:dyDescent="0.25">
      <c r="A1339" s="18"/>
      <c r="B1339" s="1"/>
      <c r="C1339" s="1"/>
      <c r="D1339" s="1"/>
      <c r="E1339" s="1"/>
      <c r="F1339" s="1"/>
      <c r="G1339" s="1"/>
      <c r="H1339" s="1"/>
      <c r="I1339" s="1"/>
      <c r="J1339" s="2"/>
    </row>
    <row r="1340" spans="1:10" ht="15" customHeight="1" x14ac:dyDescent="0.25">
      <c r="A1340" s="18"/>
      <c r="B1340" s="1"/>
      <c r="C1340" s="1"/>
      <c r="D1340" s="1"/>
      <c r="E1340" s="1"/>
      <c r="F1340" s="1"/>
      <c r="G1340" s="1"/>
      <c r="H1340" s="1"/>
      <c r="I1340" s="1"/>
      <c r="J1340" s="2"/>
    </row>
    <row r="1341" spans="1:10" ht="15" customHeight="1" x14ac:dyDescent="0.25">
      <c r="A1341" s="18"/>
      <c r="B1341" s="1"/>
      <c r="C1341" s="1"/>
      <c r="D1341" s="1"/>
      <c r="E1341" s="1"/>
      <c r="F1341" s="1"/>
      <c r="G1341" s="1"/>
      <c r="H1341" s="1"/>
      <c r="I1341" s="1"/>
      <c r="J1341" s="2"/>
    </row>
    <row r="1342" spans="1:10" ht="15" customHeight="1" x14ac:dyDescent="0.25">
      <c r="A1342" s="18"/>
      <c r="B1342" s="1"/>
      <c r="C1342" s="1"/>
      <c r="D1342" s="1"/>
      <c r="E1342" s="1"/>
      <c r="F1342" s="1"/>
      <c r="G1342" s="1"/>
      <c r="H1342" s="1"/>
      <c r="I1342" s="1"/>
      <c r="J1342" s="2"/>
    </row>
    <row r="1343" spans="1:10" ht="15" customHeight="1" x14ac:dyDescent="0.25">
      <c r="A1343" s="18"/>
      <c r="B1343" s="1"/>
      <c r="C1343" s="1"/>
      <c r="D1343" s="1"/>
      <c r="E1343" s="1"/>
      <c r="F1343" s="1"/>
      <c r="G1343" s="1"/>
      <c r="H1343" s="1"/>
      <c r="I1343" s="1"/>
      <c r="J1343" s="2"/>
    </row>
    <row r="1344" spans="1:10" ht="15" customHeight="1" x14ac:dyDescent="0.25">
      <c r="A1344" s="18"/>
      <c r="B1344" s="1"/>
      <c r="C1344" s="1"/>
      <c r="D1344" s="1"/>
      <c r="E1344" s="1"/>
      <c r="F1344" s="1"/>
      <c r="G1344" s="1"/>
      <c r="H1344" s="1"/>
      <c r="I1344" s="1"/>
      <c r="J1344" s="2"/>
    </row>
    <row r="1345" spans="1:10" ht="15" customHeight="1" x14ac:dyDescent="0.25">
      <c r="A1345" s="18"/>
      <c r="B1345" s="1"/>
      <c r="C1345" s="1"/>
      <c r="D1345" s="1"/>
      <c r="E1345" s="1"/>
      <c r="F1345" s="1"/>
      <c r="G1345" s="1"/>
      <c r="H1345" s="1"/>
      <c r="I1345" s="1"/>
      <c r="J1345" s="2"/>
    </row>
    <row r="1346" spans="1:10" ht="15" customHeight="1" x14ac:dyDescent="0.25">
      <c r="A1346" s="18"/>
      <c r="B1346" s="1"/>
      <c r="C1346" s="1"/>
      <c r="D1346" s="1"/>
      <c r="E1346" s="1"/>
      <c r="F1346" s="1"/>
      <c r="G1346" s="1"/>
      <c r="H1346" s="1"/>
      <c r="I1346" s="1"/>
      <c r="J1346" s="2"/>
    </row>
    <row r="1347" spans="1:10" ht="15" customHeight="1" x14ac:dyDescent="0.25">
      <c r="A1347" s="18"/>
      <c r="B1347" s="1"/>
      <c r="C1347" s="1"/>
      <c r="D1347" s="1"/>
      <c r="E1347" s="1"/>
      <c r="F1347" s="1"/>
      <c r="G1347" s="1"/>
      <c r="H1347" s="1"/>
      <c r="I1347" s="1"/>
      <c r="J1347" s="2"/>
    </row>
    <row r="1348" spans="1:10" ht="15" customHeight="1" x14ac:dyDescent="0.25">
      <c r="A1348" s="18"/>
      <c r="B1348" s="1"/>
      <c r="C1348" s="1"/>
      <c r="D1348" s="1"/>
      <c r="E1348" s="1"/>
      <c r="F1348" s="1"/>
      <c r="G1348" s="1"/>
      <c r="H1348" s="1"/>
      <c r="I1348" s="1"/>
      <c r="J1348" s="2"/>
    </row>
    <row r="1349" spans="1:10" ht="15" customHeight="1" x14ac:dyDescent="0.25">
      <c r="A1349" s="18"/>
      <c r="B1349" s="1"/>
      <c r="C1349" s="1"/>
      <c r="D1349" s="1"/>
      <c r="E1349" s="1"/>
      <c r="F1349" s="1"/>
      <c r="G1349" s="1"/>
      <c r="H1349" s="1"/>
      <c r="I1349" s="1"/>
      <c r="J1349" s="2"/>
    </row>
    <row r="1350" spans="1:10" ht="15" customHeight="1" x14ac:dyDescent="0.25">
      <c r="A1350" s="18"/>
      <c r="B1350" s="1"/>
      <c r="C1350" s="1"/>
      <c r="D1350" s="1"/>
      <c r="E1350" s="1"/>
      <c r="F1350" s="1"/>
      <c r="G1350" s="1"/>
      <c r="H1350" s="1"/>
      <c r="I1350" s="1"/>
      <c r="J1350" s="2"/>
    </row>
    <row r="1351" spans="1:10" ht="15" customHeight="1" x14ac:dyDescent="0.25">
      <c r="A1351" s="18"/>
      <c r="B1351" s="1"/>
      <c r="C1351" s="1"/>
      <c r="D1351" s="1"/>
      <c r="E1351" s="1"/>
      <c r="F1351" s="1"/>
      <c r="G1351" s="1"/>
      <c r="H1351" s="1"/>
      <c r="I1351" s="1"/>
      <c r="J1351" s="2"/>
    </row>
    <row r="1352" spans="1:10" ht="15" customHeight="1" x14ac:dyDescent="0.25">
      <c r="A1352" s="18"/>
      <c r="B1352" s="1"/>
      <c r="C1352" s="1"/>
      <c r="D1352" s="1"/>
      <c r="E1352" s="1"/>
      <c r="F1352" s="1"/>
      <c r="G1352" s="1"/>
      <c r="H1352" s="1"/>
      <c r="I1352" s="1"/>
      <c r="J1352" s="2"/>
    </row>
    <row r="1353" spans="1:10" ht="15" customHeight="1" x14ac:dyDescent="0.25">
      <c r="A1353" s="18"/>
      <c r="B1353" s="1"/>
      <c r="C1353" s="1"/>
      <c r="D1353" s="1"/>
      <c r="E1353" s="1"/>
      <c r="F1353" s="1"/>
      <c r="G1353" s="1"/>
      <c r="H1353" s="1"/>
      <c r="I1353" s="1"/>
      <c r="J1353" s="2"/>
    </row>
    <row r="1354" spans="1:10" ht="15" customHeight="1" x14ac:dyDescent="0.25">
      <c r="A1354" s="18"/>
      <c r="B1354" s="1"/>
      <c r="C1354" s="1"/>
      <c r="D1354" s="1"/>
      <c r="E1354" s="1"/>
      <c r="F1354" s="1"/>
      <c r="G1354" s="1"/>
      <c r="H1354" s="1"/>
      <c r="I1354" s="1"/>
      <c r="J1354" s="2"/>
    </row>
    <row r="1355" spans="1:10" ht="15" customHeight="1" x14ac:dyDescent="0.25">
      <c r="A1355" s="18"/>
      <c r="B1355" s="1"/>
      <c r="C1355" s="1"/>
      <c r="D1355" s="1"/>
      <c r="E1355" s="1"/>
      <c r="F1355" s="1"/>
      <c r="G1355" s="1"/>
      <c r="H1355" s="1"/>
      <c r="I1355" s="1"/>
      <c r="J1355" s="2"/>
    </row>
    <row r="1356" spans="1:10" ht="15" customHeight="1" x14ac:dyDescent="0.25">
      <c r="A1356" s="18"/>
      <c r="B1356" s="1"/>
      <c r="C1356" s="1"/>
      <c r="D1356" s="1"/>
      <c r="E1356" s="1"/>
      <c r="F1356" s="1"/>
      <c r="G1356" s="1"/>
      <c r="H1356" s="1"/>
      <c r="I1356" s="1"/>
      <c r="J1356" s="2"/>
    </row>
    <row r="1357" spans="1:10" ht="15" customHeight="1" x14ac:dyDescent="0.25">
      <c r="A1357" s="18"/>
      <c r="B1357" s="1"/>
      <c r="C1357" s="1"/>
      <c r="D1357" s="1"/>
      <c r="E1357" s="1"/>
      <c r="F1357" s="1"/>
      <c r="G1357" s="1"/>
      <c r="H1357" s="1"/>
      <c r="I1357" s="1"/>
      <c r="J1357" s="2"/>
    </row>
    <row r="1358" spans="1:10" ht="15" customHeight="1" x14ac:dyDescent="0.25">
      <c r="A1358" s="18"/>
      <c r="B1358" s="1"/>
      <c r="C1358" s="1"/>
      <c r="D1358" s="1"/>
      <c r="E1358" s="1"/>
      <c r="F1358" s="1"/>
      <c r="G1358" s="1"/>
      <c r="H1358" s="1"/>
      <c r="I1358" s="1"/>
      <c r="J1358" s="2"/>
    </row>
    <row r="1359" spans="1:10" ht="15" customHeight="1" x14ac:dyDescent="0.25">
      <c r="A1359" s="18"/>
      <c r="B1359" s="1"/>
      <c r="C1359" s="1"/>
      <c r="D1359" s="1"/>
      <c r="E1359" s="1"/>
      <c r="F1359" s="1"/>
      <c r="G1359" s="1"/>
      <c r="H1359" s="1"/>
      <c r="I1359" s="1"/>
      <c r="J1359" s="2"/>
    </row>
    <row r="1360" spans="1:10" ht="15" customHeight="1" x14ac:dyDescent="0.25">
      <c r="A1360" s="18"/>
      <c r="B1360" s="1"/>
      <c r="C1360" s="1"/>
      <c r="D1360" s="1"/>
      <c r="E1360" s="1"/>
      <c r="F1360" s="1"/>
      <c r="G1360" s="1"/>
      <c r="H1360" s="1"/>
      <c r="I1360" s="1"/>
      <c r="J1360" s="2"/>
    </row>
    <row r="1361" spans="1:10" ht="15" customHeight="1" x14ac:dyDescent="0.25">
      <c r="A1361" s="18"/>
      <c r="B1361" s="1"/>
      <c r="C1361" s="1"/>
      <c r="D1361" s="1"/>
      <c r="E1361" s="1"/>
      <c r="F1361" s="1"/>
      <c r="G1361" s="1"/>
      <c r="H1361" s="1"/>
      <c r="I1361" s="1"/>
      <c r="J1361" s="2"/>
    </row>
    <row r="1362" spans="1:10" ht="15" customHeight="1" x14ac:dyDescent="0.25">
      <c r="A1362" s="18"/>
      <c r="B1362" s="1"/>
      <c r="C1362" s="1"/>
      <c r="D1362" s="1"/>
      <c r="E1362" s="1"/>
      <c r="F1362" s="1"/>
      <c r="G1362" s="1"/>
      <c r="H1362" s="1"/>
      <c r="I1362" s="1"/>
      <c r="J1362" s="2"/>
    </row>
    <row r="1363" spans="1:10" ht="15" customHeight="1" x14ac:dyDescent="0.25">
      <c r="A1363" s="18"/>
      <c r="B1363" s="1"/>
      <c r="C1363" s="1"/>
      <c r="D1363" s="1"/>
      <c r="E1363" s="1"/>
      <c r="F1363" s="1"/>
      <c r="G1363" s="1"/>
      <c r="H1363" s="1"/>
      <c r="I1363" s="1"/>
      <c r="J1363" s="2"/>
    </row>
    <row r="1364" spans="1:10" ht="15" customHeight="1" x14ac:dyDescent="0.25">
      <c r="A1364" s="18"/>
      <c r="B1364" s="1"/>
      <c r="C1364" s="1"/>
      <c r="D1364" s="1"/>
      <c r="E1364" s="1"/>
      <c r="F1364" s="1"/>
      <c r="G1364" s="1"/>
      <c r="H1364" s="1"/>
      <c r="I1364" s="1"/>
      <c r="J1364" s="2"/>
    </row>
    <row r="1365" spans="1:10" ht="15" customHeight="1" x14ac:dyDescent="0.25">
      <c r="A1365" s="18"/>
      <c r="B1365" s="1"/>
      <c r="C1365" s="1"/>
      <c r="D1365" s="1"/>
      <c r="E1365" s="1"/>
      <c r="F1365" s="1"/>
      <c r="G1365" s="1"/>
      <c r="H1365" s="1"/>
      <c r="I1365" s="1"/>
      <c r="J1365" s="2"/>
    </row>
    <row r="1366" spans="1:10" ht="15" customHeight="1" x14ac:dyDescent="0.25">
      <c r="A1366" s="18"/>
      <c r="B1366" s="1"/>
      <c r="C1366" s="1"/>
      <c r="D1366" s="1"/>
      <c r="E1366" s="1"/>
      <c r="F1366" s="1"/>
      <c r="G1366" s="1"/>
      <c r="H1366" s="1"/>
      <c r="I1366" s="1"/>
      <c r="J1366" s="2"/>
    </row>
    <row r="1367" spans="1:10" ht="15" customHeight="1" x14ac:dyDescent="0.25">
      <c r="A1367" s="18"/>
      <c r="B1367" s="1"/>
      <c r="C1367" s="1"/>
      <c r="D1367" s="1"/>
      <c r="E1367" s="1"/>
      <c r="F1367" s="1"/>
      <c r="G1367" s="1"/>
      <c r="H1367" s="1"/>
      <c r="I1367" s="1"/>
      <c r="J1367" s="2"/>
    </row>
    <row r="1368" spans="1:10" ht="15" customHeight="1" x14ac:dyDescent="0.25">
      <c r="A1368" s="18"/>
      <c r="B1368" s="1"/>
      <c r="C1368" s="1"/>
      <c r="D1368" s="1"/>
      <c r="E1368" s="1"/>
      <c r="F1368" s="1"/>
      <c r="G1368" s="1"/>
      <c r="H1368" s="1"/>
      <c r="I1368" s="1"/>
      <c r="J1368" s="2"/>
    </row>
    <row r="1369" spans="1:10" ht="15" customHeight="1" x14ac:dyDescent="0.25">
      <c r="A1369" s="18"/>
      <c r="B1369" s="1"/>
      <c r="C1369" s="1"/>
      <c r="D1369" s="1"/>
      <c r="E1369" s="1"/>
      <c r="F1369" s="1"/>
      <c r="G1369" s="1"/>
      <c r="H1369" s="1"/>
      <c r="I1369" s="1"/>
      <c r="J1369" s="2"/>
    </row>
    <row r="1370" spans="1:10" ht="15" customHeight="1" x14ac:dyDescent="0.25">
      <c r="A1370" s="18"/>
      <c r="B1370" s="1"/>
      <c r="C1370" s="1"/>
      <c r="D1370" s="1"/>
      <c r="E1370" s="1"/>
      <c r="F1370" s="1"/>
      <c r="G1370" s="1"/>
      <c r="H1370" s="1"/>
      <c r="I1370" s="1"/>
      <c r="J1370" s="2"/>
    </row>
    <row r="1371" spans="1:10" ht="15" customHeight="1" x14ac:dyDescent="0.25">
      <c r="A1371" s="18"/>
      <c r="B1371" s="1"/>
      <c r="C1371" s="1"/>
      <c r="D1371" s="1"/>
      <c r="E1371" s="1"/>
      <c r="F1371" s="1"/>
      <c r="G1371" s="1"/>
      <c r="H1371" s="1"/>
      <c r="I1371" s="1"/>
      <c r="J1371" s="2"/>
    </row>
    <row r="1372" spans="1:10" ht="15" customHeight="1" x14ac:dyDescent="0.25">
      <c r="A1372" s="18"/>
      <c r="B1372" s="1"/>
      <c r="C1372" s="1"/>
      <c r="D1372" s="1"/>
      <c r="E1372" s="1"/>
      <c r="F1372" s="1"/>
      <c r="G1372" s="1"/>
      <c r="H1372" s="1"/>
      <c r="I1372" s="1"/>
      <c r="J1372" s="2"/>
    </row>
    <row r="1373" spans="1:10" ht="15" customHeight="1" x14ac:dyDescent="0.25">
      <c r="A1373" s="18"/>
      <c r="B1373" s="1"/>
      <c r="C1373" s="1"/>
      <c r="D1373" s="1"/>
      <c r="E1373" s="1"/>
      <c r="F1373" s="1"/>
      <c r="G1373" s="1"/>
      <c r="H1373" s="1"/>
      <c r="I1373" s="1"/>
      <c r="J1373" s="2"/>
    </row>
    <row r="1374" spans="1:10" ht="15" customHeight="1" x14ac:dyDescent="0.25">
      <c r="A1374" s="18"/>
      <c r="B1374" s="1"/>
      <c r="C1374" s="1"/>
      <c r="D1374" s="1"/>
      <c r="E1374" s="1"/>
      <c r="F1374" s="1"/>
      <c r="G1374" s="1"/>
      <c r="H1374" s="1"/>
      <c r="I1374" s="1"/>
      <c r="J1374" s="2"/>
    </row>
    <row r="1375" spans="1:10" ht="15" customHeight="1" x14ac:dyDescent="0.25">
      <c r="A1375" s="18"/>
      <c r="B1375" s="1"/>
      <c r="C1375" s="1"/>
      <c r="D1375" s="1"/>
      <c r="E1375" s="1"/>
      <c r="F1375" s="1"/>
      <c r="G1375" s="1"/>
      <c r="H1375" s="1"/>
      <c r="I1375" s="1"/>
      <c r="J1375" s="2"/>
    </row>
    <row r="1376" spans="1:10" ht="15" customHeight="1" x14ac:dyDescent="0.25">
      <c r="A1376" s="18"/>
      <c r="B1376" s="1"/>
      <c r="C1376" s="1"/>
      <c r="D1376" s="1"/>
      <c r="E1376" s="1"/>
      <c r="F1376" s="1"/>
      <c r="G1376" s="1"/>
      <c r="H1376" s="1"/>
      <c r="I1376" s="1"/>
      <c r="J1376" s="2"/>
    </row>
    <row r="1377" spans="1:10" ht="15" customHeight="1" x14ac:dyDescent="0.25">
      <c r="A1377" s="18"/>
      <c r="B1377" s="1"/>
      <c r="C1377" s="1"/>
      <c r="D1377" s="1"/>
      <c r="E1377" s="1"/>
      <c r="F1377" s="1"/>
      <c r="G1377" s="1"/>
      <c r="H1377" s="1"/>
      <c r="I1377" s="1"/>
      <c r="J1377" s="2"/>
    </row>
    <row r="1378" spans="1:10" ht="15" customHeight="1" x14ac:dyDescent="0.25">
      <c r="A1378" s="18"/>
      <c r="B1378" s="1"/>
      <c r="C1378" s="1"/>
      <c r="D1378" s="1"/>
      <c r="E1378" s="1"/>
      <c r="F1378" s="1"/>
      <c r="G1378" s="1"/>
      <c r="H1378" s="1"/>
      <c r="I1378" s="1"/>
      <c r="J1378" s="2"/>
    </row>
    <row r="1379" spans="1:10" ht="15" customHeight="1" x14ac:dyDescent="0.25">
      <c r="A1379" s="18"/>
      <c r="B1379" s="1"/>
      <c r="C1379" s="1"/>
      <c r="D1379" s="1"/>
      <c r="E1379" s="1"/>
      <c r="F1379" s="1"/>
      <c r="G1379" s="1"/>
      <c r="H1379" s="1"/>
      <c r="I1379" s="1"/>
      <c r="J1379" s="2"/>
    </row>
    <row r="1380" spans="1:10" ht="15" customHeight="1" x14ac:dyDescent="0.25">
      <c r="A1380" s="18"/>
      <c r="B1380" s="1"/>
      <c r="C1380" s="1"/>
      <c r="D1380" s="1"/>
      <c r="E1380" s="1"/>
      <c r="F1380" s="1"/>
      <c r="G1380" s="1"/>
      <c r="H1380" s="1"/>
      <c r="I1380" s="1"/>
      <c r="J1380" s="2"/>
    </row>
    <row r="1381" spans="1:10" ht="15" customHeight="1" x14ac:dyDescent="0.25">
      <c r="A1381" s="18"/>
      <c r="B1381" s="1"/>
      <c r="C1381" s="1"/>
      <c r="D1381" s="1"/>
      <c r="E1381" s="1"/>
      <c r="F1381" s="1"/>
      <c r="G1381" s="1"/>
      <c r="H1381" s="1"/>
      <c r="I1381" s="1"/>
      <c r="J1381" s="2"/>
    </row>
    <row r="1382" spans="1:10" ht="15" customHeight="1" x14ac:dyDescent="0.25">
      <c r="A1382" s="18"/>
      <c r="B1382" s="1"/>
      <c r="C1382" s="1"/>
      <c r="D1382" s="1"/>
      <c r="E1382" s="1"/>
      <c r="F1382" s="1"/>
      <c r="G1382" s="1"/>
      <c r="H1382" s="1"/>
      <c r="I1382" s="1"/>
      <c r="J1382" s="2"/>
    </row>
    <row r="1383" spans="1:10" ht="15" customHeight="1" x14ac:dyDescent="0.25">
      <c r="A1383" s="18"/>
      <c r="B1383" s="1"/>
      <c r="C1383" s="1"/>
      <c r="D1383" s="1"/>
      <c r="E1383" s="1"/>
      <c r="F1383" s="1"/>
      <c r="G1383" s="1"/>
      <c r="H1383" s="1"/>
      <c r="I1383" s="1"/>
      <c r="J1383" s="2"/>
    </row>
    <row r="1384" spans="1:10" ht="15" customHeight="1" x14ac:dyDescent="0.25">
      <c r="A1384" s="18"/>
      <c r="B1384" s="1"/>
      <c r="C1384" s="1"/>
      <c r="D1384" s="1"/>
      <c r="E1384" s="1"/>
      <c r="F1384" s="1"/>
      <c r="G1384" s="1"/>
      <c r="H1384" s="1"/>
      <c r="I1384" s="1"/>
      <c r="J1384" s="2"/>
    </row>
    <row r="1385" spans="1:10" ht="15" customHeight="1" x14ac:dyDescent="0.25">
      <c r="A1385" s="18"/>
      <c r="B1385" s="1"/>
      <c r="C1385" s="1"/>
      <c r="D1385" s="1"/>
      <c r="E1385" s="1"/>
      <c r="F1385" s="1"/>
      <c r="G1385" s="1"/>
      <c r="H1385" s="1"/>
      <c r="I1385" s="1"/>
      <c r="J1385" s="2"/>
    </row>
    <row r="1386" spans="1:10" ht="15" customHeight="1" x14ac:dyDescent="0.25">
      <c r="A1386" s="18"/>
      <c r="B1386" s="1"/>
      <c r="C1386" s="1"/>
      <c r="D1386" s="1"/>
      <c r="E1386" s="1"/>
      <c r="F1386" s="1"/>
      <c r="G1386" s="1"/>
      <c r="H1386" s="1"/>
      <c r="I1386" s="1"/>
      <c r="J1386" s="2"/>
    </row>
    <row r="1387" spans="1:10" ht="15" customHeight="1" x14ac:dyDescent="0.25">
      <c r="A1387" s="18"/>
      <c r="B1387" s="1"/>
      <c r="C1387" s="1"/>
      <c r="D1387" s="1"/>
      <c r="E1387" s="1"/>
      <c r="F1387" s="1"/>
      <c r="G1387" s="1"/>
      <c r="H1387" s="1"/>
      <c r="I1387" s="1"/>
      <c r="J1387" s="2"/>
    </row>
    <row r="1388" spans="1:10" ht="15" customHeight="1" x14ac:dyDescent="0.25">
      <c r="A1388" s="18"/>
      <c r="B1388" s="1"/>
      <c r="C1388" s="1"/>
      <c r="D1388" s="1"/>
      <c r="E1388" s="1"/>
      <c r="F1388" s="1"/>
      <c r="G1388" s="1"/>
      <c r="H1388" s="1"/>
      <c r="I1388" s="1"/>
      <c r="J1388" s="2"/>
    </row>
    <row r="1389" spans="1:10" ht="15" customHeight="1" x14ac:dyDescent="0.25">
      <c r="A1389" s="18"/>
      <c r="B1389" s="1"/>
      <c r="C1389" s="1"/>
      <c r="D1389" s="1"/>
      <c r="E1389" s="1"/>
      <c r="F1389" s="1"/>
      <c r="G1389" s="1"/>
      <c r="H1389" s="1"/>
      <c r="I1389" s="1"/>
      <c r="J1389" s="2"/>
    </row>
    <row r="1390" spans="1:10" ht="15" customHeight="1" x14ac:dyDescent="0.25">
      <c r="A1390" s="18"/>
      <c r="B1390" s="1"/>
      <c r="C1390" s="1"/>
      <c r="D1390" s="1"/>
      <c r="E1390" s="1"/>
      <c r="F1390" s="1"/>
      <c r="G1390" s="1"/>
      <c r="H1390" s="1"/>
      <c r="I1390" s="1"/>
      <c r="J1390" s="2"/>
    </row>
    <row r="1391" spans="1:10" ht="15" customHeight="1" x14ac:dyDescent="0.25">
      <c r="A1391" s="18"/>
      <c r="B1391" s="1"/>
      <c r="C1391" s="1"/>
      <c r="D1391" s="1"/>
      <c r="E1391" s="1"/>
      <c r="F1391" s="1"/>
      <c r="G1391" s="1"/>
      <c r="H1391" s="1"/>
      <c r="I1391" s="1"/>
      <c r="J1391" s="2"/>
    </row>
    <row r="1392" spans="1:10" ht="15" customHeight="1" x14ac:dyDescent="0.25">
      <c r="A1392" s="18"/>
      <c r="B1392" s="1"/>
      <c r="C1392" s="1"/>
      <c r="D1392" s="1"/>
      <c r="E1392" s="1"/>
      <c r="F1392" s="1"/>
      <c r="G1392" s="1"/>
      <c r="H1392" s="1"/>
      <c r="I1392" s="1"/>
      <c r="J1392" s="2"/>
    </row>
    <row r="1393" spans="1:10" ht="15" customHeight="1" x14ac:dyDescent="0.25">
      <c r="A1393" s="18"/>
      <c r="B1393" s="1"/>
      <c r="C1393" s="1"/>
      <c r="D1393" s="1"/>
      <c r="E1393" s="1"/>
      <c r="F1393" s="1"/>
      <c r="G1393" s="1"/>
      <c r="H1393" s="1"/>
      <c r="I1393" s="1"/>
      <c r="J1393" s="2"/>
    </row>
    <row r="1394" spans="1:10" ht="15" customHeight="1" x14ac:dyDescent="0.25">
      <c r="A1394" s="18"/>
      <c r="B1394" s="1"/>
      <c r="C1394" s="1"/>
      <c r="D1394" s="1"/>
      <c r="E1394" s="1"/>
      <c r="F1394" s="1"/>
      <c r="G1394" s="1"/>
      <c r="H1394" s="1"/>
      <c r="I1394" s="1"/>
      <c r="J1394" s="2"/>
    </row>
    <row r="1395" spans="1:10" ht="15" customHeight="1" x14ac:dyDescent="0.25">
      <c r="A1395" s="18"/>
      <c r="B1395" s="1"/>
      <c r="C1395" s="1"/>
      <c r="D1395" s="1"/>
      <c r="E1395" s="1"/>
      <c r="F1395" s="1"/>
      <c r="G1395" s="1"/>
      <c r="H1395" s="1"/>
      <c r="I1395" s="1"/>
      <c r="J1395" s="2"/>
    </row>
    <row r="1396" spans="1:10" ht="15" customHeight="1" x14ac:dyDescent="0.25">
      <c r="A1396" s="18"/>
      <c r="B1396" s="1"/>
      <c r="C1396" s="1"/>
      <c r="D1396" s="1"/>
      <c r="E1396" s="1"/>
      <c r="F1396" s="1"/>
      <c r="G1396" s="1"/>
      <c r="H1396" s="1"/>
      <c r="I1396" s="1"/>
      <c r="J1396" s="2"/>
    </row>
    <row r="1397" spans="1:10" ht="15" customHeight="1" x14ac:dyDescent="0.25">
      <c r="A1397" s="18"/>
      <c r="B1397" s="1"/>
      <c r="C1397" s="1"/>
      <c r="D1397" s="1"/>
      <c r="E1397" s="1"/>
      <c r="F1397" s="1"/>
      <c r="G1397" s="1"/>
      <c r="H1397" s="1"/>
      <c r="I1397" s="1"/>
      <c r="J1397" s="2"/>
    </row>
    <row r="1398" spans="1:10" ht="15" customHeight="1" x14ac:dyDescent="0.25">
      <c r="A1398" s="18"/>
      <c r="B1398" s="1"/>
      <c r="C1398" s="1"/>
      <c r="D1398" s="1"/>
      <c r="E1398" s="1"/>
      <c r="F1398" s="1"/>
      <c r="G1398" s="1"/>
      <c r="H1398" s="1"/>
      <c r="I1398" s="1"/>
      <c r="J1398" s="2"/>
    </row>
    <row r="1399" spans="1:10" ht="15" customHeight="1" x14ac:dyDescent="0.25">
      <c r="A1399" s="18"/>
      <c r="B1399" s="1"/>
      <c r="C1399" s="1"/>
      <c r="D1399" s="1"/>
      <c r="E1399" s="1"/>
      <c r="F1399" s="1"/>
      <c r="G1399" s="1"/>
      <c r="H1399" s="1"/>
      <c r="I1399" s="1"/>
      <c r="J1399" s="2"/>
    </row>
    <row r="1400" spans="1:10" ht="15" customHeight="1" x14ac:dyDescent="0.25">
      <c r="A1400" s="18"/>
      <c r="B1400" s="1"/>
      <c r="C1400" s="1"/>
      <c r="D1400" s="1"/>
      <c r="E1400" s="1"/>
      <c r="F1400" s="1"/>
      <c r="G1400" s="1"/>
      <c r="H1400" s="1"/>
      <c r="I1400" s="1"/>
      <c r="J1400" s="2"/>
    </row>
    <row r="1401" spans="1:10" ht="15" customHeight="1" x14ac:dyDescent="0.25">
      <c r="A1401" s="18"/>
      <c r="B1401" s="1"/>
      <c r="C1401" s="1"/>
      <c r="D1401" s="1"/>
      <c r="E1401" s="1"/>
      <c r="F1401" s="1"/>
      <c r="G1401" s="1"/>
      <c r="H1401" s="1"/>
      <c r="I1401" s="1"/>
      <c r="J1401" s="2"/>
    </row>
    <row r="1402" spans="1:10" ht="15" customHeight="1" x14ac:dyDescent="0.25">
      <c r="A1402" s="18"/>
      <c r="B1402" s="1"/>
      <c r="C1402" s="1"/>
      <c r="D1402" s="1"/>
      <c r="E1402" s="1"/>
      <c r="F1402" s="1"/>
      <c r="G1402" s="1"/>
      <c r="H1402" s="1"/>
      <c r="I1402" s="1"/>
      <c r="J1402" s="2"/>
    </row>
    <row r="1403" spans="1:10" ht="15" customHeight="1" x14ac:dyDescent="0.25">
      <c r="A1403" s="18"/>
      <c r="B1403" s="1"/>
      <c r="C1403" s="1"/>
      <c r="D1403" s="1"/>
      <c r="E1403" s="1"/>
      <c r="F1403" s="1"/>
      <c r="G1403" s="1"/>
      <c r="H1403" s="1"/>
      <c r="I1403" s="1"/>
      <c r="J1403" s="2"/>
    </row>
    <row r="1404" spans="1:10" ht="15" customHeight="1" x14ac:dyDescent="0.25">
      <c r="A1404" s="18"/>
      <c r="B1404" s="1"/>
      <c r="C1404" s="1"/>
      <c r="D1404" s="1"/>
      <c r="E1404" s="1"/>
      <c r="F1404" s="1"/>
      <c r="G1404" s="1"/>
      <c r="H1404" s="1"/>
      <c r="I1404" s="1"/>
      <c r="J1404" s="2"/>
    </row>
    <row r="1405" spans="1:10" ht="15" customHeight="1" x14ac:dyDescent="0.25">
      <c r="A1405" s="18"/>
      <c r="B1405" s="1"/>
      <c r="C1405" s="1"/>
      <c r="D1405" s="1"/>
      <c r="E1405" s="1"/>
      <c r="F1405" s="1"/>
      <c r="G1405" s="1"/>
      <c r="H1405" s="1"/>
      <c r="I1405" s="1"/>
      <c r="J1405" s="2"/>
    </row>
    <row r="1406" spans="1:10" ht="15" customHeight="1" x14ac:dyDescent="0.25">
      <c r="A1406" s="18"/>
      <c r="B1406" s="1"/>
      <c r="C1406" s="1"/>
      <c r="D1406" s="1"/>
      <c r="E1406" s="1"/>
      <c r="F1406" s="1"/>
      <c r="G1406" s="1"/>
      <c r="H1406" s="1"/>
      <c r="I1406" s="1"/>
      <c r="J1406" s="2"/>
    </row>
    <row r="1407" spans="1:10" ht="15" customHeight="1" x14ac:dyDescent="0.25">
      <c r="A1407" s="18"/>
      <c r="B1407" s="1"/>
      <c r="C1407" s="1"/>
      <c r="D1407" s="1"/>
      <c r="E1407" s="1"/>
      <c r="F1407" s="1"/>
      <c r="G1407" s="1"/>
      <c r="H1407" s="1"/>
      <c r="I1407" s="1"/>
      <c r="J1407" s="2"/>
    </row>
    <row r="1408" spans="1:10" ht="15" customHeight="1" x14ac:dyDescent="0.25">
      <c r="A1408" s="18"/>
      <c r="B1408" s="1"/>
      <c r="C1408" s="1"/>
      <c r="D1408" s="1"/>
      <c r="E1408" s="1"/>
      <c r="F1408" s="1"/>
      <c r="G1408" s="1"/>
      <c r="H1408" s="1"/>
      <c r="I1408" s="1"/>
      <c r="J1408" s="2"/>
    </row>
    <row r="1409" spans="1:10" ht="15" customHeight="1" x14ac:dyDescent="0.25">
      <c r="A1409" s="18"/>
      <c r="B1409" s="1"/>
      <c r="C1409" s="1"/>
      <c r="D1409" s="1"/>
      <c r="E1409" s="1"/>
      <c r="F1409" s="1"/>
      <c r="G1409" s="1"/>
      <c r="H1409" s="1"/>
      <c r="I1409" s="1"/>
      <c r="J1409" s="2"/>
    </row>
    <row r="1410" spans="1:10" ht="15" customHeight="1" x14ac:dyDescent="0.25">
      <c r="A1410" s="18"/>
      <c r="B1410" s="1"/>
      <c r="C1410" s="1"/>
      <c r="D1410" s="1"/>
      <c r="E1410" s="1"/>
      <c r="F1410" s="1"/>
      <c r="G1410" s="1"/>
      <c r="H1410" s="1"/>
      <c r="I1410" s="1"/>
      <c r="J1410" s="2"/>
    </row>
    <row r="1411" spans="1:10" ht="15" customHeight="1" x14ac:dyDescent="0.25">
      <c r="A1411" s="18"/>
      <c r="B1411" s="1"/>
      <c r="C1411" s="1"/>
      <c r="D1411" s="1"/>
      <c r="E1411" s="1"/>
      <c r="F1411" s="1"/>
      <c r="G1411" s="1"/>
      <c r="H1411" s="1"/>
      <c r="I1411" s="1"/>
      <c r="J1411" s="2"/>
    </row>
    <row r="1412" spans="1:10" ht="15" customHeight="1" x14ac:dyDescent="0.25">
      <c r="A1412" s="18"/>
      <c r="B1412" s="1"/>
      <c r="C1412" s="1"/>
      <c r="D1412" s="1"/>
      <c r="E1412" s="1"/>
      <c r="F1412" s="1"/>
      <c r="G1412" s="1"/>
      <c r="H1412" s="1"/>
      <c r="I1412" s="1"/>
      <c r="J1412" s="2"/>
    </row>
    <row r="1413" spans="1:10" ht="15" customHeight="1" x14ac:dyDescent="0.25">
      <c r="A1413" s="18"/>
      <c r="B1413" s="1"/>
      <c r="C1413" s="1"/>
      <c r="D1413" s="1"/>
      <c r="E1413" s="1"/>
      <c r="F1413" s="1"/>
      <c r="G1413" s="1"/>
      <c r="H1413" s="1"/>
      <c r="I1413" s="1"/>
      <c r="J1413" s="2"/>
    </row>
    <row r="1414" spans="1:10" ht="15" customHeight="1" x14ac:dyDescent="0.25">
      <c r="A1414" s="18"/>
      <c r="B1414" s="1"/>
      <c r="C1414" s="1"/>
      <c r="D1414" s="1"/>
      <c r="E1414" s="1"/>
      <c r="F1414" s="1"/>
      <c r="G1414" s="1"/>
      <c r="H1414" s="1"/>
      <c r="I1414" s="1"/>
      <c r="J1414" s="2"/>
    </row>
    <row r="1415" spans="1:10" ht="15" customHeight="1" x14ac:dyDescent="0.25">
      <c r="A1415" s="18"/>
      <c r="B1415" s="1"/>
      <c r="C1415" s="1"/>
      <c r="D1415" s="1"/>
      <c r="E1415" s="1"/>
      <c r="F1415" s="1"/>
      <c r="G1415" s="1"/>
      <c r="H1415" s="1"/>
      <c r="I1415" s="1"/>
      <c r="J1415" s="2"/>
    </row>
    <row r="1416" spans="1:10" ht="15" customHeight="1" x14ac:dyDescent="0.25">
      <c r="A1416" s="18"/>
      <c r="B1416" s="1"/>
      <c r="C1416" s="1"/>
      <c r="D1416" s="1"/>
      <c r="E1416" s="1"/>
      <c r="F1416" s="1"/>
      <c r="G1416" s="1"/>
      <c r="H1416" s="1"/>
      <c r="I1416" s="1"/>
      <c r="J1416" s="2"/>
    </row>
    <row r="1417" spans="1:10" ht="15" customHeight="1" x14ac:dyDescent="0.25">
      <c r="A1417" s="18"/>
      <c r="B1417" s="1"/>
      <c r="C1417" s="1"/>
      <c r="D1417" s="1"/>
      <c r="E1417" s="1"/>
      <c r="F1417" s="1"/>
      <c r="G1417" s="1"/>
      <c r="H1417" s="1"/>
      <c r="I1417" s="1"/>
      <c r="J1417" s="2"/>
    </row>
    <row r="1418" spans="1:10" ht="15" customHeight="1" x14ac:dyDescent="0.25">
      <c r="A1418" s="18"/>
      <c r="B1418" s="1"/>
      <c r="C1418" s="1"/>
      <c r="D1418" s="1"/>
      <c r="E1418" s="1"/>
      <c r="F1418" s="1"/>
      <c r="G1418" s="1"/>
      <c r="H1418" s="1"/>
      <c r="I1418" s="1"/>
      <c r="J1418" s="2"/>
    </row>
    <row r="1419" spans="1:10" ht="15" customHeight="1" x14ac:dyDescent="0.25">
      <c r="A1419" s="18"/>
      <c r="B1419" s="1"/>
      <c r="C1419" s="1"/>
      <c r="D1419" s="1"/>
      <c r="E1419" s="1"/>
      <c r="F1419" s="1"/>
      <c r="G1419" s="1"/>
      <c r="H1419" s="1"/>
      <c r="I1419" s="1"/>
      <c r="J1419" s="2"/>
    </row>
    <row r="1420" spans="1:10" ht="15" customHeight="1" x14ac:dyDescent="0.25">
      <c r="A1420" s="18"/>
      <c r="B1420" s="1"/>
      <c r="C1420" s="1"/>
      <c r="D1420" s="1"/>
      <c r="E1420" s="1"/>
      <c r="F1420" s="1"/>
      <c r="G1420" s="1"/>
      <c r="H1420" s="1"/>
      <c r="I1420" s="1"/>
      <c r="J1420" s="2"/>
    </row>
    <row r="1421" spans="1:10" ht="15" customHeight="1" x14ac:dyDescent="0.25">
      <c r="A1421" s="18"/>
      <c r="B1421" s="1"/>
      <c r="C1421" s="1"/>
      <c r="D1421" s="1"/>
      <c r="E1421" s="1"/>
      <c r="F1421" s="1"/>
      <c r="G1421" s="1"/>
      <c r="H1421" s="1"/>
      <c r="I1421" s="1"/>
      <c r="J1421" s="2"/>
    </row>
    <row r="1422" spans="1:10" ht="15" customHeight="1" x14ac:dyDescent="0.25">
      <c r="A1422" s="18"/>
      <c r="B1422" s="1"/>
      <c r="C1422" s="1"/>
      <c r="D1422" s="1"/>
      <c r="E1422" s="1"/>
      <c r="F1422" s="1"/>
      <c r="G1422" s="1"/>
      <c r="H1422" s="1"/>
      <c r="I1422" s="1"/>
      <c r="J1422" s="2"/>
    </row>
    <row r="1423" spans="1:10" ht="15" customHeight="1" x14ac:dyDescent="0.25">
      <c r="A1423" s="18"/>
      <c r="B1423" s="1"/>
      <c r="C1423" s="1"/>
      <c r="D1423" s="1"/>
      <c r="E1423" s="1"/>
      <c r="F1423" s="1"/>
      <c r="G1423" s="1"/>
      <c r="H1423" s="1"/>
      <c r="I1423" s="1"/>
      <c r="J1423" s="2"/>
    </row>
    <row r="1424" spans="1:10" ht="15" customHeight="1" x14ac:dyDescent="0.25">
      <c r="A1424" s="18"/>
      <c r="B1424" s="1"/>
      <c r="C1424" s="1"/>
      <c r="D1424" s="1"/>
      <c r="E1424" s="1"/>
      <c r="F1424" s="1"/>
      <c r="G1424" s="1"/>
      <c r="H1424" s="1"/>
      <c r="I1424" s="1"/>
      <c r="J1424" s="2"/>
    </row>
    <row r="1425" spans="1:10" ht="15" customHeight="1" x14ac:dyDescent="0.25">
      <c r="A1425" s="18"/>
      <c r="B1425" s="1"/>
      <c r="C1425" s="1"/>
      <c r="D1425" s="1"/>
      <c r="E1425" s="1"/>
      <c r="F1425" s="1"/>
      <c r="G1425" s="1"/>
      <c r="H1425" s="1"/>
      <c r="I1425" s="1"/>
      <c r="J1425" s="2"/>
    </row>
    <row r="1426" spans="1:10" ht="15" customHeight="1" x14ac:dyDescent="0.25">
      <c r="A1426" s="18"/>
      <c r="B1426" s="1"/>
      <c r="C1426" s="1"/>
      <c r="D1426" s="1"/>
      <c r="E1426" s="1"/>
      <c r="F1426" s="1"/>
      <c r="G1426" s="1"/>
      <c r="H1426" s="1"/>
      <c r="I1426" s="1"/>
      <c r="J1426" s="2"/>
    </row>
    <row r="1427" spans="1:10" ht="15" customHeight="1" x14ac:dyDescent="0.25">
      <c r="A1427" s="18"/>
      <c r="B1427" s="1"/>
      <c r="C1427" s="1"/>
      <c r="D1427" s="1"/>
      <c r="E1427" s="1"/>
      <c r="F1427" s="1"/>
      <c r="G1427" s="1"/>
      <c r="H1427" s="1"/>
      <c r="I1427" s="1"/>
      <c r="J1427" s="2"/>
    </row>
    <row r="1428" spans="1:10" ht="15" customHeight="1" x14ac:dyDescent="0.25">
      <c r="A1428" s="18"/>
      <c r="B1428" s="1"/>
      <c r="C1428" s="1"/>
      <c r="D1428" s="1"/>
      <c r="E1428" s="1"/>
      <c r="F1428" s="1"/>
      <c r="G1428" s="1"/>
      <c r="H1428" s="1"/>
      <c r="I1428" s="1"/>
      <c r="J1428" s="2"/>
    </row>
    <row r="1429" spans="1:10" ht="15" customHeight="1" x14ac:dyDescent="0.25">
      <c r="A1429" s="18"/>
      <c r="B1429" s="1"/>
      <c r="C1429" s="1"/>
      <c r="D1429" s="1"/>
      <c r="E1429" s="1"/>
      <c r="F1429" s="1"/>
      <c r="G1429" s="1"/>
      <c r="H1429" s="1"/>
      <c r="I1429" s="1"/>
      <c r="J1429" s="2"/>
    </row>
    <row r="1430" spans="1:10" ht="15" customHeight="1" x14ac:dyDescent="0.25">
      <c r="A1430" s="18"/>
      <c r="B1430" s="1"/>
      <c r="C1430" s="1"/>
      <c r="D1430" s="1"/>
      <c r="E1430" s="1"/>
      <c r="F1430" s="1"/>
      <c r="G1430" s="1"/>
      <c r="H1430" s="1"/>
      <c r="I1430" s="1"/>
      <c r="J1430" s="2"/>
    </row>
    <row r="1431" spans="1:10" ht="15" customHeight="1" x14ac:dyDescent="0.25">
      <c r="A1431" s="18"/>
      <c r="B1431" s="1"/>
      <c r="C1431" s="1"/>
      <c r="D1431" s="1"/>
      <c r="E1431" s="1"/>
      <c r="F1431" s="1"/>
      <c r="G1431" s="1"/>
      <c r="H1431" s="1"/>
      <c r="I1431" s="1"/>
      <c r="J1431" s="2"/>
    </row>
    <row r="1432" spans="1:10" ht="15" customHeight="1" x14ac:dyDescent="0.25">
      <c r="A1432" s="18"/>
      <c r="B1432" s="1"/>
      <c r="C1432" s="1"/>
      <c r="D1432" s="1"/>
      <c r="E1432" s="1"/>
      <c r="F1432" s="1"/>
      <c r="G1432" s="1"/>
      <c r="H1432" s="1"/>
      <c r="I1432" s="1"/>
      <c r="J1432" s="2"/>
    </row>
    <row r="1433" spans="1:10" ht="15" customHeight="1" x14ac:dyDescent="0.25">
      <c r="A1433" s="18"/>
      <c r="B1433" s="1"/>
      <c r="C1433" s="1"/>
      <c r="D1433" s="1"/>
      <c r="E1433" s="1"/>
      <c r="F1433" s="1"/>
      <c r="G1433" s="1"/>
      <c r="H1433" s="1"/>
      <c r="I1433" s="1"/>
      <c r="J1433" s="2"/>
    </row>
    <row r="1434" spans="1:10" ht="15" customHeight="1" x14ac:dyDescent="0.25">
      <c r="A1434" s="18"/>
      <c r="B1434" s="1"/>
      <c r="C1434" s="1"/>
      <c r="D1434" s="1"/>
      <c r="E1434" s="1"/>
      <c r="F1434" s="1"/>
      <c r="G1434" s="1"/>
      <c r="H1434" s="1"/>
      <c r="I1434" s="1"/>
      <c r="J1434" s="2"/>
    </row>
    <row r="1435" spans="1:10" ht="15" customHeight="1" x14ac:dyDescent="0.25">
      <c r="A1435" s="18"/>
      <c r="B1435" s="1"/>
      <c r="C1435" s="1"/>
      <c r="D1435" s="1"/>
      <c r="E1435" s="1"/>
      <c r="F1435" s="1"/>
      <c r="G1435" s="1"/>
      <c r="H1435" s="1"/>
      <c r="I1435" s="1"/>
      <c r="J1435" s="2"/>
    </row>
    <row r="1436" spans="1:10" ht="15" customHeight="1" x14ac:dyDescent="0.25">
      <c r="A1436" s="18"/>
      <c r="B1436" s="1"/>
      <c r="C1436" s="1"/>
      <c r="D1436" s="1"/>
      <c r="E1436" s="1"/>
      <c r="F1436" s="1"/>
      <c r="G1436" s="1"/>
      <c r="H1436" s="1"/>
      <c r="I1436" s="1"/>
      <c r="J1436" s="2"/>
    </row>
    <row r="1437" spans="1:10" ht="15" customHeight="1" x14ac:dyDescent="0.25">
      <c r="A1437" s="18"/>
      <c r="B1437" s="1"/>
      <c r="C1437" s="1"/>
      <c r="D1437" s="1"/>
      <c r="E1437" s="1"/>
      <c r="F1437" s="1"/>
      <c r="G1437" s="1"/>
      <c r="H1437" s="1"/>
      <c r="I1437" s="1"/>
      <c r="J1437" s="2"/>
    </row>
    <row r="1438" spans="1:10" ht="15" customHeight="1" x14ac:dyDescent="0.25">
      <c r="A1438" s="18"/>
      <c r="B1438" s="1"/>
      <c r="C1438" s="1"/>
      <c r="D1438" s="1"/>
      <c r="E1438" s="1"/>
      <c r="F1438" s="1"/>
      <c r="G1438" s="1"/>
      <c r="H1438" s="1"/>
      <c r="I1438" s="1"/>
      <c r="J1438" s="2"/>
    </row>
    <row r="1439" spans="1:10" ht="15" customHeight="1" x14ac:dyDescent="0.25">
      <c r="A1439" s="18"/>
      <c r="B1439" s="1"/>
      <c r="C1439" s="1"/>
      <c r="D1439" s="1"/>
      <c r="E1439" s="1"/>
      <c r="F1439" s="1"/>
      <c r="G1439" s="1"/>
      <c r="H1439" s="1"/>
      <c r="I1439" s="1"/>
      <c r="J1439" s="2"/>
    </row>
    <row r="1440" spans="1:10" ht="15" customHeight="1" x14ac:dyDescent="0.25">
      <c r="A1440" s="18"/>
      <c r="B1440" s="1"/>
      <c r="C1440" s="1"/>
      <c r="D1440" s="1"/>
      <c r="E1440" s="1"/>
      <c r="F1440" s="1"/>
      <c r="G1440" s="1"/>
      <c r="H1440" s="1"/>
      <c r="I1440" s="1"/>
      <c r="J1440" s="2"/>
    </row>
    <row r="1441" spans="1:10" ht="15" customHeight="1" x14ac:dyDescent="0.25">
      <c r="A1441" s="18"/>
      <c r="B1441" s="1"/>
      <c r="C1441" s="1"/>
      <c r="D1441" s="1"/>
      <c r="E1441" s="1"/>
      <c r="F1441" s="1"/>
      <c r="G1441" s="1"/>
      <c r="H1441" s="1"/>
      <c r="I1441" s="1"/>
      <c r="J1441" s="2"/>
    </row>
    <row r="1442" spans="1:10" ht="15" customHeight="1" x14ac:dyDescent="0.25">
      <c r="A1442" s="18"/>
      <c r="B1442" s="1"/>
      <c r="C1442" s="1"/>
      <c r="D1442" s="1"/>
      <c r="E1442" s="1"/>
      <c r="F1442" s="1"/>
      <c r="G1442" s="1"/>
      <c r="H1442" s="1"/>
      <c r="I1442" s="1"/>
      <c r="J1442" s="2"/>
    </row>
    <row r="1443" spans="1:10" ht="15" customHeight="1" x14ac:dyDescent="0.25">
      <c r="A1443" s="18"/>
      <c r="B1443" s="1"/>
      <c r="C1443" s="1"/>
      <c r="D1443" s="1"/>
      <c r="E1443" s="1"/>
      <c r="F1443" s="1"/>
      <c r="G1443" s="1"/>
      <c r="H1443" s="1"/>
      <c r="I1443" s="1"/>
      <c r="J1443" s="2"/>
    </row>
    <row r="1444" spans="1:10" ht="15" customHeight="1" x14ac:dyDescent="0.25">
      <c r="A1444" s="18"/>
      <c r="B1444" s="1"/>
      <c r="C1444" s="1"/>
      <c r="D1444" s="1"/>
      <c r="E1444" s="1"/>
      <c r="F1444" s="1"/>
      <c r="G1444" s="1"/>
      <c r="H1444" s="1"/>
      <c r="I1444" s="1"/>
      <c r="J1444" s="2"/>
    </row>
    <row r="1445" spans="1:10" ht="15" customHeight="1" x14ac:dyDescent="0.25">
      <c r="A1445" s="18"/>
      <c r="B1445" s="1"/>
      <c r="C1445" s="1"/>
      <c r="D1445" s="1"/>
      <c r="E1445" s="1"/>
      <c r="F1445" s="1"/>
      <c r="G1445" s="1"/>
      <c r="H1445" s="1"/>
      <c r="I1445" s="1"/>
      <c r="J1445" s="2"/>
    </row>
    <row r="1446" spans="1:10" ht="15" customHeight="1" x14ac:dyDescent="0.25">
      <c r="A1446" s="18"/>
      <c r="B1446" s="1"/>
      <c r="C1446" s="1"/>
      <c r="D1446" s="1"/>
      <c r="E1446" s="1"/>
      <c r="F1446" s="1"/>
      <c r="G1446" s="1"/>
      <c r="H1446" s="1"/>
      <c r="I1446" s="1"/>
      <c r="J1446" s="2"/>
    </row>
    <row r="1447" spans="1:10" ht="15" customHeight="1" x14ac:dyDescent="0.25">
      <c r="A1447" s="18"/>
      <c r="B1447" s="1"/>
      <c r="C1447" s="1"/>
      <c r="D1447" s="1"/>
      <c r="E1447" s="1"/>
      <c r="F1447" s="1"/>
      <c r="G1447" s="1"/>
      <c r="H1447" s="1"/>
      <c r="I1447" s="1"/>
      <c r="J1447" s="2"/>
    </row>
    <row r="1448" spans="1:10" ht="15" customHeight="1" x14ac:dyDescent="0.25">
      <c r="A1448" s="18"/>
      <c r="B1448" s="1"/>
      <c r="C1448" s="1"/>
      <c r="D1448" s="1"/>
      <c r="E1448" s="1"/>
      <c r="F1448" s="1"/>
      <c r="G1448" s="1"/>
      <c r="H1448" s="1"/>
      <c r="I1448" s="1"/>
      <c r="J1448" s="2"/>
    </row>
    <row r="1449" spans="1:10" ht="15" customHeight="1" x14ac:dyDescent="0.25">
      <c r="A1449" s="18"/>
      <c r="B1449" s="1"/>
      <c r="C1449" s="1"/>
      <c r="D1449" s="1"/>
      <c r="E1449" s="1"/>
      <c r="F1449" s="1"/>
      <c r="G1449" s="1"/>
      <c r="H1449" s="1"/>
      <c r="I1449" s="1"/>
      <c r="J1449" s="2"/>
    </row>
    <row r="1450" spans="1:10" ht="15" customHeight="1" x14ac:dyDescent="0.25">
      <c r="A1450" s="18"/>
      <c r="B1450" s="1"/>
      <c r="C1450" s="1"/>
      <c r="D1450" s="1"/>
      <c r="E1450" s="1"/>
      <c r="F1450" s="1"/>
      <c r="G1450" s="1"/>
      <c r="H1450" s="1"/>
      <c r="I1450" s="1"/>
      <c r="J1450" s="2"/>
    </row>
    <row r="1451" spans="1:10" ht="15" customHeight="1" x14ac:dyDescent="0.25">
      <c r="A1451" s="18"/>
      <c r="B1451" s="1"/>
      <c r="C1451" s="1"/>
      <c r="D1451" s="1"/>
      <c r="E1451" s="1"/>
      <c r="F1451" s="1"/>
      <c r="G1451" s="1"/>
      <c r="H1451" s="1"/>
      <c r="I1451" s="1"/>
      <c r="J1451" s="2"/>
    </row>
    <row r="1452" spans="1:10" ht="15" customHeight="1" x14ac:dyDescent="0.25">
      <c r="A1452" s="18"/>
      <c r="B1452" s="1"/>
      <c r="C1452" s="1"/>
      <c r="D1452" s="1"/>
      <c r="E1452" s="1"/>
      <c r="F1452" s="1"/>
      <c r="G1452" s="1"/>
      <c r="H1452" s="1"/>
      <c r="I1452" s="1"/>
      <c r="J1452" s="2"/>
    </row>
    <row r="1453" spans="1:10" ht="15" customHeight="1" x14ac:dyDescent="0.25">
      <c r="A1453" s="18"/>
      <c r="B1453" s="1"/>
      <c r="C1453" s="1"/>
      <c r="D1453" s="1"/>
      <c r="E1453" s="1"/>
      <c r="F1453" s="1"/>
      <c r="G1453" s="1"/>
      <c r="H1453" s="1"/>
      <c r="I1453" s="1"/>
      <c r="J1453" s="2"/>
    </row>
    <row r="1454" spans="1:10" ht="15" customHeight="1" x14ac:dyDescent="0.25">
      <c r="A1454" s="18"/>
      <c r="B1454" s="1"/>
      <c r="C1454" s="1"/>
      <c r="D1454" s="1"/>
      <c r="E1454" s="1"/>
      <c r="F1454" s="1"/>
      <c r="G1454" s="1"/>
      <c r="H1454" s="1"/>
      <c r="I1454" s="1"/>
      <c r="J1454" s="2"/>
    </row>
    <row r="1455" spans="1:10" ht="15" customHeight="1" x14ac:dyDescent="0.25">
      <c r="A1455" s="18"/>
      <c r="B1455" s="1"/>
      <c r="C1455" s="1"/>
      <c r="D1455" s="1"/>
      <c r="E1455" s="1"/>
      <c r="F1455" s="1"/>
      <c r="G1455" s="1"/>
      <c r="H1455" s="1"/>
      <c r="I1455" s="1"/>
      <c r="J1455" s="2"/>
    </row>
    <row r="1456" spans="1:10" ht="15" customHeight="1" x14ac:dyDescent="0.25">
      <c r="A1456" s="18"/>
      <c r="B1456" s="1"/>
      <c r="C1456" s="1"/>
      <c r="D1456" s="1"/>
      <c r="E1456" s="1"/>
      <c r="F1456" s="1"/>
      <c r="G1456" s="1"/>
      <c r="H1456" s="1"/>
      <c r="I1456" s="1"/>
      <c r="J1456" s="2"/>
    </row>
    <row r="1457" spans="1:10" ht="15" customHeight="1" x14ac:dyDescent="0.25">
      <c r="A1457" s="18"/>
      <c r="B1457" s="1"/>
      <c r="C1457" s="1"/>
      <c r="D1457" s="1"/>
      <c r="E1457" s="1"/>
      <c r="F1457" s="1"/>
      <c r="G1457" s="1"/>
      <c r="H1457" s="1"/>
      <c r="I1457" s="1"/>
      <c r="J1457" s="2"/>
    </row>
    <row r="1458" spans="1:10" ht="15" customHeight="1" x14ac:dyDescent="0.25">
      <c r="A1458" s="18"/>
      <c r="B1458" s="1"/>
      <c r="C1458" s="1"/>
      <c r="D1458" s="1"/>
      <c r="E1458" s="1"/>
      <c r="F1458" s="1"/>
      <c r="G1458" s="1"/>
      <c r="H1458" s="1"/>
      <c r="I1458" s="1"/>
      <c r="J1458" s="2"/>
    </row>
    <row r="1459" spans="1:10" ht="15" customHeight="1" x14ac:dyDescent="0.25">
      <c r="A1459" s="18"/>
      <c r="B1459" s="1"/>
      <c r="C1459" s="1"/>
      <c r="D1459" s="1"/>
      <c r="E1459" s="1"/>
      <c r="F1459" s="1"/>
      <c r="G1459" s="1"/>
      <c r="H1459" s="1"/>
      <c r="I1459" s="1"/>
      <c r="J1459" s="2"/>
    </row>
    <row r="1460" spans="1:10" ht="15" customHeight="1" x14ac:dyDescent="0.25">
      <c r="A1460" s="18"/>
      <c r="B1460" s="1"/>
      <c r="C1460" s="1"/>
      <c r="D1460" s="1"/>
      <c r="E1460" s="1"/>
      <c r="F1460" s="1"/>
      <c r="G1460" s="1"/>
      <c r="H1460" s="1"/>
      <c r="I1460" s="1"/>
      <c r="J1460" s="2"/>
    </row>
    <row r="1461" spans="1:10" ht="15" customHeight="1" x14ac:dyDescent="0.25">
      <c r="A1461" s="18"/>
      <c r="B1461" s="1"/>
      <c r="C1461" s="1"/>
      <c r="D1461" s="1"/>
      <c r="E1461" s="1"/>
      <c r="F1461" s="1"/>
      <c r="G1461" s="1"/>
      <c r="H1461" s="1"/>
      <c r="I1461" s="1"/>
      <c r="J1461" s="2"/>
    </row>
    <row r="1462" spans="1:10" ht="15" customHeight="1" x14ac:dyDescent="0.25">
      <c r="A1462" s="18"/>
      <c r="B1462" s="1"/>
      <c r="C1462" s="1"/>
      <c r="D1462" s="1"/>
      <c r="E1462" s="1"/>
      <c r="F1462" s="1"/>
      <c r="G1462" s="1"/>
      <c r="H1462" s="1"/>
      <c r="I1462" s="1"/>
      <c r="J1462" s="2"/>
    </row>
    <row r="1463" spans="1:10" ht="15" customHeight="1" x14ac:dyDescent="0.25">
      <c r="A1463" s="18"/>
      <c r="B1463" s="1"/>
      <c r="C1463" s="1"/>
      <c r="D1463" s="1"/>
      <c r="E1463" s="1"/>
      <c r="F1463" s="1"/>
      <c r="G1463" s="1"/>
      <c r="H1463" s="1"/>
      <c r="I1463" s="1"/>
      <c r="J1463" s="2"/>
    </row>
    <row r="1464" spans="1:10" ht="15" customHeight="1" x14ac:dyDescent="0.25">
      <c r="A1464" s="18"/>
      <c r="B1464" s="1"/>
      <c r="C1464" s="1"/>
      <c r="D1464" s="1"/>
      <c r="E1464" s="1"/>
      <c r="F1464" s="1"/>
      <c r="G1464" s="1"/>
      <c r="H1464" s="1"/>
      <c r="I1464" s="1"/>
      <c r="J1464" s="2"/>
    </row>
    <row r="1465" spans="1:10" ht="15" customHeight="1" x14ac:dyDescent="0.25">
      <c r="A1465" s="18"/>
      <c r="B1465" s="1"/>
      <c r="C1465" s="1"/>
      <c r="D1465" s="1"/>
      <c r="E1465" s="1"/>
      <c r="F1465" s="1"/>
      <c r="G1465" s="1"/>
      <c r="H1465" s="1"/>
      <c r="I1465" s="1"/>
      <c r="J1465" s="2"/>
    </row>
    <row r="1466" spans="1:10" ht="15" customHeight="1" x14ac:dyDescent="0.25">
      <c r="A1466" s="18"/>
      <c r="B1466" s="1"/>
      <c r="C1466" s="1"/>
      <c r="D1466" s="1"/>
      <c r="E1466" s="1"/>
      <c r="F1466" s="1"/>
      <c r="G1466" s="1"/>
      <c r="H1466" s="1"/>
      <c r="I1466" s="1"/>
      <c r="J1466" s="2"/>
    </row>
    <row r="1467" spans="1:10" ht="15" customHeight="1" x14ac:dyDescent="0.25">
      <c r="A1467" s="18"/>
      <c r="B1467" s="1"/>
      <c r="C1467" s="1"/>
      <c r="D1467" s="1"/>
      <c r="E1467" s="1"/>
      <c r="F1467" s="1"/>
      <c r="G1467" s="1"/>
      <c r="H1467" s="1"/>
      <c r="I1467" s="1"/>
      <c r="J1467" s="2"/>
    </row>
    <row r="1468" spans="1:10" ht="15" customHeight="1" x14ac:dyDescent="0.25">
      <c r="A1468" s="18"/>
      <c r="B1468" s="1"/>
      <c r="C1468" s="1"/>
      <c r="D1468" s="1"/>
      <c r="E1468" s="1"/>
      <c r="F1468" s="1"/>
      <c r="G1468" s="1"/>
      <c r="H1468" s="1"/>
      <c r="I1468" s="1"/>
      <c r="J1468" s="2"/>
    </row>
    <row r="1469" spans="1:10" ht="15" customHeight="1" x14ac:dyDescent="0.25">
      <c r="A1469" s="18"/>
      <c r="B1469" s="1"/>
      <c r="C1469" s="1"/>
      <c r="D1469" s="1"/>
      <c r="E1469" s="1"/>
      <c r="F1469" s="1"/>
      <c r="G1469" s="1"/>
      <c r="H1469" s="1"/>
      <c r="I1469" s="1"/>
      <c r="J1469" s="2"/>
    </row>
    <row r="1470" spans="1:10" ht="15" customHeight="1" x14ac:dyDescent="0.25">
      <c r="A1470" s="18"/>
      <c r="B1470" s="1"/>
      <c r="C1470" s="1"/>
      <c r="D1470" s="1"/>
      <c r="E1470" s="1"/>
      <c r="F1470" s="1"/>
      <c r="G1470" s="1"/>
      <c r="H1470" s="1"/>
      <c r="I1470" s="1"/>
      <c r="J1470" s="2"/>
    </row>
    <row r="1471" spans="1:10" ht="15" customHeight="1" x14ac:dyDescent="0.25">
      <c r="A1471" s="18"/>
      <c r="B1471" s="1"/>
      <c r="C1471" s="1"/>
      <c r="D1471" s="1"/>
      <c r="E1471" s="1"/>
      <c r="F1471" s="1"/>
      <c r="G1471" s="1"/>
      <c r="H1471" s="1"/>
      <c r="I1471" s="1"/>
      <c r="J1471" s="2"/>
    </row>
    <row r="1472" spans="1:10" ht="15" customHeight="1" x14ac:dyDescent="0.25">
      <c r="A1472" s="18"/>
      <c r="B1472" s="1"/>
      <c r="C1472" s="1"/>
      <c r="D1472" s="1"/>
      <c r="E1472" s="1"/>
      <c r="F1472" s="1"/>
      <c r="G1472" s="1"/>
      <c r="H1472" s="1"/>
      <c r="I1472" s="1"/>
      <c r="J1472" s="2"/>
    </row>
    <row r="1473" spans="1:10" ht="15" customHeight="1" x14ac:dyDescent="0.25">
      <c r="A1473" s="18"/>
      <c r="B1473" s="1"/>
      <c r="C1473" s="1"/>
      <c r="D1473" s="1"/>
      <c r="E1473" s="1"/>
      <c r="F1473" s="1"/>
      <c r="G1473" s="1"/>
      <c r="H1473" s="1"/>
      <c r="I1473" s="1"/>
      <c r="J1473" s="2"/>
    </row>
    <row r="1474" spans="1:10" ht="15" customHeight="1" x14ac:dyDescent="0.25">
      <c r="A1474" s="18"/>
      <c r="B1474" s="1"/>
      <c r="C1474" s="1"/>
      <c r="D1474" s="1"/>
      <c r="E1474" s="1"/>
      <c r="F1474" s="1"/>
      <c r="G1474" s="1"/>
      <c r="H1474" s="1"/>
      <c r="I1474" s="1"/>
      <c r="J1474" s="2"/>
    </row>
    <row r="1475" spans="1:10" ht="15" customHeight="1" x14ac:dyDescent="0.25">
      <c r="A1475" s="18"/>
      <c r="B1475" s="1"/>
      <c r="C1475" s="1"/>
      <c r="D1475" s="1"/>
      <c r="E1475" s="1"/>
      <c r="F1475" s="1"/>
      <c r="G1475" s="1"/>
      <c r="H1475" s="1"/>
      <c r="I1475" s="1"/>
      <c r="J1475" s="2"/>
    </row>
    <row r="1476" spans="1:10" ht="15" customHeight="1" x14ac:dyDescent="0.25">
      <c r="A1476" s="18"/>
      <c r="B1476" s="1"/>
      <c r="C1476" s="1"/>
      <c r="D1476" s="1"/>
      <c r="E1476" s="1"/>
      <c r="F1476" s="1"/>
      <c r="G1476" s="1"/>
      <c r="H1476" s="1"/>
      <c r="I1476" s="1"/>
      <c r="J1476" s="2"/>
    </row>
    <row r="1477" spans="1:10" ht="15" customHeight="1" x14ac:dyDescent="0.25">
      <c r="A1477" s="18"/>
      <c r="B1477" s="1"/>
      <c r="C1477" s="1"/>
      <c r="D1477" s="1"/>
      <c r="E1477" s="1"/>
      <c r="F1477" s="1"/>
      <c r="G1477" s="1"/>
      <c r="H1477" s="1"/>
      <c r="I1477" s="1"/>
      <c r="J1477" s="2"/>
    </row>
    <row r="1478" spans="1:10" ht="15" customHeight="1" x14ac:dyDescent="0.25">
      <c r="A1478" s="18"/>
      <c r="B1478" s="1"/>
      <c r="C1478" s="1"/>
      <c r="D1478" s="1"/>
      <c r="E1478" s="1"/>
      <c r="F1478" s="1"/>
      <c r="G1478" s="1"/>
      <c r="H1478" s="1"/>
      <c r="I1478" s="1"/>
      <c r="J1478" s="2"/>
    </row>
    <row r="1479" spans="1:10" ht="15" customHeight="1" x14ac:dyDescent="0.25">
      <c r="A1479" s="18"/>
      <c r="B1479" s="1"/>
      <c r="C1479" s="1"/>
      <c r="D1479" s="1"/>
      <c r="E1479" s="1"/>
      <c r="F1479" s="1"/>
      <c r="G1479" s="1"/>
      <c r="H1479" s="1"/>
      <c r="I1479" s="1"/>
      <c r="J1479" s="2"/>
    </row>
    <row r="1480" spans="1:10" ht="15" customHeight="1" x14ac:dyDescent="0.25">
      <c r="A1480" s="18"/>
      <c r="B1480" s="1"/>
      <c r="C1480" s="1"/>
      <c r="D1480" s="1"/>
      <c r="E1480" s="1"/>
      <c r="F1480" s="1"/>
      <c r="G1480" s="1"/>
      <c r="H1480" s="1"/>
      <c r="I1480" s="1"/>
      <c r="J1480" s="2"/>
    </row>
    <row r="1481" spans="1:10" ht="15" customHeight="1" x14ac:dyDescent="0.25">
      <c r="A1481" s="18"/>
      <c r="B1481" s="1"/>
      <c r="C1481" s="1"/>
      <c r="D1481" s="1"/>
      <c r="E1481" s="1"/>
      <c r="F1481" s="1"/>
      <c r="G1481" s="1"/>
      <c r="H1481" s="1"/>
      <c r="I1481" s="1"/>
      <c r="J1481" s="2"/>
    </row>
    <row r="1482" spans="1:10" ht="15" customHeight="1" x14ac:dyDescent="0.25">
      <c r="A1482" s="18"/>
      <c r="B1482" s="1"/>
      <c r="C1482" s="1"/>
      <c r="D1482" s="1"/>
      <c r="E1482" s="1"/>
      <c r="F1482" s="1"/>
      <c r="G1482" s="1"/>
      <c r="H1482" s="1"/>
      <c r="I1482" s="1"/>
      <c r="J1482" s="2"/>
    </row>
    <row r="1483" spans="1:10" ht="15" customHeight="1" x14ac:dyDescent="0.25">
      <c r="A1483" s="18"/>
      <c r="B1483" s="1"/>
      <c r="C1483" s="1"/>
      <c r="D1483" s="1"/>
      <c r="E1483" s="1"/>
      <c r="F1483" s="1"/>
      <c r="G1483" s="1"/>
      <c r="H1483" s="1"/>
      <c r="I1483" s="1"/>
      <c r="J1483" s="2"/>
    </row>
    <row r="1484" spans="1:10" ht="15" customHeight="1" x14ac:dyDescent="0.25">
      <c r="A1484" s="18"/>
      <c r="B1484" s="1"/>
      <c r="C1484" s="1"/>
      <c r="D1484" s="1"/>
      <c r="E1484" s="1"/>
      <c r="F1484" s="1"/>
      <c r="G1484" s="1"/>
      <c r="H1484" s="1"/>
      <c r="I1484" s="1"/>
      <c r="J1484" s="2"/>
    </row>
    <row r="1485" spans="1:10" ht="15" customHeight="1" x14ac:dyDescent="0.25">
      <c r="A1485" s="18"/>
      <c r="B1485" s="1"/>
      <c r="C1485" s="1"/>
      <c r="D1485" s="1"/>
      <c r="E1485" s="1"/>
      <c r="F1485" s="1"/>
      <c r="G1485" s="1"/>
      <c r="H1485" s="1"/>
      <c r="I1485" s="1"/>
      <c r="J1485" s="2"/>
    </row>
    <row r="1486" spans="1:10" ht="15" customHeight="1" x14ac:dyDescent="0.25">
      <c r="A1486" s="18"/>
      <c r="B1486" s="1"/>
      <c r="C1486" s="1"/>
      <c r="D1486" s="1"/>
      <c r="E1486" s="1"/>
      <c r="F1486" s="1"/>
      <c r="G1486" s="1"/>
      <c r="H1486" s="1"/>
      <c r="I1486" s="1"/>
      <c r="J1486" s="2"/>
    </row>
    <row r="1487" spans="1:10" ht="15" customHeight="1" x14ac:dyDescent="0.25">
      <c r="A1487" s="18"/>
      <c r="B1487" s="1"/>
      <c r="C1487" s="1"/>
      <c r="D1487" s="1"/>
      <c r="E1487" s="1"/>
      <c r="F1487" s="1"/>
      <c r="G1487" s="1"/>
      <c r="H1487" s="1"/>
      <c r="I1487" s="1"/>
      <c r="J1487" s="2"/>
    </row>
    <row r="1488" spans="1:10" ht="15" customHeight="1" x14ac:dyDescent="0.25">
      <c r="A1488" s="18"/>
      <c r="B1488" s="1"/>
      <c r="C1488" s="1"/>
      <c r="D1488" s="1"/>
      <c r="E1488" s="1"/>
      <c r="F1488" s="1"/>
      <c r="G1488" s="1"/>
      <c r="H1488" s="1"/>
      <c r="I1488" s="1"/>
      <c r="J1488" s="2"/>
    </row>
    <row r="1489" spans="1:10" ht="15" customHeight="1" x14ac:dyDescent="0.25">
      <c r="A1489" s="18"/>
      <c r="B1489" s="1"/>
      <c r="C1489" s="1"/>
      <c r="D1489" s="1"/>
      <c r="E1489" s="1"/>
      <c r="F1489" s="1"/>
      <c r="G1489" s="1"/>
      <c r="H1489" s="1"/>
      <c r="I1489" s="1"/>
      <c r="J1489" s="2"/>
    </row>
    <row r="1490" spans="1:10" ht="15" customHeight="1" x14ac:dyDescent="0.25">
      <c r="A1490" s="18"/>
      <c r="B1490" s="1"/>
      <c r="C1490" s="1"/>
      <c r="D1490" s="1"/>
      <c r="E1490" s="1"/>
      <c r="F1490" s="1"/>
      <c r="G1490" s="1"/>
      <c r="H1490" s="1"/>
      <c r="I1490" s="1"/>
      <c r="J1490" s="2"/>
    </row>
    <row r="1491" spans="1:10" ht="15" customHeight="1" x14ac:dyDescent="0.25">
      <c r="A1491" s="18"/>
      <c r="B1491" s="1"/>
      <c r="C1491" s="1"/>
      <c r="D1491" s="1"/>
      <c r="E1491" s="1"/>
      <c r="F1491" s="1"/>
      <c r="G1491" s="1"/>
      <c r="H1491" s="1"/>
      <c r="I1491" s="1"/>
      <c r="J1491" s="2"/>
    </row>
    <row r="1492" spans="1:10" ht="15" customHeight="1" x14ac:dyDescent="0.25">
      <c r="A1492" s="18"/>
      <c r="B1492" s="1"/>
      <c r="C1492" s="1"/>
      <c r="D1492" s="1"/>
      <c r="E1492" s="1"/>
      <c r="F1492" s="1"/>
      <c r="G1492" s="1"/>
      <c r="H1492" s="1"/>
      <c r="I1492" s="1"/>
      <c r="J1492" s="2"/>
    </row>
    <row r="1493" spans="1:10" ht="15" customHeight="1" x14ac:dyDescent="0.25">
      <c r="A1493" s="18"/>
      <c r="B1493" s="1"/>
      <c r="C1493" s="1"/>
      <c r="D1493" s="1"/>
      <c r="E1493" s="1"/>
      <c r="F1493" s="1"/>
      <c r="G1493" s="1"/>
      <c r="H1493" s="1"/>
      <c r="I1493" s="1"/>
      <c r="J1493" s="2"/>
    </row>
    <row r="1494" spans="1:10" ht="15" customHeight="1" x14ac:dyDescent="0.25">
      <c r="A1494" s="18"/>
      <c r="B1494" s="1"/>
      <c r="C1494" s="1"/>
      <c r="D1494" s="1"/>
      <c r="E1494" s="1"/>
      <c r="F1494" s="1"/>
      <c r="G1494" s="1"/>
      <c r="H1494" s="1"/>
      <c r="I1494" s="1"/>
      <c r="J1494" s="2"/>
    </row>
    <row r="1495" spans="1:10" ht="15" customHeight="1" x14ac:dyDescent="0.25">
      <c r="A1495" s="18"/>
      <c r="B1495" s="1"/>
      <c r="C1495" s="1"/>
      <c r="D1495" s="1"/>
      <c r="E1495" s="1"/>
      <c r="F1495" s="1"/>
      <c r="G1495" s="1"/>
      <c r="H1495" s="1"/>
      <c r="I1495" s="1"/>
      <c r="J1495" s="2"/>
    </row>
    <row r="1496" spans="1:10" ht="15" customHeight="1" x14ac:dyDescent="0.25">
      <c r="A1496" s="18"/>
      <c r="B1496" s="1"/>
      <c r="C1496" s="1"/>
      <c r="D1496" s="1"/>
      <c r="E1496" s="1"/>
      <c r="F1496" s="1"/>
      <c r="G1496" s="1"/>
      <c r="H1496" s="1"/>
      <c r="I1496" s="1"/>
      <c r="J1496" s="2"/>
    </row>
    <row r="1497" spans="1:10" ht="15" customHeight="1" x14ac:dyDescent="0.25">
      <c r="A1497" s="18"/>
      <c r="B1497" s="1"/>
      <c r="C1497" s="1"/>
      <c r="D1497" s="1"/>
      <c r="E1497" s="1"/>
      <c r="F1497" s="1"/>
      <c r="G1497" s="1"/>
      <c r="H1497" s="1"/>
      <c r="I1497" s="1"/>
      <c r="J1497" s="2"/>
    </row>
    <row r="1498" spans="1:10" ht="15" customHeight="1" x14ac:dyDescent="0.25">
      <c r="A1498" s="18"/>
      <c r="B1498" s="1"/>
      <c r="C1498" s="1"/>
      <c r="D1498" s="1"/>
      <c r="E1498" s="1"/>
      <c r="F1498" s="1"/>
      <c r="G1498" s="1"/>
      <c r="H1498" s="1"/>
      <c r="I1498" s="1"/>
      <c r="J1498" s="2"/>
    </row>
    <row r="1499" spans="1:10" ht="15" customHeight="1" x14ac:dyDescent="0.25">
      <c r="A1499" s="18"/>
      <c r="B1499" s="1"/>
      <c r="C1499" s="1"/>
      <c r="D1499" s="1"/>
      <c r="E1499" s="1"/>
      <c r="F1499" s="1"/>
      <c r="G1499" s="1"/>
      <c r="H1499" s="1"/>
      <c r="I1499" s="1"/>
      <c r="J1499" s="2"/>
    </row>
    <row r="1500" spans="1:10" ht="15" customHeight="1" x14ac:dyDescent="0.25">
      <c r="A1500" s="18"/>
      <c r="B1500" s="1"/>
      <c r="C1500" s="1"/>
      <c r="D1500" s="1"/>
      <c r="E1500" s="1"/>
      <c r="F1500" s="1"/>
      <c r="G1500" s="1"/>
      <c r="H1500" s="1"/>
      <c r="I1500" s="1"/>
      <c r="J1500" s="2"/>
    </row>
    <row r="1501" spans="1:10" ht="15" customHeight="1" x14ac:dyDescent="0.25">
      <c r="A1501" s="18"/>
      <c r="B1501" s="1"/>
      <c r="C1501" s="1"/>
      <c r="D1501" s="1"/>
      <c r="E1501" s="1"/>
      <c r="F1501" s="1"/>
      <c r="G1501" s="1"/>
      <c r="H1501" s="1"/>
      <c r="I1501" s="1"/>
      <c r="J1501" s="2"/>
    </row>
    <row r="1502" spans="1:10" ht="15" customHeight="1" x14ac:dyDescent="0.25">
      <c r="A1502" s="18"/>
      <c r="B1502" s="1"/>
      <c r="C1502" s="1"/>
      <c r="D1502" s="1"/>
      <c r="E1502" s="1"/>
      <c r="F1502" s="1"/>
      <c r="G1502" s="1"/>
      <c r="H1502" s="1"/>
      <c r="I1502" s="1"/>
      <c r="J1502" s="2"/>
    </row>
    <row r="1503" spans="1:10" ht="15" customHeight="1" x14ac:dyDescent="0.25">
      <c r="A1503" s="18"/>
      <c r="B1503" s="1"/>
      <c r="C1503" s="1"/>
      <c r="D1503" s="1"/>
      <c r="E1503" s="1"/>
      <c r="F1503" s="1"/>
      <c r="G1503" s="1"/>
      <c r="H1503" s="1"/>
      <c r="I1503" s="1"/>
      <c r="J1503" s="2"/>
    </row>
    <row r="1504" spans="1:10" ht="15" customHeight="1" x14ac:dyDescent="0.25">
      <c r="A1504" s="18"/>
      <c r="B1504" s="1"/>
      <c r="C1504" s="1"/>
      <c r="D1504" s="1"/>
      <c r="E1504" s="1"/>
      <c r="F1504" s="1"/>
      <c r="G1504" s="1"/>
      <c r="H1504" s="1"/>
      <c r="I1504" s="1"/>
      <c r="J1504" s="2"/>
    </row>
    <row r="1505" spans="1:10" ht="15" customHeight="1" x14ac:dyDescent="0.25">
      <c r="A1505" s="18"/>
      <c r="B1505" s="1"/>
      <c r="C1505" s="1"/>
      <c r="D1505" s="1"/>
      <c r="E1505" s="1"/>
      <c r="F1505" s="1"/>
      <c r="G1505" s="1"/>
      <c r="H1505" s="1"/>
      <c r="I1505" s="1"/>
      <c r="J1505" s="2"/>
    </row>
    <row r="1506" spans="1:10" ht="15" customHeight="1" x14ac:dyDescent="0.25">
      <c r="A1506" s="18"/>
      <c r="B1506" s="1"/>
      <c r="C1506" s="1"/>
      <c r="D1506" s="1"/>
      <c r="E1506" s="1"/>
      <c r="F1506" s="1"/>
      <c r="G1506" s="1"/>
      <c r="H1506" s="1"/>
      <c r="I1506" s="1"/>
      <c r="J1506" s="2"/>
    </row>
    <row r="1507" spans="1:10" ht="15" customHeight="1" x14ac:dyDescent="0.25">
      <c r="A1507" s="18"/>
      <c r="B1507" s="1"/>
      <c r="C1507" s="1"/>
      <c r="D1507" s="1"/>
      <c r="E1507" s="1"/>
      <c r="F1507" s="1"/>
      <c r="G1507" s="1"/>
      <c r="H1507" s="1"/>
      <c r="I1507" s="1"/>
      <c r="J1507" s="2"/>
    </row>
    <row r="1508" spans="1:10" ht="15" customHeight="1" x14ac:dyDescent="0.25">
      <c r="A1508" s="18"/>
      <c r="B1508" s="1"/>
      <c r="C1508" s="1"/>
      <c r="D1508" s="1"/>
      <c r="E1508" s="1"/>
      <c r="F1508" s="1"/>
      <c r="G1508" s="1"/>
      <c r="H1508" s="1"/>
      <c r="I1508" s="1"/>
      <c r="J1508" s="2"/>
    </row>
    <row r="1509" spans="1:10" ht="15" customHeight="1" x14ac:dyDescent="0.25">
      <c r="A1509" s="18"/>
      <c r="B1509" s="1"/>
      <c r="C1509" s="1"/>
      <c r="D1509" s="1"/>
      <c r="E1509" s="1"/>
      <c r="F1509" s="1"/>
      <c r="G1509" s="1"/>
      <c r="H1509" s="1"/>
      <c r="I1509" s="1"/>
      <c r="J1509" s="2"/>
    </row>
    <row r="1510" spans="1:10" ht="15" customHeight="1" x14ac:dyDescent="0.25">
      <c r="A1510" s="18"/>
      <c r="B1510" s="1"/>
      <c r="C1510" s="1"/>
      <c r="D1510" s="1"/>
      <c r="E1510" s="1"/>
      <c r="F1510" s="1"/>
      <c r="G1510" s="1"/>
      <c r="H1510" s="1"/>
      <c r="I1510" s="1"/>
      <c r="J1510" s="2"/>
    </row>
    <row r="1511" spans="1:10" ht="15" customHeight="1" x14ac:dyDescent="0.25">
      <c r="A1511" s="18"/>
      <c r="B1511" s="1"/>
      <c r="C1511" s="1"/>
      <c r="D1511" s="1"/>
      <c r="E1511" s="1"/>
      <c r="F1511" s="1"/>
      <c r="G1511" s="1"/>
      <c r="H1511" s="1"/>
      <c r="I1511" s="1"/>
      <c r="J1511" s="2"/>
    </row>
    <row r="1512" spans="1:10" ht="15" customHeight="1" x14ac:dyDescent="0.25">
      <c r="A1512" s="18"/>
      <c r="B1512" s="1"/>
      <c r="C1512" s="1"/>
      <c r="D1512" s="1"/>
      <c r="E1512" s="1"/>
      <c r="F1512" s="1"/>
      <c r="G1512" s="1"/>
      <c r="H1512" s="1"/>
      <c r="I1512" s="1"/>
      <c r="J1512" s="2"/>
    </row>
    <row r="1513" spans="1:10" ht="15" customHeight="1" x14ac:dyDescent="0.25">
      <c r="A1513" s="18"/>
      <c r="B1513" s="1"/>
      <c r="C1513" s="1"/>
      <c r="D1513" s="1"/>
      <c r="E1513" s="1"/>
      <c r="F1513" s="1"/>
      <c r="G1513" s="1"/>
      <c r="H1513" s="1"/>
      <c r="I1513" s="1"/>
      <c r="J1513" s="2"/>
    </row>
    <row r="1514" spans="1:10" ht="15" customHeight="1" x14ac:dyDescent="0.25">
      <c r="A1514" s="18"/>
      <c r="B1514" s="1"/>
      <c r="C1514" s="1"/>
      <c r="D1514" s="1"/>
      <c r="E1514" s="1"/>
      <c r="F1514" s="1"/>
      <c r="G1514" s="1"/>
      <c r="H1514" s="1"/>
      <c r="I1514" s="1"/>
      <c r="J1514" s="2"/>
    </row>
  </sheetData>
  <autoFilter ref="A1:K1371" xr:uid="{00000000-0009-0000-0000-000001000000}"/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A1:BL246"/>
  <sheetViews>
    <sheetView showGridLines="0" zoomScaleNormal="100" workbookViewId="0">
      <pane xSplit="11" ySplit="9" topLeftCell="L10" activePane="bottomRight" state="frozen"/>
      <selection pane="topRight" activeCell="L1" sqref="L1"/>
      <selection pane="bottomLeft" activeCell="A10" sqref="A10"/>
      <selection pane="bottomRight" activeCell="B7" sqref="B7"/>
    </sheetView>
  </sheetViews>
  <sheetFormatPr baseColWidth="10" defaultRowHeight="15" x14ac:dyDescent="0.25"/>
  <cols>
    <col min="1" max="1" width="10.28515625" style="116" customWidth="1"/>
    <col min="2" max="2" width="11" style="116" customWidth="1"/>
    <col min="3" max="3" width="2.28515625" style="116" customWidth="1"/>
    <col min="4" max="4" width="14.140625" style="116" customWidth="1"/>
    <col min="5" max="5" width="19" style="116" bestFit="1" customWidth="1"/>
    <col min="6" max="6" width="15.42578125" style="116" customWidth="1"/>
    <col min="7" max="7" width="6.140625" style="116" customWidth="1"/>
    <col min="8" max="8" width="12.7109375" style="116" customWidth="1"/>
    <col min="9" max="9" width="12.7109375" style="116" bestFit="1" customWidth="1"/>
    <col min="10" max="10" width="13.7109375" style="116" customWidth="1"/>
    <col min="11" max="11" width="12.7109375" style="116" customWidth="1"/>
    <col min="12" max="12" width="10.5703125" style="116" customWidth="1"/>
    <col min="13" max="13" width="10.7109375" style="116" customWidth="1"/>
    <col min="14" max="14" width="10.140625" style="116" bestFit="1" customWidth="1"/>
    <col min="15" max="15" width="10.28515625" style="116" bestFit="1" customWidth="1"/>
    <col min="16" max="16" width="12" style="116" customWidth="1"/>
    <col min="17" max="18" width="10.140625" style="116" bestFit="1" customWidth="1"/>
    <col min="19" max="19" width="10.28515625" style="116" bestFit="1" customWidth="1"/>
    <col min="20" max="20" width="11.140625" style="116" customWidth="1"/>
    <col min="21" max="22" width="10.140625" style="116" bestFit="1" customWidth="1"/>
    <col min="23" max="23" width="10.28515625" style="116" bestFit="1" customWidth="1"/>
    <col min="24" max="59" width="11.42578125" style="116" customWidth="1"/>
    <col min="61" max="61" width="10.28515625" style="116" bestFit="1" customWidth="1"/>
    <col min="62" max="62" width="12.28515625" style="116" bestFit="1" customWidth="1"/>
    <col min="63" max="63" width="4.28515625" style="116" bestFit="1" customWidth="1"/>
    <col min="64" max="64" width="3.42578125" style="116" bestFit="1" customWidth="1"/>
  </cols>
  <sheetData>
    <row r="1" spans="1:64" x14ac:dyDescent="0.25">
      <c r="A1" s="10" t="s">
        <v>170</v>
      </c>
      <c r="B1" s="209">
        <v>0</v>
      </c>
      <c r="C1" s="31" t="s">
        <v>171</v>
      </c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</row>
    <row r="2" spans="1:64" x14ac:dyDescent="0.25">
      <c r="A2" s="10" t="s">
        <v>172</v>
      </c>
      <c r="B2" s="42">
        <v>0.1</v>
      </c>
      <c r="C2" s="31"/>
      <c r="D2" s="31"/>
      <c r="E2" s="26"/>
      <c r="F2" s="26"/>
      <c r="G2" s="26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</row>
    <row r="3" spans="1:64" x14ac:dyDescent="0.25">
      <c r="A3" s="10" t="s">
        <v>173</v>
      </c>
      <c r="B3" s="10">
        <v>0</v>
      </c>
      <c r="E3" s="26"/>
      <c r="F3" s="26"/>
      <c r="G3" s="26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</row>
    <row r="4" spans="1:64" x14ac:dyDescent="0.25">
      <c r="A4" s="10" t="s">
        <v>174</v>
      </c>
      <c r="B4" s="10">
        <v>500</v>
      </c>
      <c r="C4" s="31" t="s">
        <v>175</v>
      </c>
      <c r="E4" s="26"/>
      <c r="F4" s="26"/>
      <c r="G4" s="26"/>
      <c r="P4" s="29">
        <v>20</v>
      </c>
      <c r="Q4" s="29"/>
      <c r="R4" s="29"/>
      <c r="S4" s="29"/>
      <c r="T4" s="29">
        <v>20</v>
      </c>
      <c r="U4" s="29"/>
      <c r="V4" s="29"/>
      <c r="W4" s="29"/>
    </row>
    <row r="5" spans="1:64" x14ac:dyDescent="0.25">
      <c r="A5" s="10" t="s">
        <v>176</v>
      </c>
      <c r="B5" s="10">
        <v>750</v>
      </c>
      <c r="C5" s="31" t="s">
        <v>175</v>
      </c>
      <c r="E5" s="124"/>
      <c r="F5" s="26"/>
      <c r="G5" s="26"/>
      <c r="P5" s="37">
        <v>22</v>
      </c>
      <c r="Q5" s="37">
        <v>2</v>
      </c>
      <c r="R5" s="37">
        <v>8</v>
      </c>
      <c r="S5" s="37">
        <v>14</v>
      </c>
      <c r="T5" s="37">
        <v>22</v>
      </c>
      <c r="U5" s="37">
        <v>2</v>
      </c>
      <c r="V5" s="37">
        <v>8</v>
      </c>
      <c r="W5" s="37">
        <v>14</v>
      </c>
      <c r="X5" s="39" t="s">
        <v>172</v>
      </c>
      <c r="Y5" s="30">
        <f>B2</f>
        <v>0.1</v>
      </c>
      <c r="AB5" s="39" t="s">
        <v>173</v>
      </c>
      <c r="AC5" s="39">
        <f>B3</f>
        <v>0</v>
      </c>
      <c r="AR5" s="39" t="s">
        <v>174</v>
      </c>
      <c r="AS5" s="39">
        <f>B4</f>
        <v>500</v>
      </c>
      <c r="AV5" s="39" t="s">
        <v>176</v>
      </c>
      <c r="AW5" s="39">
        <f>B5</f>
        <v>750</v>
      </c>
      <c r="AZ5" s="39" t="s">
        <v>177</v>
      </c>
      <c r="BA5" s="39">
        <f>B6</f>
        <v>1000</v>
      </c>
    </row>
    <row r="6" spans="1:64" x14ac:dyDescent="0.25">
      <c r="A6" s="10" t="s">
        <v>177</v>
      </c>
      <c r="B6" s="10">
        <v>1000</v>
      </c>
      <c r="C6" s="31" t="s">
        <v>175</v>
      </c>
      <c r="E6" s="124"/>
      <c r="F6" s="26"/>
      <c r="G6" s="26"/>
      <c r="P6" s="29">
        <v>24</v>
      </c>
      <c r="Q6" s="29">
        <v>4</v>
      </c>
      <c r="R6" s="29">
        <v>10</v>
      </c>
      <c r="S6" s="29">
        <v>16</v>
      </c>
      <c r="T6" s="29">
        <v>24</v>
      </c>
      <c r="U6" s="29">
        <v>4</v>
      </c>
      <c r="V6" s="29">
        <v>10</v>
      </c>
      <c r="W6" s="29">
        <v>16</v>
      </c>
      <c r="X6" s="212" t="s">
        <v>178</v>
      </c>
      <c r="Y6" s="211"/>
      <c r="Z6" s="211"/>
      <c r="AA6" s="211"/>
      <c r="AB6" s="212" t="s">
        <v>179</v>
      </c>
      <c r="AC6" s="211"/>
      <c r="AD6" s="211"/>
      <c r="AE6" s="211"/>
      <c r="AF6" s="212" t="s">
        <v>180</v>
      </c>
      <c r="AG6" s="211"/>
      <c r="AH6" s="211"/>
      <c r="AI6" s="211"/>
      <c r="AJ6" s="213" t="s">
        <v>181</v>
      </c>
      <c r="AK6" s="211"/>
      <c r="AL6" s="211"/>
      <c r="AM6" s="211"/>
      <c r="AN6" s="213" t="s">
        <v>182</v>
      </c>
      <c r="AO6" s="211"/>
      <c r="AP6" s="211"/>
      <c r="AQ6" s="211"/>
      <c r="AR6" s="210" t="s">
        <v>183</v>
      </c>
      <c r="AS6" s="211"/>
      <c r="AT6" s="211"/>
      <c r="AU6" s="211"/>
      <c r="AV6" s="210" t="s">
        <v>184</v>
      </c>
      <c r="AW6" s="211"/>
      <c r="AX6" s="211"/>
      <c r="AY6" s="211"/>
      <c r="AZ6" s="210" t="s">
        <v>185</v>
      </c>
      <c r="BA6" s="211"/>
      <c r="BB6" s="211"/>
      <c r="BC6" s="211"/>
      <c r="BD6" s="210" t="s">
        <v>186</v>
      </c>
      <c r="BE6" s="211"/>
      <c r="BF6" s="211"/>
      <c r="BG6" s="211"/>
    </row>
    <row r="7" spans="1:64" x14ac:dyDescent="0.25">
      <c r="H7" s="31" t="s">
        <v>187</v>
      </c>
      <c r="L7" s="31"/>
      <c r="P7" s="29">
        <v>26</v>
      </c>
      <c r="Q7" s="29">
        <v>6</v>
      </c>
      <c r="R7" s="29">
        <v>12</v>
      </c>
      <c r="S7" s="29">
        <v>18</v>
      </c>
      <c r="T7" s="29">
        <v>26</v>
      </c>
      <c r="U7" s="29">
        <v>6</v>
      </c>
      <c r="V7" s="29">
        <v>12</v>
      </c>
      <c r="W7" s="29">
        <v>18</v>
      </c>
      <c r="X7" s="217" t="s">
        <v>188</v>
      </c>
      <c r="Y7" s="211"/>
      <c r="Z7" s="211"/>
      <c r="AA7" s="211"/>
      <c r="AB7" s="217" t="s">
        <v>189</v>
      </c>
      <c r="AC7" s="211"/>
      <c r="AD7" s="211"/>
      <c r="AE7" s="211"/>
      <c r="AF7" s="217" t="s">
        <v>190</v>
      </c>
      <c r="AG7" s="211"/>
      <c r="AH7" s="211"/>
      <c r="AI7" s="211"/>
      <c r="AJ7" s="220" t="s">
        <v>191</v>
      </c>
      <c r="AK7" s="211"/>
      <c r="AL7" s="211"/>
      <c r="AM7" s="211"/>
      <c r="AN7" s="220" t="s">
        <v>191</v>
      </c>
      <c r="AO7" s="211"/>
      <c r="AP7" s="211"/>
      <c r="AQ7" s="211"/>
      <c r="AR7" s="219" t="s">
        <v>192</v>
      </c>
      <c r="AS7" s="211"/>
      <c r="AT7" s="211"/>
      <c r="AU7" s="211"/>
      <c r="AV7" s="219" t="s">
        <v>193</v>
      </c>
      <c r="AW7" s="211"/>
      <c r="AX7" s="211"/>
      <c r="AY7" s="211"/>
      <c r="AZ7" s="219" t="s">
        <v>194</v>
      </c>
      <c r="BA7" s="211"/>
      <c r="BB7" s="211"/>
      <c r="BC7" s="211"/>
      <c r="BD7" s="219" t="s">
        <v>190</v>
      </c>
      <c r="BE7" s="211"/>
      <c r="BF7" s="211"/>
      <c r="BG7" s="211"/>
    </row>
    <row r="8" spans="1:64" x14ac:dyDescent="0.25">
      <c r="A8" s="50" t="s">
        <v>195</v>
      </c>
      <c r="B8" s="9"/>
      <c r="E8" s="39"/>
      <c r="F8" s="39"/>
      <c r="G8" s="39"/>
      <c r="H8" s="216" t="s">
        <v>196</v>
      </c>
      <c r="I8" s="211"/>
      <c r="J8" s="211"/>
      <c r="K8" s="211"/>
      <c r="L8" s="216" t="s">
        <v>197</v>
      </c>
      <c r="M8" s="211"/>
      <c r="N8" s="211"/>
      <c r="O8" s="211"/>
      <c r="P8" s="215" t="s">
        <v>198</v>
      </c>
      <c r="Q8" s="211"/>
      <c r="R8" s="211"/>
      <c r="S8" s="211"/>
      <c r="T8" s="215" t="s">
        <v>199</v>
      </c>
      <c r="U8" s="211"/>
      <c r="V8" s="211"/>
      <c r="W8" s="211"/>
      <c r="X8" s="217" t="s">
        <v>200</v>
      </c>
      <c r="Y8" s="211"/>
      <c r="Z8" s="211"/>
      <c r="AA8" s="211"/>
      <c r="AB8" s="217" t="s">
        <v>201</v>
      </c>
      <c r="AC8" s="211"/>
      <c r="AD8" s="211"/>
      <c r="AE8" s="211"/>
      <c r="AF8" s="217" t="s">
        <v>202</v>
      </c>
      <c r="AG8" s="211"/>
      <c r="AH8" s="211"/>
      <c r="AI8" s="211"/>
      <c r="AJ8" s="214" t="s">
        <v>203</v>
      </c>
      <c r="AK8" s="211"/>
      <c r="AL8" s="211"/>
      <c r="AM8" s="211"/>
      <c r="AN8" s="214" t="s">
        <v>204</v>
      </c>
      <c r="AO8" s="211"/>
      <c r="AP8" s="211"/>
      <c r="AQ8" s="211"/>
      <c r="AR8" s="219" t="s">
        <v>205</v>
      </c>
      <c r="AS8" s="211"/>
      <c r="AT8" s="211"/>
      <c r="AU8" s="211"/>
      <c r="AV8" s="221" t="s">
        <v>206</v>
      </c>
      <c r="AW8" s="211"/>
      <c r="AX8" s="211"/>
      <c r="AY8" s="211"/>
      <c r="AZ8" s="221" t="s">
        <v>207</v>
      </c>
      <c r="BA8" s="211"/>
      <c r="BB8" s="211"/>
      <c r="BC8" s="211"/>
      <c r="BD8" s="219" t="s">
        <v>208</v>
      </c>
      <c r="BE8" s="211"/>
      <c r="BF8" s="211"/>
      <c r="BG8" s="211"/>
    </row>
    <row r="9" spans="1:64" x14ac:dyDescent="0.25">
      <c r="A9" s="10" t="s">
        <v>209</v>
      </c>
      <c r="B9" s="10" t="s">
        <v>210</v>
      </c>
      <c r="D9" t="s">
        <v>211</v>
      </c>
      <c r="E9" s="39" t="s">
        <v>212</v>
      </c>
      <c r="F9" s="39" t="s">
        <v>213</v>
      </c>
      <c r="G9" s="39" t="s">
        <v>214</v>
      </c>
      <c r="H9" s="10" t="s">
        <v>40</v>
      </c>
      <c r="I9" s="10" t="s">
        <v>152</v>
      </c>
      <c r="J9" s="10" t="s">
        <v>156</v>
      </c>
      <c r="K9" s="10" t="s">
        <v>154</v>
      </c>
      <c r="L9" s="117" t="s">
        <v>40</v>
      </c>
      <c r="M9" s="117" t="s">
        <v>152</v>
      </c>
      <c r="N9" s="117" t="s">
        <v>156</v>
      </c>
      <c r="O9" s="117" t="s">
        <v>154</v>
      </c>
      <c r="P9" s="117" t="s">
        <v>40</v>
      </c>
      <c r="Q9" s="117" t="s">
        <v>152</v>
      </c>
      <c r="R9" s="117" t="s">
        <v>156</v>
      </c>
      <c r="S9" s="117" t="s">
        <v>154</v>
      </c>
      <c r="T9" s="117" t="s">
        <v>40</v>
      </c>
      <c r="U9" s="117" t="s">
        <v>152</v>
      </c>
      <c r="V9" s="117" t="s">
        <v>156</v>
      </c>
      <c r="W9" s="117" t="s">
        <v>154</v>
      </c>
      <c r="X9" s="11" t="s">
        <v>40</v>
      </c>
      <c r="Y9" s="11" t="s">
        <v>152</v>
      </c>
      <c r="Z9" s="11" t="s">
        <v>156</v>
      </c>
      <c r="AA9" s="11" t="s">
        <v>154</v>
      </c>
      <c r="AB9" s="11" t="s">
        <v>40</v>
      </c>
      <c r="AC9" s="11" t="s">
        <v>152</v>
      </c>
      <c r="AD9" s="11" t="s">
        <v>156</v>
      </c>
      <c r="AE9" s="11" t="s">
        <v>154</v>
      </c>
      <c r="AF9" s="11" t="s">
        <v>40</v>
      </c>
      <c r="AG9" s="11" t="s">
        <v>152</v>
      </c>
      <c r="AH9" s="11" t="s">
        <v>156</v>
      </c>
      <c r="AI9" s="11" t="s">
        <v>154</v>
      </c>
      <c r="AJ9" s="27" t="s">
        <v>40</v>
      </c>
      <c r="AK9" s="27" t="s">
        <v>152</v>
      </c>
      <c r="AL9" s="27" t="s">
        <v>156</v>
      </c>
      <c r="AM9" s="27" t="s">
        <v>154</v>
      </c>
      <c r="AN9" s="27" t="s">
        <v>40</v>
      </c>
      <c r="AO9" s="27" t="s">
        <v>152</v>
      </c>
      <c r="AP9" s="27" t="s">
        <v>156</v>
      </c>
      <c r="AQ9" s="27" t="s">
        <v>154</v>
      </c>
      <c r="AR9" s="28" t="s">
        <v>40</v>
      </c>
      <c r="AS9" s="28" t="s">
        <v>152</v>
      </c>
      <c r="AT9" s="28" t="s">
        <v>156</v>
      </c>
      <c r="AU9" s="28" t="s">
        <v>154</v>
      </c>
      <c r="AV9" s="28" t="s">
        <v>40</v>
      </c>
      <c r="AW9" s="28" t="s">
        <v>152</v>
      </c>
      <c r="AX9" s="28" t="s">
        <v>156</v>
      </c>
      <c r="AY9" s="28" t="s">
        <v>154</v>
      </c>
      <c r="AZ9" s="28" t="s">
        <v>40</v>
      </c>
      <c r="BA9" s="28" t="s">
        <v>152</v>
      </c>
      <c r="BB9" s="28" t="s">
        <v>156</v>
      </c>
      <c r="BC9" s="28" t="s">
        <v>154</v>
      </c>
      <c r="BD9" s="28" t="s">
        <v>40</v>
      </c>
      <c r="BE9" s="28" t="s">
        <v>152</v>
      </c>
      <c r="BF9" s="28" t="s">
        <v>156</v>
      </c>
      <c r="BG9" s="28" t="s">
        <v>154</v>
      </c>
      <c r="BI9" s="28" t="s">
        <v>215</v>
      </c>
      <c r="BJ9" s="28" t="s">
        <v>216</v>
      </c>
      <c r="BK9" s="28" t="s">
        <v>217</v>
      </c>
      <c r="BL9" s="28" t="s">
        <v>218</v>
      </c>
    </row>
    <row r="10" spans="1:64" x14ac:dyDescent="0.25">
      <c r="A10" s="41" t="s">
        <v>145</v>
      </c>
      <c r="B10" s="41" t="s">
        <v>219</v>
      </c>
      <c r="D10" t="s">
        <v>37</v>
      </c>
      <c r="E10" s="15" t="s">
        <v>37</v>
      </c>
      <c r="F10" s="15" t="s">
        <v>220</v>
      </c>
      <c r="G10" s="15">
        <v>10</v>
      </c>
      <c r="H10" s="125">
        <v>1</v>
      </c>
      <c r="I10" s="125">
        <v>1</v>
      </c>
      <c r="J10" s="125">
        <v>1</v>
      </c>
      <c r="K10" s="125">
        <v>1</v>
      </c>
      <c r="L10" s="126">
        <f t="shared" ref="L10:L41" si="0">H10*$B$1</f>
        <v>0</v>
      </c>
      <c r="M10" s="126">
        <f t="shared" ref="M10:M41" si="1">I10*$B$1</f>
        <v>0</v>
      </c>
      <c r="N10" s="126">
        <f t="shared" ref="N10:N41" si="2">J10*$B$1</f>
        <v>0</v>
      </c>
      <c r="O10" s="126">
        <f t="shared" ref="O10:O41" si="3">K10*$B$1</f>
        <v>0</v>
      </c>
      <c r="P10" s="126">
        <f>IFERROR(MIN(VLOOKUP(E10,Detalle!A:AA,$P$6,0),VLOOKUP(E10,Detalle!A:AA,$P$7,0),VLOOKUP(E10,Detalle!A:AA,$P$4,0)),0)</f>
        <v>0</v>
      </c>
      <c r="Q10" s="126">
        <f>IFERROR(MIN(VLOOKUP(E10,Detalle!A:AA,$Q$6,0),VLOOKUP(E10,Detalle!A:AA,$Q$7,0)),0)</f>
        <v>9490</v>
      </c>
      <c r="R10" s="126">
        <f>IFERROR(MIN(VLOOKUP(E10,Detalle!A:AA,$R$6,0),VLOOKUP(E10,Detalle!A:AA,$R$7,0)),0)</f>
        <v>21990</v>
      </c>
      <c r="S10" s="126">
        <f>IFERROR(MIN(VLOOKUP(E10,Detalle!A:AA,$S$6,0),VLOOKUP(E10,Detalle!A:AA,$S$7,0)),0)</f>
        <v>21990</v>
      </c>
      <c r="T10" s="126">
        <f>IFERROR(MAX(VLOOKUP(E10,Detalle!A:AA,$P$6,0),VLOOKUP(E10,Detalle!A:AA,$P$7,0),VLOOKUP(E10,Detalle!A:AA,$P$4,0)),0)</f>
        <v>0</v>
      </c>
      <c r="U10" s="126">
        <f>IFERROR(MAX(VLOOKUP(E10,Detalle!A:AA,$Q$6,0),VLOOKUP(E10,Detalle!A:AA,$Q$7,0)),0)</f>
        <v>9990</v>
      </c>
      <c r="V10" s="126">
        <f>IFERROR(MAX(VLOOKUP(E10,Detalle!A:AA,$R$6,0),VLOOKUP(E10,Detalle!A:AA,$R$7,0)),0)</f>
        <v>21990</v>
      </c>
      <c r="W10" s="126">
        <f>IFERROR(MAX(VLOOKUP(E10,Detalle!A:AA,$S$6,0),VLOOKUP(E10,Detalle!A:AA,$S$7,0)),0)</f>
        <v>29990</v>
      </c>
      <c r="X10" s="126">
        <f t="shared" ref="X10:X41" si="4">INDEX($A$27:$B$246,MATCH(IFERROR(IF(P10*(1+$Y$5)&lt;H10,H10,IF(P10*(1+$Y$5)&gt;L10,L10,P10*(1+$Y$5))),0),$A$27:$A$246,1),2)</f>
        <v>1490</v>
      </c>
      <c r="Y10" s="126">
        <f t="shared" ref="Y10:Y41" si="5">INDEX($A$27:$B$246,MATCH(IFERROR(IF(Q10*(1+$Y$5)&lt;I10,I10,IF(Q10*(1+$Y$5)&gt;M10,M10,Q10*(1+$Y$5))),0),$A$27:$A$246,1),2)</f>
        <v>1490</v>
      </c>
      <c r="Z10" s="126">
        <f t="shared" ref="Z10:Z41" si="6">INDEX($A$27:$B$246,MATCH(IFERROR(IF(R10*(1+$Y$5)&lt;J10,J10,IF(R10*(1+$Y$5)&gt;N10,N10,R10*(1+$Y$5))),0),$A$27:$A$246,1),2)</f>
        <v>1490</v>
      </c>
      <c r="AA10" s="126">
        <f t="shared" ref="AA10:AA41" si="7">INDEX($A$27:$B$246,MATCH(IFERROR(IF(S10*(1+$Y$5)&lt;K10,K10,IF(S10*(1+$Y$5)&gt;O10,O10,S10*(1+$Y$5))),0),$A$27:$A$246,1),2)</f>
        <v>1490</v>
      </c>
      <c r="AB10" s="126">
        <f t="shared" ref="AB10:AB41" si="8">INDEX($A$27:$B$246,MATCH(IFERROR(IF(P10-$AC$5&lt;H10,H10,IF(P10-$AC$5&gt;L10,L10,P10-$AC$5)),0),$A$27:$A$246,1),2)</f>
        <v>1490</v>
      </c>
      <c r="AC10" s="126">
        <f t="shared" ref="AC10:AC41" si="9">INDEX($A$27:$B$246,MATCH(IFERROR(IF(Q10-$AC$5&lt;I10,I10,IF(Q10-$AC$5&gt;M10,M10,Q10-$AC$5)),0),$A$27:$A$246,1),2)</f>
        <v>1490</v>
      </c>
      <c r="AD10" s="126">
        <f t="shared" ref="AD10:AD41" si="10">INDEX($A$27:$B$246,MATCH(IFERROR(IF(R10-$AC$5&lt;J10,J10,IF(R10-$AC$5&gt;N10,N10,R10-$AC$5)),0),$A$27:$A$246,1),2)</f>
        <v>1490</v>
      </c>
      <c r="AE10" s="126">
        <f t="shared" ref="AE10:AE41" si="11">INDEX($A$27:$B$246,MATCH(IFERROR(IF(S10-$AC$5&lt;K10,K10,IF(S10-$AC$5&gt;O10,O10,S10-$AC$5)),0),$A$27:$A$246,1),2)</f>
        <v>1490</v>
      </c>
      <c r="AF10" s="126" t="s">
        <v>8</v>
      </c>
      <c r="AG10" s="126" t="s">
        <v>8</v>
      </c>
      <c r="AH10" s="126" t="s">
        <v>8</v>
      </c>
      <c r="AI10" s="126" t="s">
        <v>8</v>
      </c>
      <c r="AJ10" s="126">
        <f t="shared" ref="AJ10:AJ41" si="12">INDEX($A$27:$B$246,MATCH(IFERROR(IF(T10&lt;H10,H10,IF(T10&gt;L10,L10,T10)),0),$A$27:$A$246,1),2)</f>
        <v>1490</v>
      </c>
      <c r="AK10" s="126">
        <f t="shared" ref="AK10:AK41" si="13">INDEX($A$27:$B$246,MATCH(IFERROR(IF(U10&lt;I10,I10,IF(U10&gt;M10,M10,U10)),0),$A$27:$A$246,1),2)</f>
        <v>1490</v>
      </c>
      <c r="AL10" s="126">
        <f t="shared" ref="AL10:AL41" si="14">INDEX($A$27:$B$246,MATCH(IFERROR(IF(V10&lt;J10,J10,IF(V10&gt;N10,N10,V10)),0),$A$27:$A$246,1),2)</f>
        <v>1490</v>
      </c>
      <c r="AM10" s="126">
        <f t="shared" ref="AM10:AM41" si="15">INDEX($A$27:$B$246,MATCH(IFERROR(IF(W10&lt;K10,K10,IF(W10&gt;O10,O10,W10)),0),$A$27:$A$246,1),2)</f>
        <v>1490</v>
      </c>
      <c r="AN10" s="126">
        <f t="shared" ref="AN10:AN41" si="16">INDEX($A$27:$B$246,MATCH(IFERROR(IF(T10&lt;H10,H10,IF(T10&gt;L10,L10,T10)),0),$A$27:$A$246,1),2)</f>
        <v>1490</v>
      </c>
      <c r="AO10" s="126">
        <f t="shared" ref="AO10:AO41" si="17">INDEX($A$27:$B$246,MATCH(IFERROR(IF(U10&lt;I10,I10,IF(U10&gt;M10,M10,U10)),0),$A$27:$A$246,1),2)</f>
        <v>1490</v>
      </c>
      <c r="AP10" s="126">
        <f t="shared" ref="AP10:AP41" si="18">INDEX($A$27:$B$246,MATCH(IFERROR(IF(V10&lt;J10,J10,IF(V10&gt;N10,N10,V10)),0),$A$27:$A$246,1),2)</f>
        <v>1490</v>
      </c>
      <c r="AQ10" s="126">
        <f t="shared" ref="AQ10:AQ41" si="19">INDEX($A$27:$B$246,MATCH(IFERROR(IF(W10&lt;K10,K10,IF(W10&gt;O10,O10,W10)),0),$A$27:$A$246,1),2)</f>
        <v>1490</v>
      </c>
      <c r="AR10" s="126">
        <f t="shared" ref="AR10:AR41" si="20">INDEX($A$27:$B$246,MATCH(IFERROR(IF(T10+$AS$5&lt;H10,H10,IF(T10+$AS$5&gt;L10,L10,T10+$AS$5)),0),$A$27:$A$246,1),2)</f>
        <v>1490</v>
      </c>
      <c r="AS10" s="126">
        <f t="shared" ref="AS10:AS41" si="21">INDEX($A$27:$B$246,MATCH(IFERROR(IF(U10+$AS$5&lt;I10,I10,IF(U10+$AS$5&gt;M10,M10,U10+$AS$5)),0),$A$27:$A$246,1),2)</f>
        <v>1490</v>
      </c>
      <c r="AT10" s="126">
        <f t="shared" ref="AT10:AT41" si="22">INDEX($A$27:$B$246,MATCH(IFERROR(IF(V10+$AS$5&lt;J10,J10,IF(V10+$AS$5&gt;N10,N10,V10+$AS$5)),0),$A$27:$A$246,1),2)</f>
        <v>1490</v>
      </c>
      <c r="AU10" s="126">
        <f t="shared" ref="AU10:AU41" si="23">INDEX($A$27:$B$246,MATCH(IFERROR(IF(W10+$AS$5&lt;K10,K10,IF(W10+$AS$5&gt;O10,O10,W10+$AS$5)),0),$A$27:$A$246,1),2)</f>
        <v>1490</v>
      </c>
      <c r="AV10" s="126">
        <f t="shared" ref="AV10:AV41" si="24">INDEX($A$27:$B$246,MATCH(IFERROR(IF(T10+$AW$5&lt;H10,H10,IF(T10+$AW$5&gt;L10,L10,T10+$AW$5)),0),$A$27:$A$246,1),2)</f>
        <v>1490</v>
      </c>
      <c r="AW10" s="126">
        <f t="shared" ref="AW10:AW41" si="25">INDEX($A$27:$B$246,MATCH(IFERROR(IF(U10+$AW$5&lt;I10,I10,IF(U10+$AW$5&gt;M10,M10,U10+$AW$5)),0),$A$27:$A$246,1),2)</f>
        <v>1490</v>
      </c>
      <c r="AX10" s="126">
        <f t="shared" ref="AX10:AX41" si="26">INDEX($A$27:$B$246,MATCH(IFERROR(IF(V10+$AW$5&lt;J10,J10,IF(V10+$AW$5&gt;N10,N10,V10+$AW$5)),0),$A$27:$A$246,1),2)</f>
        <v>1490</v>
      </c>
      <c r="AY10" s="126">
        <f t="shared" ref="AY10:AY41" si="27">INDEX($A$27:$B$246,MATCH(IFERROR(IF(W10+$AW$5&lt;K10,K10,IF(W10+$AW$5&gt;O10,O10,W10+$AW$5)),0),$A$27:$A$246,1),2)</f>
        <v>1490</v>
      </c>
      <c r="AZ10" s="126">
        <f t="shared" ref="AZ10:AZ41" si="28">INDEX($A$27:$B$246,MATCH(IFERROR(IF(T10+$BA$5&lt;H10,H10,IF(T10+$BA$5&gt;L10,L10,T10+$BA$5)),0),$A$27:$A$246,1),2)</f>
        <v>1490</v>
      </c>
      <c r="BA10" s="126">
        <f t="shared" ref="BA10:BA41" si="29">INDEX($A$27:$B$246,MATCH(IFERROR(IF(U10+$BA$5&lt;I10,I10,IF(U10+$BA$5&gt;M10,M10,U10+$BA$5)),0),$A$27:$A$246,1),2)</f>
        <v>1490</v>
      </c>
      <c r="BB10" s="126">
        <f t="shared" ref="BB10:BB41" si="30">INDEX($A$27:$B$246,MATCH(IFERROR(IF(V10+$BA$5&lt;J10,J10,IF(V10+$BA$5&gt;N10,N10,V10+$BA$5)),0),$A$27:$A$246,1),2)</f>
        <v>1490</v>
      </c>
      <c r="BC10" s="126">
        <f t="shared" ref="BC10:BC41" si="31">INDEX($A$27:$B$246,MATCH(IFERROR(IF(W10+$BA$5&lt;K10,K10,IF(W10+$BA$5&gt;O10,O10,W10+$BA$5)),0),$A$27:$A$246,1),2)</f>
        <v>1490</v>
      </c>
      <c r="BD10" s="126" t="s">
        <v>8</v>
      </c>
      <c r="BE10" s="126" t="s">
        <v>8</v>
      </c>
      <c r="BF10" s="126" t="s">
        <v>8</v>
      </c>
      <c r="BG10" s="126" t="s">
        <v>8</v>
      </c>
      <c r="BI10" s="127" t="s">
        <v>40</v>
      </c>
      <c r="BJ10" s="39" t="s">
        <v>200</v>
      </c>
      <c r="BK10" s="39" t="s">
        <v>221</v>
      </c>
      <c r="BL10" s="39">
        <v>20</v>
      </c>
    </row>
    <row r="11" spans="1:64" x14ac:dyDescent="0.25">
      <c r="A11" s="41" t="s">
        <v>121</v>
      </c>
      <c r="B11" s="41" t="s">
        <v>37</v>
      </c>
      <c r="D11" t="s">
        <v>42</v>
      </c>
      <c r="E11" s="15" t="s">
        <v>42</v>
      </c>
      <c r="F11" s="15" t="s">
        <v>220</v>
      </c>
      <c r="G11" s="15">
        <v>11</v>
      </c>
      <c r="H11" s="125">
        <v>1</v>
      </c>
      <c r="I11" s="125">
        <v>1</v>
      </c>
      <c r="J11" s="125">
        <v>1</v>
      </c>
      <c r="K11" s="125">
        <v>1</v>
      </c>
      <c r="L11" s="126">
        <f t="shared" si="0"/>
        <v>0</v>
      </c>
      <c r="M11" s="126">
        <f t="shared" si="1"/>
        <v>0</v>
      </c>
      <c r="N11" s="126">
        <f t="shared" si="2"/>
        <v>0</v>
      </c>
      <c r="O11" s="126">
        <f t="shared" si="3"/>
        <v>0</v>
      </c>
      <c r="P11" s="126">
        <f>IFERROR(MIN(VLOOKUP(E11,Detalle!A:AA,$P$6,0),VLOOKUP(E11,Detalle!A:AA,$P$7,0),VLOOKUP(E11,Detalle!A:AA,$P$4,0)),0)</f>
        <v>0</v>
      </c>
      <c r="Q11" s="126">
        <f>IFERROR(MIN(VLOOKUP(E11,Detalle!A:AA,$Q$6,0),VLOOKUP(E11,Detalle!A:AA,$Q$7,0)),0)</f>
        <v>9990</v>
      </c>
      <c r="R11" s="126">
        <f>IFERROR(MIN(VLOOKUP(E11,Detalle!A:AA,$R$6,0),VLOOKUP(E11,Detalle!A:AA,$R$7,0)),0)</f>
        <v>21990</v>
      </c>
      <c r="S11" s="126">
        <f>IFERROR(MIN(VLOOKUP(E11,Detalle!A:AA,$S$6,0),VLOOKUP(E11,Detalle!A:AA,$S$7,0)),0)</f>
        <v>21990</v>
      </c>
      <c r="T11" s="126">
        <f>IFERROR(MAX(VLOOKUP(E11,Detalle!A:AA,$P$6,0),VLOOKUP(E11,Detalle!A:AA,$P$7,0),VLOOKUP(E11,Detalle!A:AA,$P$4,0)),0)</f>
        <v>0</v>
      </c>
      <c r="U11" s="126">
        <f>IFERROR(MAX(VLOOKUP(E11,Detalle!A:AA,$Q$6,0),VLOOKUP(E11,Detalle!A:AA,$Q$7,0)),0)</f>
        <v>9990</v>
      </c>
      <c r="V11" s="126">
        <f>IFERROR(MAX(VLOOKUP(E11,Detalle!A:AA,$R$6,0),VLOOKUP(E11,Detalle!A:AA,$R$7,0)),0)</f>
        <v>23990</v>
      </c>
      <c r="W11" s="126">
        <f>IFERROR(MAX(VLOOKUP(E11,Detalle!A:AA,$S$6,0),VLOOKUP(E11,Detalle!A:AA,$S$7,0)),0)</f>
        <v>23990</v>
      </c>
      <c r="X11" s="126">
        <f t="shared" si="4"/>
        <v>1490</v>
      </c>
      <c r="Y11" s="126">
        <f t="shared" si="5"/>
        <v>1490</v>
      </c>
      <c r="Z11" s="126">
        <f t="shared" si="6"/>
        <v>1490</v>
      </c>
      <c r="AA11" s="126">
        <f t="shared" si="7"/>
        <v>1490</v>
      </c>
      <c r="AB11" s="126">
        <f t="shared" si="8"/>
        <v>1490</v>
      </c>
      <c r="AC11" s="126">
        <f t="shared" si="9"/>
        <v>1490</v>
      </c>
      <c r="AD11" s="126">
        <f t="shared" si="10"/>
        <v>1490</v>
      </c>
      <c r="AE11" s="126">
        <f t="shared" si="11"/>
        <v>1490</v>
      </c>
      <c r="AF11" s="126" t="s">
        <v>8</v>
      </c>
      <c r="AG11" s="126" t="s">
        <v>8</v>
      </c>
      <c r="AH11" s="126" t="s">
        <v>8</v>
      </c>
      <c r="AI11" s="126" t="s">
        <v>8</v>
      </c>
      <c r="AJ11" s="126">
        <f t="shared" si="12"/>
        <v>1490</v>
      </c>
      <c r="AK11" s="126">
        <f t="shared" si="13"/>
        <v>1490</v>
      </c>
      <c r="AL11" s="126">
        <f t="shared" si="14"/>
        <v>1490</v>
      </c>
      <c r="AM11" s="126">
        <f t="shared" si="15"/>
        <v>1490</v>
      </c>
      <c r="AN11" s="126">
        <f t="shared" si="16"/>
        <v>1490</v>
      </c>
      <c r="AO11" s="126">
        <f t="shared" si="17"/>
        <v>1490</v>
      </c>
      <c r="AP11" s="126">
        <f t="shared" si="18"/>
        <v>1490</v>
      </c>
      <c r="AQ11" s="126">
        <f t="shared" si="19"/>
        <v>1490</v>
      </c>
      <c r="AR11" s="126">
        <f t="shared" si="20"/>
        <v>1490</v>
      </c>
      <c r="AS11" s="126">
        <f t="shared" si="21"/>
        <v>1490</v>
      </c>
      <c r="AT11" s="126">
        <f t="shared" si="22"/>
        <v>1490</v>
      </c>
      <c r="AU11" s="126">
        <f t="shared" si="23"/>
        <v>1490</v>
      </c>
      <c r="AV11" s="126">
        <f t="shared" si="24"/>
        <v>1490</v>
      </c>
      <c r="AW11" s="126">
        <f t="shared" si="25"/>
        <v>1490</v>
      </c>
      <c r="AX11" s="126">
        <f t="shared" si="26"/>
        <v>1490</v>
      </c>
      <c r="AY11" s="126">
        <f t="shared" si="27"/>
        <v>1490</v>
      </c>
      <c r="AZ11" s="126">
        <f t="shared" si="28"/>
        <v>1490</v>
      </c>
      <c r="BA11" s="126">
        <f t="shared" si="29"/>
        <v>1490</v>
      </c>
      <c r="BB11" s="126">
        <f t="shared" si="30"/>
        <v>1490</v>
      </c>
      <c r="BC11" s="126">
        <f t="shared" si="31"/>
        <v>1490</v>
      </c>
      <c r="BD11" s="126" t="s">
        <v>8</v>
      </c>
      <c r="BE11" s="126" t="s">
        <v>8</v>
      </c>
      <c r="BF11" s="126" t="s">
        <v>8</v>
      </c>
      <c r="BG11" s="126" t="s">
        <v>8</v>
      </c>
      <c r="BI11" s="127" t="s">
        <v>40</v>
      </c>
      <c r="BJ11" s="39" t="s">
        <v>201</v>
      </c>
      <c r="BK11" s="39" t="s">
        <v>222</v>
      </c>
      <c r="BL11" s="39">
        <v>24</v>
      </c>
    </row>
    <row r="12" spans="1:64" x14ac:dyDescent="0.25">
      <c r="A12" s="41" t="s">
        <v>134</v>
      </c>
      <c r="B12" s="41" t="s">
        <v>90</v>
      </c>
      <c r="D12" t="s">
        <v>45</v>
      </c>
      <c r="E12" s="15" t="s">
        <v>45</v>
      </c>
      <c r="F12" s="15" t="s">
        <v>220</v>
      </c>
      <c r="G12" s="15">
        <v>1</v>
      </c>
      <c r="H12" s="125">
        <v>1</v>
      </c>
      <c r="I12" s="125">
        <v>1</v>
      </c>
      <c r="J12" s="125">
        <v>1</v>
      </c>
      <c r="K12" s="125">
        <v>1</v>
      </c>
      <c r="L12" s="126">
        <f t="shared" si="0"/>
        <v>0</v>
      </c>
      <c r="M12" s="126">
        <f t="shared" si="1"/>
        <v>0</v>
      </c>
      <c r="N12" s="126">
        <f t="shared" si="2"/>
        <v>0</v>
      </c>
      <c r="O12" s="126">
        <f t="shared" si="3"/>
        <v>0</v>
      </c>
      <c r="P12" s="126">
        <f>IFERROR(MIN(VLOOKUP(E12,Detalle!A:AA,$P$6,0),VLOOKUP(E12,Detalle!A:AA,$P$7,0),VLOOKUP(E12,Detalle!A:AA,$P$4,0)),0)</f>
        <v>0</v>
      </c>
      <c r="Q12" s="126">
        <f>IFERROR(MIN(VLOOKUP(E12,Detalle!A:AA,$Q$6,0),VLOOKUP(E12,Detalle!A:AA,$Q$7,0)),0)</f>
        <v>10990</v>
      </c>
      <c r="R12" s="126">
        <f>IFERROR(MIN(VLOOKUP(E12,Detalle!A:AA,$R$6,0),VLOOKUP(E12,Detalle!A:AA,$R$7,0)),0)</f>
        <v>21990</v>
      </c>
      <c r="S12" s="126">
        <f>IFERROR(MIN(VLOOKUP(E12,Detalle!A:AA,$S$6,0),VLOOKUP(E12,Detalle!A:AA,$S$7,0)),0)</f>
        <v>24990</v>
      </c>
      <c r="T12" s="126">
        <f>IFERROR(MAX(VLOOKUP(E12,Detalle!A:AA,$P$6,0),VLOOKUP(E12,Detalle!A:AA,$P$7,0),VLOOKUP(E12,Detalle!A:AA,$P$4,0)),0)</f>
        <v>0</v>
      </c>
      <c r="U12" s="126">
        <f>IFERROR(MAX(VLOOKUP(E12,Detalle!A:AA,$Q$6,0),VLOOKUP(E12,Detalle!A:AA,$Q$7,0)),0)</f>
        <v>10990</v>
      </c>
      <c r="V12" s="126">
        <f>IFERROR(MAX(VLOOKUP(E12,Detalle!A:AA,$R$6,0),VLOOKUP(E12,Detalle!A:AA,$R$7,0)),0)</f>
        <v>24990</v>
      </c>
      <c r="W12" s="126">
        <f>IFERROR(MAX(VLOOKUP(E12,Detalle!A:AA,$S$6,0),VLOOKUP(E12,Detalle!A:AA,$S$7,0)),0)</f>
        <v>27990</v>
      </c>
      <c r="X12" s="126">
        <f t="shared" si="4"/>
        <v>1490</v>
      </c>
      <c r="Y12" s="126">
        <f t="shared" si="5"/>
        <v>1490</v>
      </c>
      <c r="Z12" s="126">
        <f t="shared" si="6"/>
        <v>1490</v>
      </c>
      <c r="AA12" s="126">
        <f t="shared" si="7"/>
        <v>1490</v>
      </c>
      <c r="AB12" s="126">
        <f t="shared" si="8"/>
        <v>1490</v>
      </c>
      <c r="AC12" s="126">
        <f t="shared" si="9"/>
        <v>1490</v>
      </c>
      <c r="AD12" s="126">
        <f t="shared" si="10"/>
        <v>1490</v>
      </c>
      <c r="AE12" s="126">
        <f t="shared" si="11"/>
        <v>1490</v>
      </c>
      <c r="AF12" s="126" t="s">
        <v>8</v>
      </c>
      <c r="AG12" s="126" t="s">
        <v>8</v>
      </c>
      <c r="AH12" s="126" t="s">
        <v>8</v>
      </c>
      <c r="AI12" s="126" t="s">
        <v>8</v>
      </c>
      <c r="AJ12" s="126">
        <f t="shared" si="12"/>
        <v>1490</v>
      </c>
      <c r="AK12" s="126">
        <f t="shared" si="13"/>
        <v>1490</v>
      </c>
      <c r="AL12" s="126">
        <f t="shared" si="14"/>
        <v>1490</v>
      </c>
      <c r="AM12" s="126">
        <f t="shared" si="15"/>
        <v>1490</v>
      </c>
      <c r="AN12" s="126">
        <f t="shared" si="16"/>
        <v>1490</v>
      </c>
      <c r="AO12" s="126">
        <f t="shared" si="17"/>
        <v>1490</v>
      </c>
      <c r="AP12" s="126">
        <f t="shared" si="18"/>
        <v>1490</v>
      </c>
      <c r="AQ12" s="126">
        <f t="shared" si="19"/>
        <v>1490</v>
      </c>
      <c r="AR12" s="126">
        <f t="shared" si="20"/>
        <v>1490</v>
      </c>
      <c r="AS12" s="126">
        <f t="shared" si="21"/>
        <v>1490</v>
      </c>
      <c r="AT12" s="126">
        <f t="shared" si="22"/>
        <v>1490</v>
      </c>
      <c r="AU12" s="126">
        <f t="shared" si="23"/>
        <v>1490</v>
      </c>
      <c r="AV12" s="126">
        <f t="shared" si="24"/>
        <v>1490</v>
      </c>
      <c r="AW12" s="126">
        <f t="shared" si="25"/>
        <v>1490</v>
      </c>
      <c r="AX12" s="126">
        <f t="shared" si="26"/>
        <v>1490</v>
      </c>
      <c r="AY12" s="126">
        <f t="shared" si="27"/>
        <v>1490</v>
      </c>
      <c r="AZ12" s="126">
        <f t="shared" si="28"/>
        <v>1490</v>
      </c>
      <c r="BA12" s="126">
        <f t="shared" si="29"/>
        <v>1490</v>
      </c>
      <c r="BB12" s="126">
        <f t="shared" si="30"/>
        <v>1490</v>
      </c>
      <c r="BC12" s="126">
        <f t="shared" si="31"/>
        <v>1490</v>
      </c>
      <c r="BD12" s="126" t="s">
        <v>8</v>
      </c>
      <c r="BE12" s="126" t="s">
        <v>8</v>
      </c>
      <c r="BF12" s="126" t="s">
        <v>8</v>
      </c>
      <c r="BG12" s="126" t="s">
        <v>8</v>
      </c>
      <c r="BI12" s="127" t="s">
        <v>40</v>
      </c>
      <c r="BJ12" s="39" t="s">
        <v>202</v>
      </c>
      <c r="BK12" s="39" t="s">
        <v>223</v>
      </c>
      <c r="BL12" s="39">
        <v>28</v>
      </c>
    </row>
    <row r="13" spans="1:64" x14ac:dyDescent="0.25">
      <c r="A13" s="41" t="s">
        <v>126</v>
      </c>
      <c r="B13" s="41" t="s">
        <v>83</v>
      </c>
      <c r="D13" t="s">
        <v>224</v>
      </c>
      <c r="E13" s="15" t="s">
        <v>47</v>
      </c>
      <c r="F13" s="15" t="s">
        <v>220</v>
      </c>
      <c r="G13" s="15">
        <v>23</v>
      </c>
      <c r="H13" s="125">
        <v>1</v>
      </c>
      <c r="I13" s="125">
        <v>1</v>
      </c>
      <c r="J13" s="125">
        <v>1</v>
      </c>
      <c r="K13" s="125">
        <v>1</v>
      </c>
      <c r="L13" s="126">
        <f t="shared" si="0"/>
        <v>0</v>
      </c>
      <c r="M13" s="126">
        <f t="shared" si="1"/>
        <v>0</v>
      </c>
      <c r="N13" s="126">
        <f t="shared" si="2"/>
        <v>0</v>
      </c>
      <c r="O13" s="126">
        <f t="shared" si="3"/>
        <v>0</v>
      </c>
      <c r="P13" s="126">
        <f>IFERROR(MIN(VLOOKUP(E13,Detalle!A:AA,$P$6,0),VLOOKUP(E13,Detalle!A:AA,$P$7,0),VLOOKUP(E13,Detalle!A:AA,$P$4,0)),0)</f>
        <v>0</v>
      </c>
      <c r="Q13" s="126">
        <f>IFERROR(MIN(VLOOKUP(E13,Detalle!A:AA,$Q$6,0),VLOOKUP(E13,Detalle!A:AA,$Q$7,0)),0)</f>
        <v>8990</v>
      </c>
      <c r="R13" s="126">
        <f>IFERROR(MIN(VLOOKUP(E13,Detalle!A:AA,$R$6,0),VLOOKUP(E13,Detalle!A:AA,$R$7,0)),0)</f>
        <v>12990</v>
      </c>
      <c r="S13" s="126">
        <f>IFERROR(MIN(VLOOKUP(E13,Detalle!A:AA,$S$6,0),VLOOKUP(E13,Detalle!A:AA,$S$7,0)),0)</f>
        <v>16990</v>
      </c>
      <c r="T13" s="126">
        <f>IFERROR(MAX(VLOOKUP(E13,Detalle!A:AA,$P$6,0),VLOOKUP(E13,Detalle!A:AA,$P$7,0),VLOOKUP(E13,Detalle!A:AA,$P$4,0)),0)</f>
        <v>0</v>
      </c>
      <c r="U13" s="126">
        <f>IFERROR(MAX(VLOOKUP(E13,Detalle!A:AA,$Q$6,0),VLOOKUP(E13,Detalle!A:AA,$Q$7,0)),0)</f>
        <v>9990</v>
      </c>
      <c r="V13" s="126">
        <f>IFERROR(MAX(VLOOKUP(E13,Detalle!A:AA,$R$6,0),VLOOKUP(E13,Detalle!A:AA,$R$7,0)),0)</f>
        <v>24990</v>
      </c>
      <c r="W13" s="126">
        <f>IFERROR(MAX(VLOOKUP(E13,Detalle!A:AA,$S$6,0),VLOOKUP(E13,Detalle!A:AA,$S$7,0)),0)</f>
        <v>24990</v>
      </c>
      <c r="X13" s="126">
        <f t="shared" si="4"/>
        <v>1490</v>
      </c>
      <c r="Y13" s="126">
        <f t="shared" si="5"/>
        <v>1490</v>
      </c>
      <c r="Z13" s="126">
        <f t="shared" si="6"/>
        <v>1490</v>
      </c>
      <c r="AA13" s="126">
        <f t="shared" si="7"/>
        <v>1490</v>
      </c>
      <c r="AB13" s="126">
        <f t="shared" si="8"/>
        <v>1490</v>
      </c>
      <c r="AC13" s="126">
        <f t="shared" si="9"/>
        <v>1490</v>
      </c>
      <c r="AD13" s="126">
        <f t="shared" si="10"/>
        <v>1490</v>
      </c>
      <c r="AE13" s="126">
        <f t="shared" si="11"/>
        <v>1490</v>
      </c>
      <c r="AF13" s="126" t="s">
        <v>8</v>
      </c>
      <c r="AG13" s="126" t="s">
        <v>8</v>
      </c>
      <c r="AH13" s="126" t="s">
        <v>8</v>
      </c>
      <c r="AI13" s="126" t="s">
        <v>8</v>
      </c>
      <c r="AJ13" s="126">
        <f t="shared" si="12"/>
        <v>1490</v>
      </c>
      <c r="AK13" s="126">
        <f t="shared" si="13"/>
        <v>1490</v>
      </c>
      <c r="AL13" s="126">
        <f t="shared" si="14"/>
        <v>1490</v>
      </c>
      <c r="AM13" s="126">
        <f t="shared" si="15"/>
        <v>1490</v>
      </c>
      <c r="AN13" s="126">
        <f t="shared" si="16"/>
        <v>1490</v>
      </c>
      <c r="AO13" s="126">
        <f t="shared" si="17"/>
        <v>1490</v>
      </c>
      <c r="AP13" s="126">
        <f t="shared" si="18"/>
        <v>1490</v>
      </c>
      <c r="AQ13" s="126">
        <f t="shared" si="19"/>
        <v>1490</v>
      </c>
      <c r="AR13" s="126">
        <f t="shared" si="20"/>
        <v>1490</v>
      </c>
      <c r="AS13" s="126">
        <f t="shared" si="21"/>
        <v>1490</v>
      </c>
      <c r="AT13" s="126">
        <f t="shared" si="22"/>
        <v>1490</v>
      </c>
      <c r="AU13" s="126">
        <f t="shared" si="23"/>
        <v>1490</v>
      </c>
      <c r="AV13" s="126">
        <f t="shared" si="24"/>
        <v>1490</v>
      </c>
      <c r="AW13" s="126">
        <f t="shared" si="25"/>
        <v>1490</v>
      </c>
      <c r="AX13" s="126">
        <f t="shared" si="26"/>
        <v>1490</v>
      </c>
      <c r="AY13" s="126">
        <f t="shared" si="27"/>
        <v>1490</v>
      </c>
      <c r="AZ13" s="126">
        <f t="shared" si="28"/>
        <v>1490</v>
      </c>
      <c r="BA13" s="126">
        <f t="shared" si="29"/>
        <v>1490</v>
      </c>
      <c r="BB13" s="126">
        <f t="shared" si="30"/>
        <v>1490</v>
      </c>
      <c r="BC13" s="126">
        <f t="shared" si="31"/>
        <v>1490</v>
      </c>
      <c r="BD13" s="126" t="s">
        <v>8</v>
      </c>
      <c r="BE13" s="126" t="s">
        <v>8</v>
      </c>
      <c r="BF13" s="126" t="s">
        <v>8</v>
      </c>
      <c r="BG13" s="126" t="s">
        <v>8</v>
      </c>
      <c r="BI13" s="127" t="s">
        <v>40</v>
      </c>
      <c r="BJ13" s="39" t="s">
        <v>203</v>
      </c>
      <c r="BK13" s="39" t="s">
        <v>225</v>
      </c>
      <c r="BL13" s="39">
        <v>32</v>
      </c>
    </row>
    <row r="14" spans="1:64" x14ac:dyDescent="0.25">
      <c r="A14" s="41" t="s">
        <v>226</v>
      </c>
      <c r="B14" s="41" t="s">
        <v>98</v>
      </c>
      <c r="D14" t="s">
        <v>50</v>
      </c>
      <c r="E14" s="15" t="s">
        <v>50</v>
      </c>
      <c r="F14" s="15" t="s">
        <v>227</v>
      </c>
      <c r="G14" s="15">
        <v>295</v>
      </c>
      <c r="H14" s="125">
        <v>1</v>
      </c>
      <c r="I14" s="125">
        <v>1</v>
      </c>
      <c r="J14" s="125">
        <v>1</v>
      </c>
      <c r="K14" s="125">
        <v>1</v>
      </c>
      <c r="L14" s="126">
        <f t="shared" si="0"/>
        <v>0</v>
      </c>
      <c r="M14" s="126">
        <f t="shared" si="1"/>
        <v>0</v>
      </c>
      <c r="N14" s="126">
        <f t="shared" si="2"/>
        <v>0</v>
      </c>
      <c r="O14" s="126">
        <f t="shared" si="3"/>
        <v>0</v>
      </c>
      <c r="P14" s="126">
        <f>IFERROR(MIN(VLOOKUP(E14,Detalle!A:AA,$P$6,0),VLOOKUP(E14,Detalle!A:AA,$P$7,0),VLOOKUP(E14,Detalle!A:AA,$P$4,0)),0)</f>
        <v>0</v>
      </c>
      <c r="Q14" s="126">
        <f>IFERROR(MIN(VLOOKUP(E14,Detalle!A:AA,$Q$6,0),VLOOKUP(E14,Detalle!A:AA,$Q$7,0)),0)</f>
        <v>0</v>
      </c>
      <c r="R14" s="126">
        <f>IFERROR(MIN(VLOOKUP(E14,Detalle!A:AA,$R$6,0),VLOOKUP(E14,Detalle!A:AA,$R$7,0)),0)</f>
        <v>0</v>
      </c>
      <c r="S14" s="126">
        <f>IFERROR(MIN(VLOOKUP(E14,Detalle!A:AA,$S$6,0),VLOOKUP(E14,Detalle!A:AA,$S$7,0)),0)</f>
        <v>0</v>
      </c>
      <c r="T14" s="126">
        <f>IFERROR(MAX(VLOOKUP(E14,Detalle!A:AA,$P$6,0),VLOOKUP(E14,Detalle!A:AA,$P$7,0),VLOOKUP(E14,Detalle!A:AA,$P$4,0)),0)</f>
        <v>0</v>
      </c>
      <c r="U14" s="126">
        <f>IFERROR(MAX(VLOOKUP(E14,Detalle!A:AA,$Q$6,0),VLOOKUP(E14,Detalle!A:AA,$Q$7,0)),0)</f>
        <v>14550</v>
      </c>
      <c r="V14" s="126">
        <f>IFERROR(MAX(VLOOKUP(E14,Detalle!A:AA,$R$6,0),VLOOKUP(E14,Detalle!A:AA,$R$7,0)),0)</f>
        <v>29990</v>
      </c>
      <c r="W14" s="126">
        <f>IFERROR(MAX(VLOOKUP(E14,Detalle!A:AA,$S$6,0),VLOOKUP(E14,Detalle!A:AA,$S$7,0)),0)</f>
        <v>97500</v>
      </c>
      <c r="X14" s="126">
        <f t="shared" si="4"/>
        <v>1490</v>
      </c>
      <c r="Y14" s="126">
        <f t="shared" si="5"/>
        <v>1490</v>
      </c>
      <c r="Z14" s="126">
        <f t="shared" si="6"/>
        <v>1490</v>
      </c>
      <c r="AA14" s="126">
        <f t="shared" si="7"/>
        <v>1490</v>
      </c>
      <c r="AB14" s="126">
        <f t="shared" si="8"/>
        <v>1490</v>
      </c>
      <c r="AC14" s="126">
        <f t="shared" si="9"/>
        <v>1490</v>
      </c>
      <c r="AD14" s="126">
        <f t="shared" si="10"/>
        <v>1490</v>
      </c>
      <c r="AE14" s="126">
        <f t="shared" si="11"/>
        <v>1490</v>
      </c>
      <c r="AF14" s="126" t="s">
        <v>8</v>
      </c>
      <c r="AG14" s="126" t="s">
        <v>8</v>
      </c>
      <c r="AH14" s="126" t="s">
        <v>8</v>
      </c>
      <c r="AI14" s="126" t="s">
        <v>8</v>
      </c>
      <c r="AJ14" s="126">
        <f t="shared" si="12"/>
        <v>1490</v>
      </c>
      <c r="AK14" s="126">
        <f t="shared" si="13"/>
        <v>1490</v>
      </c>
      <c r="AL14" s="126">
        <f t="shared" si="14"/>
        <v>1490</v>
      </c>
      <c r="AM14" s="126">
        <f t="shared" si="15"/>
        <v>1490</v>
      </c>
      <c r="AN14" s="126">
        <f t="shared" si="16"/>
        <v>1490</v>
      </c>
      <c r="AO14" s="126">
        <f t="shared" si="17"/>
        <v>1490</v>
      </c>
      <c r="AP14" s="126">
        <f t="shared" si="18"/>
        <v>1490</v>
      </c>
      <c r="AQ14" s="126">
        <f t="shared" si="19"/>
        <v>1490</v>
      </c>
      <c r="AR14" s="126">
        <f t="shared" si="20"/>
        <v>1490</v>
      </c>
      <c r="AS14" s="126">
        <f t="shared" si="21"/>
        <v>1490</v>
      </c>
      <c r="AT14" s="126">
        <f t="shared" si="22"/>
        <v>1490</v>
      </c>
      <c r="AU14" s="126">
        <f t="shared" si="23"/>
        <v>1490</v>
      </c>
      <c r="AV14" s="126">
        <f t="shared" si="24"/>
        <v>1490</v>
      </c>
      <c r="AW14" s="126">
        <f t="shared" si="25"/>
        <v>1490</v>
      </c>
      <c r="AX14" s="126">
        <f t="shared" si="26"/>
        <v>1490</v>
      </c>
      <c r="AY14" s="126">
        <f t="shared" si="27"/>
        <v>1490</v>
      </c>
      <c r="AZ14" s="126">
        <f t="shared" si="28"/>
        <v>1490</v>
      </c>
      <c r="BA14" s="126">
        <f t="shared" si="29"/>
        <v>1490</v>
      </c>
      <c r="BB14" s="126">
        <f t="shared" si="30"/>
        <v>1490</v>
      </c>
      <c r="BC14" s="126">
        <f t="shared" si="31"/>
        <v>1490</v>
      </c>
      <c r="BD14" s="126" t="s">
        <v>8</v>
      </c>
      <c r="BE14" s="126" t="s">
        <v>8</v>
      </c>
      <c r="BF14" s="126" t="s">
        <v>8</v>
      </c>
      <c r="BG14" s="126" t="s">
        <v>8</v>
      </c>
      <c r="BI14" s="127" t="s">
        <v>40</v>
      </c>
      <c r="BJ14" s="39" t="s">
        <v>204</v>
      </c>
      <c r="BK14" s="39" t="s">
        <v>228</v>
      </c>
      <c r="BL14" s="39">
        <v>36</v>
      </c>
    </row>
    <row r="15" spans="1:64" x14ac:dyDescent="0.25">
      <c r="A15" s="41" t="s">
        <v>136</v>
      </c>
      <c r="B15" s="41" t="s">
        <v>104</v>
      </c>
      <c r="D15" t="s">
        <v>52</v>
      </c>
      <c r="E15" s="15" t="s">
        <v>52</v>
      </c>
      <c r="F15" s="15" t="s">
        <v>220</v>
      </c>
      <c r="G15" s="15">
        <v>34</v>
      </c>
      <c r="H15" s="125">
        <v>1</v>
      </c>
      <c r="I15" s="125">
        <v>1</v>
      </c>
      <c r="J15" s="125">
        <v>1</v>
      </c>
      <c r="K15" s="125">
        <v>1</v>
      </c>
      <c r="L15" s="126">
        <f t="shared" si="0"/>
        <v>0</v>
      </c>
      <c r="M15" s="126">
        <f t="shared" si="1"/>
        <v>0</v>
      </c>
      <c r="N15" s="126">
        <f t="shared" si="2"/>
        <v>0</v>
      </c>
      <c r="O15" s="126">
        <f t="shared" si="3"/>
        <v>0</v>
      </c>
      <c r="P15" s="126">
        <f>IFERROR(MIN(VLOOKUP(E15,Detalle!A:AA,$P$6,0),VLOOKUP(E15,Detalle!A:AA,$P$7,0),VLOOKUP(E15,Detalle!A:AA,$P$4,0)),0)</f>
        <v>0</v>
      </c>
      <c r="Q15" s="126">
        <f>IFERROR(MIN(VLOOKUP(E15,Detalle!A:AA,$Q$6,0),VLOOKUP(E15,Detalle!A:AA,$Q$7,0)),0)</f>
        <v>4990</v>
      </c>
      <c r="R15" s="126">
        <f>IFERROR(MIN(VLOOKUP(E15,Detalle!A:AA,$R$6,0),VLOOKUP(E15,Detalle!A:AA,$R$7,0)),0)</f>
        <v>14990</v>
      </c>
      <c r="S15" s="126">
        <f>IFERROR(MIN(VLOOKUP(E15,Detalle!A:AA,$S$6,0),VLOOKUP(E15,Detalle!A:AA,$S$7,0)),0)</f>
        <v>14990</v>
      </c>
      <c r="T15" s="126">
        <f>IFERROR(MAX(VLOOKUP(E15,Detalle!A:AA,$P$6,0),VLOOKUP(E15,Detalle!A:AA,$P$7,0),VLOOKUP(E15,Detalle!A:AA,$P$4,0)),0)</f>
        <v>0</v>
      </c>
      <c r="U15" s="126">
        <f>IFERROR(MAX(VLOOKUP(E15,Detalle!A:AA,$Q$6,0),VLOOKUP(E15,Detalle!A:AA,$Q$7,0)),0)</f>
        <v>7500</v>
      </c>
      <c r="V15" s="126">
        <f>IFERROR(MAX(VLOOKUP(E15,Detalle!A:AA,$R$6,0),VLOOKUP(E15,Detalle!A:AA,$R$7,0)),0)</f>
        <v>16500</v>
      </c>
      <c r="W15" s="126">
        <f>IFERROR(MAX(VLOOKUP(E15,Detalle!A:AA,$S$6,0),VLOOKUP(E15,Detalle!A:AA,$S$7,0)),0)</f>
        <v>16500</v>
      </c>
      <c r="X15" s="126">
        <f t="shared" si="4"/>
        <v>1490</v>
      </c>
      <c r="Y15" s="126">
        <f t="shared" si="5"/>
        <v>1490</v>
      </c>
      <c r="Z15" s="126">
        <f t="shared" si="6"/>
        <v>1490</v>
      </c>
      <c r="AA15" s="126">
        <f t="shared" si="7"/>
        <v>1490</v>
      </c>
      <c r="AB15" s="126">
        <f t="shared" si="8"/>
        <v>1490</v>
      </c>
      <c r="AC15" s="126">
        <f t="shared" si="9"/>
        <v>1490</v>
      </c>
      <c r="AD15" s="126">
        <f t="shared" si="10"/>
        <v>1490</v>
      </c>
      <c r="AE15" s="126">
        <f t="shared" si="11"/>
        <v>1490</v>
      </c>
      <c r="AF15" s="126" t="s">
        <v>8</v>
      </c>
      <c r="AG15" s="126" t="s">
        <v>8</v>
      </c>
      <c r="AH15" s="126" t="s">
        <v>8</v>
      </c>
      <c r="AI15" s="126" t="s">
        <v>8</v>
      </c>
      <c r="AJ15" s="126">
        <f t="shared" si="12"/>
        <v>1490</v>
      </c>
      <c r="AK15" s="126">
        <f t="shared" si="13"/>
        <v>1490</v>
      </c>
      <c r="AL15" s="126">
        <f t="shared" si="14"/>
        <v>1490</v>
      </c>
      <c r="AM15" s="126">
        <f t="shared" si="15"/>
        <v>1490</v>
      </c>
      <c r="AN15" s="126">
        <f t="shared" si="16"/>
        <v>1490</v>
      </c>
      <c r="AO15" s="126">
        <f t="shared" si="17"/>
        <v>1490</v>
      </c>
      <c r="AP15" s="126">
        <f t="shared" si="18"/>
        <v>1490</v>
      </c>
      <c r="AQ15" s="126">
        <f t="shared" si="19"/>
        <v>1490</v>
      </c>
      <c r="AR15" s="126">
        <f t="shared" si="20"/>
        <v>1490</v>
      </c>
      <c r="AS15" s="126">
        <f t="shared" si="21"/>
        <v>1490</v>
      </c>
      <c r="AT15" s="126">
        <f t="shared" si="22"/>
        <v>1490</v>
      </c>
      <c r="AU15" s="126">
        <f t="shared" si="23"/>
        <v>1490</v>
      </c>
      <c r="AV15" s="126">
        <f t="shared" si="24"/>
        <v>1490</v>
      </c>
      <c r="AW15" s="126">
        <f t="shared" si="25"/>
        <v>1490</v>
      </c>
      <c r="AX15" s="126">
        <f t="shared" si="26"/>
        <v>1490</v>
      </c>
      <c r="AY15" s="126">
        <f t="shared" si="27"/>
        <v>1490</v>
      </c>
      <c r="AZ15" s="126">
        <f t="shared" si="28"/>
        <v>1490</v>
      </c>
      <c r="BA15" s="126">
        <f t="shared" si="29"/>
        <v>1490</v>
      </c>
      <c r="BB15" s="126">
        <f t="shared" si="30"/>
        <v>1490</v>
      </c>
      <c r="BC15" s="126">
        <f t="shared" si="31"/>
        <v>1490</v>
      </c>
      <c r="BD15" s="126" t="s">
        <v>8</v>
      </c>
      <c r="BE15" s="126" t="s">
        <v>8</v>
      </c>
      <c r="BF15" s="126" t="s">
        <v>8</v>
      </c>
      <c r="BG15" s="126" t="s">
        <v>8</v>
      </c>
      <c r="BI15" s="127" t="s">
        <v>40</v>
      </c>
      <c r="BJ15" s="39" t="s">
        <v>205</v>
      </c>
      <c r="BK15" s="39" t="s">
        <v>229</v>
      </c>
      <c r="BL15" s="39">
        <v>40</v>
      </c>
    </row>
    <row r="16" spans="1:64" x14ac:dyDescent="0.25">
      <c r="A16" s="41" t="s">
        <v>116</v>
      </c>
      <c r="B16" s="41" t="s">
        <v>61</v>
      </c>
      <c r="D16" t="s">
        <v>54</v>
      </c>
      <c r="E16" s="15" t="s">
        <v>54</v>
      </c>
      <c r="F16" s="15" t="s">
        <v>220</v>
      </c>
      <c r="G16" s="15">
        <v>37</v>
      </c>
      <c r="H16" s="125">
        <v>1</v>
      </c>
      <c r="I16" s="125">
        <v>1</v>
      </c>
      <c r="J16" s="125">
        <v>1</v>
      </c>
      <c r="K16" s="125">
        <v>1</v>
      </c>
      <c r="L16" s="126">
        <f t="shared" si="0"/>
        <v>0</v>
      </c>
      <c r="M16" s="126">
        <f t="shared" si="1"/>
        <v>0</v>
      </c>
      <c r="N16" s="126">
        <f t="shared" si="2"/>
        <v>0</v>
      </c>
      <c r="O16" s="126">
        <f t="shared" si="3"/>
        <v>0</v>
      </c>
      <c r="P16" s="126">
        <f>IFERROR(MIN(VLOOKUP(E16,Detalle!A:AA,$P$6,0),VLOOKUP(E16,Detalle!A:AA,$P$7,0),VLOOKUP(E16,Detalle!A:AA,$P$4,0)),0)</f>
        <v>0</v>
      </c>
      <c r="Q16" s="126">
        <f>IFERROR(MIN(VLOOKUP(E16,Detalle!A:AA,$Q$6,0),VLOOKUP(E16,Detalle!A:AA,$Q$7,0)),0)</f>
        <v>4990</v>
      </c>
      <c r="R16" s="126">
        <f>IFERROR(MIN(VLOOKUP(E16,Detalle!A:AA,$R$6,0),VLOOKUP(E16,Detalle!A:AA,$R$7,0)),0)</f>
        <v>14990</v>
      </c>
      <c r="S16" s="126">
        <f>IFERROR(MIN(VLOOKUP(E16,Detalle!A:AA,$S$6,0),VLOOKUP(E16,Detalle!A:AA,$S$7,0)),0)</f>
        <v>14990</v>
      </c>
      <c r="T16" s="126">
        <f>IFERROR(MAX(VLOOKUP(E16,Detalle!A:AA,$P$6,0),VLOOKUP(E16,Detalle!A:AA,$P$7,0),VLOOKUP(E16,Detalle!A:AA,$P$4,0)),0)</f>
        <v>0</v>
      </c>
      <c r="U16" s="126">
        <f>IFERROR(MAX(VLOOKUP(E16,Detalle!A:AA,$Q$6,0),VLOOKUP(E16,Detalle!A:AA,$Q$7,0)),0)</f>
        <v>7500</v>
      </c>
      <c r="V16" s="126">
        <f>IFERROR(MAX(VLOOKUP(E16,Detalle!A:AA,$R$6,0),VLOOKUP(E16,Detalle!A:AA,$R$7,0)),0)</f>
        <v>16500</v>
      </c>
      <c r="W16" s="126">
        <f>IFERROR(MAX(VLOOKUP(E16,Detalle!A:AA,$S$6,0),VLOOKUP(E16,Detalle!A:AA,$S$7,0)),0)</f>
        <v>16500</v>
      </c>
      <c r="X16" s="126">
        <f t="shared" si="4"/>
        <v>1490</v>
      </c>
      <c r="Y16" s="126">
        <f t="shared" si="5"/>
        <v>1490</v>
      </c>
      <c r="Z16" s="126">
        <f t="shared" si="6"/>
        <v>1490</v>
      </c>
      <c r="AA16" s="126">
        <f t="shared" si="7"/>
        <v>1490</v>
      </c>
      <c r="AB16" s="126">
        <f t="shared" si="8"/>
        <v>1490</v>
      </c>
      <c r="AC16" s="126">
        <f t="shared" si="9"/>
        <v>1490</v>
      </c>
      <c r="AD16" s="126">
        <f t="shared" si="10"/>
        <v>1490</v>
      </c>
      <c r="AE16" s="126">
        <f t="shared" si="11"/>
        <v>1490</v>
      </c>
      <c r="AF16" s="126" t="s">
        <v>8</v>
      </c>
      <c r="AG16" s="126" t="s">
        <v>8</v>
      </c>
      <c r="AH16" s="126" t="s">
        <v>8</v>
      </c>
      <c r="AI16" s="126" t="s">
        <v>8</v>
      </c>
      <c r="AJ16" s="126">
        <f t="shared" si="12"/>
        <v>1490</v>
      </c>
      <c r="AK16" s="126">
        <f t="shared" si="13"/>
        <v>1490</v>
      </c>
      <c r="AL16" s="126">
        <f t="shared" si="14"/>
        <v>1490</v>
      </c>
      <c r="AM16" s="126">
        <f t="shared" si="15"/>
        <v>1490</v>
      </c>
      <c r="AN16" s="126">
        <f t="shared" si="16"/>
        <v>1490</v>
      </c>
      <c r="AO16" s="126">
        <f t="shared" si="17"/>
        <v>1490</v>
      </c>
      <c r="AP16" s="126">
        <f t="shared" si="18"/>
        <v>1490</v>
      </c>
      <c r="AQ16" s="126">
        <f t="shared" si="19"/>
        <v>1490</v>
      </c>
      <c r="AR16" s="126">
        <f t="shared" si="20"/>
        <v>1490</v>
      </c>
      <c r="AS16" s="126">
        <f t="shared" si="21"/>
        <v>1490</v>
      </c>
      <c r="AT16" s="126">
        <f t="shared" si="22"/>
        <v>1490</v>
      </c>
      <c r="AU16" s="126">
        <f t="shared" si="23"/>
        <v>1490</v>
      </c>
      <c r="AV16" s="126">
        <f t="shared" si="24"/>
        <v>1490</v>
      </c>
      <c r="AW16" s="126">
        <f t="shared" si="25"/>
        <v>1490</v>
      </c>
      <c r="AX16" s="126">
        <f t="shared" si="26"/>
        <v>1490</v>
      </c>
      <c r="AY16" s="126">
        <f t="shared" si="27"/>
        <v>1490</v>
      </c>
      <c r="AZ16" s="126">
        <f t="shared" si="28"/>
        <v>1490</v>
      </c>
      <c r="BA16" s="126">
        <f t="shared" si="29"/>
        <v>1490</v>
      </c>
      <c r="BB16" s="126">
        <f t="shared" si="30"/>
        <v>1490</v>
      </c>
      <c r="BC16" s="126">
        <f t="shared" si="31"/>
        <v>1490</v>
      </c>
      <c r="BD16" s="126" t="s">
        <v>8</v>
      </c>
      <c r="BE16" s="126" t="s">
        <v>8</v>
      </c>
      <c r="BF16" s="126" t="s">
        <v>8</v>
      </c>
      <c r="BG16" s="126" t="s">
        <v>8</v>
      </c>
      <c r="BI16" s="127" t="s">
        <v>40</v>
      </c>
      <c r="BJ16" s="39" t="s">
        <v>206</v>
      </c>
      <c r="BK16" s="39" t="s">
        <v>230</v>
      </c>
      <c r="BL16" s="39">
        <v>44</v>
      </c>
    </row>
    <row r="17" spans="1:64" x14ac:dyDescent="0.25">
      <c r="A17" s="41" t="s">
        <v>147</v>
      </c>
      <c r="B17" s="41" t="s">
        <v>89</v>
      </c>
      <c r="D17" t="s">
        <v>61</v>
      </c>
      <c r="E17" s="15" t="s">
        <v>61</v>
      </c>
      <c r="F17" s="15" t="s">
        <v>227</v>
      </c>
      <c r="G17" s="15">
        <v>241</v>
      </c>
      <c r="H17" s="125">
        <v>1</v>
      </c>
      <c r="I17" s="125">
        <v>1</v>
      </c>
      <c r="J17" s="125">
        <v>1</v>
      </c>
      <c r="K17" s="125">
        <v>1</v>
      </c>
      <c r="L17" s="126">
        <f t="shared" si="0"/>
        <v>0</v>
      </c>
      <c r="M17" s="126">
        <f t="shared" si="1"/>
        <v>0</v>
      </c>
      <c r="N17" s="126">
        <f t="shared" si="2"/>
        <v>0</v>
      </c>
      <c r="O17" s="126">
        <f t="shared" si="3"/>
        <v>0</v>
      </c>
      <c r="P17" s="126">
        <f>IFERROR(MIN(VLOOKUP(E17,Detalle!A:AA,$P$6,0),VLOOKUP(E17,Detalle!A:AA,$P$7,0),VLOOKUP(E17,Detalle!A:AA,$P$4,0)),0)</f>
        <v>0</v>
      </c>
      <c r="Q17" s="126">
        <f>IFERROR(MIN(VLOOKUP(E17,Detalle!A:AA,$Q$6,0),VLOOKUP(E17,Detalle!A:AA,$Q$7,0)),0)</f>
        <v>6990</v>
      </c>
      <c r="R17" s="126">
        <f>IFERROR(MIN(VLOOKUP(E17,Detalle!A:AA,$R$6,0),VLOOKUP(E17,Detalle!A:AA,$R$7,0)),0)</f>
        <v>11990</v>
      </c>
      <c r="S17" s="126">
        <f>IFERROR(MIN(VLOOKUP(E17,Detalle!A:AA,$S$6,0),VLOOKUP(E17,Detalle!A:AA,$S$7,0)),0)</f>
        <v>13990</v>
      </c>
      <c r="T17" s="126">
        <f>IFERROR(MAX(VLOOKUP(E17,Detalle!A:AA,$P$6,0),VLOOKUP(E17,Detalle!A:AA,$P$7,0),VLOOKUP(E17,Detalle!A:AA,$P$4,0)),0)</f>
        <v>0</v>
      </c>
      <c r="U17" s="126">
        <f>IFERROR(MAX(VLOOKUP(E17,Detalle!A:AA,$Q$6,0),VLOOKUP(E17,Detalle!A:AA,$Q$7,0)),0)</f>
        <v>6990</v>
      </c>
      <c r="V17" s="126">
        <f>IFERROR(MAX(VLOOKUP(E17,Detalle!A:AA,$R$6,0),VLOOKUP(E17,Detalle!A:AA,$R$7,0)),0)</f>
        <v>14990</v>
      </c>
      <c r="W17" s="126">
        <f>IFERROR(MAX(VLOOKUP(E17,Detalle!A:AA,$S$6,0),VLOOKUP(E17,Detalle!A:AA,$S$7,0)),0)</f>
        <v>14990</v>
      </c>
      <c r="X17" s="126">
        <f t="shared" si="4"/>
        <v>1490</v>
      </c>
      <c r="Y17" s="126">
        <f t="shared" si="5"/>
        <v>1490</v>
      </c>
      <c r="Z17" s="126">
        <f t="shared" si="6"/>
        <v>1490</v>
      </c>
      <c r="AA17" s="126">
        <f t="shared" si="7"/>
        <v>1490</v>
      </c>
      <c r="AB17" s="126">
        <f t="shared" si="8"/>
        <v>1490</v>
      </c>
      <c r="AC17" s="126">
        <f t="shared" si="9"/>
        <v>1490</v>
      </c>
      <c r="AD17" s="126">
        <f t="shared" si="10"/>
        <v>1490</v>
      </c>
      <c r="AE17" s="126">
        <f t="shared" si="11"/>
        <v>1490</v>
      </c>
      <c r="AF17" s="126" t="s">
        <v>8</v>
      </c>
      <c r="AG17" s="126" t="s">
        <v>8</v>
      </c>
      <c r="AH17" s="126" t="s">
        <v>8</v>
      </c>
      <c r="AI17" s="126" t="s">
        <v>8</v>
      </c>
      <c r="AJ17" s="126">
        <f t="shared" si="12"/>
        <v>1490</v>
      </c>
      <c r="AK17" s="126">
        <f t="shared" si="13"/>
        <v>1490</v>
      </c>
      <c r="AL17" s="126">
        <f t="shared" si="14"/>
        <v>1490</v>
      </c>
      <c r="AM17" s="126">
        <f t="shared" si="15"/>
        <v>1490</v>
      </c>
      <c r="AN17" s="126">
        <f t="shared" si="16"/>
        <v>1490</v>
      </c>
      <c r="AO17" s="126">
        <f t="shared" si="17"/>
        <v>1490</v>
      </c>
      <c r="AP17" s="126">
        <f t="shared" si="18"/>
        <v>1490</v>
      </c>
      <c r="AQ17" s="126">
        <f t="shared" si="19"/>
        <v>1490</v>
      </c>
      <c r="AR17" s="126">
        <f t="shared" si="20"/>
        <v>1490</v>
      </c>
      <c r="AS17" s="126">
        <f t="shared" si="21"/>
        <v>1490</v>
      </c>
      <c r="AT17" s="126">
        <f t="shared" si="22"/>
        <v>1490</v>
      </c>
      <c r="AU17" s="126">
        <f t="shared" si="23"/>
        <v>1490</v>
      </c>
      <c r="AV17" s="126">
        <f t="shared" si="24"/>
        <v>1490</v>
      </c>
      <c r="AW17" s="126">
        <f t="shared" si="25"/>
        <v>1490</v>
      </c>
      <c r="AX17" s="126">
        <f t="shared" si="26"/>
        <v>1490</v>
      </c>
      <c r="AY17" s="126">
        <f t="shared" si="27"/>
        <v>1490</v>
      </c>
      <c r="AZ17" s="126">
        <f t="shared" si="28"/>
        <v>1490</v>
      </c>
      <c r="BA17" s="126">
        <f t="shared" si="29"/>
        <v>1490</v>
      </c>
      <c r="BB17" s="126">
        <f t="shared" si="30"/>
        <v>1490</v>
      </c>
      <c r="BC17" s="126">
        <f t="shared" si="31"/>
        <v>1490</v>
      </c>
      <c r="BD17" s="126" t="s">
        <v>8</v>
      </c>
      <c r="BE17" s="126" t="s">
        <v>8</v>
      </c>
      <c r="BF17" s="126" t="s">
        <v>8</v>
      </c>
      <c r="BG17" s="126" t="s">
        <v>8</v>
      </c>
      <c r="BI17" s="127" t="s">
        <v>40</v>
      </c>
      <c r="BJ17" s="39" t="s">
        <v>207</v>
      </c>
      <c r="BK17" s="39" t="s">
        <v>231</v>
      </c>
      <c r="BL17" s="39">
        <v>48</v>
      </c>
    </row>
    <row r="18" spans="1:64" x14ac:dyDescent="0.25">
      <c r="A18" s="41" t="s">
        <v>135</v>
      </c>
      <c r="B18" s="41" t="s">
        <v>54</v>
      </c>
      <c r="D18" t="s">
        <v>65</v>
      </c>
      <c r="E18" s="15" t="s">
        <v>65</v>
      </c>
      <c r="F18" s="15" t="s">
        <v>227</v>
      </c>
      <c r="G18" s="15">
        <v>272</v>
      </c>
      <c r="H18" s="125">
        <v>1</v>
      </c>
      <c r="I18" s="125">
        <v>1</v>
      </c>
      <c r="J18" s="125">
        <v>1</v>
      </c>
      <c r="K18" s="125">
        <v>1</v>
      </c>
      <c r="L18" s="126">
        <f t="shared" si="0"/>
        <v>0</v>
      </c>
      <c r="M18" s="126">
        <f t="shared" si="1"/>
        <v>0</v>
      </c>
      <c r="N18" s="126">
        <f t="shared" si="2"/>
        <v>0</v>
      </c>
      <c r="O18" s="126">
        <f t="shared" si="3"/>
        <v>0</v>
      </c>
      <c r="P18" s="126">
        <f>IFERROR(MIN(VLOOKUP(E18,Detalle!A:AA,$P$6,0),VLOOKUP(E18,Detalle!A:AA,$P$7,0),VLOOKUP(E18,Detalle!A:AA,$P$4,0)),0)</f>
        <v>0</v>
      </c>
      <c r="Q18" s="126">
        <f>IFERROR(MIN(VLOOKUP(E18,Detalle!A:AA,$Q$6,0),VLOOKUP(E18,Detalle!A:AA,$Q$7,0)),0)</f>
        <v>6990</v>
      </c>
      <c r="R18" s="126">
        <f>IFERROR(MIN(VLOOKUP(E18,Detalle!A:AA,$R$6,0),VLOOKUP(E18,Detalle!A:AA,$R$7,0)),0)</f>
        <v>13550</v>
      </c>
      <c r="S18" s="126">
        <f>IFERROR(MIN(VLOOKUP(E18,Detalle!A:AA,$S$6,0),VLOOKUP(E18,Detalle!A:AA,$S$7,0)),0)</f>
        <v>13550</v>
      </c>
      <c r="T18" s="126">
        <f>IFERROR(MAX(VLOOKUP(E18,Detalle!A:AA,$P$6,0),VLOOKUP(E18,Detalle!A:AA,$P$7,0),VLOOKUP(E18,Detalle!A:AA,$P$4,0)),0)</f>
        <v>0</v>
      </c>
      <c r="U18" s="126">
        <f>IFERROR(MAX(VLOOKUP(E18,Detalle!A:AA,$Q$6,0),VLOOKUP(E18,Detalle!A:AA,$Q$7,0)),0)</f>
        <v>9550</v>
      </c>
      <c r="V18" s="126">
        <f>IFERROR(MAX(VLOOKUP(E18,Detalle!A:AA,$R$6,0),VLOOKUP(E18,Detalle!A:AA,$R$7,0)),0)</f>
        <v>19990</v>
      </c>
      <c r="W18" s="126">
        <f>IFERROR(MAX(VLOOKUP(E18,Detalle!A:AA,$S$6,0),VLOOKUP(E18,Detalle!A:AA,$S$7,0)),0)</f>
        <v>19990</v>
      </c>
      <c r="X18" s="126">
        <f t="shared" si="4"/>
        <v>1490</v>
      </c>
      <c r="Y18" s="126">
        <f t="shared" si="5"/>
        <v>1490</v>
      </c>
      <c r="Z18" s="126">
        <f t="shared" si="6"/>
        <v>1490</v>
      </c>
      <c r="AA18" s="126">
        <f t="shared" si="7"/>
        <v>1490</v>
      </c>
      <c r="AB18" s="126">
        <f t="shared" si="8"/>
        <v>1490</v>
      </c>
      <c r="AC18" s="126">
        <f t="shared" si="9"/>
        <v>1490</v>
      </c>
      <c r="AD18" s="126">
        <f t="shared" si="10"/>
        <v>1490</v>
      </c>
      <c r="AE18" s="126">
        <f t="shared" si="11"/>
        <v>1490</v>
      </c>
      <c r="AF18" s="126" t="s">
        <v>8</v>
      </c>
      <c r="AG18" s="126" t="s">
        <v>8</v>
      </c>
      <c r="AH18" s="126" t="s">
        <v>8</v>
      </c>
      <c r="AI18" s="126" t="s">
        <v>8</v>
      </c>
      <c r="AJ18" s="126">
        <f t="shared" si="12"/>
        <v>1490</v>
      </c>
      <c r="AK18" s="126">
        <f t="shared" si="13"/>
        <v>1490</v>
      </c>
      <c r="AL18" s="126">
        <f t="shared" si="14"/>
        <v>1490</v>
      </c>
      <c r="AM18" s="126">
        <f t="shared" si="15"/>
        <v>1490</v>
      </c>
      <c r="AN18" s="126">
        <f t="shared" si="16"/>
        <v>1490</v>
      </c>
      <c r="AO18" s="126">
        <f t="shared" si="17"/>
        <v>1490</v>
      </c>
      <c r="AP18" s="126">
        <f t="shared" si="18"/>
        <v>1490</v>
      </c>
      <c r="AQ18" s="126">
        <f t="shared" si="19"/>
        <v>1490</v>
      </c>
      <c r="AR18" s="126">
        <f t="shared" si="20"/>
        <v>1490</v>
      </c>
      <c r="AS18" s="126">
        <f t="shared" si="21"/>
        <v>1490</v>
      </c>
      <c r="AT18" s="126">
        <f t="shared" si="22"/>
        <v>1490</v>
      </c>
      <c r="AU18" s="126">
        <f t="shared" si="23"/>
        <v>1490</v>
      </c>
      <c r="AV18" s="126">
        <f t="shared" si="24"/>
        <v>1490</v>
      </c>
      <c r="AW18" s="126">
        <f t="shared" si="25"/>
        <v>1490</v>
      </c>
      <c r="AX18" s="126">
        <f t="shared" si="26"/>
        <v>1490</v>
      </c>
      <c r="AY18" s="126">
        <f t="shared" si="27"/>
        <v>1490</v>
      </c>
      <c r="AZ18" s="126">
        <f t="shared" si="28"/>
        <v>1490</v>
      </c>
      <c r="BA18" s="126">
        <f t="shared" si="29"/>
        <v>1490</v>
      </c>
      <c r="BB18" s="126">
        <f t="shared" si="30"/>
        <v>1490</v>
      </c>
      <c r="BC18" s="126">
        <f t="shared" si="31"/>
        <v>1490</v>
      </c>
      <c r="BD18" s="126" t="s">
        <v>8</v>
      </c>
      <c r="BE18" s="126" t="s">
        <v>8</v>
      </c>
      <c r="BF18" s="126" t="s">
        <v>8</v>
      </c>
      <c r="BG18" s="126" t="s">
        <v>8</v>
      </c>
      <c r="BI18" s="127" t="s">
        <v>40</v>
      </c>
      <c r="BJ18" s="39" t="s">
        <v>208</v>
      </c>
      <c r="BK18" s="39" t="s">
        <v>232</v>
      </c>
      <c r="BL18" s="39">
        <v>52</v>
      </c>
    </row>
    <row r="19" spans="1:64" x14ac:dyDescent="0.25">
      <c r="A19" s="41" t="s">
        <v>233</v>
      </c>
      <c r="B19" s="41" t="s">
        <v>70</v>
      </c>
      <c r="D19" t="s">
        <v>66</v>
      </c>
      <c r="E19" s="15" t="s">
        <v>66</v>
      </c>
      <c r="F19" s="15" t="s">
        <v>227</v>
      </c>
      <c r="G19" s="15">
        <v>276</v>
      </c>
      <c r="H19" s="125">
        <v>1</v>
      </c>
      <c r="I19" s="125">
        <v>1</v>
      </c>
      <c r="J19" s="125">
        <v>1</v>
      </c>
      <c r="K19" s="125">
        <v>1</v>
      </c>
      <c r="L19" s="126">
        <f t="shared" si="0"/>
        <v>0</v>
      </c>
      <c r="M19" s="126">
        <f t="shared" si="1"/>
        <v>0</v>
      </c>
      <c r="N19" s="126">
        <f t="shared" si="2"/>
        <v>0</v>
      </c>
      <c r="O19" s="126">
        <f t="shared" si="3"/>
        <v>0</v>
      </c>
      <c r="P19" s="126">
        <f>IFERROR(MIN(VLOOKUP(E19,Detalle!A:AA,$P$6,0),VLOOKUP(E19,Detalle!A:AA,$P$7,0),VLOOKUP(E19,Detalle!A:AA,$P$4,0)),0)</f>
        <v>0</v>
      </c>
      <c r="Q19" s="126">
        <f>IFERROR(MIN(VLOOKUP(E19,Detalle!A:AA,$Q$6,0),VLOOKUP(E19,Detalle!A:AA,$Q$7,0)),0)</f>
        <v>6990</v>
      </c>
      <c r="R19" s="126">
        <f>IFERROR(MIN(VLOOKUP(E19,Detalle!A:AA,$R$6,0),VLOOKUP(E19,Detalle!A:AA,$R$7,0)),0)</f>
        <v>11990</v>
      </c>
      <c r="S19" s="126">
        <f>IFERROR(MIN(VLOOKUP(E19,Detalle!A:AA,$S$6,0),VLOOKUP(E19,Detalle!A:AA,$S$7,0)),0)</f>
        <v>14990</v>
      </c>
      <c r="T19" s="126">
        <f>IFERROR(MAX(VLOOKUP(E19,Detalle!A:AA,$P$6,0),VLOOKUP(E19,Detalle!A:AA,$P$7,0),VLOOKUP(E19,Detalle!A:AA,$P$4,0)),0)</f>
        <v>0</v>
      </c>
      <c r="U19" s="126">
        <f>IFERROR(MAX(VLOOKUP(E19,Detalle!A:AA,$Q$6,0),VLOOKUP(E19,Detalle!A:AA,$Q$7,0)),0)</f>
        <v>8490</v>
      </c>
      <c r="V19" s="126">
        <f>IFERROR(MAX(VLOOKUP(E19,Detalle!A:AA,$R$6,0),VLOOKUP(E19,Detalle!A:AA,$R$7,0)),0)</f>
        <v>19990</v>
      </c>
      <c r="W19" s="126">
        <f>IFERROR(MAX(VLOOKUP(E19,Detalle!A:AA,$S$6,0),VLOOKUP(E19,Detalle!A:AA,$S$7,0)),0)</f>
        <v>19990</v>
      </c>
      <c r="X19" s="126">
        <f t="shared" si="4"/>
        <v>1490</v>
      </c>
      <c r="Y19" s="126">
        <f t="shared" si="5"/>
        <v>1490</v>
      </c>
      <c r="Z19" s="126">
        <f t="shared" si="6"/>
        <v>1490</v>
      </c>
      <c r="AA19" s="126">
        <f t="shared" si="7"/>
        <v>1490</v>
      </c>
      <c r="AB19" s="126">
        <f t="shared" si="8"/>
        <v>1490</v>
      </c>
      <c r="AC19" s="126">
        <f t="shared" si="9"/>
        <v>1490</v>
      </c>
      <c r="AD19" s="126">
        <f t="shared" si="10"/>
        <v>1490</v>
      </c>
      <c r="AE19" s="126">
        <f t="shared" si="11"/>
        <v>1490</v>
      </c>
      <c r="AF19" s="126" t="s">
        <v>8</v>
      </c>
      <c r="AG19" s="126" t="s">
        <v>8</v>
      </c>
      <c r="AH19" s="126" t="s">
        <v>8</v>
      </c>
      <c r="AI19" s="126" t="s">
        <v>8</v>
      </c>
      <c r="AJ19" s="126">
        <f t="shared" si="12"/>
        <v>1490</v>
      </c>
      <c r="AK19" s="126">
        <f t="shared" si="13"/>
        <v>1490</v>
      </c>
      <c r="AL19" s="126">
        <f t="shared" si="14"/>
        <v>1490</v>
      </c>
      <c r="AM19" s="126">
        <f t="shared" si="15"/>
        <v>1490</v>
      </c>
      <c r="AN19" s="126">
        <f t="shared" si="16"/>
        <v>1490</v>
      </c>
      <c r="AO19" s="126">
        <f t="shared" si="17"/>
        <v>1490</v>
      </c>
      <c r="AP19" s="126">
        <f t="shared" si="18"/>
        <v>1490</v>
      </c>
      <c r="AQ19" s="126">
        <f t="shared" si="19"/>
        <v>1490</v>
      </c>
      <c r="AR19" s="126">
        <f t="shared" si="20"/>
        <v>1490</v>
      </c>
      <c r="AS19" s="126">
        <f t="shared" si="21"/>
        <v>1490</v>
      </c>
      <c r="AT19" s="126">
        <f t="shared" si="22"/>
        <v>1490</v>
      </c>
      <c r="AU19" s="126">
        <f t="shared" si="23"/>
        <v>1490</v>
      </c>
      <c r="AV19" s="126">
        <f t="shared" si="24"/>
        <v>1490</v>
      </c>
      <c r="AW19" s="126">
        <f t="shared" si="25"/>
        <v>1490</v>
      </c>
      <c r="AX19" s="126">
        <f t="shared" si="26"/>
        <v>1490</v>
      </c>
      <c r="AY19" s="126">
        <f t="shared" si="27"/>
        <v>1490</v>
      </c>
      <c r="AZ19" s="126">
        <f t="shared" si="28"/>
        <v>1490</v>
      </c>
      <c r="BA19" s="126">
        <f t="shared" si="29"/>
        <v>1490</v>
      </c>
      <c r="BB19" s="126">
        <f t="shared" si="30"/>
        <v>1490</v>
      </c>
      <c r="BC19" s="126">
        <f t="shared" si="31"/>
        <v>1490</v>
      </c>
      <c r="BD19" s="126" t="s">
        <v>8</v>
      </c>
      <c r="BE19" s="126" t="s">
        <v>8</v>
      </c>
      <c r="BF19" s="126" t="s">
        <v>8</v>
      </c>
      <c r="BG19" s="126" t="s">
        <v>8</v>
      </c>
      <c r="BI19" s="127" t="s">
        <v>156</v>
      </c>
      <c r="BJ19" s="39" t="s">
        <v>200</v>
      </c>
      <c r="BK19" s="39" t="s">
        <v>234</v>
      </c>
      <c r="BL19" s="39">
        <v>22</v>
      </c>
    </row>
    <row r="20" spans="1:64" x14ac:dyDescent="0.25">
      <c r="D20" t="s">
        <v>70</v>
      </c>
      <c r="E20" s="15" t="s">
        <v>70</v>
      </c>
      <c r="F20" s="15" t="s">
        <v>227</v>
      </c>
      <c r="G20" s="15">
        <v>291</v>
      </c>
      <c r="H20" s="125">
        <v>1</v>
      </c>
      <c r="I20" s="125">
        <v>1</v>
      </c>
      <c r="J20" s="125">
        <v>1</v>
      </c>
      <c r="K20" s="125">
        <v>1</v>
      </c>
      <c r="L20" s="126">
        <f t="shared" si="0"/>
        <v>0</v>
      </c>
      <c r="M20" s="126">
        <f t="shared" si="1"/>
        <v>0</v>
      </c>
      <c r="N20" s="126">
        <f t="shared" si="2"/>
        <v>0</v>
      </c>
      <c r="O20" s="126">
        <f t="shared" si="3"/>
        <v>0</v>
      </c>
      <c r="P20" s="126">
        <f>IFERROR(MIN(VLOOKUP(E20,Detalle!A:AA,$P$6,0),VLOOKUP(E20,Detalle!A:AA,$P$7,0),VLOOKUP(E20,Detalle!A:AA,$P$4,0)),0)</f>
        <v>0</v>
      </c>
      <c r="Q20" s="126">
        <f>IFERROR(MIN(VLOOKUP(E20,Detalle!A:AA,$Q$6,0),VLOOKUP(E20,Detalle!A:AA,$Q$7,0)),0)</f>
        <v>6990</v>
      </c>
      <c r="R20" s="126">
        <f>IFERROR(MIN(VLOOKUP(E20,Detalle!A:AA,$R$6,0),VLOOKUP(E20,Detalle!A:AA,$R$7,0)),0)</f>
        <v>15990</v>
      </c>
      <c r="S20" s="126">
        <f>IFERROR(MIN(VLOOKUP(E20,Detalle!A:AA,$S$6,0),VLOOKUP(E20,Detalle!A:AA,$S$7,0)),0)</f>
        <v>17990</v>
      </c>
      <c r="T20" s="126">
        <f>IFERROR(MAX(VLOOKUP(E20,Detalle!A:AA,$P$6,0),VLOOKUP(E20,Detalle!A:AA,$P$7,0),VLOOKUP(E20,Detalle!A:AA,$P$4,0)),0)</f>
        <v>0</v>
      </c>
      <c r="U20" s="126">
        <f>IFERROR(MAX(VLOOKUP(E20,Detalle!A:AA,$Q$6,0),VLOOKUP(E20,Detalle!A:AA,$Q$7,0)),0)</f>
        <v>7990</v>
      </c>
      <c r="V20" s="126">
        <f>IFERROR(MAX(VLOOKUP(E20,Detalle!A:AA,$R$6,0),VLOOKUP(E20,Detalle!A:AA,$R$7,0)),0)</f>
        <v>19990</v>
      </c>
      <c r="W20" s="126">
        <f>IFERROR(MAX(VLOOKUP(E20,Detalle!A:AA,$S$6,0),VLOOKUP(E20,Detalle!A:AA,$S$7,0)),0)</f>
        <v>19990</v>
      </c>
      <c r="X20" s="126">
        <f t="shared" si="4"/>
        <v>1490</v>
      </c>
      <c r="Y20" s="126">
        <f t="shared" si="5"/>
        <v>1490</v>
      </c>
      <c r="Z20" s="126">
        <f t="shared" si="6"/>
        <v>1490</v>
      </c>
      <c r="AA20" s="126">
        <f t="shared" si="7"/>
        <v>1490</v>
      </c>
      <c r="AB20" s="126">
        <f t="shared" si="8"/>
        <v>1490</v>
      </c>
      <c r="AC20" s="126">
        <f t="shared" si="9"/>
        <v>1490</v>
      </c>
      <c r="AD20" s="126">
        <f t="shared" si="10"/>
        <v>1490</v>
      </c>
      <c r="AE20" s="126">
        <f t="shared" si="11"/>
        <v>1490</v>
      </c>
      <c r="AF20" s="126" t="s">
        <v>8</v>
      </c>
      <c r="AG20" s="126" t="s">
        <v>8</v>
      </c>
      <c r="AH20" s="126" t="s">
        <v>8</v>
      </c>
      <c r="AI20" s="126" t="s">
        <v>8</v>
      </c>
      <c r="AJ20" s="126">
        <f t="shared" si="12"/>
        <v>1490</v>
      </c>
      <c r="AK20" s="126">
        <f t="shared" si="13"/>
        <v>1490</v>
      </c>
      <c r="AL20" s="126">
        <f t="shared" si="14"/>
        <v>1490</v>
      </c>
      <c r="AM20" s="126">
        <f t="shared" si="15"/>
        <v>1490</v>
      </c>
      <c r="AN20" s="126">
        <f t="shared" si="16"/>
        <v>1490</v>
      </c>
      <c r="AO20" s="126">
        <f t="shared" si="17"/>
        <v>1490</v>
      </c>
      <c r="AP20" s="126">
        <f t="shared" si="18"/>
        <v>1490</v>
      </c>
      <c r="AQ20" s="126">
        <f t="shared" si="19"/>
        <v>1490</v>
      </c>
      <c r="AR20" s="126">
        <f t="shared" si="20"/>
        <v>1490</v>
      </c>
      <c r="AS20" s="126">
        <f t="shared" si="21"/>
        <v>1490</v>
      </c>
      <c r="AT20" s="126">
        <f t="shared" si="22"/>
        <v>1490</v>
      </c>
      <c r="AU20" s="126">
        <f t="shared" si="23"/>
        <v>1490</v>
      </c>
      <c r="AV20" s="126">
        <f t="shared" si="24"/>
        <v>1490</v>
      </c>
      <c r="AW20" s="126">
        <f t="shared" si="25"/>
        <v>1490</v>
      </c>
      <c r="AX20" s="126">
        <f t="shared" si="26"/>
        <v>1490</v>
      </c>
      <c r="AY20" s="126">
        <f t="shared" si="27"/>
        <v>1490</v>
      </c>
      <c r="AZ20" s="126">
        <f t="shared" si="28"/>
        <v>1490</v>
      </c>
      <c r="BA20" s="126">
        <f t="shared" si="29"/>
        <v>1490</v>
      </c>
      <c r="BB20" s="126">
        <f t="shared" si="30"/>
        <v>1490</v>
      </c>
      <c r="BC20" s="126">
        <f t="shared" si="31"/>
        <v>1490</v>
      </c>
      <c r="BD20" s="126" t="s">
        <v>8</v>
      </c>
      <c r="BE20" s="126" t="s">
        <v>8</v>
      </c>
      <c r="BF20" s="126" t="s">
        <v>8</v>
      </c>
      <c r="BG20" s="126" t="s">
        <v>8</v>
      </c>
      <c r="BI20" s="127" t="s">
        <v>156</v>
      </c>
      <c r="BJ20" s="39" t="s">
        <v>201</v>
      </c>
      <c r="BK20" s="39" t="s">
        <v>235</v>
      </c>
      <c r="BL20" s="39">
        <v>26</v>
      </c>
    </row>
    <row r="21" spans="1:64" x14ac:dyDescent="0.25">
      <c r="D21" t="s">
        <v>72</v>
      </c>
      <c r="E21" s="15" t="s">
        <v>72</v>
      </c>
      <c r="F21" s="15" t="s">
        <v>227</v>
      </c>
      <c r="G21" s="15">
        <v>310</v>
      </c>
      <c r="H21" s="125">
        <v>1</v>
      </c>
      <c r="I21" s="125">
        <v>1</v>
      </c>
      <c r="J21" s="125">
        <v>1</v>
      </c>
      <c r="K21" s="125">
        <v>1</v>
      </c>
      <c r="L21" s="126">
        <f t="shared" si="0"/>
        <v>0</v>
      </c>
      <c r="M21" s="126">
        <f t="shared" si="1"/>
        <v>0</v>
      </c>
      <c r="N21" s="126">
        <f t="shared" si="2"/>
        <v>0</v>
      </c>
      <c r="O21" s="126">
        <f t="shared" si="3"/>
        <v>0</v>
      </c>
      <c r="P21" s="126">
        <f>IFERROR(MIN(VLOOKUP(E21,Detalle!A:AA,$P$6,0),VLOOKUP(E21,Detalle!A:AA,$P$7,0),VLOOKUP(E21,Detalle!A:AA,$P$4,0)),0)</f>
        <v>0</v>
      </c>
      <c r="Q21" s="126">
        <f>IFERROR(MIN(VLOOKUP(E21,Detalle!A:AA,$Q$6,0),VLOOKUP(E21,Detalle!A:AA,$Q$7,0)),0)</f>
        <v>0</v>
      </c>
      <c r="R21" s="126">
        <f>IFERROR(MIN(VLOOKUP(E21,Detalle!A:AA,$R$6,0),VLOOKUP(E21,Detalle!A:AA,$R$7,0)),0)</f>
        <v>0</v>
      </c>
      <c r="S21" s="126">
        <f>IFERROR(MIN(VLOOKUP(E21,Detalle!A:AA,$S$6,0),VLOOKUP(E21,Detalle!A:AA,$S$7,0)),0)</f>
        <v>0</v>
      </c>
      <c r="T21" s="126">
        <f>IFERROR(MAX(VLOOKUP(E21,Detalle!A:AA,$P$6,0),VLOOKUP(E21,Detalle!A:AA,$P$7,0),VLOOKUP(E21,Detalle!A:AA,$P$4,0)),0)</f>
        <v>0</v>
      </c>
      <c r="U21" s="126">
        <f>IFERROR(MAX(VLOOKUP(E21,Detalle!A:AA,$Q$6,0),VLOOKUP(E21,Detalle!A:AA,$Q$7,0)),0)</f>
        <v>9790</v>
      </c>
      <c r="V21" s="126">
        <f>IFERROR(MAX(VLOOKUP(E21,Detalle!A:AA,$R$6,0),VLOOKUP(E21,Detalle!A:AA,$R$7,0)),0)</f>
        <v>0</v>
      </c>
      <c r="W21" s="126">
        <f>IFERROR(MAX(VLOOKUP(E21,Detalle!A:AA,$S$6,0),VLOOKUP(E21,Detalle!A:AA,$S$7,0)),0)</f>
        <v>36990</v>
      </c>
      <c r="X21" s="126">
        <f t="shared" si="4"/>
        <v>1490</v>
      </c>
      <c r="Y21" s="126">
        <f t="shared" si="5"/>
        <v>1490</v>
      </c>
      <c r="Z21" s="126">
        <f t="shared" si="6"/>
        <v>1490</v>
      </c>
      <c r="AA21" s="126">
        <f t="shared" si="7"/>
        <v>1490</v>
      </c>
      <c r="AB21" s="126">
        <f t="shared" si="8"/>
        <v>1490</v>
      </c>
      <c r="AC21" s="126">
        <f t="shared" si="9"/>
        <v>1490</v>
      </c>
      <c r="AD21" s="126">
        <f t="shared" si="10"/>
        <v>1490</v>
      </c>
      <c r="AE21" s="126">
        <f t="shared" si="11"/>
        <v>1490</v>
      </c>
      <c r="AF21" s="126" t="s">
        <v>8</v>
      </c>
      <c r="AG21" s="126" t="s">
        <v>8</v>
      </c>
      <c r="AH21" s="126" t="s">
        <v>8</v>
      </c>
      <c r="AI21" s="126" t="s">
        <v>8</v>
      </c>
      <c r="AJ21" s="126">
        <f t="shared" si="12"/>
        <v>1490</v>
      </c>
      <c r="AK21" s="126">
        <f t="shared" si="13"/>
        <v>1490</v>
      </c>
      <c r="AL21" s="126">
        <f t="shared" si="14"/>
        <v>1490</v>
      </c>
      <c r="AM21" s="126">
        <f t="shared" si="15"/>
        <v>1490</v>
      </c>
      <c r="AN21" s="126">
        <f t="shared" si="16"/>
        <v>1490</v>
      </c>
      <c r="AO21" s="126">
        <f t="shared" si="17"/>
        <v>1490</v>
      </c>
      <c r="AP21" s="126">
        <f t="shared" si="18"/>
        <v>1490</v>
      </c>
      <c r="AQ21" s="126">
        <f t="shared" si="19"/>
        <v>1490</v>
      </c>
      <c r="AR21" s="126">
        <f t="shared" si="20"/>
        <v>1490</v>
      </c>
      <c r="AS21" s="126">
        <f t="shared" si="21"/>
        <v>1490</v>
      </c>
      <c r="AT21" s="126">
        <f t="shared" si="22"/>
        <v>1490</v>
      </c>
      <c r="AU21" s="126">
        <f t="shared" si="23"/>
        <v>1490</v>
      </c>
      <c r="AV21" s="126">
        <f t="shared" si="24"/>
        <v>1490</v>
      </c>
      <c r="AW21" s="126">
        <f t="shared" si="25"/>
        <v>1490</v>
      </c>
      <c r="AX21" s="126">
        <f t="shared" si="26"/>
        <v>1490</v>
      </c>
      <c r="AY21" s="126">
        <f t="shared" si="27"/>
        <v>1490</v>
      </c>
      <c r="AZ21" s="126">
        <f t="shared" si="28"/>
        <v>1490</v>
      </c>
      <c r="BA21" s="126">
        <f t="shared" si="29"/>
        <v>1490</v>
      </c>
      <c r="BB21" s="126">
        <f t="shared" si="30"/>
        <v>1490</v>
      </c>
      <c r="BC21" s="126">
        <f t="shared" si="31"/>
        <v>1490</v>
      </c>
      <c r="BD21" s="126" t="s">
        <v>8</v>
      </c>
      <c r="BE21" s="126" t="s">
        <v>8</v>
      </c>
      <c r="BF21" s="126" t="s">
        <v>8</v>
      </c>
      <c r="BG21" s="126" t="s">
        <v>8</v>
      </c>
      <c r="BI21" s="127" t="s">
        <v>156</v>
      </c>
      <c r="BJ21" s="39" t="s">
        <v>202</v>
      </c>
      <c r="BK21" s="39" t="s">
        <v>236</v>
      </c>
      <c r="BL21" s="39">
        <v>30</v>
      </c>
    </row>
    <row r="22" spans="1:64" x14ac:dyDescent="0.25">
      <c r="D22" t="s">
        <v>74</v>
      </c>
      <c r="E22" s="15" t="s">
        <v>74</v>
      </c>
      <c r="F22" s="15" t="s">
        <v>220</v>
      </c>
      <c r="G22" s="15">
        <v>6</v>
      </c>
      <c r="H22" s="125">
        <v>1</v>
      </c>
      <c r="I22" s="125">
        <v>1</v>
      </c>
      <c r="J22" s="125">
        <v>1</v>
      </c>
      <c r="K22" s="125">
        <v>1</v>
      </c>
      <c r="L22" s="126">
        <f t="shared" si="0"/>
        <v>0</v>
      </c>
      <c r="M22" s="126">
        <f t="shared" si="1"/>
        <v>0</v>
      </c>
      <c r="N22" s="126">
        <f t="shared" si="2"/>
        <v>0</v>
      </c>
      <c r="O22" s="126">
        <f t="shared" si="3"/>
        <v>0</v>
      </c>
      <c r="P22" s="126">
        <f>IFERROR(MIN(VLOOKUP(E22,Detalle!A:AA,$P$6,0),VLOOKUP(E22,Detalle!A:AA,$P$7,0),VLOOKUP(E22,Detalle!A:AA,$P$4,0)),0)</f>
        <v>0</v>
      </c>
      <c r="Q22" s="126">
        <f>IFERROR(MIN(VLOOKUP(E22,Detalle!A:AA,$Q$6,0),VLOOKUP(E22,Detalle!A:AA,$Q$7,0)),0)</f>
        <v>10990</v>
      </c>
      <c r="R22" s="126">
        <f>IFERROR(MIN(VLOOKUP(E22,Detalle!A:AA,$R$6,0),VLOOKUP(E22,Detalle!A:AA,$R$7,0)),0)</f>
        <v>21990</v>
      </c>
      <c r="S22" s="126">
        <f>IFERROR(MIN(VLOOKUP(E22,Detalle!A:AA,$S$6,0),VLOOKUP(E22,Detalle!A:AA,$S$7,0)),0)</f>
        <v>24990</v>
      </c>
      <c r="T22" s="126">
        <f>IFERROR(MAX(VLOOKUP(E22,Detalle!A:AA,$P$6,0),VLOOKUP(E22,Detalle!A:AA,$P$7,0),VLOOKUP(E22,Detalle!A:AA,$P$4,0)),0)</f>
        <v>0</v>
      </c>
      <c r="U22" s="126">
        <f>IFERROR(MAX(VLOOKUP(E22,Detalle!A:AA,$Q$6,0),VLOOKUP(E22,Detalle!A:AA,$Q$7,0)),0)</f>
        <v>11850</v>
      </c>
      <c r="V22" s="126">
        <f>IFERROR(MAX(VLOOKUP(E22,Detalle!A:AA,$R$6,0),VLOOKUP(E22,Detalle!A:AA,$R$7,0)),0)</f>
        <v>24990</v>
      </c>
      <c r="W22" s="126">
        <f>IFERROR(MAX(VLOOKUP(E22,Detalle!A:AA,$S$6,0),VLOOKUP(E22,Detalle!A:AA,$S$7,0)),0)</f>
        <v>29990</v>
      </c>
      <c r="X22" s="126">
        <f t="shared" si="4"/>
        <v>1490</v>
      </c>
      <c r="Y22" s="126">
        <f t="shared" si="5"/>
        <v>1490</v>
      </c>
      <c r="Z22" s="126">
        <f t="shared" si="6"/>
        <v>1490</v>
      </c>
      <c r="AA22" s="126">
        <f t="shared" si="7"/>
        <v>1490</v>
      </c>
      <c r="AB22" s="126">
        <f t="shared" si="8"/>
        <v>1490</v>
      </c>
      <c r="AC22" s="126">
        <f t="shared" si="9"/>
        <v>1490</v>
      </c>
      <c r="AD22" s="126">
        <f t="shared" si="10"/>
        <v>1490</v>
      </c>
      <c r="AE22" s="126">
        <f t="shared" si="11"/>
        <v>1490</v>
      </c>
      <c r="AF22" s="126" t="s">
        <v>8</v>
      </c>
      <c r="AG22" s="126" t="s">
        <v>8</v>
      </c>
      <c r="AH22" s="126" t="s">
        <v>8</v>
      </c>
      <c r="AI22" s="126" t="s">
        <v>8</v>
      </c>
      <c r="AJ22" s="126">
        <f t="shared" si="12"/>
        <v>1490</v>
      </c>
      <c r="AK22" s="126">
        <f t="shared" si="13"/>
        <v>1490</v>
      </c>
      <c r="AL22" s="126">
        <f t="shared" si="14"/>
        <v>1490</v>
      </c>
      <c r="AM22" s="126">
        <f t="shared" si="15"/>
        <v>1490</v>
      </c>
      <c r="AN22" s="126">
        <f t="shared" si="16"/>
        <v>1490</v>
      </c>
      <c r="AO22" s="126">
        <f t="shared" si="17"/>
        <v>1490</v>
      </c>
      <c r="AP22" s="126">
        <f t="shared" si="18"/>
        <v>1490</v>
      </c>
      <c r="AQ22" s="126">
        <f t="shared" si="19"/>
        <v>1490</v>
      </c>
      <c r="AR22" s="126">
        <f t="shared" si="20"/>
        <v>1490</v>
      </c>
      <c r="AS22" s="126">
        <f t="shared" si="21"/>
        <v>1490</v>
      </c>
      <c r="AT22" s="126">
        <f t="shared" si="22"/>
        <v>1490</v>
      </c>
      <c r="AU22" s="126">
        <f t="shared" si="23"/>
        <v>1490</v>
      </c>
      <c r="AV22" s="126">
        <f t="shared" si="24"/>
        <v>1490</v>
      </c>
      <c r="AW22" s="126">
        <f t="shared" si="25"/>
        <v>1490</v>
      </c>
      <c r="AX22" s="126">
        <f t="shared" si="26"/>
        <v>1490</v>
      </c>
      <c r="AY22" s="126">
        <f t="shared" si="27"/>
        <v>1490</v>
      </c>
      <c r="AZ22" s="126">
        <f t="shared" si="28"/>
        <v>1490</v>
      </c>
      <c r="BA22" s="126">
        <f t="shared" si="29"/>
        <v>1490</v>
      </c>
      <c r="BB22" s="126">
        <f t="shared" si="30"/>
        <v>1490</v>
      </c>
      <c r="BC22" s="126">
        <f t="shared" si="31"/>
        <v>1490</v>
      </c>
      <c r="BD22" s="126" t="s">
        <v>8</v>
      </c>
      <c r="BE22" s="126" t="s">
        <v>8</v>
      </c>
      <c r="BF22" s="126" t="s">
        <v>8</v>
      </c>
      <c r="BG22" s="126" t="s">
        <v>8</v>
      </c>
      <c r="BI22" s="127" t="s">
        <v>156</v>
      </c>
      <c r="BJ22" s="39" t="s">
        <v>203</v>
      </c>
      <c r="BK22" s="39" t="s">
        <v>237</v>
      </c>
      <c r="BL22" s="39">
        <v>34</v>
      </c>
    </row>
    <row r="23" spans="1:64" x14ac:dyDescent="0.25">
      <c r="D23" t="s">
        <v>80</v>
      </c>
      <c r="E23" s="15" t="s">
        <v>80</v>
      </c>
      <c r="F23" s="15" t="s">
        <v>238</v>
      </c>
      <c r="G23" s="15">
        <v>77</v>
      </c>
      <c r="H23" s="125">
        <v>1</v>
      </c>
      <c r="I23" s="125">
        <v>1</v>
      </c>
      <c r="J23" s="125">
        <v>1</v>
      </c>
      <c r="K23" s="125">
        <v>1</v>
      </c>
      <c r="L23" s="126">
        <f t="shared" si="0"/>
        <v>0</v>
      </c>
      <c r="M23" s="126">
        <f t="shared" si="1"/>
        <v>0</v>
      </c>
      <c r="N23" s="126">
        <f t="shared" si="2"/>
        <v>0</v>
      </c>
      <c r="O23" s="126">
        <f t="shared" si="3"/>
        <v>0</v>
      </c>
      <c r="P23" s="126">
        <f>IFERROR(MIN(VLOOKUP(E23,Detalle!A:AA,$P$6,0),VLOOKUP(E23,Detalle!A:AA,$P$7,0),VLOOKUP(E23,Detalle!A:AA,$P$4,0)),0)</f>
        <v>0</v>
      </c>
      <c r="Q23" s="126">
        <f>IFERROR(MIN(VLOOKUP(E23,Detalle!A:AA,$Q$6,0),VLOOKUP(E23,Detalle!A:AA,$Q$7,0)),0)</f>
        <v>3990</v>
      </c>
      <c r="R23" s="126">
        <f>IFERROR(MIN(VLOOKUP(E23,Detalle!A:AA,$R$6,0),VLOOKUP(E23,Detalle!A:AA,$R$7,0)),0)</f>
        <v>9450</v>
      </c>
      <c r="S23" s="126">
        <f>IFERROR(MIN(VLOOKUP(E23,Detalle!A:AA,$S$6,0),VLOOKUP(E23,Detalle!A:AA,$S$7,0)),0)</f>
        <v>9990</v>
      </c>
      <c r="T23" s="126">
        <f>IFERROR(MAX(VLOOKUP(E23,Detalle!A:AA,$P$6,0),VLOOKUP(E23,Detalle!A:AA,$P$7,0),VLOOKUP(E23,Detalle!A:AA,$P$4,0)),0)</f>
        <v>0</v>
      </c>
      <c r="U23" s="126">
        <f>IFERROR(MAX(VLOOKUP(E23,Detalle!A:AA,$Q$6,0),VLOOKUP(E23,Detalle!A:AA,$Q$7,0)),0)</f>
        <v>4990</v>
      </c>
      <c r="V23" s="126">
        <f>IFERROR(MAX(VLOOKUP(E23,Detalle!A:AA,$R$6,0),VLOOKUP(E23,Detalle!A:AA,$R$7,0)),0)</f>
        <v>9990</v>
      </c>
      <c r="W23" s="126">
        <f>IFERROR(MAX(VLOOKUP(E23,Detalle!A:AA,$S$6,0),VLOOKUP(E23,Detalle!A:AA,$S$7,0)),0)</f>
        <v>9990</v>
      </c>
      <c r="X23" s="126">
        <f t="shared" si="4"/>
        <v>1490</v>
      </c>
      <c r="Y23" s="126">
        <f t="shared" si="5"/>
        <v>1490</v>
      </c>
      <c r="Z23" s="126">
        <f t="shared" si="6"/>
        <v>1490</v>
      </c>
      <c r="AA23" s="126">
        <f t="shared" si="7"/>
        <v>1490</v>
      </c>
      <c r="AB23" s="126">
        <f t="shared" si="8"/>
        <v>1490</v>
      </c>
      <c r="AC23" s="126">
        <f t="shared" si="9"/>
        <v>1490</v>
      </c>
      <c r="AD23" s="126">
        <f t="shared" si="10"/>
        <v>1490</v>
      </c>
      <c r="AE23" s="126">
        <f t="shared" si="11"/>
        <v>1490</v>
      </c>
      <c r="AF23" s="126" t="s">
        <v>8</v>
      </c>
      <c r="AG23" s="126" t="s">
        <v>8</v>
      </c>
      <c r="AH23" s="126" t="s">
        <v>8</v>
      </c>
      <c r="AI23" s="126" t="s">
        <v>8</v>
      </c>
      <c r="AJ23" s="126">
        <f t="shared" si="12"/>
        <v>1490</v>
      </c>
      <c r="AK23" s="126">
        <f t="shared" si="13"/>
        <v>1490</v>
      </c>
      <c r="AL23" s="126">
        <f t="shared" si="14"/>
        <v>1490</v>
      </c>
      <c r="AM23" s="126">
        <f t="shared" si="15"/>
        <v>1490</v>
      </c>
      <c r="AN23" s="126">
        <f t="shared" si="16"/>
        <v>1490</v>
      </c>
      <c r="AO23" s="126">
        <f t="shared" si="17"/>
        <v>1490</v>
      </c>
      <c r="AP23" s="126">
        <f t="shared" si="18"/>
        <v>1490</v>
      </c>
      <c r="AQ23" s="126">
        <f t="shared" si="19"/>
        <v>1490</v>
      </c>
      <c r="AR23" s="126">
        <f t="shared" si="20"/>
        <v>1490</v>
      </c>
      <c r="AS23" s="126">
        <f t="shared" si="21"/>
        <v>1490</v>
      </c>
      <c r="AT23" s="126">
        <f t="shared" si="22"/>
        <v>1490</v>
      </c>
      <c r="AU23" s="126">
        <f t="shared" si="23"/>
        <v>1490</v>
      </c>
      <c r="AV23" s="126">
        <f t="shared" si="24"/>
        <v>1490</v>
      </c>
      <c r="AW23" s="126">
        <f t="shared" si="25"/>
        <v>1490</v>
      </c>
      <c r="AX23" s="126">
        <f t="shared" si="26"/>
        <v>1490</v>
      </c>
      <c r="AY23" s="126">
        <f t="shared" si="27"/>
        <v>1490</v>
      </c>
      <c r="AZ23" s="126">
        <f t="shared" si="28"/>
        <v>1490</v>
      </c>
      <c r="BA23" s="126">
        <f t="shared" si="29"/>
        <v>1490</v>
      </c>
      <c r="BB23" s="126">
        <f t="shared" si="30"/>
        <v>1490</v>
      </c>
      <c r="BC23" s="126">
        <f t="shared" si="31"/>
        <v>1490</v>
      </c>
      <c r="BD23" s="126" t="s">
        <v>8</v>
      </c>
      <c r="BE23" s="126" t="s">
        <v>8</v>
      </c>
      <c r="BF23" s="126" t="s">
        <v>8</v>
      </c>
      <c r="BG23" s="126" t="s">
        <v>8</v>
      </c>
      <c r="BI23" s="127" t="s">
        <v>156</v>
      </c>
      <c r="BJ23" s="39" t="s">
        <v>204</v>
      </c>
      <c r="BK23" s="39" t="s">
        <v>239</v>
      </c>
      <c r="BL23" s="39">
        <v>38</v>
      </c>
    </row>
    <row r="24" spans="1:64" x14ac:dyDescent="0.25">
      <c r="A24" s="10" t="s">
        <v>240</v>
      </c>
      <c r="B24" s="10">
        <v>500</v>
      </c>
      <c r="D24" t="s">
        <v>82</v>
      </c>
      <c r="E24" s="15" t="s">
        <v>82</v>
      </c>
      <c r="F24" s="15" t="s">
        <v>238</v>
      </c>
      <c r="G24" s="15">
        <v>83</v>
      </c>
      <c r="H24" s="125">
        <v>1</v>
      </c>
      <c r="I24" s="125">
        <v>1</v>
      </c>
      <c r="J24" s="125">
        <v>1</v>
      </c>
      <c r="K24" s="125">
        <v>1</v>
      </c>
      <c r="L24" s="126">
        <f t="shared" si="0"/>
        <v>0</v>
      </c>
      <c r="M24" s="126">
        <f t="shared" si="1"/>
        <v>0</v>
      </c>
      <c r="N24" s="126">
        <f t="shared" si="2"/>
        <v>0</v>
      </c>
      <c r="O24" s="126">
        <f t="shared" si="3"/>
        <v>0</v>
      </c>
      <c r="P24" s="126">
        <f>IFERROR(MIN(VLOOKUP(E24,Detalle!A:AA,$P$6,0),VLOOKUP(E24,Detalle!A:AA,$P$7,0),VLOOKUP(E24,Detalle!A:AA,$P$4,0)),0)</f>
        <v>0</v>
      </c>
      <c r="Q24" s="126">
        <f>IFERROR(MIN(VLOOKUP(E24,Detalle!A:AA,$Q$6,0),VLOOKUP(E24,Detalle!A:AA,$Q$7,0)),0)</f>
        <v>4990</v>
      </c>
      <c r="R24" s="126">
        <f>IFERROR(MIN(VLOOKUP(E24,Detalle!A:AA,$R$6,0),VLOOKUP(E24,Detalle!A:AA,$R$7,0)),0)</f>
        <v>9990</v>
      </c>
      <c r="S24" s="126">
        <f>IFERROR(MIN(VLOOKUP(E24,Detalle!A:AA,$S$6,0),VLOOKUP(E24,Detalle!A:AA,$S$7,0)),0)</f>
        <v>9990</v>
      </c>
      <c r="T24" s="126">
        <f>IFERROR(MAX(VLOOKUP(E24,Detalle!A:AA,$P$6,0),VLOOKUP(E24,Detalle!A:AA,$P$7,0),VLOOKUP(E24,Detalle!A:AA,$P$4,0)),0)</f>
        <v>0</v>
      </c>
      <c r="U24" s="126">
        <f>IFERROR(MAX(VLOOKUP(E24,Detalle!A:AA,$Q$6,0),VLOOKUP(E24,Detalle!A:AA,$Q$7,0)),0)</f>
        <v>6650</v>
      </c>
      <c r="V24" s="126">
        <f>IFERROR(MAX(VLOOKUP(E24,Detalle!A:AA,$R$6,0),VLOOKUP(E24,Detalle!A:AA,$R$7,0)),0)</f>
        <v>11750</v>
      </c>
      <c r="W24" s="126">
        <f>IFERROR(MAX(VLOOKUP(E24,Detalle!A:AA,$S$6,0),VLOOKUP(E24,Detalle!A:AA,$S$7,0)),0)</f>
        <v>11750</v>
      </c>
      <c r="X24" s="126">
        <f t="shared" si="4"/>
        <v>1490</v>
      </c>
      <c r="Y24" s="126">
        <f t="shared" si="5"/>
        <v>1490</v>
      </c>
      <c r="Z24" s="126">
        <f t="shared" si="6"/>
        <v>1490</v>
      </c>
      <c r="AA24" s="126">
        <f t="shared" si="7"/>
        <v>1490</v>
      </c>
      <c r="AB24" s="126">
        <f t="shared" si="8"/>
        <v>1490</v>
      </c>
      <c r="AC24" s="126">
        <f t="shared" si="9"/>
        <v>1490</v>
      </c>
      <c r="AD24" s="126">
        <f t="shared" si="10"/>
        <v>1490</v>
      </c>
      <c r="AE24" s="126">
        <f t="shared" si="11"/>
        <v>1490</v>
      </c>
      <c r="AF24" s="126" t="s">
        <v>8</v>
      </c>
      <c r="AG24" s="126" t="s">
        <v>8</v>
      </c>
      <c r="AH24" s="126" t="s">
        <v>8</v>
      </c>
      <c r="AI24" s="126" t="s">
        <v>8</v>
      </c>
      <c r="AJ24" s="126">
        <f t="shared" si="12"/>
        <v>1490</v>
      </c>
      <c r="AK24" s="126">
        <f t="shared" si="13"/>
        <v>1490</v>
      </c>
      <c r="AL24" s="126">
        <f t="shared" si="14"/>
        <v>1490</v>
      </c>
      <c r="AM24" s="126">
        <f t="shared" si="15"/>
        <v>1490</v>
      </c>
      <c r="AN24" s="126">
        <f t="shared" si="16"/>
        <v>1490</v>
      </c>
      <c r="AO24" s="126">
        <f t="shared" si="17"/>
        <v>1490</v>
      </c>
      <c r="AP24" s="126">
        <f t="shared" si="18"/>
        <v>1490</v>
      </c>
      <c r="AQ24" s="126">
        <f t="shared" si="19"/>
        <v>1490</v>
      </c>
      <c r="AR24" s="126">
        <f t="shared" si="20"/>
        <v>1490</v>
      </c>
      <c r="AS24" s="126">
        <f t="shared" si="21"/>
        <v>1490</v>
      </c>
      <c r="AT24" s="126">
        <f t="shared" si="22"/>
        <v>1490</v>
      </c>
      <c r="AU24" s="126">
        <f t="shared" si="23"/>
        <v>1490</v>
      </c>
      <c r="AV24" s="126">
        <f t="shared" si="24"/>
        <v>1490</v>
      </c>
      <c r="AW24" s="126">
        <f t="shared" si="25"/>
        <v>1490</v>
      </c>
      <c r="AX24" s="126">
        <f t="shared" si="26"/>
        <v>1490</v>
      </c>
      <c r="AY24" s="126">
        <f t="shared" si="27"/>
        <v>1490</v>
      </c>
      <c r="AZ24" s="126">
        <f t="shared" si="28"/>
        <v>1490</v>
      </c>
      <c r="BA24" s="126">
        <f t="shared" si="29"/>
        <v>1490</v>
      </c>
      <c r="BB24" s="126">
        <f t="shared" si="30"/>
        <v>1490</v>
      </c>
      <c r="BC24" s="126">
        <f t="shared" si="31"/>
        <v>1490</v>
      </c>
      <c r="BD24" s="126" t="s">
        <v>8</v>
      </c>
      <c r="BE24" s="126" t="s">
        <v>8</v>
      </c>
      <c r="BF24" s="126" t="s">
        <v>8</v>
      </c>
      <c r="BG24" s="126" t="s">
        <v>8</v>
      </c>
      <c r="BI24" s="127" t="s">
        <v>156</v>
      </c>
      <c r="BJ24" s="39" t="s">
        <v>205</v>
      </c>
      <c r="BK24" s="39" t="s">
        <v>241</v>
      </c>
      <c r="BL24" s="39">
        <v>42</v>
      </c>
    </row>
    <row r="25" spans="1:64" x14ac:dyDescent="0.25">
      <c r="A25" s="218" t="s">
        <v>242</v>
      </c>
      <c r="B25" s="211"/>
      <c r="C25" s="80"/>
      <c r="D25" t="s">
        <v>83</v>
      </c>
      <c r="E25" s="15" t="s">
        <v>83</v>
      </c>
      <c r="F25" s="15" t="s">
        <v>238</v>
      </c>
      <c r="G25" s="15">
        <v>87</v>
      </c>
      <c r="H25" s="125">
        <v>1</v>
      </c>
      <c r="I25" s="125">
        <v>1</v>
      </c>
      <c r="J25" s="125">
        <v>1</v>
      </c>
      <c r="K25" s="125">
        <v>1</v>
      </c>
      <c r="L25" s="126">
        <f t="shared" si="0"/>
        <v>0</v>
      </c>
      <c r="M25" s="126">
        <f t="shared" si="1"/>
        <v>0</v>
      </c>
      <c r="N25" s="126">
        <f t="shared" si="2"/>
        <v>0</v>
      </c>
      <c r="O25" s="126">
        <f t="shared" si="3"/>
        <v>0</v>
      </c>
      <c r="P25" s="126">
        <f>IFERROR(MIN(VLOOKUP(E25,Detalle!A:AA,$P$6,0),VLOOKUP(E25,Detalle!A:AA,$P$7,0),VLOOKUP(E25,Detalle!A:AA,$P$4,0)),0)</f>
        <v>0</v>
      </c>
      <c r="Q25" s="126">
        <f>IFERROR(MIN(VLOOKUP(E25,Detalle!A:AA,$Q$6,0),VLOOKUP(E25,Detalle!A:AA,$Q$7,0)),0)</f>
        <v>3990</v>
      </c>
      <c r="R25" s="126">
        <f>IFERROR(MIN(VLOOKUP(E25,Detalle!A:AA,$R$6,0),VLOOKUP(E25,Detalle!A:AA,$R$7,0)),0)</f>
        <v>8990</v>
      </c>
      <c r="S25" s="126">
        <f>IFERROR(MIN(VLOOKUP(E25,Detalle!A:AA,$S$6,0),VLOOKUP(E25,Detalle!A:AA,$S$7,0)),0)</f>
        <v>9990</v>
      </c>
      <c r="T25" s="126">
        <f>IFERROR(MAX(VLOOKUP(E25,Detalle!A:AA,$P$6,0),VLOOKUP(E25,Detalle!A:AA,$P$7,0),VLOOKUP(E25,Detalle!A:AA,$P$4,0)),0)</f>
        <v>0</v>
      </c>
      <c r="U25" s="126">
        <f>IFERROR(MAX(VLOOKUP(E25,Detalle!A:AA,$Q$6,0),VLOOKUP(E25,Detalle!A:AA,$Q$7,0)),0)</f>
        <v>3990</v>
      </c>
      <c r="V25" s="126">
        <f>IFERROR(MAX(VLOOKUP(E25,Detalle!A:AA,$R$6,0),VLOOKUP(E25,Detalle!A:AA,$R$7,0)),0)</f>
        <v>9990</v>
      </c>
      <c r="W25" s="126">
        <f>IFERROR(MAX(VLOOKUP(E25,Detalle!A:AA,$S$6,0),VLOOKUP(E25,Detalle!A:AA,$S$7,0)),0)</f>
        <v>10490</v>
      </c>
      <c r="X25" s="126">
        <f t="shared" si="4"/>
        <v>1490</v>
      </c>
      <c r="Y25" s="126">
        <f t="shared" si="5"/>
        <v>1490</v>
      </c>
      <c r="Z25" s="126">
        <f t="shared" si="6"/>
        <v>1490</v>
      </c>
      <c r="AA25" s="126">
        <f t="shared" si="7"/>
        <v>1490</v>
      </c>
      <c r="AB25" s="126">
        <f t="shared" si="8"/>
        <v>1490</v>
      </c>
      <c r="AC25" s="126">
        <f t="shared" si="9"/>
        <v>1490</v>
      </c>
      <c r="AD25" s="126">
        <f t="shared" si="10"/>
        <v>1490</v>
      </c>
      <c r="AE25" s="126">
        <f t="shared" si="11"/>
        <v>1490</v>
      </c>
      <c r="AF25" s="126" t="s">
        <v>8</v>
      </c>
      <c r="AG25" s="126" t="s">
        <v>8</v>
      </c>
      <c r="AH25" s="126" t="s">
        <v>8</v>
      </c>
      <c r="AI25" s="126" t="s">
        <v>8</v>
      </c>
      <c r="AJ25" s="126">
        <f t="shared" si="12"/>
        <v>1490</v>
      </c>
      <c r="AK25" s="126">
        <f t="shared" si="13"/>
        <v>1490</v>
      </c>
      <c r="AL25" s="126">
        <f t="shared" si="14"/>
        <v>1490</v>
      </c>
      <c r="AM25" s="126">
        <f t="shared" si="15"/>
        <v>1490</v>
      </c>
      <c r="AN25" s="126">
        <f t="shared" si="16"/>
        <v>1490</v>
      </c>
      <c r="AO25" s="126">
        <f t="shared" si="17"/>
        <v>1490</v>
      </c>
      <c r="AP25" s="126">
        <f t="shared" si="18"/>
        <v>1490</v>
      </c>
      <c r="AQ25" s="126">
        <f t="shared" si="19"/>
        <v>1490</v>
      </c>
      <c r="AR25" s="126">
        <f t="shared" si="20"/>
        <v>1490</v>
      </c>
      <c r="AS25" s="126">
        <f t="shared" si="21"/>
        <v>1490</v>
      </c>
      <c r="AT25" s="126">
        <f t="shared" si="22"/>
        <v>1490</v>
      </c>
      <c r="AU25" s="126">
        <f t="shared" si="23"/>
        <v>1490</v>
      </c>
      <c r="AV25" s="126">
        <f t="shared" si="24"/>
        <v>1490</v>
      </c>
      <c r="AW25" s="126">
        <f t="shared" si="25"/>
        <v>1490</v>
      </c>
      <c r="AX25" s="126">
        <f t="shared" si="26"/>
        <v>1490</v>
      </c>
      <c r="AY25" s="126">
        <f t="shared" si="27"/>
        <v>1490</v>
      </c>
      <c r="AZ25" s="126">
        <f t="shared" si="28"/>
        <v>1490</v>
      </c>
      <c r="BA25" s="126">
        <f t="shared" si="29"/>
        <v>1490</v>
      </c>
      <c r="BB25" s="126">
        <f t="shared" si="30"/>
        <v>1490</v>
      </c>
      <c r="BC25" s="126">
        <f t="shared" si="31"/>
        <v>1490</v>
      </c>
      <c r="BD25" s="126" t="s">
        <v>8</v>
      </c>
      <c r="BE25" s="126" t="s">
        <v>8</v>
      </c>
      <c r="BF25" s="126" t="s">
        <v>8</v>
      </c>
      <c r="BG25" s="126" t="s">
        <v>8</v>
      </c>
      <c r="BI25" s="127" t="s">
        <v>156</v>
      </c>
      <c r="BJ25" s="39" t="s">
        <v>206</v>
      </c>
      <c r="BK25" s="39" t="s">
        <v>243</v>
      </c>
      <c r="BL25" s="39">
        <v>46</v>
      </c>
    </row>
    <row r="26" spans="1:64" x14ac:dyDescent="0.25">
      <c r="A26" s="39" t="s">
        <v>244</v>
      </c>
      <c r="B26" s="39" t="s">
        <v>245</v>
      </c>
      <c r="D26" t="s">
        <v>84</v>
      </c>
      <c r="E26" s="15" t="s">
        <v>84</v>
      </c>
      <c r="F26" s="15" t="s">
        <v>238</v>
      </c>
      <c r="G26" s="15">
        <v>89</v>
      </c>
      <c r="H26" s="125">
        <v>1</v>
      </c>
      <c r="I26" s="125">
        <v>1</v>
      </c>
      <c r="J26" s="125">
        <v>1</v>
      </c>
      <c r="K26" s="125">
        <v>1</v>
      </c>
      <c r="L26" s="126">
        <f t="shared" si="0"/>
        <v>0</v>
      </c>
      <c r="M26" s="126">
        <f t="shared" si="1"/>
        <v>0</v>
      </c>
      <c r="N26" s="126">
        <f t="shared" si="2"/>
        <v>0</v>
      </c>
      <c r="O26" s="126">
        <f t="shared" si="3"/>
        <v>0</v>
      </c>
      <c r="P26" s="126">
        <f>IFERROR(MIN(VLOOKUP(E26,Detalle!A:AA,$P$6,0),VLOOKUP(E26,Detalle!A:AA,$P$7,0),VLOOKUP(E26,Detalle!A:AA,$P$4,0)),0)</f>
        <v>0</v>
      </c>
      <c r="Q26" s="126">
        <f>IFERROR(MIN(VLOOKUP(E26,Detalle!A:AA,$Q$6,0),VLOOKUP(E26,Detalle!A:AA,$Q$7,0)),0)</f>
        <v>3990</v>
      </c>
      <c r="R26" s="126">
        <f>IFERROR(MIN(VLOOKUP(E26,Detalle!A:AA,$R$6,0),VLOOKUP(E26,Detalle!A:AA,$R$7,0)),0)</f>
        <v>9450</v>
      </c>
      <c r="S26" s="126">
        <f>IFERROR(MIN(VLOOKUP(E26,Detalle!A:AA,$S$6,0),VLOOKUP(E26,Detalle!A:AA,$S$7,0)),0)</f>
        <v>9990</v>
      </c>
      <c r="T26" s="126">
        <f>IFERROR(MAX(VLOOKUP(E26,Detalle!A:AA,$P$6,0),VLOOKUP(E26,Detalle!A:AA,$P$7,0),VLOOKUP(E26,Detalle!A:AA,$P$4,0)),0)</f>
        <v>0</v>
      </c>
      <c r="U26" s="126">
        <f>IFERROR(MAX(VLOOKUP(E26,Detalle!A:AA,$Q$6,0),VLOOKUP(E26,Detalle!A:AA,$Q$7,0)),0)</f>
        <v>5850</v>
      </c>
      <c r="V26" s="126">
        <f>IFERROR(MAX(VLOOKUP(E26,Detalle!A:AA,$R$6,0),VLOOKUP(E26,Detalle!A:AA,$R$7,0)),0)</f>
        <v>9990</v>
      </c>
      <c r="W26" s="126">
        <f>IFERROR(MAX(VLOOKUP(E26,Detalle!A:AA,$S$6,0),VLOOKUP(E26,Detalle!A:AA,$S$7,0)),0)</f>
        <v>9990</v>
      </c>
      <c r="X26" s="126">
        <f t="shared" si="4"/>
        <v>1490</v>
      </c>
      <c r="Y26" s="126">
        <f t="shared" si="5"/>
        <v>1490</v>
      </c>
      <c r="Z26" s="126">
        <f t="shared" si="6"/>
        <v>1490</v>
      </c>
      <c r="AA26" s="126">
        <f t="shared" si="7"/>
        <v>1490</v>
      </c>
      <c r="AB26" s="126">
        <f t="shared" si="8"/>
        <v>1490</v>
      </c>
      <c r="AC26" s="126">
        <f t="shared" si="9"/>
        <v>1490</v>
      </c>
      <c r="AD26" s="126">
        <f t="shared" si="10"/>
        <v>1490</v>
      </c>
      <c r="AE26" s="126">
        <f t="shared" si="11"/>
        <v>1490</v>
      </c>
      <c r="AF26" s="126" t="s">
        <v>8</v>
      </c>
      <c r="AG26" s="126" t="s">
        <v>8</v>
      </c>
      <c r="AH26" s="126" t="s">
        <v>8</v>
      </c>
      <c r="AI26" s="126" t="s">
        <v>8</v>
      </c>
      <c r="AJ26" s="126">
        <f t="shared" si="12"/>
        <v>1490</v>
      </c>
      <c r="AK26" s="126">
        <f t="shared" si="13"/>
        <v>1490</v>
      </c>
      <c r="AL26" s="126">
        <f t="shared" si="14"/>
        <v>1490</v>
      </c>
      <c r="AM26" s="126">
        <f t="shared" si="15"/>
        <v>1490</v>
      </c>
      <c r="AN26" s="126">
        <f t="shared" si="16"/>
        <v>1490</v>
      </c>
      <c r="AO26" s="126">
        <f t="shared" si="17"/>
        <v>1490</v>
      </c>
      <c r="AP26" s="126">
        <f t="shared" si="18"/>
        <v>1490</v>
      </c>
      <c r="AQ26" s="126">
        <f t="shared" si="19"/>
        <v>1490</v>
      </c>
      <c r="AR26" s="126">
        <f t="shared" si="20"/>
        <v>1490</v>
      </c>
      <c r="AS26" s="126">
        <f t="shared" si="21"/>
        <v>1490</v>
      </c>
      <c r="AT26" s="126">
        <f t="shared" si="22"/>
        <v>1490</v>
      </c>
      <c r="AU26" s="126">
        <f t="shared" si="23"/>
        <v>1490</v>
      </c>
      <c r="AV26" s="126">
        <f t="shared" si="24"/>
        <v>1490</v>
      </c>
      <c r="AW26" s="126">
        <f t="shared" si="25"/>
        <v>1490</v>
      </c>
      <c r="AX26" s="126">
        <f t="shared" si="26"/>
        <v>1490</v>
      </c>
      <c r="AY26" s="126">
        <f t="shared" si="27"/>
        <v>1490</v>
      </c>
      <c r="AZ26" s="126">
        <f t="shared" si="28"/>
        <v>1490</v>
      </c>
      <c r="BA26" s="126">
        <f t="shared" si="29"/>
        <v>1490</v>
      </c>
      <c r="BB26" s="126">
        <f t="shared" si="30"/>
        <v>1490</v>
      </c>
      <c r="BC26" s="126">
        <f t="shared" si="31"/>
        <v>1490</v>
      </c>
      <c r="BD26" s="126" t="s">
        <v>8</v>
      </c>
      <c r="BE26" s="126" t="s">
        <v>8</v>
      </c>
      <c r="BF26" s="126" t="s">
        <v>8</v>
      </c>
      <c r="BG26" s="126" t="s">
        <v>8</v>
      </c>
      <c r="BI26" s="127" t="s">
        <v>156</v>
      </c>
      <c r="BJ26" s="39" t="s">
        <v>207</v>
      </c>
      <c r="BK26" s="39" t="s">
        <v>246</v>
      </c>
      <c r="BL26" s="39">
        <v>50</v>
      </c>
    </row>
    <row r="27" spans="1:64" x14ac:dyDescent="0.25">
      <c r="A27" s="128">
        <v>0</v>
      </c>
      <c r="B27" s="128">
        <f>B30</f>
        <v>1490</v>
      </c>
      <c r="C27" s="129"/>
      <c r="D27" t="s">
        <v>219</v>
      </c>
      <c r="E27" s="15" t="s">
        <v>219</v>
      </c>
      <c r="F27" s="15" t="s">
        <v>238</v>
      </c>
      <c r="G27" s="15">
        <v>88</v>
      </c>
      <c r="H27" s="125">
        <v>1</v>
      </c>
      <c r="I27" s="125">
        <v>1</v>
      </c>
      <c r="J27" s="125">
        <v>1</v>
      </c>
      <c r="K27" s="125">
        <v>1</v>
      </c>
      <c r="L27" s="126">
        <f t="shared" si="0"/>
        <v>0</v>
      </c>
      <c r="M27" s="126">
        <f t="shared" si="1"/>
        <v>0</v>
      </c>
      <c r="N27" s="126">
        <f t="shared" si="2"/>
        <v>0</v>
      </c>
      <c r="O27" s="126">
        <f t="shared" si="3"/>
        <v>0</v>
      </c>
      <c r="P27" s="126">
        <f>IFERROR(MIN(VLOOKUP(E27,Detalle!A:AA,$P$6,0),VLOOKUP(E27,Detalle!A:AA,$P$7,0),VLOOKUP(E27,Detalle!A:AA,$P$4,0)),0)</f>
        <v>0</v>
      </c>
      <c r="Q27" s="126">
        <f>IFERROR(MIN(VLOOKUP(E27,Detalle!A:AA,$Q$6,0),VLOOKUP(E27,Detalle!A:AA,$Q$7,0)),0)</f>
        <v>3990</v>
      </c>
      <c r="R27" s="126">
        <f>IFERROR(MIN(VLOOKUP(E27,Detalle!A:AA,$R$6,0),VLOOKUP(E27,Detalle!A:AA,$R$7,0)),0)</f>
        <v>8990</v>
      </c>
      <c r="S27" s="126">
        <f>IFERROR(MIN(VLOOKUP(E27,Detalle!A:AA,$S$6,0),VLOOKUP(E27,Detalle!A:AA,$S$7,0)),0)</f>
        <v>9990</v>
      </c>
      <c r="T27" s="126">
        <f>IFERROR(MAX(VLOOKUP(E27,Detalle!A:AA,$P$6,0),VLOOKUP(E27,Detalle!A:AA,$P$7,0),VLOOKUP(E27,Detalle!A:AA,$P$4,0)),0)</f>
        <v>0</v>
      </c>
      <c r="U27" s="126">
        <f>IFERROR(MAX(VLOOKUP(E27,Detalle!A:AA,$Q$6,0),VLOOKUP(E27,Detalle!A:AA,$Q$7,0)),0)</f>
        <v>3990</v>
      </c>
      <c r="V27" s="126">
        <f>IFERROR(MAX(VLOOKUP(E27,Detalle!A:AA,$R$6,0),VLOOKUP(E27,Detalle!A:AA,$R$7,0)),0)</f>
        <v>9990</v>
      </c>
      <c r="W27" s="126">
        <f>IFERROR(MAX(VLOOKUP(E27,Detalle!A:AA,$S$6,0),VLOOKUP(E27,Detalle!A:AA,$S$7,0)),0)</f>
        <v>10490</v>
      </c>
      <c r="X27" s="126">
        <f t="shared" si="4"/>
        <v>1490</v>
      </c>
      <c r="Y27" s="126">
        <f t="shared" si="5"/>
        <v>1490</v>
      </c>
      <c r="Z27" s="126">
        <f t="shared" si="6"/>
        <v>1490</v>
      </c>
      <c r="AA27" s="126">
        <f t="shared" si="7"/>
        <v>1490</v>
      </c>
      <c r="AB27" s="126">
        <f t="shared" si="8"/>
        <v>1490</v>
      </c>
      <c r="AC27" s="126">
        <f t="shared" si="9"/>
        <v>1490</v>
      </c>
      <c r="AD27" s="126">
        <f t="shared" si="10"/>
        <v>1490</v>
      </c>
      <c r="AE27" s="126">
        <f t="shared" si="11"/>
        <v>1490</v>
      </c>
      <c r="AF27" s="126" t="s">
        <v>8</v>
      </c>
      <c r="AG27" s="126" t="s">
        <v>8</v>
      </c>
      <c r="AH27" s="126" t="s">
        <v>8</v>
      </c>
      <c r="AI27" s="126" t="s">
        <v>8</v>
      </c>
      <c r="AJ27" s="126">
        <f t="shared" si="12"/>
        <v>1490</v>
      </c>
      <c r="AK27" s="126">
        <f t="shared" si="13"/>
        <v>1490</v>
      </c>
      <c r="AL27" s="126">
        <f t="shared" si="14"/>
        <v>1490</v>
      </c>
      <c r="AM27" s="126">
        <f t="shared" si="15"/>
        <v>1490</v>
      </c>
      <c r="AN27" s="126">
        <f t="shared" si="16"/>
        <v>1490</v>
      </c>
      <c r="AO27" s="126">
        <f t="shared" si="17"/>
        <v>1490</v>
      </c>
      <c r="AP27" s="126">
        <f t="shared" si="18"/>
        <v>1490</v>
      </c>
      <c r="AQ27" s="126">
        <f t="shared" si="19"/>
        <v>1490</v>
      </c>
      <c r="AR27" s="126">
        <f t="shared" si="20"/>
        <v>1490</v>
      </c>
      <c r="AS27" s="126">
        <f t="shared" si="21"/>
        <v>1490</v>
      </c>
      <c r="AT27" s="126">
        <f t="shared" si="22"/>
        <v>1490</v>
      </c>
      <c r="AU27" s="126">
        <f t="shared" si="23"/>
        <v>1490</v>
      </c>
      <c r="AV27" s="126">
        <f t="shared" si="24"/>
        <v>1490</v>
      </c>
      <c r="AW27" s="126">
        <f t="shared" si="25"/>
        <v>1490</v>
      </c>
      <c r="AX27" s="126">
        <f t="shared" si="26"/>
        <v>1490</v>
      </c>
      <c r="AY27" s="126">
        <f t="shared" si="27"/>
        <v>1490</v>
      </c>
      <c r="AZ27" s="126">
        <f t="shared" si="28"/>
        <v>1490</v>
      </c>
      <c r="BA27" s="126">
        <f t="shared" si="29"/>
        <v>1490</v>
      </c>
      <c r="BB27" s="126">
        <f t="shared" si="30"/>
        <v>1490</v>
      </c>
      <c r="BC27" s="126">
        <f t="shared" si="31"/>
        <v>1490</v>
      </c>
      <c r="BD27" s="126" t="s">
        <v>8</v>
      </c>
      <c r="BE27" s="126" t="s">
        <v>8</v>
      </c>
      <c r="BF27" s="126" t="s">
        <v>8</v>
      </c>
      <c r="BG27" s="126" t="s">
        <v>8</v>
      </c>
      <c r="BI27" s="127" t="s">
        <v>156</v>
      </c>
      <c r="BJ27" s="39" t="s">
        <v>208</v>
      </c>
      <c r="BK27" s="39" t="s">
        <v>247</v>
      </c>
      <c r="BL27" s="39">
        <v>54</v>
      </c>
    </row>
    <row r="28" spans="1:64" x14ac:dyDescent="0.25">
      <c r="A28" s="128">
        <f>B24+1</f>
        <v>501</v>
      </c>
      <c r="B28" s="128">
        <f>B30</f>
        <v>1490</v>
      </c>
      <c r="C28" s="129"/>
      <c r="D28" t="s">
        <v>248</v>
      </c>
      <c r="E28" s="15" t="s">
        <v>89</v>
      </c>
      <c r="F28" s="15" t="s">
        <v>227</v>
      </c>
      <c r="G28" s="15">
        <v>167</v>
      </c>
      <c r="H28" s="125">
        <v>1</v>
      </c>
      <c r="I28" s="125">
        <v>1</v>
      </c>
      <c r="J28" s="125">
        <v>1</v>
      </c>
      <c r="K28" s="125">
        <v>1</v>
      </c>
      <c r="L28" s="126">
        <f t="shared" si="0"/>
        <v>0</v>
      </c>
      <c r="M28" s="126">
        <f t="shared" si="1"/>
        <v>0</v>
      </c>
      <c r="N28" s="126">
        <f t="shared" si="2"/>
        <v>0</v>
      </c>
      <c r="O28" s="126">
        <f t="shared" si="3"/>
        <v>0</v>
      </c>
      <c r="P28" s="126">
        <f>IFERROR(MIN(VLOOKUP(E28,Detalle!A:AA,$P$6,0),VLOOKUP(E28,Detalle!A:AA,$P$7,0),VLOOKUP(E28,Detalle!A:AA,$P$4,0)),0)</f>
        <v>0</v>
      </c>
      <c r="Q28" s="126">
        <f>IFERROR(MIN(VLOOKUP(E28,Detalle!A:AA,$Q$6,0),VLOOKUP(E28,Detalle!A:AA,$Q$7,0)),0)</f>
        <v>4990</v>
      </c>
      <c r="R28" s="126">
        <f>IFERROR(MIN(VLOOKUP(E28,Detalle!A:AA,$R$6,0),VLOOKUP(E28,Detalle!A:AA,$R$7,0)),0)</f>
        <v>8990</v>
      </c>
      <c r="S28" s="126">
        <f>IFERROR(MIN(VLOOKUP(E28,Detalle!A:AA,$S$6,0),VLOOKUP(E28,Detalle!A:AA,$S$7,0)),0)</f>
        <v>12990</v>
      </c>
      <c r="T28" s="126">
        <f>IFERROR(MAX(VLOOKUP(E28,Detalle!A:AA,$P$6,0),VLOOKUP(E28,Detalle!A:AA,$P$7,0),VLOOKUP(E28,Detalle!A:AA,$P$4,0)),0)</f>
        <v>0</v>
      </c>
      <c r="U28" s="126">
        <f>IFERROR(MAX(VLOOKUP(E28,Detalle!A:AA,$Q$6,0),VLOOKUP(E28,Detalle!A:AA,$Q$7,0)),0)</f>
        <v>5490</v>
      </c>
      <c r="V28" s="126">
        <f>IFERROR(MAX(VLOOKUP(E28,Detalle!A:AA,$R$6,0),VLOOKUP(E28,Detalle!A:AA,$R$7,0)),0)</f>
        <v>14990</v>
      </c>
      <c r="W28" s="126">
        <f>IFERROR(MAX(VLOOKUP(E28,Detalle!A:AA,$S$6,0),VLOOKUP(E28,Detalle!A:AA,$S$7,0)),0)</f>
        <v>14990</v>
      </c>
      <c r="X28" s="126">
        <f t="shared" si="4"/>
        <v>1490</v>
      </c>
      <c r="Y28" s="126">
        <f t="shared" si="5"/>
        <v>1490</v>
      </c>
      <c r="Z28" s="126">
        <f t="shared" si="6"/>
        <v>1490</v>
      </c>
      <c r="AA28" s="126">
        <f t="shared" si="7"/>
        <v>1490</v>
      </c>
      <c r="AB28" s="126">
        <f t="shared" si="8"/>
        <v>1490</v>
      </c>
      <c r="AC28" s="126">
        <f t="shared" si="9"/>
        <v>1490</v>
      </c>
      <c r="AD28" s="126">
        <f t="shared" si="10"/>
        <v>1490</v>
      </c>
      <c r="AE28" s="126">
        <f t="shared" si="11"/>
        <v>1490</v>
      </c>
      <c r="AF28" s="126" t="s">
        <v>8</v>
      </c>
      <c r="AG28" s="126" t="s">
        <v>8</v>
      </c>
      <c r="AH28" s="126" t="s">
        <v>8</v>
      </c>
      <c r="AI28" s="126" t="s">
        <v>8</v>
      </c>
      <c r="AJ28" s="126">
        <f t="shared" si="12"/>
        <v>1490</v>
      </c>
      <c r="AK28" s="126">
        <f t="shared" si="13"/>
        <v>1490</v>
      </c>
      <c r="AL28" s="126">
        <f t="shared" si="14"/>
        <v>1490</v>
      </c>
      <c r="AM28" s="126">
        <f t="shared" si="15"/>
        <v>1490</v>
      </c>
      <c r="AN28" s="126">
        <f t="shared" si="16"/>
        <v>1490</v>
      </c>
      <c r="AO28" s="126">
        <f t="shared" si="17"/>
        <v>1490</v>
      </c>
      <c r="AP28" s="126">
        <f t="shared" si="18"/>
        <v>1490</v>
      </c>
      <c r="AQ28" s="126">
        <f t="shared" si="19"/>
        <v>1490</v>
      </c>
      <c r="AR28" s="126">
        <f t="shared" si="20"/>
        <v>1490</v>
      </c>
      <c r="AS28" s="126">
        <f t="shared" si="21"/>
        <v>1490</v>
      </c>
      <c r="AT28" s="126">
        <f t="shared" si="22"/>
        <v>1490</v>
      </c>
      <c r="AU28" s="126">
        <f t="shared" si="23"/>
        <v>1490</v>
      </c>
      <c r="AV28" s="126">
        <f t="shared" si="24"/>
        <v>1490</v>
      </c>
      <c r="AW28" s="126">
        <f t="shared" si="25"/>
        <v>1490</v>
      </c>
      <c r="AX28" s="126">
        <f t="shared" si="26"/>
        <v>1490</v>
      </c>
      <c r="AY28" s="126">
        <f t="shared" si="27"/>
        <v>1490</v>
      </c>
      <c r="AZ28" s="126">
        <f t="shared" si="28"/>
        <v>1490</v>
      </c>
      <c r="BA28" s="126">
        <f t="shared" si="29"/>
        <v>1490</v>
      </c>
      <c r="BB28" s="126">
        <f t="shared" si="30"/>
        <v>1490</v>
      </c>
      <c r="BC28" s="126">
        <f t="shared" si="31"/>
        <v>1490</v>
      </c>
      <c r="BD28" s="126" t="s">
        <v>8</v>
      </c>
      <c r="BE28" s="126" t="s">
        <v>8</v>
      </c>
      <c r="BF28" s="126" t="s">
        <v>8</v>
      </c>
      <c r="BG28" s="126" t="s">
        <v>8</v>
      </c>
      <c r="BI28" s="127" t="s">
        <v>152</v>
      </c>
      <c r="BJ28" s="39" t="s">
        <v>200</v>
      </c>
      <c r="BK28" s="39" t="s">
        <v>173</v>
      </c>
      <c r="BL28" s="39">
        <v>21</v>
      </c>
    </row>
    <row r="29" spans="1:64" x14ac:dyDescent="0.25">
      <c r="A29" s="128">
        <f t="shared" ref="A29:A92" si="32">A28+$B$24</f>
        <v>1001</v>
      </c>
      <c r="B29" s="128">
        <f>B30</f>
        <v>1490</v>
      </c>
      <c r="C29" s="129"/>
      <c r="D29" t="s">
        <v>249</v>
      </c>
      <c r="E29" s="15" t="s">
        <v>90</v>
      </c>
      <c r="F29" s="15" t="s">
        <v>227</v>
      </c>
      <c r="G29" s="15">
        <v>171</v>
      </c>
      <c r="H29" s="125">
        <v>1</v>
      </c>
      <c r="I29" s="125">
        <v>1</v>
      </c>
      <c r="J29" s="125">
        <v>1</v>
      </c>
      <c r="K29" s="125">
        <v>1</v>
      </c>
      <c r="L29" s="126">
        <f t="shared" si="0"/>
        <v>0</v>
      </c>
      <c r="M29" s="126">
        <f t="shared" si="1"/>
        <v>0</v>
      </c>
      <c r="N29" s="126">
        <f t="shared" si="2"/>
        <v>0</v>
      </c>
      <c r="O29" s="126">
        <f t="shared" si="3"/>
        <v>0</v>
      </c>
      <c r="P29" s="126">
        <f>IFERROR(MIN(VLOOKUP(E29,Detalle!A:AA,$P$6,0),VLOOKUP(E29,Detalle!A:AA,$P$7,0),VLOOKUP(E29,Detalle!A:AA,$P$4,0)),0)</f>
        <v>0</v>
      </c>
      <c r="Q29" s="126">
        <f>IFERROR(MIN(VLOOKUP(E29,Detalle!A:AA,$Q$6,0),VLOOKUP(E29,Detalle!A:AA,$Q$7,0)),0)</f>
        <v>4490</v>
      </c>
      <c r="R29" s="126">
        <f>IFERROR(MIN(VLOOKUP(E29,Detalle!A:AA,$R$6,0),VLOOKUP(E29,Detalle!A:AA,$R$7,0)),0)</f>
        <v>8990</v>
      </c>
      <c r="S29" s="126">
        <f>IFERROR(MIN(VLOOKUP(E29,Detalle!A:AA,$S$6,0),VLOOKUP(E29,Detalle!A:AA,$S$7,0)),0)</f>
        <v>10990</v>
      </c>
      <c r="T29" s="126">
        <f>IFERROR(MAX(VLOOKUP(E29,Detalle!A:AA,$P$6,0),VLOOKUP(E29,Detalle!A:AA,$P$7,0),VLOOKUP(E29,Detalle!A:AA,$P$4,0)),0)</f>
        <v>0</v>
      </c>
      <c r="U29" s="126">
        <f>IFERROR(MAX(VLOOKUP(E29,Detalle!A:AA,$Q$6,0),VLOOKUP(E29,Detalle!A:AA,$Q$7,0)),0)</f>
        <v>4990</v>
      </c>
      <c r="V29" s="126">
        <f>IFERROR(MAX(VLOOKUP(E29,Detalle!A:AA,$R$6,0),VLOOKUP(E29,Detalle!A:AA,$R$7,0)),0)</f>
        <v>14990</v>
      </c>
      <c r="W29" s="126">
        <f>IFERROR(MAX(VLOOKUP(E29,Detalle!A:AA,$S$6,0),VLOOKUP(E29,Detalle!A:AA,$S$7,0)),0)</f>
        <v>14990</v>
      </c>
      <c r="X29" s="126">
        <f t="shared" si="4"/>
        <v>1490</v>
      </c>
      <c r="Y29" s="126">
        <f t="shared" si="5"/>
        <v>1490</v>
      </c>
      <c r="Z29" s="126">
        <f t="shared" si="6"/>
        <v>1490</v>
      </c>
      <c r="AA29" s="126">
        <f t="shared" si="7"/>
        <v>1490</v>
      </c>
      <c r="AB29" s="126">
        <f t="shared" si="8"/>
        <v>1490</v>
      </c>
      <c r="AC29" s="126">
        <f t="shared" si="9"/>
        <v>1490</v>
      </c>
      <c r="AD29" s="126">
        <f t="shared" si="10"/>
        <v>1490</v>
      </c>
      <c r="AE29" s="126">
        <f t="shared" si="11"/>
        <v>1490</v>
      </c>
      <c r="AF29" s="126" t="s">
        <v>8</v>
      </c>
      <c r="AG29" s="126" t="s">
        <v>8</v>
      </c>
      <c r="AH29" s="126" t="s">
        <v>8</v>
      </c>
      <c r="AI29" s="126" t="s">
        <v>8</v>
      </c>
      <c r="AJ29" s="126">
        <f t="shared" si="12"/>
        <v>1490</v>
      </c>
      <c r="AK29" s="126">
        <f t="shared" si="13"/>
        <v>1490</v>
      </c>
      <c r="AL29" s="126">
        <f t="shared" si="14"/>
        <v>1490</v>
      </c>
      <c r="AM29" s="126">
        <f t="shared" si="15"/>
        <v>1490</v>
      </c>
      <c r="AN29" s="126">
        <f t="shared" si="16"/>
        <v>1490</v>
      </c>
      <c r="AO29" s="126">
        <f t="shared" si="17"/>
        <v>1490</v>
      </c>
      <c r="AP29" s="126">
        <f t="shared" si="18"/>
        <v>1490</v>
      </c>
      <c r="AQ29" s="126">
        <f t="shared" si="19"/>
        <v>1490</v>
      </c>
      <c r="AR29" s="126">
        <f t="shared" si="20"/>
        <v>1490</v>
      </c>
      <c r="AS29" s="126">
        <f t="shared" si="21"/>
        <v>1490</v>
      </c>
      <c r="AT29" s="126">
        <f t="shared" si="22"/>
        <v>1490</v>
      </c>
      <c r="AU29" s="126">
        <f t="shared" si="23"/>
        <v>1490</v>
      </c>
      <c r="AV29" s="126">
        <f t="shared" si="24"/>
        <v>1490</v>
      </c>
      <c r="AW29" s="126">
        <f t="shared" si="25"/>
        <v>1490</v>
      </c>
      <c r="AX29" s="126">
        <f t="shared" si="26"/>
        <v>1490</v>
      </c>
      <c r="AY29" s="126">
        <f t="shared" si="27"/>
        <v>1490</v>
      </c>
      <c r="AZ29" s="126">
        <f t="shared" si="28"/>
        <v>1490</v>
      </c>
      <c r="BA29" s="126">
        <f t="shared" si="29"/>
        <v>1490</v>
      </c>
      <c r="BB29" s="126">
        <f t="shared" si="30"/>
        <v>1490</v>
      </c>
      <c r="BC29" s="126">
        <f t="shared" si="31"/>
        <v>1490</v>
      </c>
      <c r="BD29" s="126" t="s">
        <v>8</v>
      </c>
      <c r="BE29" s="126" t="s">
        <v>8</v>
      </c>
      <c r="BF29" s="126" t="s">
        <v>8</v>
      </c>
      <c r="BG29" s="126" t="s">
        <v>8</v>
      </c>
      <c r="BI29" s="127" t="s">
        <v>152</v>
      </c>
      <c r="BJ29" s="39" t="s">
        <v>201</v>
      </c>
      <c r="BK29" s="39" t="s">
        <v>250</v>
      </c>
      <c r="BL29" s="39">
        <v>25</v>
      </c>
    </row>
    <row r="30" spans="1:64" x14ac:dyDescent="0.25">
      <c r="A30" s="128">
        <f t="shared" si="32"/>
        <v>1501</v>
      </c>
      <c r="B30" s="130">
        <v>1490</v>
      </c>
      <c r="C30" s="129"/>
      <c r="D30" t="s">
        <v>93</v>
      </c>
      <c r="E30" s="15" t="s">
        <v>93</v>
      </c>
      <c r="F30" s="15" t="s">
        <v>227</v>
      </c>
      <c r="G30" s="15">
        <v>183</v>
      </c>
      <c r="H30" s="125">
        <v>1</v>
      </c>
      <c r="I30" s="125">
        <v>1</v>
      </c>
      <c r="J30" s="125">
        <v>1</v>
      </c>
      <c r="K30" s="125">
        <v>1</v>
      </c>
      <c r="L30" s="126">
        <f t="shared" si="0"/>
        <v>0</v>
      </c>
      <c r="M30" s="126">
        <f t="shared" si="1"/>
        <v>0</v>
      </c>
      <c r="N30" s="126">
        <f t="shared" si="2"/>
        <v>0</v>
      </c>
      <c r="O30" s="126">
        <f t="shared" si="3"/>
        <v>0</v>
      </c>
      <c r="P30" s="126">
        <f>IFERROR(MIN(VLOOKUP(E30,Detalle!A:AA,$P$6,0),VLOOKUP(E30,Detalle!A:AA,$P$7,0),VLOOKUP(E30,Detalle!A:AA,$P$4,0)),0)</f>
        <v>0</v>
      </c>
      <c r="Q30" s="126">
        <f>IFERROR(MIN(VLOOKUP(E30,Detalle!A:AA,$Q$6,0),VLOOKUP(E30,Detalle!A:AA,$Q$7,0)),0)</f>
        <v>4990</v>
      </c>
      <c r="R30" s="126">
        <f>IFERROR(MIN(VLOOKUP(E30,Detalle!A:AA,$R$6,0),VLOOKUP(E30,Detalle!A:AA,$R$7,0)),0)</f>
        <v>9990</v>
      </c>
      <c r="S30" s="126">
        <f>IFERROR(MIN(VLOOKUP(E30,Detalle!A:AA,$S$6,0),VLOOKUP(E30,Detalle!A:AA,$S$7,0)),0)</f>
        <v>9990</v>
      </c>
      <c r="T30" s="126">
        <f>IFERROR(MAX(VLOOKUP(E30,Detalle!A:AA,$P$6,0),VLOOKUP(E30,Detalle!A:AA,$P$7,0),VLOOKUP(E30,Detalle!A:AA,$P$4,0)),0)</f>
        <v>0</v>
      </c>
      <c r="U30" s="126">
        <f>IFERROR(MAX(VLOOKUP(E30,Detalle!A:AA,$Q$6,0),VLOOKUP(E30,Detalle!A:AA,$Q$7,0)),0)</f>
        <v>5990</v>
      </c>
      <c r="V30" s="126">
        <f>IFERROR(MAX(VLOOKUP(E30,Detalle!A:AA,$R$6,0),VLOOKUP(E30,Detalle!A:AA,$R$7,0)),0)</f>
        <v>14990</v>
      </c>
      <c r="W30" s="126">
        <f>IFERROR(MAX(VLOOKUP(E30,Detalle!A:AA,$S$6,0),VLOOKUP(E30,Detalle!A:AA,$S$7,0)),0)</f>
        <v>14990</v>
      </c>
      <c r="X30" s="126">
        <f t="shared" si="4"/>
        <v>1490</v>
      </c>
      <c r="Y30" s="126">
        <f t="shared" si="5"/>
        <v>1490</v>
      </c>
      <c r="Z30" s="126">
        <f t="shared" si="6"/>
        <v>1490</v>
      </c>
      <c r="AA30" s="126">
        <f t="shared" si="7"/>
        <v>1490</v>
      </c>
      <c r="AB30" s="126">
        <f t="shared" si="8"/>
        <v>1490</v>
      </c>
      <c r="AC30" s="126">
        <f t="shared" si="9"/>
        <v>1490</v>
      </c>
      <c r="AD30" s="126">
        <f t="shared" si="10"/>
        <v>1490</v>
      </c>
      <c r="AE30" s="126">
        <f t="shared" si="11"/>
        <v>1490</v>
      </c>
      <c r="AF30" s="126" t="s">
        <v>8</v>
      </c>
      <c r="AG30" s="126" t="s">
        <v>8</v>
      </c>
      <c r="AH30" s="126" t="s">
        <v>8</v>
      </c>
      <c r="AI30" s="126" t="s">
        <v>8</v>
      </c>
      <c r="AJ30" s="126">
        <f t="shared" si="12"/>
        <v>1490</v>
      </c>
      <c r="AK30" s="126">
        <f t="shared" si="13"/>
        <v>1490</v>
      </c>
      <c r="AL30" s="126">
        <f t="shared" si="14"/>
        <v>1490</v>
      </c>
      <c r="AM30" s="126">
        <f t="shared" si="15"/>
        <v>1490</v>
      </c>
      <c r="AN30" s="126">
        <f t="shared" si="16"/>
        <v>1490</v>
      </c>
      <c r="AO30" s="126">
        <f t="shared" si="17"/>
        <v>1490</v>
      </c>
      <c r="AP30" s="126">
        <f t="shared" si="18"/>
        <v>1490</v>
      </c>
      <c r="AQ30" s="126">
        <f t="shared" si="19"/>
        <v>1490</v>
      </c>
      <c r="AR30" s="126">
        <f t="shared" si="20"/>
        <v>1490</v>
      </c>
      <c r="AS30" s="126">
        <f t="shared" si="21"/>
        <v>1490</v>
      </c>
      <c r="AT30" s="126">
        <f t="shared" si="22"/>
        <v>1490</v>
      </c>
      <c r="AU30" s="126">
        <f t="shared" si="23"/>
        <v>1490</v>
      </c>
      <c r="AV30" s="126">
        <f t="shared" si="24"/>
        <v>1490</v>
      </c>
      <c r="AW30" s="126">
        <f t="shared" si="25"/>
        <v>1490</v>
      </c>
      <c r="AX30" s="126">
        <f t="shared" si="26"/>
        <v>1490</v>
      </c>
      <c r="AY30" s="126">
        <f t="shared" si="27"/>
        <v>1490</v>
      </c>
      <c r="AZ30" s="126">
        <f t="shared" si="28"/>
        <v>1490</v>
      </c>
      <c r="BA30" s="126">
        <f t="shared" si="29"/>
        <v>1490</v>
      </c>
      <c r="BB30" s="126">
        <f t="shared" si="30"/>
        <v>1490</v>
      </c>
      <c r="BC30" s="126">
        <f t="shared" si="31"/>
        <v>1490</v>
      </c>
      <c r="BD30" s="126" t="s">
        <v>8</v>
      </c>
      <c r="BE30" s="126" t="s">
        <v>8</v>
      </c>
      <c r="BF30" s="126" t="s">
        <v>8</v>
      </c>
      <c r="BG30" s="126" t="s">
        <v>8</v>
      </c>
      <c r="BI30" s="127" t="s">
        <v>152</v>
      </c>
      <c r="BJ30" s="39" t="s">
        <v>202</v>
      </c>
      <c r="BK30" s="39" t="s">
        <v>251</v>
      </c>
      <c r="BL30" s="39">
        <v>29</v>
      </c>
    </row>
    <row r="31" spans="1:64" x14ac:dyDescent="0.25">
      <c r="A31" s="128">
        <f t="shared" si="32"/>
        <v>2001</v>
      </c>
      <c r="B31" s="128">
        <f>A31+(B24-11)</f>
        <v>2490</v>
      </c>
      <c r="C31" s="129"/>
      <c r="D31" t="s">
        <v>94</v>
      </c>
      <c r="E31" s="15" t="s">
        <v>94</v>
      </c>
      <c r="F31" s="15" t="s">
        <v>227</v>
      </c>
      <c r="G31" s="15">
        <v>393</v>
      </c>
      <c r="H31" s="125">
        <v>1</v>
      </c>
      <c r="I31" s="125">
        <v>1</v>
      </c>
      <c r="J31" s="125">
        <v>1</v>
      </c>
      <c r="K31" s="125">
        <v>1</v>
      </c>
      <c r="L31" s="126">
        <f t="shared" si="0"/>
        <v>0</v>
      </c>
      <c r="M31" s="126">
        <f t="shared" si="1"/>
        <v>0</v>
      </c>
      <c r="N31" s="126">
        <f t="shared" si="2"/>
        <v>0</v>
      </c>
      <c r="O31" s="126">
        <f t="shared" si="3"/>
        <v>0</v>
      </c>
      <c r="P31" s="126">
        <f>IFERROR(MIN(VLOOKUP(E31,Detalle!A:AA,$P$6,0),VLOOKUP(E31,Detalle!A:AA,$P$7,0),VLOOKUP(E31,Detalle!A:AA,$P$4,0)),0)</f>
        <v>0</v>
      </c>
      <c r="Q31" s="126">
        <f>IFERROR(MIN(VLOOKUP(E31,Detalle!A:AA,$Q$6,0),VLOOKUP(E31,Detalle!A:AA,$Q$7,0)),0)</f>
        <v>4990</v>
      </c>
      <c r="R31" s="126">
        <f>IFERROR(MIN(VLOOKUP(E31,Detalle!A:AA,$R$6,0),VLOOKUP(E31,Detalle!A:AA,$R$7,0)),0)</f>
        <v>10990</v>
      </c>
      <c r="S31" s="126">
        <f>IFERROR(MIN(VLOOKUP(E31,Detalle!A:AA,$S$6,0),VLOOKUP(E31,Detalle!A:AA,$S$7,0)),0)</f>
        <v>14990</v>
      </c>
      <c r="T31" s="126">
        <f>IFERROR(MAX(VLOOKUP(E31,Detalle!A:AA,$P$6,0),VLOOKUP(E31,Detalle!A:AA,$P$7,0),VLOOKUP(E31,Detalle!A:AA,$P$4,0)),0)</f>
        <v>0</v>
      </c>
      <c r="U31" s="126">
        <f>IFERROR(MAX(VLOOKUP(E31,Detalle!A:AA,$Q$6,0),VLOOKUP(E31,Detalle!A:AA,$Q$7,0)),0)</f>
        <v>5990</v>
      </c>
      <c r="V31" s="126">
        <f>IFERROR(MAX(VLOOKUP(E31,Detalle!A:AA,$R$6,0),VLOOKUP(E31,Detalle!A:AA,$R$7,0)),0)</f>
        <v>14990</v>
      </c>
      <c r="W31" s="126">
        <f>IFERROR(MAX(VLOOKUP(E31,Detalle!A:AA,$S$6,0),VLOOKUP(E31,Detalle!A:AA,$S$7,0)),0)</f>
        <v>15990</v>
      </c>
      <c r="X31" s="126">
        <f t="shared" si="4"/>
        <v>1490</v>
      </c>
      <c r="Y31" s="126">
        <f t="shared" si="5"/>
        <v>1490</v>
      </c>
      <c r="Z31" s="126">
        <f t="shared" si="6"/>
        <v>1490</v>
      </c>
      <c r="AA31" s="126">
        <f t="shared" si="7"/>
        <v>1490</v>
      </c>
      <c r="AB31" s="126">
        <f t="shared" si="8"/>
        <v>1490</v>
      </c>
      <c r="AC31" s="126">
        <f t="shared" si="9"/>
        <v>1490</v>
      </c>
      <c r="AD31" s="126">
        <f t="shared" si="10"/>
        <v>1490</v>
      </c>
      <c r="AE31" s="126">
        <f t="shared" si="11"/>
        <v>1490</v>
      </c>
      <c r="AF31" s="126" t="s">
        <v>8</v>
      </c>
      <c r="AG31" s="126" t="s">
        <v>8</v>
      </c>
      <c r="AH31" s="126" t="s">
        <v>8</v>
      </c>
      <c r="AI31" s="126" t="s">
        <v>8</v>
      </c>
      <c r="AJ31" s="126">
        <f t="shared" si="12"/>
        <v>1490</v>
      </c>
      <c r="AK31" s="126">
        <f t="shared" si="13"/>
        <v>1490</v>
      </c>
      <c r="AL31" s="126">
        <f t="shared" si="14"/>
        <v>1490</v>
      </c>
      <c r="AM31" s="126">
        <f t="shared" si="15"/>
        <v>1490</v>
      </c>
      <c r="AN31" s="126">
        <f t="shared" si="16"/>
        <v>1490</v>
      </c>
      <c r="AO31" s="126">
        <f t="shared" si="17"/>
        <v>1490</v>
      </c>
      <c r="AP31" s="126">
        <f t="shared" si="18"/>
        <v>1490</v>
      </c>
      <c r="AQ31" s="126">
        <f t="shared" si="19"/>
        <v>1490</v>
      </c>
      <c r="AR31" s="126">
        <f t="shared" si="20"/>
        <v>1490</v>
      </c>
      <c r="AS31" s="126">
        <f t="shared" si="21"/>
        <v>1490</v>
      </c>
      <c r="AT31" s="126">
        <f t="shared" si="22"/>
        <v>1490</v>
      </c>
      <c r="AU31" s="126">
        <f t="shared" si="23"/>
        <v>1490</v>
      </c>
      <c r="AV31" s="126">
        <f t="shared" si="24"/>
        <v>1490</v>
      </c>
      <c r="AW31" s="126">
        <f t="shared" si="25"/>
        <v>1490</v>
      </c>
      <c r="AX31" s="126">
        <f t="shared" si="26"/>
        <v>1490</v>
      </c>
      <c r="AY31" s="126">
        <f t="shared" si="27"/>
        <v>1490</v>
      </c>
      <c r="AZ31" s="126">
        <f t="shared" si="28"/>
        <v>1490</v>
      </c>
      <c r="BA31" s="126">
        <f t="shared" si="29"/>
        <v>1490</v>
      </c>
      <c r="BB31" s="126">
        <f t="shared" si="30"/>
        <v>1490</v>
      </c>
      <c r="BC31" s="126">
        <f t="shared" si="31"/>
        <v>1490</v>
      </c>
      <c r="BD31" s="126" t="s">
        <v>8</v>
      </c>
      <c r="BE31" s="126" t="s">
        <v>8</v>
      </c>
      <c r="BF31" s="126" t="s">
        <v>8</v>
      </c>
      <c r="BG31" s="126" t="s">
        <v>8</v>
      </c>
      <c r="BI31" s="127" t="s">
        <v>152</v>
      </c>
      <c r="BJ31" s="39" t="s">
        <v>203</v>
      </c>
      <c r="BK31" s="39" t="s">
        <v>252</v>
      </c>
      <c r="BL31" s="39">
        <v>33</v>
      </c>
    </row>
    <row r="32" spans="1:64" x14ac:dyDescent="0.25">
      <c r="A32" s="128">
        <f t="shared" si="32"/>
        <v>2501</v>
      </c>
      <c r="B32" s="128">
        <f t="shared" ref="B32:B95" si="33">B31+$B$24</f>
        <v>2990</v>
      </c>
      <c r="C32" s="129"/>
      <c r="D32" t="s">
        <v>95</v>
      </c>
      <c r="E32" s="15" t="s">
        <v>95</v>
      </c>
      <c r="F32" s="15" t="s">
        <v>227</v>
      </c>
      <c r="G32" s="15">
        <v>209</v>
      </c>
      <c r="H32" s="125">
        <v>1</v>
      </c>
      <c r="I32" s="125">
        <v>1</v>
      </c>
      <c r="J32" s="125">
        <v>1</v>
      </c>
      <c r="K32" s="125">
        <v>1</v>
      </c>
      <c r="L32" s="126">
        <f t="shared" si="0"/>
        <v>0</v>
      </c>
      <c r="M32" s="126">
        <f t="shared" si="1"/>
        <v>0</v>
      </c>
      <c r="N32" s="126">
        <f t="shared" si="2"/>
        <v>0</v>
      </c>
      <c r="O32" s="126">
        <f t="shared" si="3"/>
        <v>0</v>
      </c>
      <c r="P32" s="126">
        <f>IFERROR(MIN(VLOOKUP(E32,Detalle!A:AA,$P$6,0),VLOOKUP(E32,Detalle!A:AA,$P$7,0),VLOOKUP(E32,Detalle!A:AA,$P$4,0)),0)</f>
        <v>0</v>
      </c>
      <c r="Q32" s="126">
        <f>IFERROR(MIN(VLOOKUP(E32,Detalle!A:AA,$Q$6,0),VLOOKUP(E32,Detalle!A:AA,$Q$7,0)),0)</f>
        <v>4990</v>
      </c>
      <c r="R32" s="126">
        <f>IFERROR(MIN(VLOOKUP(E32,Detalle!A:AA,$R$6,0),VLOOKUP(E32,Detalle!A:AA,$R$7,0)),0)</f>
        <v>9990</v>
      </c>
      <c r="S32" s="126">
        <f>IFERROR(MIN(VLOOKUP(E32,Detalle!A:AA,$S$6,0),VLOOKUP(E32,Detalle!A:AA,$S$7,0)),0)</f>
        <v>9990</v>
      </c>
      <c r="T32" s="126">
        <f>IFERROR(MAX(VLOOKUP(E32,Detalle!A:AA,$P$6,0),VLOOKUP(E32,Detalle!A:AA,$P$7,0),VLOOKUP(E32,Detalle!A:AA,$P$4,0)),0)</f>
        <v>0</v>
      </c>
      <c r="U32" s="126">
        <f>IFERROR(MAX(VLOOKUP(E32,Detalle!A:AA,$Q$6,0),VLOOKUP(E32,Detalle!A:AA,$Q$7,0)),0)</f>
        <v>5990</v>
      </c>
      <c r="V32" s="126">
        <f>IFERROR(MAX(VLOOKUP(E32,Detalle!A:AA,$R$6,0),VLOOKUP(E32,Detalle!A:AA,$R$7,0)),0)</f>
        <v>14990</v>
      </c>
      <c r="W32" s="126">
        <f>IFERROR(MAX(VLOOKUP(E32,Detalle!A:AA,$S$6,0),VLOOKUP(E32,Detalle!A:AA,$S$7,0)),0)</f>
        <v>14990</v>
      </c>
      <c r="X32" s="126">
        <f t="shared" si="4"/>
        <v>1490</v>
      </c>
      <c r="Y32" s="126">
        <f t="shared" si="5"/>
        <v>1490</v>
      </c>
      <c r="Z32" s="126">
        <f t="shared" si="6"/>
        <v>1490</v>
      </c>
      <c r="AA32" s="126">
        <f t="shared" si="7"/>
        <v>1490</v>
      </c>
      <c r="AB32" s="126">
        <f t="shared" si="8"/>
        <v>1490</v>
      </c>
      <c r="AC32" s="126">
        <f t="shared" si="9"/>
        <v>1490</v>
      </c>
      <c r="AD32" s="126">
        <f t="shared" si="10"/>
        <v>1490</v>
      </c>
      <c r="AE32" s="126">
        <f t="shared" si="11"/>
        <v>1490</v>
      </c>
      <c r="AF32" s="126" t="s">
        <v>8</v>
      </c>
      <c r="AG32" s="126" t="s">
        <v>8</v>
      </c>
      <c r="AH32" s="126" t="s">
        <v>8</v>
      </c>
      <c r="AI32" s="126" t="s">
        <v>8</v>
      </c>
      <c r="AJ32" s="126">
        <f t="shared" si="12"/>
        <v>1490</v>
      </c>
      <c r="AK32" s="126">
        <f t="shared" si="13"/>
        <v>1490</v>
      </c>
      <c r="AL32" s="126">
        <f t="shared" si="14"/>
        <v>1490</v>
      </c>
      <c r="AM32" s="126">
        <f t="shared" si="15"/>
        <v>1490</v>
      </c>
      <c r="AN32" s="126">
        <f t="shared" si="16"/>
        <v>1490</v>
      </c>
      <c r="AO32" s="126">
        <f t="shared" si="17"/>
        <v>1490</v>
      </c>
      <c r="AP32" s="126">
        <f t="shared" si="18"/>
        <v>1490</v>
      </c>
      <c r="AQ32" s="126">
        <f t="shared" si="19"/>
        <v>1490</v>
      </c>
      <c r="AR32" s="126">
        <f t="shared" si="20"/>
        <v>1490</v>
      </c>
      <c r="AS32" s="126">
        <f t="shared" si="21"/>
        <v>1490</v>
      </c>
      <c r="AT32" s="126">
        <f t="shared" si="22"/>
        <v>1490</v>
      </c>
      <c r="AU32" s="126">
        <f t="shared" si="23"/>
        <v>1490</v>
      </c>
      <c r="AV32" s="126">
        <f t="shared" si="24"/>
        <v>1490</v>
      </c>
      <c r="AW32" s="126">
        <f t="shared" si="25"/>
        <v>1490</v>
      </c>
      <c r="AX32" s="126">
        <f t="shared" si="26"/>
        <v>1490</v>
      </c>
      <c r="AY32" s="126">
        <f t="shared" si="27"/>
        <v>1490</v>
      </c>
      <c r="AZ32" s="126">
        <f t="shared" si="28"/>
        <v>1490</v>
      </c>
      <c r="BA32" s="126">
        <f t="shared" si="29"/>
        <v>1490</v>
      </c>
      <c r="BB32" s="126">
        <f t="shared" si="30"/>
        <v>1490</v>
      </c>
      <c r="BC32" s="126">
        <f t="shared" si="31"/>
        <v>1490</v>
      </c>
      <c r="BD32" s="126" t="s">
        <v>8</v>
      </c>
      <c r="BE32" s="126" t="s">
        <v>8</v>
      </c>
      <c r="BF32" s="126" t="s">
        <v>8</v>
      </c>
      <c r="BG32" s="126" t="s">
        <v>8</v>
      </c>
      <c r="BI32" s="127" t="s">
        <v>152</v>
      </c>
      <c r="BJ32" s="39" t="s">
        <v>204</v>
      </c>
      <c r="BK32" s="39" t="s">
        <v>253</v>
      </c>
      <c r="BL32" s="39">
        <v>37</v>
      </c>
    </row>
    <row r="33" spans="1:64" x14ac:dyDescent="0.25">
      <c r="A33" s="128">
        <f t="shared" si="32"/>
        <v>3001</v>
      </c>
      <c r="B33" s="128">
        <f t="shared" si="33"/>
        <v>3490</v>
      </c>
      <c r="C33" s="129"/>
      <c r="D33" t="s">
        <v>98</v>
      </c>
      <c r="E33" s="15" t="s">
        <v>98</v>
      </c>
      <c r="F33" s="15" t="s">
        <v>238</v>
      </c>
      <c r="G33" s="15">
        <v>121</v>
      </c>
      <c r="H33" s="125">
        <v>1</v>
      </c>
      <c r="I33" s="125">
        <v>1</v>
      </c>
      <c r="J33" s="125">
        <v>1</v>
      </c>
      <c r="K33" s="125">
        <v>1</v>
      </c>
      <c r="L33" s="126">
        <f t="shared" si="0"/>
        <v>0</v>
      </c>
      <c r="M33" s="126">
        <f t="shared" si="1"/>
        <v>0</v>
      </c>
      <c r="N33" s="126">
        <f t="shared" si="2"/>
        <v>0</v>
      </c>
      <c r="O33" s="126">
        <f t="shared" si="3"/>
        <v>0</v>
      </c>
      <c r="P33" s="126">
        <f>IFERROR(MIN(VLOOKUP(E33,Detalle!A:AA,$P$6,0),VLOOKUP(E33,Detalle!A:AA,$P$7,0),VLOOKUP(E33,Detalle!A:AA,$P$4,0)),0)</f>
        <v>0</v>
      </c>
      <c r="Q33" s="126">
        <f>IFERROR(MIN(VLOOKUP(E33,Detalle!A:AA,$Q$6,0),VLOOKUP(E33,Detalle!A:AA,$Q$7,0)),0)</f>
        <v>3990</v>
      </c>
      <c r="R33" s="126">
        <f>IFERROR(MIN(VLOOKUP(E33,Detalle!A:AA,$R$6,0),VLOOKUP(E33,Detalle!A:AA,$R$7,0)),0)</f>
        <v>7990</v>
      </c>
      <c r="S33" s="126">
        <f>IFERROR(MIN(VLOOKUP(E33,Detalle!A:AA,$S$6,0),VLOOKUP(E33,Detalle!A:AA,$S$7,0)),0)</f>
        <v>7990</v>
      </c>
      <c r="T33" s="126">
        <f>IFERROR(MAX(VLOOKUP(E33,Detalle!A:AA,$P$6,0),VLOOKUP(E33,Detalle!A:AA,$P$7,0),VLOOKUP(E33,Detalle!A:AA,$P$4,0)),0)</f>
        <v>0</v>
      </c>
      <c r="U33" s="126">
        <f>IFERROR(MAX(VLOOKUP(E33,Detalle!A:AA,$Q$6,0),VLOOKUP(E33,Detalle!A:AA,$Q$7,0)),0)</f>
        <v>4550</v>
      </c>
      <c r="V33" s="126">
        <f>IFERROR(MAX(VLOOKUP(E33,Detalle!A:AA,$R$6,0),VLOOKUP(E33,Detalle!A:AA,$R$7,0)),0)</f>
        <v>7990</v>
      </c>
      <c r="W33" s="126">
        <f>IFERROR(MAX(VLOOKUP(E33,Detalle!A:AA,$S$6,0),VLOOKUP(E33,Detalle!A:AA,$S$7,0)),0)</f>
        <v>9990</v>
      </c>
      <c r="X33" s="126">
        <f t="shared" si="4"/>
        <v>1490</v>
      </c>
      <c r="Y33" s="126">
        <f t="shared" si="5"/>
        <v>1490</v>
      </c>
      <c r="Z33" s="126">
        <f t="shared" si="6"/>
        <v>1490</v>
      </c>
      <c r="AA33" s="126">
        <f t="shared" si="7"/>
        <v>1490</v>
      </c>
      <c r="AB33" s="126">
        <f t="shared" si="8"/>
        <v>1490</v>
      </c>
      <c r="AC33" s="126">
        <f t="shared" si="9"/>
        <v>1490</v>
      </c>
      <c r="AD33" s="126">
        <f t="shared" si="10"/>
        <v>1490</v>
      </c>
      <c r="AE33" s="126">
        <f t="shared" si="11"/>
        <v>1490</v>
      </c>
      <c r="AF33" s="126" t="s">
        <v>8</v>
      </c>
      <c r="AG33" s="126" t="s">
        <v>8</v>
      </c>
      <c r="AH33" s="126" t="s">
        <v>8</v>
      </c>
      <c r="AI33" s="126" t="s">
        <v>8</v>
      </c>
      <c r="AJ33" s="126">
        <f t="shared" si="12"/>
        <v>1490</v>
      </c>
      <c r="AK33" s="126">
        <f t="shared" si="13"/>
        <v>1490</v>
      </c>
      <c r="AL33" s="126">
        <f t="shared" si="14"/>
        <v>1490</v>
      </c>
      <c r="AM33" s="126">
        <f t="shared" si="15"/>
        <v>1490</v>
      </c>
      <c r="AN33" s="126">
        <f t="shared" si="16"/>
        <v>1490</v>
      </c>
      <c r="AO33" s="126">
        <f t="shared" si="17"/>
        <v>1490</v>
      </c>
      <c r="AP33" s="126">
        <f t="shared" si="18"/>
        <v>1490</v>
      </c>
      <c r="AQ33" s="126">
        <f t="shared" si="19"/>
        <v>1490</v>
      </c>
      <c r="AR33" s="126">
        <f t="shared" si="20"/>
        <v>1490</v>
      </c>
      <c r="AS33" s="126">
        <f t="shared" si="21"/>
        <v>1490</v>
      </c>
      <c r="AT33" s="126">
        <f t="shared" si="22"/>
        <v>1490</v>
      </c>
      <c r="AU33" s="126">
        <f t="shared" si="23"/>
        <v>1490</v>
      </c>
      <c r="AV33" s="126">
        <f t="shared" si="24"/>
        <v>1490</v>
      </c>
      <c r="AW33" s="126">
        <f t="shared" si="25"/>
        <v>1490</v>
      </c>
      <c r="AX33" s="126">
        <f t="shared" si="26"/>
        <v>1490</v>
      </c>
      <c r="AY33" s="126">
        <f t="shared" si="27"/>
        <v>1490</v>
      </c>
      <c r="AZ33" s="126">
        <f t="shared" si="28"/>
        <v>1490</v>
      </c>
      <c r="BA33" s="126">
        <f t="shared" si="29"/>
        <v>1490</v>
      </c>
      <c r="BB33" s="126">
        <f t="shared" si="30"/>
        <v>1490</v>
      </c>
      <c r="BC33" s="126">
        <f t="shared" si="31"/>
        <v>1490</v>
      </c>
      <c r="BD33" s="126" t="s">
        <v>8</v>
      </c>
      <c r="BE33" s="126" t="s">
        <v>8</v>
      </c>
      <c r="BF33" s="126" t="s">
        <v>8</v>
      </c>
      <c r="BG33" s="126" t="s">
        <v>8</v>
      </c>
      <c r="BI33" s="127" t="s">
        <v>152</v>
      </c>
      <c r="BJ33" s="39" t="s">
        <v>205</v>
      </c>
      <c r="BK33" s="39" t="s">
        <v>254</v>
      </c>
      <c r="BL33" s="39">
        <v>41</v>
      </c>
    </row>
    <row r="34" spans="1:64" x14ac:dyDescent="0.25">
      <c r="A34" s="128">
        <f t="shared" si="32"/>
        <v>3501</v>
      </c>
      <c r="B34" s="128">
        <f t="shared" si="33"/>
        <v>3990</v>
      </c>
      <c r="C34" s="129"/>
      <c r="D34" t="s">
        <v>100</v>
      </c>
      <c r="E34" s="15" t="s">
        <v>100</v>
      </c>
      <c r="F34" s="15" t="s">
        <v>238</v>
      </c>
      <c r="G34" s="15">
        <v>126</v>
      </c>
      <c r="H34" s="125">
        <v>1</v>
      </c>
      <c r="I34" s="125">
        <v>1</v>
      </c>
      <c r="J34" s="125">
        <v>1</v>
      </c>
      <c r="K34" s="125">
        <v>1</v>
      </c>
      <c r="L34" s="126">
        <f t="shared" si="0"/>
        <v>0</v>
      </c>
      <c r="M34" s="126">
        <f t="shared" si="1"/>
        <v>0</v>
      </c>
      <c r="N34" s="126">
        <f t="shared" si="2"/>
        <v>0</v>
      </c>
      <c r="O34" s="126">
        <f t="shared" si="3"/>
        <v>0</v>
      </c>
      <c r="P34" s="126">
        <f>IFERROR(MIN(VLOOKUP(E34,Detalle!A:AA,$P$6,0),VLOOKUP(E34,Detalle!A:AA,$P$7,0),VLOOKUP(E34,Detalle!A:AA,$P$4,0)),0)</f>
        <v>0</v>
      </c>
      <c r="Q34" s="126">
        <f>IFERROR(MIN(VLOOKUP(E34,Detalle!A:AA,$Q$6,0),VLOOKUP(E34,Detalle!A:AA,$Q$7,0)),0)</f>
        <v>5990</v>
      </c>
      <c r="R34" s="126">
        <f>IFERROR(MIN(VLOOKUP(E34,Detalle!A:AA,$R$6,0),VLOOKUP(E34,Detalle!A:AA,$R$7,0)),0)</f>
        <v>10850</v>
      </c>
      <c r="S34" s="126">
        <f>IFERROR(MIN(VLOOKUP(E34,Detalle!A:AA,$S$6,0),VLOOKUP(E34,Detalle!A:AA,$S$7,0)),0)</f>
        <v>10850</v>
      </c>
      <c r="T34" s="126">
        <f>IFERROR(MAX(VLOOKUP(E34,Detalle!A:AA,$P$6,0),VLOOKUP(E34,Detalle!A:AA,$P$7,0),VLOOKUP(E34,Detalle!A:AA,$P$4,0)),0)</f>
        <v>0</v>
      </c>
      <c r="U34" s="126">
        <f>IFERROR(MAX(VLOOKUP(E34,Detalle!A:AA,$Q$6,0),VLOOKUP(E34,Detalle!A:AA,$Q$7,0)),0)</f>
        <v>5990</v>
      </c>
      <c r="V34" s="126">
        <f>IFERROR(MAX(VLOOKUP(E34,Detalle!A:AA,$R$6,0),VLOOKUP(E34,Detalle!A:AA,$R$7,0)),0)</f>
        <v>10990</v>
      </c>
      <c r="W34" s="126">
        <f>IFERROR(MAX(VLOOKUP(E34,Detalle!A:AA,$S$6,0),VLOOKUP(E34,Detalle!A:AA,$S$7,0)),0)</f>
        <v>10990</v>
      </c>
      <c r="X34" s="126">
        <f t="shared" si="4"/>
        <v>1490</v>
      </c>
      <c r="Y34" s="126">
        <f t="shared" si="5"/>
        <v>1490</v>
      </c>
      <c r="Z34" s="126">
        <f t="shared" si="6"/>
        <v>1490</v>
      </c>
      <c r="AA34" s="126">
        <f t="shared" si="7"/>
        <v>1490</v>
      </c>
      <c r="AB34" s="126">
        <f t="shared" si="8"/>
        <v>1490</v>
      </c>
      <c r="AC34" s="126">
        <f t="shared" si="9"/>
        <v>1490</v>
      </c>
      <c r="AD34" s="126">
        <f t="shared" si="10"/>
        <v>1490</v>
      </c>
      <c r="AE34" s="126">
        <f t="shared" si="11"/>
        <v>1490</v>
      </c>
      <c r="AF34" s="126" t="s">
        <v>8</v>
      </c>
      <c r="AG34" s="126" t="s">
        <v>8</v>
      </c>
      <c r="AH34" s="126" t="s">
        <v>8</v>
      </c>
      <c r="AI34" s="126" t="s">
        <v>8</v>
      </c>
      <c r="AJ34" s="126">
        <f t="shared" si="12"/>
        <v>1490</v>
      </c>
      <c r="AK34" s="126">
        <f t="shared" si="13"/>
        <v>1490</v>
      </c>
      <c r="AL34" s="126">
        <f t="shared" si="14"/>
        <v>1490</v>
      </c>
      <c r="AM34" s="126">
        <f t="shared" si="15"/>
        <v>1490</v>
      </c>
      <c r="AN34" s="126">
        <f t="shared" si="16"/>
        <v>1490</v>
      </c>
      <c r="AO34" s="126">
        <f t="shared" si="17"/>
        <v>1490</v>
      </c>
      <c r="AP34" s="126">
        <f t="shared" si="18"/>
        <v>1490</v>
      </c>
      <c r="AQ34" s="126">
        <f t="shared" si="19"/>
        <v>1490</v>
      </c>
      <c r="AR34" s="126">
        <f t="shared" si="20"/>
        <v>1490</v>
      </c>
      <c r="AS34" s="126">
        <f t="shared" si="21"/>
        <v>1490</v>
      </c>
      <c r="AT34" s="126">
        <f t="shared" si="22"/>
        <v>1490</v>
      </c>
      <c r="AU34" s="126">
        <f t="shared" si="23"/>
        <v>1490</v>
      </c>
      <c r="AV34" s="126">
        <f t="shared" si="24"/>
        <v>1490</v>
      </c>
      <c r="AW34" s="126">
        <f t="shared" si="25"/>
        <v>1490</v>
      </c>
      <c r="AX34" s="126">
        <f t="shared" si="26"/>
        <v>1490</v>
      </c>
      <c r="AY34" s="126">
        <f t="shared" si="27"/>
        <v>1490</v>
      </c>
      <c r="AZ34" s="126">
        <f t="shared" si="28"/>
        <v>1490</v>
      </c>
      <c r="BA34" s="126">
        <f t="shared" si="29"/>
        <v>1490</v>
      </c>
      <c r="BB34" s="126">
        <f t="shared" si="30"/>
        <v>1490</v>
      </c>
      <c r="BC34" s="126">
        <f t="shared" si="31"/>
        <v>1490</v>
      </c>
      <c r="BD34" s="126" t="s">
        <v>8</v>
      </c>
      <c r="BE34" s="126" t="s">
        <v>8</v>
      </c>
      <c r="BF34" s="126" t="s">
        <v>8</v>
      </c>
      <c r="BG34" s="126" t="s">
        <v>8</v>
      </c>
      <c r="BI34" s="127" t="s">
        <v>152</v>
      </c>
      <c r="BJ34" s="39" t="s">
        <v>206</v>
      </c>
      <c r="BK34" s="39" t="s">
        <v>255</v>
      </c>
      <c r="BL34" s="39">
        <v>45</v>
      </c>
    </row>
    <row r="35" spans="1:64" x14ac:dyDescent="0.25">
      <c r="A35" s="128">
        <f t="shared" si="32"/>
        <v>4001</v>
      </c>
      <c r="B35" s="128">
        <f t="shared" si="33"/>
        <v>4490</v>
      </c>
      <c r="C35" s="129"/>
      <c r="D35" t="s">
        <v>256</v>
      </c>
      <c r="E35" s="15" t="s">
        <v>102</v>
      </c>
      <c r="F35" s="15" t="s">
        <v>238</v>
      </c>
      <c r="G35" s="15">
        <v>135</v>
      </c>
      <c r="H35" s="125">
        <v>1</v>
      </c>
      <c r="I35" s="125">
        <v>1</v>
      </c>
      <c r="J35" s="125">
        <v>1</v>
      </c>
      <c r="K35" s="125">
        <v>1</v>
      </c>
      <c r="L35" s="126">
        <f t="shared" si="0"/>
        <v>0</v>
      </c>
      <c r="M35" s="126">
        <f t="shared" si="1"/>
        <v>0</v>
      </c>
      <c r="N35" s="126">
        <f t="shared" si="2"/>
        <v>0</v>
      </c>
      <c r="O35" s="126">
        <f t="shared" si="3"/>
        <v>0</v>
      </c>
      <c r="P35" s="126">
        <f>IFERROR(MIN(VLOOKUP(E35,Detalle!A:AA,$P$6,0),VLOOKUP(E35,Detalle!A:AA,$P$7,0),VLOOKUP(E35,Detalle!A:AA,$P$4,0)),0)</f>
        <v>0</v>
      </c>
      <c r="Q35" s="126">
        <f>IFERROR(MIN(VLOOKUP(E35,Detalle!A:AA,$Q$6,0),VLOOKUP(E35,Detalle!A:AA,$Q$7,0)),0)</f>
        <v>4500</v>
      </c>
      <c r="R35" s="126">
        <f>IFERROR(MIN(VLOOKUP(E35,Detalle!A:AA,$R$6,0),VLOOKUP(E35,Detalle!A:AA,$R$7,0)),0)</f>
        <v>10490</v>
      </c>
      <c r="S35" s="126">
        <f>IFERROR(MIN(VLOOKUP(E35,Detalle!A:AA,$S$6,0),VLOOKUP(E35,Detalle!A:AA,$S$7,0)),0)</f>
        <v>11990</v>
      </c>
      <c r="T35" s="126">
        <f>IFERROR(MAX(VLOOKUP(E35,Detalle!A:AA,$P$6,0),VLOOKUP(E35,Detalle!A:AA,$P$7,0),VLOOKUP(E35,Detalle!A:AA,$P$4,0)),0)</f>
        <v>0</v>
      </c>
      <c r="U35" s="126">
        <f>IFERROR(MAX(VLOOKUP(E35,Detalle!A:AA,$Q$6,0),VLOOKUP(E35,Detalle!A:AA,$Q$7,0)),0)</f>
        <v>4990</v>
      </c>
      <c r="V35" s="126">
        <f>IFERROR(MAX(VLOOKUP(E35,Detalle!A:AA,$R$6,0),VLOOKUP(E35,Detalle!A:AA,$R$7,0)),0)</f>
        <v>11990</v>
      </c>
      <c r="W35" s="126">
        <f>IFERROR(MAX(VLOOKUP(E35,Detalle!A:AA,$S$6,0),VLOOKUP(E35,Detalle!A:AA,$S$7,0)),0)</f>
        <v>12990</v>
      </c>
      <c r="X35" s="126">
        <f t="shared" si="4"/>
        <v>1490</v>
      </c>
      <c r="Y35" s="126">
        <f t="shared" si="5"/>
        <v>1490</v>
      </c>
      <c r="Z35" s="126">
        <f t="shared" si="6"/>
        <v>1490</v>
      </c>
      <c r="AA35" s="126">
        <f t="shared" si="7"/>
        <v>1490</v>
      </c>
      <c r="AB35" s="126">
        <f t="shared" si="8"/>
        <v>1490</v>
      </c>
      <c r="AC35" s="126">
        <f t="shared" si="9"/>
        <v>1490</v>
      </c>
      <c r="AD35" s="126">
        <f t="shared" si="10"/>
        <v>1490</v>
      </c>
      <c r="AE35" s="126">
        <f t="shared" si="11"/>
        <v>1490</v>
      </c>
      <c r="AF35" s="126" t="s">
        <v>8</v>
      </c>
      <c r="AG35" s="126" t="s">
        <v>8</v>
      </c>
      <c r="AH35" s="126" t="s">
        <v>8</v>
      </c>
      <c r="AI35" s="126" t="s">
        <v>8</v>
      </c>
      <c r="AJ35" s="126">
        <f t="shared" si="12"/>
        <v>1490</v>
      </c>
      <c r="AK35" s="126">
        <f t="shared" si="13"/>
        <v>1490</v>
      </c>
      <c r="AL35" s="126">
        <f t="shared" si="14"/>
        <v>1490</v>
      </c>
      <c r="AM35" s="126">
        <f t="shared" si="15"/>
        <v>1490</v>
      </c>
      <c r="AN35" s="126">
        <f t="shared" si="16"/>
        <v>1490</v>
      </c>
      <c r="AO35" s="126">
        <f t="shared" si="17"/>
        <v>1490</v>
      </c>
      <c r="AP35" s="126">
        <f t="shared" si="18"/>
        <v>1490</v>
      </c>
      <c r="AQ35" s="126">
        <f t="shared" si="19"/>
        <v>1490</v>
      </c>
      <c r="AR35" s="126">
        <f t="shared" si="20"/>
        <v>1490</v>
      </c>
      <c r="AS35" s="126">
        <f t="shared" si="21"/>
        <v>1490</v>
      </c>
      <c r="AT35" s="126">
        <f t="shared" si="22"/>
        <v>1490</v>
      </c>
      <c r="AU35" s="126">
        <f t="shared" si="23"/>
        <v>1490</v>
      </c>
      <c r="AV35" s="126">
        <f t="shared" si="24"/>
        <v>1490</v>
      </c>
      <c r="AW35" s="126">
        <f t="shared" si="25"/>
        <v>1490</v>
      </c>
      <c r="AX35" s="126">
        <f t="shared" si="26"/>
        <v>1490</v>
      </c>
      <c r="AY35" s="126">
        <f t="shared" si="27"/>
        <v>1490</v>
      </c>
      <c r="AZ35" s="126">
        <f t="shared" si="28"/>
        <v>1490</v>
      </c>
      <c r="BA35" s="126">
        <f t="shared" si="29"/>
        <v>1490</v>
      </c>
      <c r="BB35" s="126">
        <f t="shared" si="30"/>
        <v>1490</v>
      </c>
      <c r="BC35" s="126">
        <f t="shared" si="31"/>
        <v>1490</v>
      </c>
      <c r="BD35" s="126" t="s">
        <v>8</v>
      </c>
      <c r="BE35" s="126" t="s">
        <v>8</v>
      </c>
      <c r="BF35" s="126" t="s">
        <v>8</v>
      </c>
      <c r="BG35" s="126" t="s">
        <v>8</v>
      </c>
      <c r="BI35" s="127" t="s">
        <v>152</v>
      </c>
      <c r="BJ35" s="39" t="s">
        <v>207</v>
      </c>
      <c r="BK35" s="39" t="s">
        <v>250</v>
      </c>
      <c r="BL35" s="39">
        <v>49</v>
      </c>
    </row>
    <row r="36" spans="1:64" x14ac:dyDescent="0.25">
      <c r="A36" s="128">
        <f t="shared" si="32"/>
        <v>4501</v>
      </c>
      <c r="B36" s="128">
        <f t="shared" si="33"/>
        <v>4990</v>
      </c>
      <c r="C36" s="129"/>
      <c r="D36" t="s">
        <v>104</v>
      </c>
      <c r="E36" s="15" t="s">
        <v>104</v>
      </c>
      <c r="F36" s="15" t="s">
        <v>238</v>
      </c>
      <c r="G36" s="15">
        <v>153</v>
      </c>
      <c r="H36" s="125">
        <v>1</v>
      </c>
      <c r="I36" s="125">
        <v>1</v>
      </c>
      <c r="J36" s="125">
        <v>1</v>
      </c>
      <c r="K36" s="125">
        <v>1</v>
      </c>
      <c r="L36" s="126">
        <f t="shared" si="0"/>
        <v>0</v>
      </c>
      <c r="M36" s="126">
        <f t="shared" si="1"/>
        <v>0</v>
      </c>
      <c r="N36" s="126">
        <f t="shared" si="2"/>
        <v>0</v>
      </c>
      <c r="O36" s="126">
        <f t="shared" si="3"/>
        <v>0</v>
      </c>
      <c r="P36" s="126">
        <f>IFERROR(MIN(VLOOKUP(E36,Detalle!A:AA,$P$6,0),VLOOKUP(E36,Detalle!A:AA,$P$7,0),VLOOKUP(E36,Detalle!A:AA,$P$4,0)),0)</f>
        <v>0</v>
      </c>
      <c r="Q36" s="126">
        <f>IFERROR(MIN(VLOOKUP(E36,Detalle!A:AA,$Q$6,0),VLOOKUP(E36,Detalle!A:AA,$Q$7,0)),0)</f>
        <v>4500</v>
      </c>
      <c r="R36" s="126">
        <f>IFERROR(MIN(VLOOKUP(E36,Detalle!A:AA,$R$6,0),VLOOKUP(E36,Detalle!A:AA,$R$7,0)),0)</f>
        <v>10490</v>
      </c>
      <c r="S36" s="126">
        <f>IFERROR(MIN(VLOOKUP(E36,Detalle!A:AA,$S$6,0),VLOOKUP(E36,Detalle!A:AA,$S$7,0)),0)</f>
        <v>11990</v>
      </c>
      <c r="T36" s="126">
        <f>IFERROR(MAX(VLOOKUP(E36,Detalle!A:AA,$P$6,0),VLOOKUP(E36,Detalle!A:AA,$P$7,0),VLOOKUP(E36,Detalle!A:AA,$P$4,0)),0)</f>
        <v>0</v>
      </c>
      <c r="U36" s="126">
        <f>IFERROR(MAX(VLOOKUP(E36,Detalle!A:AA,$Q$6,0),VLOOKUP(E36,Detalle!A:AA,$Q$7,0)),0)</f>
        <v>4990</v>
      </c>
      <c r="V36" s="126">
        <f>IFERROR(MAX(VLOOKUP(E36,Detalle!A:AA,$R$6,0),VLOOKUP(E36,Detalle!A:AA,$R$7,0)),0)</f>
        <v>11990</v>
      </c>
      <c r="W36" s="126">
        <f>IFERROR(MAX(VLOOKUP(E36,Detalle!A:AA,$S$6,0),VLOOKUP(E36,Detalle!A:AA,$S$7,0)),0)</f>
        <v>12990</v>
      </c>
      <c r="X36" s="126">
        <f t="shared" si="4"/>
        <v>1490</v>
      </c>
      <c r="Y36" s="126">
        <f t="shared" si="5"/>
        <v>1490</v>
      </c>
      <c r="Z36" s="126">
        <f t="shared" si="6"/>
        <v>1490</v>
      </c>
      <c r="AA36" s="126">
        <f t="shared" si="7"/>
        <v>1490</v>
      </c>
      <c r="AB36" s="126">
        <f t="shared" si="8"/>
        <v>1490</v>
      </c>
      <c r="AC36" s="126">
        <f t="shared" si="9"/>
        <v>1490</v>
      </c>
      <c r="AD36" s="126">
        <f t="shared" si="10"/>
        <v>1490</v>
      </c>
      <c r="AE36" s="126">
        <f t="shared" si="11"/>
        <v>1490</v>
      </c>
      <c r="AF36" s="126" t="s">
        <v>8</v>
      </c>
      <c r="AG36" s="126" t="s">
        <v>8</v>
      </c>
      <c r="AH36" s="126" t="s">
        <v>8</v>
      </c>
      <c r="AI36" s="126" t="s">
        <v>8</v>
      </c>
      <c r="AJ36" s="126">
        <f t="shared" si="12"/>
        <v>1490</v>
      </c>
      <c r="AK36" s="126">
        <f t="shared" si="13"/>
        <v>1490</v>
      </c>
      <c r="AL36" s="126">
        <f t="shared" si="14"/>
        <v>1490</v>
      </c>
      <c r="AM36" s="126">
        <f t="shared" si="15"/>
        <v>1490</v>
      </c>
      <c r="AN36" s="126">
        <f t="shared" si="16"/>
        <v>1490</v>
      </c>
      <c r="AO36" s="126">
        <f t="shared" si="17"/>
        <v>1490</v>
      </c>
      <c r="AP36" s="126">
        <f t="shared" si="18"/>
        <v>1490</v>
      </c>
      <c r="AQ36" s="126">
        <f t="shared" si="19"/>
        <v>1490</v>
      </c>
      <c r="AR36" s="126">
        <f t="shared" si="20"/>
        <v>1490</v>
      </c>
      <c r="AS36" s="126">
        <f t="shared" si="21"/>
        <v>1490</v>
      </c>
      <c r="AT36" s="126">
        <f t="shared" si="22"/>
        <v>1490</v>
      </c>
      <c r="AU36" s="126">
        <f t="shared" si="23"/>
        <v>1490</v>
      </c>
      <c r="AV36" s="126">
        <f t="shared" si="24"/>
        <v>1490</v>
      </c>
      <c r="AW36" s="126">
        <f t="shared" si="25"/>
        <v>1490</v>
      </c>
      <c r="AX36" s="126">
        <f t="shared" si="26"/>
        <v>1490</v>
      </c>
      <c r="AY36" s="126">
        <f t="shared" si="27"/>
        <v>1490</v>
      </c>
      <c r="AZ36" s="126">
        <f t="shared" si="28"/>
        <v>1490</v>
      </c>
      <c r="BA36" s="126">
        <f t="shared" si="29"/>
        <v>1490</v>
      </c>
      <c r="BB36" s="126">
        <f t="shared" si="30"/>
        <v>1490</v>
      </c>
      <c r="BC36" s="126">
        <f t="shared" si="31"/>
        <v>1490</v>
      </c>
      <c r="BD36" s="126" t="s">
        <v>8</v>
      </c>
      <c r="BE36" s="126" t="s">
        <v>8</v>
      </c>
      <c r="BF36" s="126" t="s">
        <v>8</v>
      </c>
      <c r="BG36" s="126" t="s">
        <v>8</v>
      </c>
      <c r="BI36" s="127" t="s">
        <v>152</v>
      </c>
      <c r="BJ36" s="39" t="s">
        <v>208</v>
      </c>
      <c r="BK36" s="39" t="s">
        <v>257</v>
      </c>
      <c r="BL36" s="39">
        <v>53</v>
      </c>
    </row>
    <row r="37" spans="1:64" x14ac:dyDescent="0.25">
      <c r="A37" s="128">
        <f t="shared" si="32"/>
        <v>5001</v>
      </c>
      <c r="B37" s="128">
        <f t="shared" si="33"/>
        <v>5490</v>
      </c>
      <c r="C37" s="129"/>
      <c r="D37" t="s">
        <v>106</v>
      </c>
      <c r="E37" s="15" t="s">
        <v>106</v>
      </c>
      <c r="F37" s="15" t="s">
        <v>258</v>
      </c>
      <c r="G37" s="15">
        <v>316</v>
      </c>
      <c r="H37" s="125">
        <v>1</v>
      </c>
      <c r="I37" s="125">
        <v>1</v>
      </c>
      <c r="J37" s="125">
        <v>1</v>
      </c>
      <c r="K37" s="125">
        <v>1</v>
      </c>
      <c r="L37" s="126">
        <f t="shared" si="0"/>
        <v>0</v>
      </c>
      <c r="M37" s="126">
        <f t="shared" si="1"/>
        <v>0</v>
      </c>
      <c r="N37" s="126">
        <f t="shared" si="2"/>
        <v>0</v>
      </c>
      <c r="O37" s="126">
        <f t="shared" si="3"/>
        <v>0</v>
      </c>
      <c r="P37" s="126">
        <f>IFERROR(MIN(VLOOKUP(E37,Detalle!A:AA,$P$6,0),VLOOKUP(E37,Detalle!A:AA,$P$7,0),VLOOKUP(E37,Detalle!A:AA,$P$4,0)),0)</f>
        <v>0</v>
      </c>
      <c r="Q37" s="126">
        <f>IFERROR(MIN(VLOOKUP(E37,Detalle!A:AA,$Q$6,0),VLOOKUP(E37,Detalle!A:AA,$Q$7,0)),0)</f>
        <v>3990</v>
      </c>
      <c r="R37" s="126">
        <f>IFERROR(MIN(VLOOKUP(E37,Detalle!A:AA,$R$6,0),VLOOKUP(E37,Detalle!A:AA,$R$7,0)),0)</f>
        <v>7490</v>
      </c>
      <c r="S37" s="126">
        <f>IFERROR(MIN(VLOOKUP(E37,Detalle!A:AA,$S$6,0),VLOOKUP(E37,Detalle!A:AA,$S$7,0)),0)</f>
        <v>9990</v>
      </c>
      <c r="T37" s="126">
        <f>IFERROR(MAX(VLOOKUP(E37,Detalle!A:AA,$P$6,0),VLOOKUP(E37,Detalle!A:AA,$P$7,0),VLOOKUP(E37,Detalle!A:AA,$P$4,0)),0)</f>
        <v>0</v>
      </c>
      <c r="U37" s="126">
        <f>IFERROR(MAX(VLOOKUP(E37,Detalle!A:AA,$Q$6,0),VLOOKUP(E37,Detalle!A:AA,$Q$7,0)),0)</f>
        <v>4990</v>
      </c>
      <c r="V37" s="126">
        <f>IFERROR(MAX(VLOOKUP(E37,Detalle!A:AA,$R$6,0),VLOOKUP(E37,Detalle!A:AA,$R$7,0)),0)</f>
        <v>9990</v>
      </c>
      <c r="W37" s="126">
        <f>IFERROR(MAX(VLOOKUP(E37,Detalle!A:AA,$S$6,0),VLOOKUP(E37,Detalle!A:AA,$S$7,0)),0)</f>
        <v>11990</v>
      </c>
      <c r="X37" s="126">
        <f t="shared" si="4"/>
        <v>1490</v>
      </c>
      <c r="Y37" s="126">
        <f t="shared" si="5"/>
        <v>1490</v>
      </c>
      <c r="Z37" s="126">
        <f t="shared" si="6"/>
        <v>1490</v>
      </c>
      <c r="AA37" s="126">
        <f t="shared" si="7"/>
        <v>1490</v>
      </c>
      <c r="AB37" s="126">
        <f t="shared" si="8"/>
        <v>1490</v>
      </c>
      <c r="AC37" s="126">
        <f t="shared" si="9"/>
        <v>1490</v>
      </c>
      <c r="AD37" s="126">
        <f t="shared" si="10"/>
        <v>1490</v>
      </c>
      <c r="AE37" s="126">
        <f t="shared" si="11"/>
        <v>1490</v>
      </c>
      <c r="AF37" s="126" t="s">
        <v>8</v>
      </c>
      <c r="AG37" s="126" t="s">
        <v>8</v>
      </c>
      <c r="AH37" s="126" t="s">
        <v>8</v>
      </c>
      <c r="AI37" s="126" t="s">
        <v>8</v>
      </c>
      <c r="AJ37" s="126">
        <f t="shared" si="12"/>
        <v>1490</v>
      </c>
      <c r="AK37" s="126">
        <f t="shared" si="13"/>
        <v>1490</v>
      </c>
      <c r="AL37" s="126">
        <f t="shared" si="14"/>
        <v>1490</v>
      </c>
      <c r="AM37" s="126">
        <f t="shared" si="15"/>
        <v>1490</v>
      </c>
      <c r="AN37" s="126">
        <f t="shared" si="16"/>
        <v>1490</v>
      </c>
      <c r="AO37" s="126">
        <f t="shared" si="17"/>
        <v>1490</v>
      </c>
      <c r="AP37" s="126">
        <f t="shared" si="18"/>
        <v>1490</v>
      </c>
      <c r="AQ37" s="126">
        <f t="shared" si="19"/>
        <v>1490</v>
      </c>
      <c r="AR37" s="126">
        <f t="shared" si="20"/>
        <v>1490</v>
      </c>
      <c r="AS37" s="126">
        <f t="shared" si="21"/>
        <v>1490</v>
      </c>
      <c r="AT37" s="126">
        <f t="shared" si="22"/>
        <v>1490</v>
      </c>
      <c r="AU37" s="126">
        <f t="shared" si="23"/>
        <v>1490</v>
      </c>
      <c r="AV37" s="126">
        <f t="shared" si="24"/>
        <v>1490</v>
      </c>
      <c r="AW37" s="126">
        <f t="shared" si="25"/>
        <v>1490</v>
      </c>
      <c r="AX37" s="126">
        <f t="shared" si="26"/>
        <v>1490</v>
      </c>
      <c r="AY37" s="126">
        <f t="shared" si="27"/>
        <v>1490</v>
      </c>
      <c r="AZ37" s="126">
        <f t="shared" si="28"/>
        <v>1490</v>
      </c>
      <c r="BA37" s="126">
        <f t="shared" si="29"/>
        <v>1490</v>
      </c>
      <c r="BB37" s="126">
        <f t="shared" si="30"/>
        <v>1490</v>
      </c>
      <c r="BC37" s="126">
        <f t="shared" si="31"/>
        <v>1490</v>
      </c>
      <c r="BD37" s="126" t="s">
        <v>8</v>
      </c>
      <c r="BE37" s="126" t="s">
        <v>8</v>
      </c>
      <c r="BF37" s="126" t="s">
        <v>8</v>
      </c>
      <c r="BG37" s="126" t="s">
        <v>8</v>
      </c>
      <c r="BI37" s="127" t="s">
        <v>154</v>
      </c>
      <c r="BJ37" s="39" t="s">
        <v>200</v>
      </c>
      <c r="BK37" s="39" t="s">
        <v>259</v>
      </c>
      <c r="BL37" s="39">
        <v>23</v>
      </c>
    </row>
    <row r="38" spans="1:64" x14ac:dyDescent="0.25">
      <c r="A38" s="128">
        <f t="shared" si="32"/>
        <v>5501</v>
      </c>
      <c r="B38" s="128">
        <f t="shared" si="33"/>
        <v>5990</v>
      </c>
      <c r="C38" s="129"/>
      <c r="D38" t="s">
        <v>107</v>
      </c>
      <c r="E38" s="15" t="s">
        <v>107</v>
      </c>
      <c r="F38" s="15" t="s">
        <v>260</v>
      </c>
      <c r="G38" s="15">
        <v>319</v>
      </c>
      <c r="H38" s="125">
        <v>1</v>
      </c>
      <c r="I38" s="125">
        <v>1</v>
      </c>
      <c r="J38" s="125">
        <v>1</v>
      </c>
      <c r="K38" s="125">
        <v>1</v>
      </c>
      <c r="L38" s="126">
        <f t="shared" si="0"/>
        <v>0</v>
      </c>
      <c r="M38" s="126">
        <f t="shared" si="1"/>
        <v>0</v>
      </c>
      <c r="N38" s="126">
        <f t="shared" si="2"/>
        <v>0</v>
      </c>
      <c r="O38" s="126">
        <f t="shared" si="3"/>
        <v>0</v>
      </c>
      <c r="P38" s="126">
        <f>IFERROR(MIN(VLOOKUP(E38,Detalle!A:AA,$P$6,0),VLOOKUP(E38,Detalle!A:AA,$P$7,0),VLOOKUP(E38,Detalle!A:AA,$P$4,0)),0)</f>
        <v>0</v>
      </c>
      <c r="Q38" s="126">
        <f>IFERROR(MIN(VLOOKUP(E38,Detalle!A:AA,$Q$6,0),VLOOKUP(E38,Detalle!A:AA,$Q$7,0)),0)</f>
        <v>3990</v>
      </c>
      <c r="R38" s="126">
        <f>IFERROR(MIN(VLOOKUP(E38,Detalle!A:AA,$R$6,0),VLOOKUP(E38,Detalle!A:AA,$R$7,0)),0)</f>
        <v>7790</v>
      </c>
      <c r="S38" s="126">
        <f>IFERROR(MIN(VLOOKUP(E38,Detalle!A:AA,$S$6,0),VLOOKUP(E38,Detalle!A:AA,$S$7,0)),0)</f>
        <v>8990</v>
      </c>
      <c r="T38" s="126">
        <f>IFERROR(MAX(VLOOKUP(E38,Detalle!A:AA,$P$6,0),VLOOKUP(E38,Detalle!A:AA,$P$7,0),VLOOKUP(E38,Detalle!A:AA,$P$4,0)),0)</f>
        <v>0</v>
      </c>
      <c r="U38" s="126">
        <f>IFERROR(MAX(VLOOKUP(E38,Detalle!A:AA,$Q$6,0),VLOOKUP(E38,Detalle!A:AA,$Q$7,0)),0)</f>
        <v>4850</v>
      </c>
      <c r="V38" s="126">
        <f>IFERROR(MAX(VLOOKUP(E38,Detalle!A:AA,$R$6,0),VLOOKUP(E38,Detalle!A:AA,$R$7,0)),0)</f>
        <v>8990</v>
      </c>
      <c r="W38" s="126">
        <f>IFERROR(MAX(VLOOKUP(E38,Detalle!A:AA,$S$6,0),VLOOKUP(E38,Detalle!A:AA,$S$7,0)),0)</f>
        <v>9990</v>
      </c>
      <c r="X38" s="126">
        <f t="shared" si="4"/>
        <v>1490</v>
      </c>
      <c r="Y38" s="126">
        <f t="shared" si="5"/>
        <v>1490</v>
      </c>
      <c r="Z38" s="126">
        <f t="shared" si="6"/>
        <v>1490</v>
      </c>
      <c r="AA38" s="126">
        <f t="shared" si="7"/>
        <v>1490</v>
      </c>
      <c r="AB38" s="126">
        <f t="shared" si="8"/>
        <v>1490</v>
      </c>
      <c r="AC38" s="126">
        <f t="shared" si="9"/>
        <v>1490</v>
      </c>
      <c r="AD38" s="126">
        <f t="shared" si="10"/>
        <v>1490</v>
      </c>
      <c r="AE38" s="126">
        <f t="shared" si="11"/>
        <v>1490</v>
      </c>
      <c r="AF38" s="126" t="s">
        <v>8</v>
      </c>
      <c r="AG38" s="126" t="s">
        <v>8</v>
      </c>
      <c r="AH38" s="126" t="s">
        <v>8</v>
      </c>
      <c r="AI38" s="126" t="s">
        <v>8</v>
      </c>
      <c r="AJ38" s="126">
        <f t="shared" si="12"/>
        <v>1490</v>
      </c>
      <c r="AK38" s="126">
        <f t="shared" si="13"/>
        <v>1490</v>
      </c>
      <c r="AL38" s="126">
        <f t="shared" si="14"/>
        <v>1490</v>
      </c>
      <c r="AM38" s="126">
        <f t="shared" si="15"/>
        <v>1490</v>
      </c>
      <c r="AN38" s="126">
        <f t="shared" si="16"/>
        <v>1490</v>
      </c>
      <c r="AO38" s="126">
        <f t="shared" si="17"/>
        <v>1490</v>
      </c>
      <c r="AP38" s="126">
        <f t="shared" si="18"/>
        <v>1490</v>
      </c>
      <c r="AQ38" s="126">
        <f t="shared" si="19"/>
        <v>1490</v>
      </c>
      <c r="AR38" s="126">
        <f t="shared" si="20"/>
        <v>1490</v>
      </c>
      <c r="AS38" s="126">
        <f t="shared" si="21"/>
        <v>1490</v>
      </c>
      <c r="AT38" s="126">
        <f t="shared" si="22"/>
        <v>1490</v>
      </c>
      <c r="AU38" s="126">
        <f t="shared" si="23"/>
        <v>1490</v>
      </c>
      <c r="AV38" s="126">
        <f t="shared" si="24"/>
        <v>1490</v>
      </c>
      <c r="AW38" s="126">
        <f t="shared" si="25"/>
        <v>1490</v>
      </c>
      <c r="AX38" s="126">
        <f t="shared" si="26"/>
        <v>1490</v>
      </c>
      <c r="AY38" s="126">
        <f t="shared" si="27"/>
        <v>1490</v>
      </c>
      <c r="AZ38" s="126">
        <f t="shared" si="28"/>
        <v>1490</v>
      </c>
      <c r="BA38" s="126">
        <f t="shared" si="29"/>
        <v>1490</v>
      </c>
      <c r="BB38" s="126">
        <f t="shared" si="30"/>
        <v>1490</v>
      </c>
      <c r="BC38" s="126">
        <f t="shared" si="31"/>
        <v>1490</v>
      </c>
      <c r="BD38" s="126" t="s">
        <v>8</v>
      </c>
      <c r="BE38" s="126" t="s">
        <v>8</v>
      </c>
      <c r="BF38" s="126" t="s">
        <v>8</v>
      </c>
      <c r="BG38" s="126" t="s">
        <v>8</v>
      </c>
      <c r="BI38" s="127" t="s">
        <v>154</v>
      </c>
      <c r="BJ38" s="39" t="s">
        <v>201</v>
      </c>
      <c r="BK38" s="39" t="s">
        <v>261</v>
      </c>
      <c r="BL38" s="39">
        <v>27</v>
      </c>
    </row>
    <row r="39" spans="1:64" x14ac:dyDescent="0.25">
      <c r="A39" s="128">
        <f t="shared" si="32"/>
        <v>6001</v>
      </c>
      <c r="B39" s="128">
        <f t="shared" si="33"/>
        <v>6490</v>
      </c>
      <c r="C39" s="129"/>
      <c r="D39" t="s">
        <v>108</v>
      </c>
      <c r="E39" s="15" t="s">
        <v>108</v>
      </c>
      <c r="F39" s="15" t="s">
        <v>260</v>
      </c>
      <c r="G39" s="15">
        <v>320</v>
      </c>
      <c r="H39" s="125">
        <v>1</v>
      </c>
      <c r="I39" s="125">
        <v>1</v>
      </c>
      <c r="J39" s="125">
        <v>1</v>
      </c>
      <c r="K39" s="125">
        <v>1</v>
      </c>
      <c r="L39" s="126">
        <f t="shared" si="0"/>
        <v>0</v>
      </c>
      <c r="M39" s="126">
        <f t="shared" si="1"/>
        <v>0</v>
      </c>
      <c r="N39" s="126">
        <f t="shared" si="2"/>
        <v>0</v>
      </c>
      <c r="O39" s="126">
        <f t="shared" si="3"/>
        <v>0</v>
      </c>
      <c r="P39" s="126">
        <f>IFERROR(MIN(VLOOKUP(E39,Detalle!A:AA,$P$6,0),VLOOKUP(E39,Detalle!A:AA,$P$7,0),VLOOKUP(E39,Detalle!A:AA,$P$4,0)),0)</f>
        <v>0</v>
      </c>
      <c r="Q39" s="126">
        <f>IFERROR(MIN(VLOOKUP(E39,Detalle!A:AA,$Q$6,0),VLOOKUP(E39,Detalle!A:AA,$Q$7,0)),0)</f>
        <v>3990</v>
      </c>
      <c r="R39" s="126">
        <f>IFERROR(MIN(VLOOKUP(E39,Detalle!A:AA,$R$6,0),VLOOKUP(E39,Detalle!A:AA,$R$7,0)),0)</f>
        <v>7790</v>
      </c>
      <c r="S39" s="126">
        <f>IFERROR(MIN(VLOOKUP(E39,Detalle!A:AA,$S$6,0),VLOOKUP(E39,Detalle!A:AA,$S$7,0)),0)</f>
        <v>8990</v>
      </c>
      <c r="T39" s="126">
        <f>IFERROR(MAX(VLOOKUP(E39,Detalle!A:AA,$P$6,0),VLOOKUP(E39,Detalle!A:AA,$P$7,0),VLOOKUP(E39,Detalle!A:AA,$P$4,0)),0)</f>
        <v>0</v>
      </c>
      <c r="U39" s="126">
        <f>IFERROR(MAX(VLOOKUP(E39,Detalle!A:AA,$Q$6,0),VLOOKUP(E39,Detalle!A:AA,$Q$7,0)),0)</f>
        <v>4850</v>
      </c>
      <c r="V39" s="126">
        <f>IFERROR(MAX(VLOOKUP(E39,Detalle!A:AA,$R$6,0),VLOOKUP(E39,Detalle!A:AA,$R$7,0)),0)</f>
        <v>8990</v>
      </c>
      <c r="W39" s="126">
        <f>IFERROR(MAX(VLOOKUP(E39,Detalle!A:AA,$S$6,0),VLOOKUP(E39,Detalle!A:AA,$S$7,0)),0)</f>
        <v>9490</v>
      </c>
      <c r="X39" s="126">
        <f t="shared" si="4"/>
        <v>1490</v>
      </c>
      <c r="Y39" s="126">
        <f t="shared" si="5"/>
        <v>1490</v>
      </c>
      <c r="Z39" s="126">
        <f t="shared" si="6"/>
        <v>1490</v>
      </c>
      <c r="AA39" s="126">
        <f t="shared" si="7"/>
        <v>1490</v>
      </c>
      <c r="AB39" s="126">
        <f t="shared" si="8"/>
        <v>1490</v>
      </c>
      <c r="AC39" s="126">
        <f t="shared" si="9"/>
        <v>1490</v>
      </c>
      <c r="AD39" s="126">
        <f t="shared" si="10"/>
        <v>1490</v>
      </c>
      <c r="AE39" s="126">
        <f t="shared" si="11"/>
        <v>1490</v>
      </c>
      <c r="AF39" s="126" t="s">
        <v>8</v>
      </c>
      <c r="AG39" s="126" t="s">
        <v>8</v>
      </c>
      <c r="AH39" s="126" t="s">
        <v>8</v>
      </c>
      <c r="AI39" s="126" t="s">
        <v>8</v>
      </c>
      <c r="AJ39" s="126">
        <f t="shared" si="12"/>
        <v>1490</v>
      </c>
      <c r="AK39" s="126">
        <f t="shared" si="13"/>
        <v>1490</v>
      </c>
      <c r="AL39" s="126">
        <f t="shared" si="14"/>
        <v>1490</v>
      </c>
      <c r="AM39" s="126">
        <f t="shared" si="15"/>
        <v>1490</v>
      </c>
      <c r="AN39" s="126">
        <f t="shared" si="16"/>
        <v>1490</v>
      </c>
      <c r="AO39" s="126">
        <f t="shared" si="17"/>
        <v>1490</v>
      </c>
      <c r="AP39" s="126">
        <f t="shared" si="18"/>
        <v>1490</v>
      </c>
      <c r="AQ39" s="126">
        <f t="shared" si="19"/>
        <v>1490</v>
      </c>
      <c r="AR39" s="126">
        <f t="shared" si="20"/>
        <v>1490</v>
      </c>
      <c r="AS39" s="126">
        <f t="shared" si="21"/>
        <v>1490</v>
      </c>
      <c r="AT39" s="126">
        <f t="shared" si="22"/>
        <v>1490</v>
      </c>
      <c r="AU39" s="126">
        <f t="shared" si="23"/>
        <v>1490</v>
      </c>
      <c r="AV39" s="126">
        <f t="shared" si="24"/>
        <v>1490</v>
      </c>
      <c r="AW39" s="126">
        <f t="shared" si="25"/>
        <v>1490</v>
      </c>
      <c r="AX39" s="126">
        <f t="shared" si="26"/>
        <v>1490</v>
      </c>
      <c r="AY39" s="126">
        <f t="shared" si="27"/>
        <v>1490</v>
      </c>
      <c r="AZ39" s="126">
        <f t="shared" si="28"/>
        <v>1490</v>
      </c>
      <c r="BA39" s="126">
        <f t="shared" si="29"/>
        <v>1490</v>
      </c>
      <c r="BB39" s="126">
        <f t="shared" si="30"/>
        <v>1490</v>
      </c>
      <c r="BC39" s="126">
        <f t="shared" si="31"/>
        <v>1490</v>
      </c>
      <c r="BD39" s="126" t="s">
        <v>8</v>
      </c>
      <c r="BE39" s="126" t="s">
        <v>8</v>
      </c>
      <c r="BF39" s="126" t="s">
        <v>8</v>
      </c>
      <c r="BG39" s="126" t="s">
        <v>8</v>
      </c>
      <c r="BI39" s="127" t="s">
        <v>154</v>
      </c>
      <c r="BJ39" s="39" t="s">
        <v>202</v>
      </c>
      <c r="BK39" s="39" t="s">
        <v>262</v>
      </c>
      <c r="BL39" s="39">
        <v>31</v>
      </c>
    </row>
    <row r="40" spans="1:64" x14ac:dyDescent="0.25">
      <c r="A40" s="128">
        <f t="shared" si="32"/>
        <v>6501</v>
      </c>
      <c r="B40" s="128">
        <f t="shared" si="33"/>
        <v>6990</v>
      </c>
      <c r="C40" s="129"/>
      <c r="D40" t="s">
        <v>109</v>
      </c>
      <c r="E40" s="15" t="s">
        <v>109</v>
      </c>
      <c r="F40" s="15" t="s">
        <v>258</v>
      </c>
      <c r="G40" s="15">
        <v>321</v>
      </c>
      <c r="H40" s="125">
        <v>1</v>
      </c>
      <c r="I40" s="125">
        <v>1</v>
      </c>
      <c r="J40" s="125">
        <v>1</v>
      </c>
      <c r="K40" s="125">
        <v>1</v>
      </c>
      <c r="L40" s="126">
        <f t="shared" si="0"/>
        <v>0</v>
      </c>
      <c r="M40" s="126">
        <f t="shared" si="1"/>
        <v>0</v>
      </c>
      <c r="N40" s="126">
        <f t="shared" si="2"/>
        <v>0</v>
      </c>
      <c r="O40" s="126">
        <f t="shared" si="3"/>
        <v>0</v>
      </c>
      <c r="P40" s="126">
        <f>IFERROR(MIN(VLOOKUP(E40,Detalle!A:AA,$P$6,0),VLOOKUP(E40,Detalle!A:AA,$P$7,0),VLOOKUP(E40,Detalle!A:AA,$P$4,0)),0)</f>
        <v>0</v>
      </c>
      <c r="Q40" s="126">
        <f>IFERROR(MIN(VLOOKUP(E40,Detalle!A:AA,$Q$6,0),VLOOKUP(E40,Detalle!A:AA,$Q$7,0)),0)</f>
        <v>3990</v>
      </c>
      <c r="R40" s="126">
        <f>IFERROR(MIN(VLOOKUP(E40,Detalle!A:AA,$R$6,0),VLOOKUP(E40,Detalle!A:AA,$R$7,0)),0)</f>
        <v>7990</v>
      </c>
      <c r="S40" s="126">
        <f>IFERROR(MIN(VLOOKUP(E40,Detalle!A:AA,$S$6,0),VLOOKUP(E40,Detalle!A:AA,$S$7,0)),0)</f>
        <v>9990</v>
      </c>
      <c r="T40" s="126">
        <f>IFERROR(MAX(VLOOKUP(E40,Detalle!A:AA,$P$6,0),VLOOKUP(E40,Detalle!A:AA,$P$7,0),VLOOKUP(E40,Detalle!A:AA,$P$4,0)),0)</f>
        <v>0</v>
      </c>
      <c r="U40" s="126">
        <f>IFERROR(MAX(VLOOKUP(E40,Detalle!A:AA,$Q$6,0),VLOOKUP(E40,Detalle!A:AA,$Q$7,0)),0)</f>
        <v>4490</v>
      </c>
      <c r="V40" s="126">
        <f>IFERROR(MAX(VLOOKUP(E40,Detalle!A:AA,$R$6,0),VLOOKUP(E40,Detalle!A:AA,$R$7,0)),0)</f>
        <v>9990</v>
      </c>
      <c r="W40" s="126">
        <f>IFERROR(MAX(VLOOKUP(E40,Detalle!A:AA,$S$6,0),VLOOKUP(E40,Detalle!A:AA,$S$7,0)),0)</f>
        <v>10990</v>
      </c>
      <c r="X40" s="126">
        <f t="shared" si="4"/>
        <v>1490</v>
      </c>
      <c r="Y40" s="126">
        <f t="shared" si="5"/>
        <v>1490</v>
      </c>
      <c r="Z40" s="126">
        <f t="shared" si="6"/>
        <v>1490</v>
      </c>
      <c r="AA40" s="126">
        <f t="shared" si="7"/>
        <v>1490</v>
      </c>
      <c r="AB40" s="126">
        <f t="shared" si="8"/>
        <v>1490</v>
      </c>
      <c r="AC40" s="126">
        <f t="shared" si="9"/>
        <v>1490</v>
      </c>
      <c r="AD40" s="126">
        <f t="shared" si="10"/>
        <v>1490</v>
      </c>
      <c r="AE40" s="126">
        <f t="shared" si="11"/>
        <v>1490</v>
      </c>
      <c r="AF40" s="126" t="s">
        <v>8</v>
      </c>
      <c r="AG40" s="126" t="s">
        <v>8</v>
      </c>
      <c r="AH40" s="126" t="s">
        <v>8</v>
      </c>
      <c r="AI40" s="126" t="s">
        <v>8</v>
      </c>
      <c r="AJ40" s="126">
        <f t="shared" si="12"/>
        <v>1490</v>
      </c>
      <c r="AK40" s="126">
        <f t="shared" si="13"/>
        <v>1490</v>
      </c>
      <c r="AL40" s="126">
        <f t="shared" si="14"/>
        <v>1490</v>
      </c>
      <c r="AM40" s="126">
        <f t="shared" si="15"/>
        <v>1490</v>
      </c>
      <c r="AN40" s="126">
        <f t="shared" si="16"/>
        <v>1490</v>
      </c>
      <c r="AO40" s="126">
        <f t="shared" si="17"/>
        <v>1490</v>
      </c>
      <c r="AP40" s="126">
        <f t="shared" si="18"/>
        <v>1490</v>
      </c>
      <c r="AQ40" s="126">
        <f t="shared" si="19"/>
        <v>1490</v>
      </c>
      <c r="AR40" s="126">
        <f t="shared" si="20"/>
        <v>1490</v>
      </c>
      <c r="AS40" s="126">
        <f t="shared" si="21"/>
        <v>1490</v>
      </c>
      <c r="AT40" s="126">
        <f t="shared" si="22"/>
        <v>1490</v>
      </c>
      <c r="AU40" s="126">
        <f t="shared" si="23"/>
        <v>1490</v>
      </c>
      <c r="AV40" s="126">
        <f t="shared" si="24"/>
        <v>1490</v>
      </c>
      <c r="AW40" s="126">
        <f t="shared" si="25"/>
        <v>1490</v>
      </c>
      <c r="AX40" s="126">
        <f t="shared" si="26"/>
        <v>1490</v>
      </c>
      <c r="AY40" s="126">
        <f t="shared" si="27"/>
        <v>1490</v>
      </c>
      <c r="AZ40" s="126">
        <f t="shared" si="28"/>
        <v>1490</v>
      </c>
      <c r="BA40" s="126">
        <f t="shared" si="29"/>
        <v>1490</v>
      </c>
      <c r="BB40" s="126">
        <f t="shared" si="30"/>
        <v>1490</v>
      </c>
      <c r="BC40" s="126">
        <f t="shared" si="31"/>
        <v>1490</v>
      </c>
      <c r="BD40" s="126" t="s">
        <v>8</v>
      </c>
      <c r="BE40" s="126" t="s">
        <v>8</v>
      </c>
      <c r="BF40" s="126" t="s">
        <v>8</v>
      </c>
      <c r="BG40" s="126" t="s">
        <v>8</v>
      </c>
      <c r="BI40" s="127" t="s">
        <v>154</v>
      </c>
      <c r="BJ40" s="39" t="s">
        <v>203</v>
      </c>
      <c r="BK40" s="39" t="s">
        <v>263</v>
      </c>
      <c r="BL40" s="39">
        <v>35</v>
      </c>
    </row>
    <row r="41" spans="1:64" x14ac:dyDescent="0.25">
      <c r="A41" s="128">
        <f t="shared" si="32"/>
        <v>7001</v>
      </c>
      <c r="B41" s="128">
        <f t="shared" si="33"/>
        <v>7490</v>
      </c>
      <c r="C41" s="129"/>
      <c r="D41" t="s">
        <v>110</v>
      </c>
      <c r="E41" s="15" t="s">
        <v>110</v>
      </c>
      <c r="F41" s="15" t="s">
        <v>260</v>
      </c>
      <c r="G41" s="15">
        <v>322</v>
      </c>
      <c r="H41" s="125">
        <v>1</v>
      </c>
      <c r="I41" s="125">
        <v>1</v>
      </c>
      <c r="J41" s="125">
        <v>1</v>
      </c>
      <c r="K41" s="125">
        <v>1</v>
      </c>
      <c r="L41" s="126">
        <f t="shared" si="0"/>
        <v>0</v>
      </c>
      <c r="M41" s="126">
        <f t="shared" si="1"/>
        <v>0</v>
      </c>
      <c r="N41" s="126">
        <f t="shared" si="2"/>
        <v>0</v>
      </c>
      <c r="O41" s="126">
        <f t="shared" si="3"/>
        <v>0</v>
      </c>
      <c r="P41" s="126">
        <f>IFERROR(MIN(VLOOKUP(E41,Detalle!A:AA,$P$6,0),VLOOKUP(E41,Detalle!A:AA,$P$7,0),VLOOKUP(E41,Detalle!A:AA,$P$4,0)),0)</f>
        <v>0</v>
      </c>
      <c r="Q41" s="126">
        <f>IFERROR(MIN(VLOOKUP(E41,Detalle!A:AA,$Q$6,0),VLOOKUP(E41,Detalle!A:AA,$Q$7,0)),0)</f>
        <v>3990</v>
      </c>
      <c r="R41" s="126">
        <f>IFERROR(MIN(VLOOKUP(E41,Detalle!A:AA,$R$6,0),VLOOKUP(E41,Detalle!A:AA,$R$7,0)),0)</f>
        <v>7790</v>
      </c>
      <c r="S41" s="126">
        <f>IFERROR(MIN(VLOOKUP(E41,Detalle!A:AA,$S$6,0),VLOOKUP(E41,Detalle!A:AA,$S$7,0)),0)</f>
        <v>8990</v>
      </c>
      <c r="T41" s="126">
        <f>IFERROR(MAX(VLOOKUP(E41,Detalle!A:AA,$P$6,0),VLOOKUP(E41,Detalle!A:AA,$P$7,0),VLOOKUP(E41,Detalle!A:AA,$P$4,0)),0)</f>
        <v>0</v>
      </c>
      <c r="U41" s="126">
        <f>IFERROR(MAX(VLOOKUP(E41,Detalle!A:AA,$Q$6,0),VLOOKUP(E41,Detalle!A:AA,$Q$7,0)),0)</f>
        <v>4850</v>
      </c>
      <c r="V41" s="126">
        <f>IFERROR(MAX(VLOOKUP(E41,Detalle!A:AA,$R$6,0),VLOOKUP(E41,Detalle!A:AA,$R$7,0)),0)</f>
        <v>8990</v>
      </c>
      <c r="W41" s="126">
        <f>IFERROR(MAX(VLOOKUP(E41,Detalle!A:AA,$S$6,0),VLOOKUP(E41,Detalle!A:AA,$S$7,0)),0)</f>
        <v>9990</v>
      </c>
      <c r="X41" s="126">
        <f t="shared" si="4"/>
        <v>1490</v>
      </c>
      <c r="Y41" s="126">
        <f t="shared" si="5"/>
        <v>1490</v>
      </c>
      <c r="Z41" s="126">
        <f t="shared" si="6"/>
        <v>1490</v>
      </c>
      <c r="AA41" s="126">
        <f t="shared" si="7"/>
        <v>1490</v>
      </c>
      <c r="AB41" s="126">
        <f t="shared" si="8"/>
        <v>1490</v>
      </c>
      <c r="AC41" s="126">
        <f t="shared" si="9"/>
        <v>1490</v>
      </c>
      <c r="AD41" s="126">
        <f t="shared" si="10"/>
        <v>1490</v>
      </c>
      <c r="AE41" s="126">
        <f t="shared" si="11"/>
        <v>1490</v>
      </c>
      <c r="AF41" s="126" t="s">
        <v>8</v>
      </c>
      <c r="AG41" s="126" t="s">
        <v>8</v>
      </c>
      <c r="AH41" s="126" t="s">
        <v>8</v>
      </c>
      <c r="AI41" s="126" t="s">
        <v>8</v>
      </c>
      <c r="AJ41" s="126">
        <f t="shared" si="12"/>
        <v>1490</v>
      </c>
      <c r="AK41" s="126">
        <f t="shared" si="13"/>
        <v>1490</v>
      </c>
      <c r="AL41" s="126">
        <f t="shared" si="14"/>
        <v>1490</v>
      </c>
      <c r="AM41" s="126">
        <f t="shared" si="15"/>
        <v>1490</v>
      </c>
      <c r="AN41" s="126">
        <f t="shared" si="16"/>
        <v>1490</v>
      </c>
      <c r="AO41" s="126">
        <f t="shared" si="17"/>
        <v>1490</v>
      </c>
      <c r="AP41" s="126">
        <f t="shared" si="18"/>
        <v>1490</v>
      </c>
      <c r="AQ41" s="126">
        <f t="shared" si="19"/>
        <v>1490</v>
      </c>
      <c r="AR41" s="126">
        <f t="shared" si="20"/>
        <v>1490</v>
      </c>
      <c r="AS41" s="126">
        <f t="shared" si="21"/>
        <v>1490</v>
      </c>
      <c r="AT41" s="126">
        <f t="shared" si="22"/>
        <v>1490</v>
      </c>
      <c r="AU41" s="126">
        <f t="shared" si="23"/>
        <v>1490</v>
      </c>
      <c r="AV41" s="126">
        <f t="shared" si="24"/>
        <v>1490</v>
      </c>
      <c r="AW41" s="126">
        <f t="shared" si="25"/>
        <v>1490</v>
      </c>
      <c r="AX41" s="126">
        <f t="shared" si="26"/>
        <v>1490</v>
      </c>
      <c r="AY41" s="126">
        <f t="shared" si="27"/>
        <v>1490</v>
      </c>
      <c r="AZ41" s="126">
        <f t="shared" si="28"/>
        <v>1490</v>
      </c>
      <c r="BA41" s="126">
        <f t="shared" si="29"/>
        <v>1490</v>
      </c>
      <c r="BB41" s="126">
        <f t="shared" si="30"/>
        <v>1490</v>
      </c>
      <c r="BC41" s="126">
        <f t="shared" si="31"/>
        <v>1490</v>
      </c>
      <c r="BD41" s="126" t="s">
        <v>8</v>
      </c>
      <c r="BE41" s="126" t="s">
        <v>8</v>
      </c>
      <c r="BF41" s="126" t="s">
        <v>8</v>
      </c>
      <c r="BG41" s="126" t="s">
        <v>8</v>
      </c>
      <c r="BI41" s="127" t="s">
        <v>154</v>
      </c>
      <c r="BJ41" s="39" t="s">
        <v>204</v>
      </c>
      <c r="BK41" s="39" t="s">
        <v>264</v>
      </c>
      <c r="BL41" s="39">
        <v>39</v>
      </c>
    </row>
    <row r="42" spans="1:64" x14ac:dyDescent="0.25">
      <c r="A42" s="128">
        <f t="shared" si="32"/>
        <v>7501</v>
      </c>
      <c r="B42" s="128">
        <f t="shared" si="33"/>
        <v>7990</v>
      </c>
      <c r="C42" s="129"/>
      <c r="D42" t="s">
        <v>111</v>
      </c>
      <c r="E42" s="15" t="s">
        <v>111</v>
      </c>
      <c r="F42" s="15" t="s">
        <v>260</v>
      </c>
      <c r="G42" s="15">
        <v>324</v>
      </c>
      <c r="H42" s="125">
        <v>1</v>
      </c>
      <c r="I42" s="125">
        <v>1</v>
      </c>
      <c r="J42" s="125">
        <v>1</v>
      </c>
      <c r="K42" s="125">
        <v>1</v>
      </c>
      <c r="L42" s="126">
        <f t="shared" ref="L42:L73" si="34">H42*$B$1</f>
        <v>0</v>
      </c>
      <c r="M42" s="126">
        <f t="shared" ref="M42:M73" si="35">I42*$B$1</f>
        <v>0</v>
      </c>
      <c r="N42" s="126">
        <f t="shared" ref="N42:N73" si="36">J42*$B$1</f>
        <v>0</v>
      </c>
      <c r="O42" s="126">
        <f t="shared" ref="O42:O73" si="37">K42*$B$1</f>
        <v>0</v>
      </c>
      <c r="P42" s="126">
        <f>IFERROR(MIN(VLOOKUP(E42,Detalle!A:AA,$P$6,0),VLOOKUP(E42,Detalle!A:AA,$P$7,0),VLOOKUP(E42,Detalle!A:AA,$P$4,0)),0)</f>
        <v>0</v>
      </c>
      <c r="Q42" s="126">
        <f>IFERROR(MIN(VLOOKUP(E42,Detalle!A:AA,$Q$6,0),VLOOKUP(E42,Detalle!A:AA,$Q$7,0)),0)</f>
        <v>3990</v>
      </c>
      <c r="R42" s="126">
        <f>IFERROR(MIN(VLOOKUP(E42,Detalle!A:AA,$R$6,0),VLOOKUP(E42,Detalle!A:AA,$R$7,0)),0)</f>
        <v>7490</v>
      </c>
      <c r="S42" s="126">
        <f>IFERROR(MIN(VLOOKUP(E42,Detalle!A:AA,$S$6,0),VLOOKUP(E42,Detalle!A:AA,$S$7,0)),0)</f>
        <v>8990</v>
      </c>
      <c r="T42" s="126">
        <f>IFERROR(MAX(VLOOKUP(E42,Detalle!A:AA,$P$6,0),VLOOKUP(E42,Detalle!A:AA,$P$7,0),VLOOKUP(E42,Detalle!A:AA,$P$4,0)),0)</f>
        <v>0</v>
      </c>
      <c r="U42" s="126">
        <f>IFERROR(MAX(VLOOKUP(E42,Detalle!A:AA,$Q$6,0),VLOOKUP(E42,Detalle!A:AA,$Q$7,0)),0)</f>
        <v>4490</v>
      </c>
      <c r="V42" s="126">
        <f>IFERROR(MAX(VLOOKUP(E42,Detalle!A:AA,$R$6,0),VLOOKUP(E42,Detalle!A:AA,$R$7,0)),0)</f>
        <v>8990</v>
      </c>
      <c r="W42" s="126">
        <f>IFERROR(MAX(VLOOKUP(E42,Detalle!A:AA,$S$6,0),VLOOKUP(E42,Detalle!A:AA,$S$7,0)),0)</f>
        <v>9990</v>
      </c>
      <c r="X42" s="126">
        <f t="shared" ref="X42:X73" si="38">INDEX($A$27:$B$246,MATCH(IFERROR(IF(P42*(1+$Y$5)&lt;H42,H42,IF(P42*(1+$Y$5)&gt;L42,L42,P42*(1+$Y$5))),0),$A$27:$A$246,1),2)</f>
        <v>1490</v>
      </c>
      <c r="Y42" s="126">
        <f t="shared" ref="Y42:Y73" si="39">INDEX($A$27:$B$246,MATCH(IFERROR(IF(Q42*(1+$Y$5)&lt;I42,I42,IF(Q42*(1+$Y$5)&gt;M42,M42,Q42*(1+$Y$5))),0),$A$27:$A$246,1),2)</f>
        <v>1490</v>
      </c>
      <c r="Z42" s="126">
        <f t="shared" ref="Z42:Z73" si="40">INDEX($A$27:$B$246,MATCH(IFERROR(IF(R42*(1+$Y$5)&lt;J42,J42,IF(R42*(1+$Y$5)&gt;N42,N42,R42*(1+$Y$5))),0),$A$27:$A$246,1),2)</f>
        <v>1490</v>
      </c>
      <c r="AA42" s="126">
        <f t="shared" ref="AA42:AA73" si="41">INDEX($A$27:$B$246,MATCH(IFERROR(IF(S42*(1+$Y$5)&lt;K42,K42,IF(S42*(1+$Y$5)&gt;O42,O42,S42*(1+$Y$5))),0),$A$27:$A$246,1),2)</f>
        <v>1490</v>
      </c>
      <c r="AB42" s="126">
        <f t="shared" ref="AB42:AB73" si="42">INDEX($A$27:$B$246,MATCH(IFERROR(IF(P42-$AC$5&lt;H42,H42,IF(P42-$AC$5&gt;L42,L42,P42-$AC$5)),0),$A$27:$A$246,1),2)</f>
        <v>1490</v>
      </c>
      <c r="AC42" s="126">
        <f t="shared" ref="AC42:AC73" si="43">INDEX($A$27:$B$246,MATCH(IFERROR(IF(Q42-$AC$5&lt;I42,I42,IF(Q42-$AC$5&gt;M42,M42,Q42-$AC$5)),0),$A$27:$A$246,1),2)</f>
        <v>1490</v>
      </c>
      <c r="AD42" s="126">
        <f t="shared" ref="AD42:AD73" si="44">INDEX($A$27:$B$246,MATCH(IFERROR(IF(R42-$AC$5&lt;J42,J42,IF(R42-$AC$5&gt;N42,N42,R42-$AC$5)),0),$A$27:$A$246,1),2)</f>
        <v>1490</v>
      </c>
      <c r="AE42" s="126">
        <f t="shared" ref="AE42:AE73" si="45">INDEX($A$27:$B$246,MATCH(IFERROR(IF(S42-$AC$5&lt;K42,K42,IF(S42-$AC$5&gt;O42,O42,S42-$AC$5)),0),$A$27:$A$246,1),2)</f>
        <v>1490</v>
      </c>
      <c r="AF42" s="126" t="s">
        <v>8</v>
      </c>
      <c r="AG42" s="126" t="s">
        <v>8</v>
      </c>
      <c r="AH42" s="126" t="s">
        <v>8</v>
      </c>
      <c r="AI42" s="126" t="s">
        <v>8</v>
      </c>
      <c r="AJ42" s="126">
        <f t="shared" ref="AJ42:AJ73" si="46">INDEX($A$27:$B$246,MATCH(IFERROR(IF(T42&lt;H42,H42,IF(T42&gt;L42,L42,T42)),0),$A$27:$A$246,1),2)</f>
        <v>1490</v>
      </c>
      <c r="AK42" s="126">
        <f t="shared" ref="AK42:AK73" si="47">INDEX($A$27:$B$246,MATCH(IFERROR(IF(U42&lt;I42,I42,IF(U42&gt;M42,M42,U42)),0),$A$27:$A$246,1),2)</f>
        <v>1490</v>
      </c>
      <c r="AL42" s="126">
        <f t="shared" ref="AL42:AL73" si="48">INDEX($A$27:$B$246,MATCH(IFERROR(IF(V42&lt;J42,J42,IF(V42&gt;N42,N42,V42)),0),$A$27:$A$246,1),2)</f>
        <v>1490</v>
      </c>
      <c r="AM42" s="126">
        <f t="shared" ref="AM42:AM73" si="49">INDEX($A$27:$B$246,MATCH(IFERROR(IF(W42&lt;K42,K42,IF(W42&gt;O42,O42,W42)),0),$A$27:$A$246,1),2)</f>
        <v>1490</v>
      </c>
      <c r="AN42" s="126">
        <f t="shared" ref="AN42:AN73" si="50">INDEX($A$27:$B$246,MATCH(IFERROR(IF(T42&lt;H42,H42,IF(T42&gt;L42,L42,T42)),0),$A$27:$A$246,1),2)</f>
        <v>1490</v>
      </c>
      <c r="AO42" s="126">
        <f t="shared" ref="AO42:AO73" si="51">INDEX($A$27:$B$246,MATCH(IFERROR(IF(U42&lt;I42,I42,IF(U42&gt;M42,M42,U42)),0),$A$27:$A$246,1),2)</f>
        <v>1490</v>
      </c>
      <c r="AP42" s="126">
        <f t="shared" ref="AP42:AP73" si="52">INDEX($A$27:$B$246,MATCH(IFERROR(IF(V42&lt;J42,J42,IF(V42&gt;N42,N42,V42)),0),$A$27:$A$246,1),2)</f>
        <v>1490</v>
      </c>
      <c r="AQ42" s="126">
        <f t="shared" ref="AQ42:AQ73" si="53">INDEX($A$27:$B$246,MATCH(IFERROR(IF(W42&lt;K42,K42,IF(W42&gt;O42,O42,W42)),0),$A$27:$A$246,1),2)</f>
        <v>1490</v>
      </c>
      <c r="AR42" s="126">
        <f t="shared" ref="AR42:AR73" si="54">INDEX($A$27:$B$246,MATCH(IFERROR(IF(T42+$AS$5&lt;H42,H42,IF(T42+$AS$5&gt;L42,L42,T42+$AS$5)),0),$A$27:$A$246,1),2)</f>
        <v>1490</v>
      </c>
      <c r="AS42" s="126">
        <f t="shared" ref="AS42:AS73" si="55">INDEX($A$27:$B$246,MATCH(IFERROR(IF(U42+$AS$5&lt;I42,I42,IF(U42+$AS$5&gt;M42,M42,U42+$AS$5)),0),$A$27:$A$246,1),2)</f>
        <v>1490</v>
      </c>
      <c r="AT42" s="126">
        <f t="shared" ref="AT42:AT73" si="56">INDEX($A$27:$B$246,MATCH(IFERROR(IF(V42+$AS$5&lt;J42,J42,IF(V42+$AS$5&gt;N42,N42,V42+$AS$5)),0),$A$27:$A$246,1),2)</f>
        <v>1490</v>
      </c>
      <c r="AU42" s="126">
        <f t="shared" ref="AU42:AU73" si="57">INDEX($A$27:$B$246,MATCH(IFERROR(IF(W42+$AS$5&lt;K42,K42,IF(W42+$AS$5&gt;O42,O42,W42+$AS$5)),0),$A$27:$A$246,1),2)</f>
        <v>1490</v>
      </c>
      <c r="AV42" s="126">
        <f t="shared" ref="AV42:AV73" si="58">INDEX($A$27:$B$246,MATCH(IFERROR(IF(T42+$AW$5&lt;H42,H42,IF(T42+$AW$5&gt;L42,L42,T42+$AW$5)),0),$A$27:$A$246,1),2)</f>
        <v>1490</v>
      </c>
      <c r="AW42" s="126">
        <f t="shared" ref="AW42:AW73" si="59">INDEX($A$27:$B$246,MATCH(IFERROR(IF(U42+$AW$5&lt;I42,I42,IF(U42+$AW$5&gt;M42,M42,U42+$AW$5)),0),$A$27:$A$246,1),2)</f>
        <v>1490</v>
      </c>
      <c r="AX42" s="126">
        <f t="shared" ref="AX42:AX73" si="60">INDEX($A$27:$B$246,MATCH(IFERROR(IF(V42+$AW$5&lt;J42,J42,IF(V42+$AW$5&gt;N42,N42,V42+$AW$5)),0),$A$27:$A$246,1),2)</f>
        <v>1490</v>
      </c>
      <c r="AY42" s="126">
        <f t="shared" ref="AY42:AY73" si="61">INDEX($A$27:$B$246,MATCH(IFERROR(IF(W42+$AW$5&lt;K42,K42,IF(W42+$AW$5&gt;O42,O42,W42+$AW$5)),0),$A$27:$A$246,1),2)</f>
        <v>1490</v>
      </c>
      <c r="AZ42" s="126">
        <f t="shared" ref="AZ42:AZ73" si="62">INDEX($A$27:$B$246,MATCH(IFERROR(IF(T42+$BA$5&lt;H42,H42,IF(T42+$BA$5&gt;L42,L42,T42+$BA$5)),0),$A$27:$A$246,1),2)</f>
        <v>1490</v>
      </c>
      <c r="BA42" s="126">
        <f t="shared" ref="BA42:BA73" si="63">INDEX($A$27:$B$246,MATCH(IFERROR(IF(U42+$BA$5&lt;I42,I42,IF(U42+$BA$5&gt;M42,M42,U42+$BA$5)),0),$A$27:$A$246,1),2)</f>
        <v>1490</v>
      </c>
      <c r="BB42" s="126">
        <f t="shared" ref="BB42:BB73" si="64">INDEX($A$27:$B$246,MATCH(IFERROR(IF(V42+$BA$5&lt;J42,J42,IF(V42+$BA$5&gt;N42,N42,V42+$BA$5)),0),$A$27:$A$246,1),2)</f>
        <v>1490</v>
      </c>
      <c r="BC42" s="126">
        <f t="shared" ref="BC42:BC73" si="65">INDEX($A$27:$B$246,MATCH(IFERROR(IF(W42+$BA$5&lt;K42,K42,IF(W42+$BA$5&gt;O42,O42,W42+$BA$5)),0),$A$27:$A$246,1),2)</f>
        <v>1490</v>
      </c>
      <c r="BD42" s="126" t="s">
        <v>8</v>
      </c>
      <c r="BE42" s="126" t="s">
        <v>8</v>
      </c>
      <c r="BF42" s="126" t="s">
        <v>8</v>
      </c>
      <c r="BG42" s="126" t="s">
        <v>8</v>
      </c>
      <c r="BI42" s="127" t="s">
        <v>154</v>
      </c>
      <c r="BJ42" s="39" t="s">
        <v>205</v>
      </c>
      <c r="BK42" s="39" t="s">
        <v>265</v>
      </c>
      <c r="BL42" s="39">
        <v>43</v>
      </c>
    </row>
    <row r="43" spans="1:64" x14ac:dyDescent="0.25">
      <c r="A43" s="128">
        <f t="shared" si="32"/>
        <v>8001</v>
      </c>
      <c r="B43" s="128">
        <f t="shared" si="33"/>
        <v>8490</v>
      </c>
      <c r="C43" s="129"/>
      <c r="D43" t="s">
        <v>266</v>
      </c>
      <c r="E43" s="15" t="s">
        <v>112</v>
      </c>
      <c r="F43" s="15" t="s">
        <v>260</v>
      </c>
      <c r="G43" s="15">
        <v>326</v>
      </c>
      <c r="H43" s="125">
        <v>1</v>
      </c>
      <c r="I43" s="125">
        <v>1</v>
      </c>
      <c r="J43" s="125">
        <v>1</v>
      </c>
      <c r="K43" s="125">
        <v>1</v>
      </c>
      <c r="L43" s="126">
        <f t="shared" si="34"/>
        <v>0</v>
      </c>
      <c r="M43" s="126">
        <f t="shared" si="35"/>
        <v>0</v>
      </c>
      <c r="N43" s="126">
        <f t="shared" si="36"/>
        <v>0</v>
      </c>
      <c r="O43" s="126">
        <f t="shared" si="37"/>
        <v>0</v>
      </c>
      <c r="P43" s="126">
        <f>IFERROR(MIN(VLOOKUP(E43,Detalle!A:AA,$P$6,0),VLOOKUP(E43,Detalle!A:AA,$P$7,0),VLOOKUP(E43,Detalle!A:AA,$P$4,0)),0)</f>
        <v>0</v>
      </c>
      <c r="Q43" s="126">
        <f>IFERROR(MIN(VLOOKUP(E43,Detalle!A:AA,$Q$6,0),VLOOKUP(E43,Detalle!A:AA,$Q$7,0)),0)</f>
        <v>3990</v>
      </c>
      <c r="R43" s="126">
        <f>IFERROR(MIN(VLOOKUP(E43,Detalle!A:AA,$R$6,0),VLOOKUP(E43,Detalle!A:AA,$R$7,0)),0)</f>
        <v>7790</v>
      </c>
      <c r="S43" s="126">
        <f>IFERROR(MIN(VLOOKUP(E43,Detalle!A:AA,$S$6,0),VLOOKUP(E43,Detalle!A:AA,$S$7,0)),0)</f>
        <v>8990</v>
      </c>
      <c r="T43" s="126">
        <f>IFERROR(MAX(VLOOKUP(E43,Detalle!A:AA,$P$6,0),VLOOKUP(E43,Detalle!A:AA,$P$7,0),VLOOKUP(E43,Detalle!A:AA,$P$4,0)),0)</f>
        <v>0</v>
      </c>
      <c r="U43" s="126">
        <f>IFERROR(MAX(VLOOKUP(E43,Detalle!A:AA,$Q$6,0),VLOOKUP(E43,Detalle!A:AA,$Q$7,0)),0)</f>
        <v>3990</v>
      </c>
      <c r="V43" s="126">
        <f>IFERROR(MAX(VLOOKUP(E43,Detalle!A:AA,$R$6,0),VLOOKUP(E43,Detalle!A:AA,$R$7,0)),0)</f>
        <v>8990</v>
      </c>
      <c r="W43" s="126">
        <f>IFERROR(MAX(VLOOKUP(E43,Detalle!A:AA,$S$6,0),VLOOKUP(E43,Detalle!A:AA,$S$7,0)),0)</f>
        <v>9990</v>
      </c>
      <c r="X43" s="126">
        <f t="shared" si="38"/>
        <v>1490</v>
      </c>
      <c r="Y43" s="126">
        <f t="shared" si="39"/>
        <v>1490</v>
      </c>
      <c r="Z43" s="126">
        <f t="shared" si="40"/>
        <v>1490</v>
      </c>
      <c r="AA43" s="126">
        <f t="shared" si="41"/>
        <v>1490</v>
      </c>
      <c r="AB43" s="126">
        <f t="shared" si="42"/>
        <v>1490</v>
      </c>
      <c r="AC43" s="126">
        <f t="shared" si="43"/>
        <v>1490</v>
      </c>
      <c r="AD43" s="126">
        <f t="shared" si="44"/>
        <v>1490</v>
      </c>
      <c r="AE43" s="126">
        <f t="shared" si="45"/>
        <v>1490</v>
      </c>
      <c r="AF43" s="126" t="s">
        <v>8</v>
      </c>
      <c r="AG43" s="126" t="s">
        <v>8</v>
      </c>
      <c r="AH43" s="126" t="s">
        <v>8</v>
      </c>
      <c r="AI43" s="126" t="s">
        <v>8</v>
      </c>
      <c r="AJ43" s="126">
        <f t="shared" si="46"/>
        <v>1490</v>
      </c>
      <c r="AK43" s="126">
        <f t="shared" si="47"/>
        <v>1490</v>
      </c>
      <c r="AL43" s="126">
        <f t="shared" si="48"/>
        <v>1490</v>
      </c>
      <c r="AM43" s="126">
        <f t="shared" si="49"/>
        <v>1490</v>
      </c>
      <c r="AN43" s="126">
        <f t="shared" si="50"/>
        <v>1490</v>
      </c>
      <c r="AO43" s="126">
        <f t="shared" si="51"/>
        <v>1490</v>
      </c>
      <c r="AP43" s="126">
        <f t="shared" si="52"/>
        <v>1490</v>
      </c>
      <c r="AQ43" s="126">
        <f t="shared" si="53"/>
        <v>1490</v>
      </c>
      <c r="AR43" s="126">
        <f t="shared" si="54"/>
        <v>1490</v>
      </c>
      <c r="AS43" s="126">
        <f t="shared" si="55"/>
        <v>1490</v>
      </c>
      <c r="AT43" s="126">
        <f t="shared" si="56"/>
        <v>1490</v>
      </c>
      <c r="AU43" s="126">
        <f t="shared" si="57"/>
        <v>1490</v>
      </c>
      <c r="AV43" s="126">
        <f t="shared" si="58"/>
        <v>1490</v>
      </c>
      <c r="AW43" s="126">
        <f t="shared" si="59"/>
        <v>1490</v>
      </c>
      <c r="AX43" s="126">
        <f t="shared" si="60"/>
        <v>1490</v>
      </c>
      <c r="AY43" s="126">
        <f t="shared" si="61"/>
        <v>1490</v>
      </c>
      <c r="AZ43" s="126">
        <f t="shared" si="62"/>
        <v>1490</v>
      </c>
      <c r="BA43" s="126">
        <f t="shared" si="63"/>
        <v>1490</v>
      </c>
      <c r="BB43" s="126">
        <f t="shared" si="64"/>
        <v>1490</v>
      </c>
      <c r="BC43" s="126">
        <f t="shared" si="65"/>
        <v>1490</v>
      </c>
      <c r="BD43" s="126" t="s">
        <v>8</v>
      </c>
      <c r="BE43" s="126" t="s">
        <v>8</v>
      </c>
      <c r="BF43" s="126" t="s">
        <v>8</v>
      </c>
      <c r="BG43" s="126" t="s">
        <v>8</v>
      </c>
      <c r="BI43" s="127" t="s">
        <v>154</v>
      </c>
      <c r="BJ43" s="39" t="s">
        <v>206</v>
      </c>
      <c r="BK43" s="39" t="s">
        <v>267</v>
      </c>
      <c r="BL43" s="39">
        <v>47</v>
      </c>
    </row>
    <row r="44" spans="1:64" x14ac:dyDescent="0.25">
      <c r="A44" s="128">
        <f t="shared" si="32"/>
        <v>8501</v>
      </c>
      <c r="B44" s="128">
        <f t="shared" si="33"/>
        <v>8990</v>
      </c>
      <c r="C44" s="129"/>
      <c r="D44" t="s">
        <v>113</v>
      </c>
      <c r="E44" s="15" t="s">
        <v>113</v>
      </c>
      <c r="F44" s="15" t="s">
        <v>260</v>
      </c>
      <c r="G44" s="15">
        <v>327</v>
      </c>
      <c r="H44" s="125">
        <v>1</v>
      </c>
      <c r="I44" s="125">
        <v>1</v>
      </c>
      <c r="J44" s="125">
        <v>1</v>
      </c>
      <c r="K44" s="125">
        <v>1</v>
      </c>
      <c r="L44" s="126">
        <f t="shared" si="34"/>
        <v>0</v>
      </c>
      <c r="M44" s="126">
        <f t="shared" si="35"/>
        <v>0</v>
      </c>
      <c r="N44" s="126">
        <f t="shared" si="36"/>
        <v>0</v>
      </c>
      <c r="O44" s="126">
        <f t="shared" si="37"/>
        <v>0</v>
      </c>
      <c r="P44" s="126">
        <f>IFERROR(MIN(VLOOKUP(E44,Detalle!A:AA,$P$6,0),VLOOKUP(E44,Detalle!A:AA,$P$7,0),VLOOKUP(E44,Detalle!A:AA,$P$4,0)),0)</f>
        <v>0</v>
      </c>
      <c r="Q44" s="126">
        <f>IFERROR(MIN(VLOOKUP(E44,Detalle!A:AA,$Q$6,0),VLOOKUP(E44,Detalle!A:AA,$Q$7,0)),0)</f>
        <v>3990</v>
      </c>
      <c r="R44" s="126">
        <f>IFERROR(MIN(VLOOKUP(E44,Detalle!A:AA,$R$6,0),VLOOKUP(E44,Detalle!A:AA,$R$7,0)),0)</f>
        <v>7490</v>
      </c>
      <c r="S44" s="126">
        <f>IFERROR(MIN(VLOOKUP(E44,Detalle!A:AA,$S$6,0),VLOOKUP(E44,Detalle!A:AA,$S$7,0)),0)</f>
        <v>8990</v>
      </c>
      <c r="T44" s="126">
        <f>IFERROR(MAX(VLOOKUP(E44,Detalle!A:AA,$P$6,0),VLOOKUP(E44,Detalle!A:AA,$P$7,0),VLOOKUP(E44,Detalle!A:AA,$P$4,0)),0)</f>
        <v>0</v>
      </c>
      <c r="U44" s="126">
        <f>IFERROR(MAX(VLOOKUP(E44,Detalle!A:AA,$Q$6,0),VLOOKUP(E44,Detalle!A:AA,$Q$7,0)),0)</f>
        <v>3990</v>
      </c>
      <c r="V44" s="126">
        <f>IFERROR(MAX(VLOOKUP(E44,Detalle!A:AA,$R$6,0),VLOOKUP(E44,Detalle!A:AA,$R$7,0)),0)</f>
        <v>8990</v>
      </c>
      <c r="W44" s="126">
        <f>IFERROR(MAX(VLOOKUP(E44,Detalle!A:AA,$S$6,0),VLOOKUP(E44,Detalle!A:AA,$S$7,0)),0)</f>
        <v>9990</v>
      </c>
      <c r="X44" s="126">
        <f t="shared" si="38"/>
        <v>1490</v>
      </c>
      <c r="Y44" s="126">
        <f t="shared" si="39"/>
        <v>1490</v>
      </c>
      <c r="Z44" s="126">
        <f t="shared" si="40"/>
        <v>1490</v>
      </c>
      <c r="AA44" s="126">
        <f t="shared" si="41"/>
        <v>1490</v>
      </c>
      <c r="AB44" s="126">
        <f t="shared" si="42"/>
        <v>1490</v>
      </c>
      <c r="AC44" s="126">
        <f t="shared" si="43"/>
        <v>1490</v>
      </c>
      <c r="AD44" s="126">
        <f t="shared" si="44"/>
        <v>1490</v>
      </c>
      <c r="AE44" s="126">
        <f t="shared" si="45"/>
        <v>1490</v>
      </c>
      <c r="AF44" s="126" t="s">
        <v>8</v>
      </c>
      <c r="AG44" s="126" t="s">
        <v>8</v>
      </c>
      <c r="AH44" s="126" t="s">
        <v>8</v>
      </c>
      <c r="AI44" s="126" t="s">
        <v>8</v>
      </c>
      <c r="AJ44" s="126">
        <f t="shared" si="46"/>
        <v>1490</v>
      </c>
      <c r="AK44" s="126">
        <f t="shared" si="47"/>
        <v>1490</v>
      </c>
      <c r="AL44" s="126">
        <f t="shared" si="48"/>
        <v>1490</v>
      </c>
      <c r="AM44" s="126">
        <f t="shared" si="49"/>
        <v>1490</v>
      </c>
      <c r="AN44" s="126">
        <f t="shared" si="50"/>
        <v>1490</v>
      </c>
      <c r="AO44" s="126">
        <f t="shared" si="51"/>
        <v>1490</v>
      </c>
      <c r="AP44" s="126">
        <f t="shared" si="52"/>
        <v>1490</v>
      </c>
      <c r="AQ44" s="126">
        <f t="shared" si="53"/>
        <v>1490</v>
      </c>
      <c r="AR44" s="126">
        <f t="shared" si="54"/>
        <v>1490</v>
      </c>
      <c r="AS44" s="126">
        <f t="shared" si="55"/>
        <v>1490</v>
      </c>
      <c r="AT44" s="126">
        <f t="shared" si="56"/>
        <v>1490</v>
      </c>
      <c r="AU44" s="126">
        <f t="shared" si="57"/>
        <v>1490</v>
      </c>
      <c r="AV44" s="126">
        <f t="shared" si="58"/>
        <v>1490</v>
      </c>
      <c r="AW44" s="126">
        <f t="shared" si="59"/>
        <v>1490</v>
      </c>
      <c r="AX44" s="126">
        <f t="shared" si="60"/>
        <v>1490</v>
      </c>
      <c r="AY44" s="126">
        <f t="shared" si="61"/>
        <v>1490</v>
      </c>
      <c r="AZ44" s="126">
        <f t="shared" si="62"/>
        <v>1490</v>
      </c>
      <c r="BA44" s="126">
        <f t="shared" si="63"/>
        <v>1490</v>
      </c>
      <c r="BB44" s="126">
        <f t="shared" si="64"/>
        <v>1490</v>
      </c>
      <c r="BC44" s="126">
        <f t="shared" si="65"/>
        <v>1490</v>
      </c>
      <c r="BD44" s="126" t="s">
        <v>8</v>
      </c>
      <c r="BE44" s="126" t="s">
        <v>8</v>
      </c>
      <c r="BF44" s="126" t="s">
        <v>8</v>
      </c>
      <c r="BG44" s="126" t="s">
        <v>8</v>
      </c>
      <c r="BI44" s="127" t="s">
        <v>154</v>
      </c>
      <c r="BJ44" s="39" t="s">
        <v>207</v>
      </c>
      <c r="BK44" s="39" t="s">
        <v>268</v>
      </c>
      <c r="BL44" s="39">
        <v>51</v>
      </c>
    </row>
    <row r="45" spans="1:64" x14ac:dyDescent="0.25">
      <c r="A45" s="128">
        <f t="shared" si="32"/>
        <v>9001</v>
      </c>
      <c r="B45" s="128">
        <f t="shared" si="33"/>
        <v>9490</v>
      </c>
      <c r="C45" s="129"/>
      <c r="D45" t="s">
        <v>114</v>
      </c>
      <c r="E45" s="15" t="s">
        <v>114</v>
      </c>
      <c r="F45" s="15" t="s">
        <v>260</v>
      </c>
      <c r="G45" s="15">
        <v>328</v>
      </c>
      <c r="H45" s="125">
        <v>1</v>
      </c>
      <c r="I45" s="125">
        <v>1</v>
      </c>
      <c r="J45" s="125">
        <v>1</v>
      </c>
      <c r="K45" s="125">
        <v>1</v>
      </c>
      <c r="L45" s="126">
        <f t="shared" si="34"/>
        <v>0</v>
      </c>
      <c r="M45" s="126">
        <f t="shared" si="35"/>
        <v>0</v>
      </c>
      <c r="N45" s="126">
        <f t="shared" si="36"/>
        <v>0</v>
      </c>
      <c r="O45" s="126">
        <f t="shared" si="37"/>
        <v>0</v>
      </c>
      <c r="P45" s="126">
        <f>IFERROR(MIN(VLOOKUP(E45,Detalle!A:AA,$P$6,0),VLOOKUP(E45,Detalle!A:AA,$P$7,0),VLOOKUP(E45,Detalle!A:AA,$P$4,0)),0)</f>
        <v>0</v>
      </c>
      <c r="Q45" s="126">
        <f>IFERROR(MIN(VLOOKUP(E45,Detalle!A:AA,$Q$6,0),VLOOKUP(E45,Detalle!A:AA,$Q$7,0)),0)</f>
        <v>3990</v>
      </c>
      <c r="R45" s="126">
        <f>IFERROR(MIN(VLOOKUP(E45,Detalle!A:AA,$R$6,0),VLOOKUP(E45,Detalle!A:AA,$R$7,0)),0)</f>
        <v>7790</v>
      </c>
      <c r="S45" s="126">
        <f>IFERROR(MIN(VLOOKUP(E45,Detalle!A:AA,$S$6,0),VLOOKUP(E45,Detalle!A:AA,$S$7,0)),0)</f>
        <v>8990</v>
      </c>
      <c r="T45" s="126">
        <f>IFERROR(MAX(VLOOKUP(E45,Detalle!A:AA,$P$6,0),VLOOKUP(E45,Detalle!A:AA,$P$7,0),VLOOKUP(E45,Detalle!A:AA,$P$4,0)),0)</f>
        <v>0</v>
      </c>
      <c r="U45" s="126">
        <f>IFERROR(MAX(VLOOKUP(E45,Detalle!A:AA,$Q$6,0),VLOOKUP(E45,Detalle!A:AA,$Q$7,0)),0)</f>
        <v>4850</v>
      </c>
      <c r="V45" s="126">
        <f>IFERROR(MAX(VLOOKUP(E45,Detalle!A:AA,$R$6,0),VLOOKUP(E45,Detalle!A:AA,$R$7,0)),0)</f>
        <v>8990</v>
      </c>
      <c r="W45" s="126">
        <f>IFERROR(MAX(VLOOKUP(E45,Detalle!A:AA,$S$6,0),VLOOKUP(E45,Detalle!A:AA,$S$7,0)),0)</f>
        <v>9990</v>
      </c>
      <c r="X45" s="126">
        <f t="shared" si="38"/>
        <v>1490</v>
      </c>
      <c r="Y45" s="126">
        <f t="shared" si="39"/>
        <v>1490</v>
      </c>
      <c r="Z45" s="126">
        <f t="shared" si="40"/>
        <v>1490</v>
      </c>
      <c r="AA45" s="126">
        <f t="shared" si="41"/>
        <v>1490</v>
      </c>
      <c r="AB45" s="126">
        <f t="shared" si="42"/>
        <v>1490</v>
      </c>
      <c r="AC45" s="126">
        <f t="shared" si="43"/>
        <v>1490</v>
      </c>
      <c r="AD45" s="126">
        <f t="shared" si="44"/>
        <v>1490</v>
      </c>
      <c r="AE45" s="126">
        <f t="shared" si="45"/>
        <v>1490</v>
      </c>
      <c r="AF45" s="126" t="s">
        <v>8</v>
      </c>
      <c r="AG45" s="126" t="s">
        <v>8</v>
      </c>
      <c r="AH45" s="126" t="s">
        <v>8</v>
      </c>
      <c r="AI45" s="126" t="s">
        <v>8</v>
      </c>
      <c r="AJ45" s="126">
        <f t="shared" si="46"/>
        <v>1490</v>
      </c>
      <c r="AK45" s="126">
        <f t="shared" si="47"/>
        <v>1490</v>
      </c>
      <c r="AL45" s="126">
        <f t="shared" si="48"/>
        <v>1490</v>
      </c>
      <c r="AM45" s="126">
        <f t="shared" si="49"/>
        <v>1490</v>
      </c>
      <c r="AN45" s="126">
        <f t="shared" si="50"/>
        <v>1490</v>
      </c>
      <c r="AO45" s="126">
        <f t="shared" si="51"/>
        <v>1490</v>
      </c>
      <c r="AP45" s="126">
        <f t="shared" si="52"/>
        <v>1490</v>
      </c>
      <c r="AQ45" s="126">
        <f t="shared" si="53"/>
        <v>1490</v>
      </c>
      <c r="AR45" s="126">
        <f t="shared" si="54"/>
        <v>1490</v>
      </c>
      <c r="AS45" s="126">
        <f t="shared" si="55"/>
        <v>1490</v>
      </c>
      <c r="AT45" s="126">
        <f t="shared" si="56"/>
        <v>1490</v>
      </c>
      <c r="AU45" s="126">
        <f t="shared" si="57"/>
        <v>1490</v>
      </c>
      <c r="AV45" s="126">
        <f t="shared" si="58"/>
        <v>1490</v>
      </c>
      <c r="AW45" s="126">
        <f t="shared" si="59"/>
        <v>1490</v>
      </c>
      <c r="AX45" s="126">
        <f t="shared" si="60"/>
        <v>1490</v>
      </c>
      <c r="AY45" s="126">
        <f t="shared" si="61"/>
        <v>1490</v>
      </c>
      <c r="AZ45" s="126">
        <f t="shared" si="62"/>
        <v>1490</v>
      </c>
      <c r="BA45" s="126">
        <f t="shared" si="63"/>
        <v>1490</v>
      </c>
      <c r="BB45" s="126">
        <f t="shared" si="64"/>
        <v>1490</v>
      </c>
      <c r="BC45" s="126">
        <f t="shared" si="65"/>
        <v>1490</v>
      </c>
      <c r="BD45" s="126" t="s">
        <v>8</v>
      </c>
      <c r="BE45" s="126" t="s">
        <v>8</v>
      </c>
      <c r="BF45" s="126" t="s">
        <v>8</v>
      </c>
      <c r="BG45" s="126" t="s">
        <v>8</v>
      </c>
      <c r="BI45" s="127" t="s">
        <v>154</v>
      </c>
      <c r="BJ45" s="39" t="s">
        <v>208</v>
      </c>
      <c r="BK45" s="39" t="s">
        <v>269</v>
      </c>
      <c r="BL45" s="39">
        <v>55</v>
      </c>
    </row>
    <row r="46" spans="1:64" x14ac:dyDescent="0.25">
      <c r="A46" s="128">
        <f t="shared" si="32"/>
        <v>9501</v>
      </c>
      <c r="B46" s="128">
        <f t="shared" si="33"/>
        <v>9990</v>
      </c>
      <c r="C46" s="129"/>
      <c r="D46" t="s">
        <v>115</v>
      </c>
      <c r="E46" s="15" t="s">
        <v>115</v>
      </c>
      <c r="F46" s="15" t="s">
        <v>260</v>
      </c>
      <c r="G46" s="15">
        <v>330</v>
      </c>
      <c r="H46" s="125">
        <v>1</v>
      </c>
      <c r="I46" s="125">
        <v>1</v>
      </c>
      <c r="J46" s="125">
        <v>1</v>
      </c>
      <c r="K46" s="125">
        <v>1</v>
      </c>
      <c r="L46" s="126">
        <f t="shared" si="34"/>
        <v>0</v>
      </c>
      <c r="M46" s="126">
        <f t="shared" si="35"/>
        <v>0</v>
      </c>
      <c r="N46" s="126">
        <f t="shared" si="36"/>
        <v>0</v>
      </c>
      <c r="O46" s="126">
        <f t="shared" si="37"/>
        <v>0</v>
      </c>
      <c r="P46" s="126">
        <f>IFERROR(MIN(VLOOKUP(E46,Detalle!A:AA,$P$6,0),VLOOKUP(E46,Detalle!A:AA,$P$7,0),VLOOKUP(E46,Detalle!A:AA,$P$4,0)),0)</f>
        <v>0</v>
      </c>
      <c r="Q46" s="126">
        <f>IFERROR(MIN(VLOOKUP(E46,Detalle!A:AA,$Q$6,0),VLOOKUP(E46,Detalle!A:AA,$Q$7,0)),0)</f>
        <v>3990</v>
      </c>
      <c r="R46" s="126">
        <f>IFERROR(MIN(VLOOKUP(E46,Detalle!A:AA,$R$6,0),VLOOKUP(E46,Detalle!A:AA,$R$7,0)),0)</f>
        <v>7490</v>
      </c>
      <c r="S46" s="126">
        <f>IFERROR(MIN(VLOOKUP(E46,Detalle!A:AA,$S$6,0),VLOOKUP(E46,Detalle!A:AA,$S$7,0)),0)</f>
        <v>8990</v>
      </c>
      <c r="T46" s="126">
        <f>IFERROR(MAX(VLOOKUP(E46,Detalle!A:AA,$P$6,0),VLOOKUP(E46,Detalle!A:AA,$P$7,0),VLOOKUP(E46,Detalle!A:AA,$P$4,0)),0)</f>
        <v>0</v>
      </c>
      <c r="U46" s="126">
        <f>IFERROR(MAX(VLOOKUP(E46,Detalle!A:AA,$Q$6,0),VLOOKUP(E46,Detalle!A:AA,$Q$7,0)),0)</f>
        <v>4490</v>
      </c>
      <c r="V46" s="126">
        <f>IFERROR(MAX(VLOOKUP(E46,Detalle!A:AA,$R$6,0),VLOOKUP(E46,Detalle!A:AA,$R$7,0)),0)</f>
        <v>8990</v>
      </c>
      <c r="W46" s="126">
        <f>IFERROR(MAX(VLOOKUP(E46,Detalle!A:AA,$S$6,0),VLOOKUP(E46,Detalle!A:AA,$S$7,0)),0)</f>
        <v>9990</v>
      </c>
      <c r="X46" s="126">
        <f t="shared" si="38"/>
        <v>1490</v>
      </c>
      <c r="Y46" s="126">
        <f t="shared" si="39"/>
        <v>1490</v>
      </c>
      <c r="Z46" s="126">
        <f t="shared" si="40"/>
        <v>1490</v>
      </c>
      <c r="AA46" s="126">
        <f t="shared" si="41"/>
        <v>1490</v>
      </c>
      <c r="AB46" s="126">
        <f t="shared" si="42"/>
        <v>1490</v>
      </c>
      <c r="AC46" s="126">
        <f t="shared" si="43"/>
        <v>1490</v>
      </c>
      <c r="AD46" s="126">
        <f t="shared" si="44"/>
        <v>1490</v>
      </c>
      <c r="AE46" s="126">
        <f t="shared" si="45"/>
        <v>1490</v>
      </c>
      <c r="AF46" s="126" t="s">
        <v>8</v>
      </c>
      <c r="AG46" s="126" t="s">
        <v>8</v>
      </c>
      <c r="AH46" s="126" t="s">
        <v>8</v>
      </c>
      <c r="AI46" s="126" t="s">
        <v>8</v>
      </c>
      <c r="AJ46" s="126">
        <f t="shared" si="46"/>
        <v>1490</v>
      </c>
      <c r="AK46" s="126">
        <f t="shared" si="47"/>
        <v>1490</v>
      </c>
      <c r="AL46" s="126">
        <f t="shared" si="48"/>
        <v>1490</v>
      </c>
      <c r="AM46" s="126">
        <f t="shared" si="49"/>
        <v>1490</v>
      </c>
      <c r="AN46" s="126">
        <f t="shared" si="50"/>
        <v>1490</v>
      </c>
      <c r="AO46" s="126">
        <f t="shared" si="51"/>
        <v>1490</v>
      </c>
      <c r="AP46" s="126">
        <f t="shared" si="52"/>
        <v>1490</v>
      </c>
      <c r="AQ46" s="126">
        <f t="shared" si="53"/>
        <v>1490</v>
      </c>
      <c r="AR46" s="126">
        <f t="shared" si="54"/>
        <v>1490</v>
      </c>
      <c r="AS46" s="126">
        <f t="shared" si="55"/>
        <v>1490</v>
      </c>
      <c r="AT46" s="126">
        <f t="shared" si="56"/>
        <v>1490</v>
      </c>
      <c r="AU46" s="126">
        <f t="shared" si="57"/>
        <v>1490</v>
      </c>
      <c r="AV46" s="126">
        <f t="shared" si="58"/>
        <v>1490</v>
      </c>
      <c r="AW46" s="126">
        <f t="shared" si="59"/>
        <v>1490</v>
      </c>
      <c r="AX46" s="126">
        <f t="shared" si="60"/>
        <v>1490</v>
      </c>
      <c r="AY46" s="126">
        <f t="shared" si="61"/>
        <v>1490</v>
      </c>
      <c r="AZ46" s="126">
        <f t="shared" si="62"/>
        <v>1490</v>
      </c>
      <c r="BA46" s="126">
        <f t="shared" si="63"/>
        <v>1490</v>
      </c>
      <c r="BB46" s="126">
        <f t="shared" si="64"/>
        <v>1490</v>
      </c>
      <c r="BC46" s="126">
        <f t="shared" si="65"/>
        <v>1490</v>
      </c>
      <c r="BD46" s="126" t="s">
        <v>8</v>
      </c>
      <c r="BE46" s="126" t="s">
        <v>8</v>
      </c>
      <c r="BF46" s="126" t="s">
        <v>8</v>
      </c>
      <c r="BG46" s="126" t="s">
        <v>8</v>
      </c>
    </row>
    <row r="47" spans="1:64" x14ac:dyDescent="0.25">
      <c r="A47" s="128">
        <f t="shared" si="32"/>
        <v>10001</v>
      </c>
      <c r="B47" s="128">
        <f t="shared" si="33"/>
        <v>10490</v>
      </c>
      <c r="C47" s="129"/>
      <c r="D47" t="s">
        <v>150</v>
      </c>
      <c r="E47" s="15" t="s">
        <v>150</v>
      </c>
      <c r="F47" s="15" t="s">
        <v>260</v>
      </c>
      <c r="G47" s="15">
        <v>331</v>
      </c>
      <c r="H47" s="125">
        <v>1</v>
      </c>
      <c r="I47" s="125">
        <v>1</v>
      </c>
      <c r="J47" s="125">
        <v>1</v>
      </c>
      <c r="K47" s="125">
        <v>1</v>
      </c>
      <c r="L47" s="126">
        <f t="shared" si="34"/>
        <v>0</v>
      </c>
      <c r="M47" s="126">
        <f t="shared" si="35"/>
        <v>0</v>
      </c>
      <c r="N47" s="126">
        <f t="shared" si="36"/>
        <v>0</v>
      </c>
      <c r="O47" s="126">
        <f t="shared" si="37"/>
        <v>0</v>
      </c>
      <c r="P47" s="126">
        <f>IFERROR(MIN(VLOOKUP(E47,Detalle!A:AA,$P$6,0),VLOOKUP(E47,Detalle!A:AA,$P$7,0),VLOOKUP(E47,Detalle!A:AA,$P$4,0)),0)</f>
        <v>0</v>
      </c>
      <c r="Q47" s="126">
        <f>IFERROR(MIN(VLOOKUP(E47,Detalle!A:AA,$Q$6,0),VLOOKUP(E47,Detalle!A:AA,$Q$7,0)),0)</f>
        <v>0</v>
      </c>
      <c r="R47" s="126">
        <f>IFERROR(MIN(VLOOKUP(E47,Detalle!A:AA,$R$6,0),VLOOKUP(E47,Detalle!A:AA,$R$7,0)),0)</f>
        <v>0</v>
      </c>
      <c r="S47" s="126">
        <f>IFERROR(MIN(VLOOKUP(E47,Detalle!A:AA,$S$6,0),VLOOKUP(E47,Detalle!A:AA,$S$7,0)),0)</f>
        <v>0</v>
      </c>
      <c r="T47" s="126">
        <f>IFERROR(MAX(VLOOKUP(E47,Detalle!A:AA,$P$6,0),VLOOKUP(E47,Detalle!A:AA,$P$7,0),VLOOKUP(E47,Detalle!A:AA,$P$4,0)),0)</f>
        <v>0</v>
      </c>
      <c r="U47" s="126">
        <f>IFERROR(MAX(VLOOKUP(E47,Detalle!A:AA,$Q$6,0),VLOOKUP(E47,Detalle!A:AA,$Q$7,0)),0)</f>
        <v>0</v>
      </c>
      <c r="V47" s="126">
        <f>IFERROR(MAX(VLOOKUP(E47,Detalle!A:AA,$R$6,0),VLOOKUP(E47,Detalle!A:AA,$R$7,0)),0)</f>
        <v>0</v>
      </c>
      <c r="W47" s="126">
        <f>IFERROR(MAX(VLOOKUP(E47,Detalle!A:AA,$S$6,0),VLOOKUP(E47,Detalle!A:AA,$S$7,0)),0)</f>
        <v>0</v>
      </c>
      <c r="X47" s="126">
        <f t="shared" si="38"/>
        <v>1490</v>
      </c>
      <c r="Y47" s="126">
        <f t="shared" si="39"/>
        <v>1490</v>
      </c>
      <c r="Z47" s="126">
        <f t="shared" si="40"/>
        <v>1490</v>
      </c>
      <c r="AA47" s="126">
        <f t="shared" si="41"/>
        <v>1490</v>
      </c>
      <c r="AB47" s="126">
        <f t="shared" si="42"/>
        <v>1490</v>
      </c>
      <c r="AC47" s="126">
        <f t="shared" si="43"/>
        <v>1490</v>
      </c>
      <c r="AD47" s="126">
        <f t="shared" si="44"/>
        <v>1490</v>
      </c>
      <c r="AE47" s="126">
        <f t="shared" si="45"/>
        <v>1490</v>
      </c>
      <c r="AF47" s="126" t="s">
        <v>8</v>
      </c>
      <c r="AG47" s="126" t="s">
        <v>8</v>
      </c>
      <c r="AH47" s="126" t="s">
        <v>8</v>
      </c>
      <c r="AI47" s="126" t="s">
        <v>8</v>
      </c>
      <c r="AJ47" s="126">
        <f t="shared" si="46"/>
        <v>1490</v>
      </c>
      <c r="AK47" s="126">
        <f t="shared" si="47"/>
        <v>1490</v>
      </c>
      <c r="AL47" s="126">
        <f t="shared" si="48"/>
        <v>1490</v>
      </c>
      <c r="AM47" s="126">
        <f t="shared" si="49"/>
        <v>1490</v>
      </c>
      <c r="AN47" s="126">
        <f t="shared" si="50"/>
        <v>1490</v>
      </c>
      <c r="AO47" s="126">
        <f t="shared" si="51"/>
        <v>1490</v>
      </c>
      <c r="AP47" s="126">
        <f t="shared" si="52"/>
        <v>1490</v>
      </c>
      <c r="AQ47" s="126">
        <f t="shared" si="53"/>
        <v>1490</v>
      </c>
      <c r="AR47" s="126">
        <f t="shared" si="54"/>
        <v>1490</v>
      </c>
      <c r="AS47" s="126">
        <f t="shared" si="55"/>
        <v>1490</v>
      </c>
      <c r="AT47" s="126">
        <f t="shared" si="56"/>
        <v>1490</v>
      </c>
      <c r="AU47" s="126">
        <f t="shared" si="57"/>
        <v>1490</v>
      </c>
      <c r="AV47" s="126">
        <f t="shared" si="58"/>
        <v>1490</v>
      </c>
      <c r="AW47" s="126">
        <f t="shared" si="59"/>
        <v>1490</v>
      </c>
      <c r="AX47" s="126">
        <f t="shared" si="60"/>
        <v>1490</v>
      </c>
      <c r="AY47" s="126">
        <f t="shared" si="61"/>
        <v>1490</v>
      </c>
      <c r="AZ47" s="126">
        <f t="shared" si="62"/>
        <v>1490</v>
      </c>
      <c r="BA47" s="126">
        <f t="shared" si="63"/>
        <v>1490</v>
      </c>
      <c r="BB47" s="126">
        <f t="shared" si="64"/>
        <v>1490</v>
      </c>
      <c r="BC47" s="126">
        <f t="shared" si="65"/>
        <v>1490</v>
      </c>
      <c r="BD47" s="126" t="s">
        <v>8</v>
      </c>
      <c r="BE47" s="126" t="s">
        <v>8</v>
      </c>
      <c r="BF47" s="126" t="s">
        <v>8</v>
      </c>
      <c r="BG47" s="126" t="s">
        <v>8</v>
      </c>
    </row>
    <row r="48" spans="1:64" x14ac:dyDescent="0.25">
      <c r="A48" s="128">
        <f t="shared" si="32"/>
        <v>10501</v>
      </c>
      <c r="B48" s="128">
        <f t="shared" si="33"/>
        <v>10990</v>
      </c>
      <c r="C48" s="129"/>
      <c r="D48" t="s">
        <v>116</v>
      </c>
      <c r="E48" s="15" t="s">
        <v>116</v>
      </c>
      <c r="F48" s="15" t="s">
        <v>260</v>
      </c>
      <c r="G48" s="15">
        <v>332</v>
      </c>
      <c r="H48" s="125">
        <v>1</v>
      </c>
      <c r="I48" s="125">
        <v>1</v>
      </c>
      <c r="J48" s="125">
        <v>1</v>
      </c>
      <c r="K48" s="125">
        <v>1</v>
      </c>
      <c r="L48" s="126">
        <f t="shared" si="34"/>
        <v>0</v>
      </c>
      <c r="M48" s="126">
        <f t="shared" si="35"/>
        <v>0</v>
      </c>
      <c r="N48" s="126">
        <f t="shared" si="36"/>
        <v>0</v>
      </c>
      <c r="O48" s="126">
        <f t="shared" si="37"/>
        <v>0</v>
      </c>
      <c r="P48" s="126">
        <f>IFERROR(MIN(VLOOKUP(E48,Detalle!A:AA,$P$6,0),VLOOKUP(E48,Detalle!A:AA,$P$7,0),VLOOKUP(E48,Detalle!A:AA,$P$4,0)),0)</f>
        <v>0</v>
      </c>
      <c r="Q48" s="126">
        <f>IFERROR(MIN(VLOOKUP(E48,Detalle!A:AA,$Q$6,0),VLOOKUP(E48,Detalle!A:AA,$Q$7,0)),0)</f>
        <v>3990</v>
      </c>
      <c r="R48" s="126">
        <f>IFERROR(MIN(VLOOKUP(E48,Detalle!A:AA,$R$6,0),VLOOKUP(E48,Detalle!A:AA,$R$7,0)),0)</f>
        <v>7490</v>
      </c>
      <c r="S48" s="126">
        <f>IFERROR(MIN(VLOOKUP(E48,Detalle!A:AA,$S$6,0),VLOOKUP(E48,Detalle!A:AA,$S$7,0)),0)</f>
        <v>8990</v>
      </c>
      <c r="T48" s="126">
        <f>IFERROR(MAX(VLOOKUP(E48,Detalle!A:AA,$P$6,0),VLOOKUP(E48,Detalle!A:AA,$P$7,0),VLOOKUP(E48,Detalle!A:AA,$P$4,0)),0)</f>
        <v>0</v>
      </c>
      <c r="U48" s="126">
        <f>IFERROR(MAX(VLOOKUP(E48,Detalle!A:AA,$Q$6,0),VLOOKUP(E48,Detalle!A:AA,$Q$7,0)),0)</f>
        <v>3990</v>
      </c>
      <c r="V48" s="126">
        <f>IFERROR(MAX(VLOOKUP(E48,Detalle!A:AA,$R$6,0),VLOOKUP(E48,Detalle!A:AA,$R$7,0)),0)</f>
        <v>8990</v>
      </c>
      <c r="W48" s="126">
        <f>IFERROR(MAX(VLOOKUP(E48,Detalle!A:AA,$S$6,0),VLOOKUP(E48,Detalle!A:AA,$S$7,0)),0)</f>
        <v>9990</v>
      </c>
      <c r="X48" s="126">
        <f t="shared" si="38"/>
        <v>1490</v>
      </c>
      <c r="Y48" s="126">
        <f t="shared" si="39"/>
        <v>1490</v>
      </c>
      <c r="Z48" s="126">
        <f t="shared" si="40"/>
        <v>1490</v>
      </c>
      <c r="AA48" s="126">
        <f t="shared" si="41"/>
        <v>1490</v>
      </c>
      <c r="AB48" s="126">
        <f t="shared" si="42"/>
        <v>1490</v>
      </c>
      <c r="AC48" s="126">
        <f t="shared" si="43"/>
        <v>1490</v>
      </c>
      <c r="AD48" s="126">
        <f t="shared" si="44"/>
        <v>1490</v>
      </c>
      <c r="AE48" s="126">
        <f t="shared" si="45"/>
        <v>1490</v>
      </c>
      <c r="AF48" s="126" t="s">
        <v>8</v>
      </c>
      <c r="AG48" s="126" t="s">
        <v>8</v>
      </c>
      <c r="AH48" s="126" t="s">
        <v>8</v>
      </c>
      <c r="AI48" s="126" t="s">
        <v>8</v>
      </c>
      <c r="AJ48" s="126">
        <f t="shared" si="46"/>
        <v>1490</v>
      </c>
      <c r="AK48" s="126">
        <f t="shared" si="47"/>
        <v>1490</v>
      </c>
      <c r="AL48" s="126">
        <f t="shared" si="48"/>
        <v>1490</v>
      </c>
      <c r="AM48" s="126">
        <f t="shared" si="49"/>
        <v>1490</v>
      </c>
      <c r="AN48" s="126">
        <f t="shared" si="50"/>
        <v>1490</v>
      </c>
      <c r="AO48" s="126">
        <f t="shared" si="51"/>
        <v>1490</v>
      </c>
      <c r="AP48" s="126">
        <f t="shared" si="52"/>
        <v>1490</v>
      </c>
      <c r="AQ48" s="126">
        <f t="shared" si="53"/>
        <v>1490</v>
      </c>
      <c r="AR48" s="126">
        <f t="shared" si="54"/>
        <v>1490</v>
      </c>
      <c r="AS48" s="126">
        <f t="shared" si="55"/>
        <v>1490</v>
      </c>
      <c r="AT48" s="126">
        <f t="shared" si="56"/>
        <v>1490</v>
      </c>
      <c r="AU48" s="126">
        <f t="shared" si="57"/>
        <v>1490</v>
      </c>
      <c r="AV48" s="126">
        <f t="shared" si="58"/>
        <v>1490</v>
      </c>
      <c r="AW48" s="126">
        <f t="shared" si="59"/>
        <v>1490</v>
      </c>
      <c r="AX48" s="126">
        <f t="shared" si="60"/>
        <v>1490</v>
      </c>
      <c r="AY48" s="126">
        <f t="shared" si="61"/>
        <v>1490</v>
      </c>
      <c r="AZ48" s="126">
        <f t="shared" si="62"/>
        <v>1490</v>
      </c>
      <c r="BA48" s="126">
        <f t="shared" si="63"/>
        <v>1490</v>
      </c>
      <c r="BB48" s="126">
        <f t="shared" si="64"/>
        <v>1490</v>
      </c>
      <c r="BC48" s="126">
        <f t="shared" si="65"/>
        <v>1490</v>
      </c>
      <c r="BD48" s="126" t="s">
        <v>8</v>
      </c>
      <c r="BE48" s="126" t="s">
        <v>8</v>
      </c>
      <c r="BF48" s="126" t="s">
        <v>8</v>
      </c>
      <c r="BG48" s="126" t="s">
        <v>8</v>
      </c>
    </row>
    <row r="49" spans="1:59" x14ac:dyDescent="0.25">
      <c r="A49" s="128">
        <f t="shared" si="32"/>
        <v>11001</v>
      </c>
      <c r="B49" s="128">
        <f t="shared" si="33"/>
        <v>11490</v>
      </c>
      <c r="C49" s="129"/>
      <c r="D49" t="s">
        <v>117</v>
      </c>
      <c r="E49" s="15" t="s">
        <v>117</v>
      </c>
      <c r="F49" s="15" t="s">
        <v>260</v>
      </c>
      <c r="G49" s="15">
        <v>333</v>
      </c>
      <c r="H49" s="125">
        <v>1</v>
      </c>
      <c r="I49" s="125">
        <v>1</v>
      </c>
      <c r="J49" s="125">
        <v>1</v>
      </c>
      <c r="K49" s="125">
        <v>1</v>
      </c>
      <c r="L49" s="126">
        <f t="shared" si="34"/>
        <v>0</v>
      </c>
      <c r="M49" s="126">
        <f t="shared" si="35"/>
        <v>0</v>
      </c>
      <c r="N49" s="126">
        <f t="shared" si="36"/>
        <v>0</v>
      </c>
      <c r="O49" s="126">
        <f t="shared" si="37"/>
        <v>0</v>
      </c>
      <c r="P49" s="126">
        <f>IFERROR(MIN(VLOOKUP(E49,Detalle!A:AA,$P$6,0),VLOOKUP(E49,Detalle!A:AA,$P$7,0),VLOOKUP(E49,Detalle!A:AA,$P$4,0)),0)</f>
        <v>0</v>
      </c>
      <c r="Q49" s="126">
        <f>IFERROR(MIN(VLOOKUP(E49,Detalle!A:AA,$Q$6,0),VLOOKUP(E49,Detalle!A:AA,$Q$7,0)),0)</f>
        <v>3990</v>
      </c>
      <c r="R49" s="126">
        <f>IFERROR(MIN(VLOOKUP(E49,Detalle!A:AA,$R$6,0),VLOOKUP(E49,Detalle!A:AA,$R$7,0)),0)</f>
        <v>7790</v>
      </c>
      <c r="S49" s="126">
        <f>IFERROR(MIN(VLOOKUP(E49,Detalle!A:AA,$S$6,0),VLOOKUP(E49,Detalle!A:AA,$S$7,0)),0)</f>
        <v>8990</v>
      </c>
      <c r="T49" s="126">
        <f>IFERROR(MAX(VLOOKUP(E49,Detalle!A:AA,$P$6,0),VLOOKUP(E49,Detalle!A:AA,$P$7,0),VLOOKUP(E49,Detalle!A:AA,$P$4,0)),0)</f>
        <v>0</v>
      </c>
      <c r="U49" s="126">
        <f>IFERROR(MAX(VLOOKUP(E49,Detalle!A:AA,$Q$6,0),VLOOKUP(E49,Detalle!A:AA,$Q$7,0)),0)</f>
        <v>4850</v>
      </c>
      <c r="V49" s="126">
        <f>IFERROR(MAX(VLOOKUP(E49,Detalle!A:AA,$R$6,0),VLOOKUP(E49,Detalle!A:AA,$R$7,0)),0)</f>
        <v>8990</v>
      </c>
      <c r="W49" s="126">
        <f>IFERROR(MAX(VLOOKUP(E49,Detalle!A:AA,$S$6,0),VLOOKUP(E49,Detalle!A:AA,$S$7,0)),0)</f>
        <v>9990</v>
      </c>
      <c r="X49" s="126">
        <f t="shared" si="38"/>
        <v>1490</v>
      </c>
      <c r="Y49" s="126">
        <f t="shared" si="39"/>
        <v>1490</v>
      </c>
      <c r="Z49" s="126">
        <f t="shared" si="40"/>
        <v>1490</v>
      </c>
      <c r="AA49" s="126">
        <f t="shared" si="41"/>
        <v>1490</v>
      </c>
      <c r="AB49" s="126">
        <f t="shared" si="42"/>
        <v>1490</v>
      </c>
      <c r="AC49" s="126">
        <f t="shared" si="43"/>
        <v>1490</v>
      </c>
      <c r="AD49" s="126">
        <f t="shared" si="44"/>
        <v>1490</v>
      </c>
      <c r="AE49" s="126">
        <f t="shared" si="45"/>
        <v>1490</v>
      </c>
      <c r="AF49" s="126" t="s">
        <v>8</v>
      </c>
      <c r="AG49" s="126" t="s">
        <v>8</v>
      </c>
      <c r="AH49" s="126" t="s">
        <v>8</v>
      </c>
      <c r="AI49" s="126" t="s">
        <v>8</v>
      </c>
      <c r="AJ49" s="126">
        <f t="shared" si="46"/>
        <v>1490</v>
      </c>
      <c r="AK49" s="126">
        <f t="shared" si="47"/>
        <v>1490</v>
      </c>
      <c r="AL49" s="126">
        <f t="shared" si="48"/>
        <v>1490</v>
      </c>
      <c r="AM49" s="126">
        <f t="shared" si="49"/>
        <v>1490</v>
      </c>
      <c r="AN49" s="126">
        <f t="shared" si="50"/>
        <v>1490</v>
      </c>
      <c r="AO49" s="126">
        <f t="shared" si="51"/>
        <v>1490</v>
      </c>
      <c r="AP49" s="126">
        <f t="shared" si="52"/>
        <v>1490</v>
      </c>
      <c r="AQ49" s="126">
        <f t="shared" si="53"/>
        <v>1490</v>
      </c>
      <c r="AR49" s="126">
        <f t="shared" si="54"/>
        <v>1490</v>
      </c>
      <c r="AS49" s="126">
        <f t="shared" si="55"/>
        <v>1490</v>
      </c>
      <c r="AT49" s="126">
        <f t="shared" si="56"/>
        <v>1490</v>
      </c>
      <c r="AU49" s="126">
        <f t="shared" si="57"/>
        <v>1490</v>
      </c>
      <c r="AV49" s="126">
        <f t="shared" si="58"/>
        <v>1490</v>
      </c>
      <c r="AW49" s="126">
        <f t="shared" si="59"/>
        <v>1490</v>
      </c>
      <c r="AX49" s="126">
        <f t="shared" si="60"/>
        <v>1490</v>
      </c>
      <c r="AY49" s="126">
        <f t="shared" si="61"/>
        <v>1490</v>
      </c>
      <c r="AZ49" s="126">
        <f t="shared" si="62"/>
        <v>1490</v>
      </c>
      <c r="BA49" s="126">
        <f t="shared" si="63"/>
        <v>1490</v>
      </c>
      <c r="BB49" s="126">
        <f t="shared" si="64"/>
        <v>1490</v>
      </c>
      <c r="BC49" s="126">
        <f t="shared" si="65"/>
        <v>1490</v>
      </c>
      <c r="BD49" s="126" t="s">
        <v>8</v>
      </c>
      <c r="BE49" s="126" t="s">
        <v>8</v>
      </c>
      <c r="BF49" s="126" t="s">
        <v>8</v>
      </c>
      <c r="BG49" s="126" t="s">
        <v>8</v>
      </c>
    </row>
    <row r="50" spans="1:59" x14ac:dyDescent="0.25">
      <c r="A50" s="128">
        <f t="shared" si="32"/>
        <v>11501</v>
      </c>
      <c r="B50" s="128">
        <f t="shared" si="33"/>
        <v>11990</v>
      </c>
      <c r="C50" s="129"/>
      <c r="D50" t="s">
        <v>118</v>
      </c>
      <c r="E50" s="15" t="s">
        <v>118</v>
      </c>
      <c r="F50" s="15" t="s">
        <v>260</v>
      </c>
      <c r="G50" s="15">
        <v>334</v>
      </c>
      <c r="H50" s="125">
        <v>1</v>
      </c>
      <c r="I50" s="125">
        <v>1</v>
      </c>
      <c r="J50" s="125">
        <v>1</v>
      </c>
      <c r="K50" s="125">
        <v>1</v>
      </c>
      <c r="L50" s="126">
        <f t="shared" si="34"/>
        <v>0</v>
      </c>
      <c r="M50" s="126">
        <f t="shared" si="35"/>
        <v>0</v>
      </c>
      <c r="N50" s="126">
        <f t="shared" si="36"/>
        <v>0</v>
      </c>
      <c r="O50" s="126">
        <f t="shared" si="37"/>
        <v>0</v>
      </c>
      <c r="P50" s="126">
        <f>IFERROR(MIN(VLOOKUP(E50,Detalle!A:AA,$P$6,0),VLOOKUP(E50,Detalle!A:AA,$P$7,0),VLOOKUP(E50,Detalle!A:AA,$P$4,0)),0)</f>
        <v>0</v>
      </c>
      <c r="Q50" s="126">
        <f>IFERROR(MIN(VLOOKUP(E50,Detalle!A:AA,$Q$6,0),VLOOKUP(E50,Detalle!A:AA,$Q$7,0)),0)</f>
        <v>3990</v>
      </c>
      <c r="R50" s="126">
        <f>IFERROR(MIN(VLOOKUP(E50,Detalle!A:AA,$R$6,0),VLOOKUP(E50,Detalle!A:AA,$R$7,0)),0)</f>
        <v>7850</v>
      </c>
      <c r="S50" s="126">
        <f>IFERROR(MIN(VLOOKUP(E50,Detalle!A:AA,$S$6,0),VLOOKUP(E50,Detalle!A:AA,$S$7,0)),0)</f>
        <v>8990</v>
      </c>
      <c r="T50" s="126">
        <f>IFERROR(MAX(VLOOKUP(E50,Detalle!A:AA,$P$6,0),VLOOKUP(E50,Detalle!A:AA,$P$7,0),VLOOKUP(E50,Detalle!A:AA,$P$4,0)),0)</f>
        <v>0</v>
      </c>
      <c r="U50" s="126">
        <f>IFERROR(MAX(VLOOKUP(E50,Detalle!A:AA,$Q$6,0),VLOOKUP(E50,Detalle!A:AA,$Q$7,0)),0)</f>
        <v>4850</v>
      </c>
      <c r="V50" s="126">
        <f>IFERROR(MAX(VLOOKUP(E50,Detalle!A:AA,$R$6,0),VLOOKUP(E50,Detalle!A:AA,$R$7,0)),0)</f>
        <v>8990</v>
      </c>
      <c r="W50" s="126">
        <f>IFERROR(MAX(VLOOKUP(E50,Detalle!A:AA,$S$6,0),VLOOKUP(E50,Detalle!A:AA,$S$7,0)),0)</f>
        <v>8990</v>
      </c>
      <c r="X50" s="126">
        <f t="shared" si="38"/>
        <v>1490</v>
      </c>
      <c r="Y50" s="126">
        <f t="shared" si="39"/>
        <v>1490</v>
      </c>
      <c r="Z50" s="126">
        <f t="shared" si="40"/>
        <v>1490</v>
      </c>
      <c r="AA50" s="126">
        <f t="shared" si="41"/>
        <v>1490</v>
      </c>
      <c r="AB50" s="126">
        <f t="shared" si="42"/>
        <v>1490</v>
      </c>
      <c r="AC50" s="126">
        <f t="shared" si="43"/>
        <v>1490</v>
      </c>
      <c r="AD50" s="126">
        <f t="shared" si="44"/>
        <v>1490</v>
      </c>
      <c r="AE50" s="126">
        <f t="shared" si="45"/>
        <v>1490</v>
      </c>
      <c r="AF50" s="126" t="s">
        <v>8</v>
      </c>
      <c r="AG50" s="126" t="s">
        <v>8</v>
      </c>
      <c r="AH50" s="126" t="s">
        <v>8</v>
      </c>
      <c r="AI50" s="126" t="s">
        <v>8</v>
      </c>
      <c r="AJ50" s="126">
        <f t="shared" si="46"/>
        <v>1490</v>
      </c>
      <c r="AK50" s="126">
        <f t="shared" si="47"/>
        <v>1490</v>
      </c>
      <c r="AL50" s="126">
        <f t="shared" si="48"/>
        <v>1490</v>
      </c>
      <c r="AM50" s="126">
        <f t="shared" si="49"/>
        <v>1490</v>
      </c>
      <c r="AN50" s="126">
        <f t="shared" si="50"/>
        <v>1490</v>
      </c>
      <c r="AO50" s="126">
        <f t="shared" si="51"/>
        <v>1490</v>
      </c>
      <c r="AP50" s="126">
        <f t="shared" si="52"/>
        <v>1490</v>
      </c>
      <c r="AQ50" s="126">
        <f t="shared" si="53"/>
        <v>1490</v>
      </c>
      <c r="AR50" s="126">
        <f t="shared" si="54"/>
        <v>1490</v>
      </c>
      <c r="AS50" s="126">
        <f t="shared" si="55"/>
        <v>1490</v>
      </c>
      <c r="AT50" s="126">
        <f t="shared" si="56"/>
        <v>1490</v>
      </c>
      <c r="AU50" s="126">
        <f t="shared" si="57"/>
        <v>1490</v>
      </c>
      <c r="AV50" s="126">
        <f t="shared" si="58"/>
        <v>1490</v>
      </c>
      <c r="AW50" s="126">
        <f t="shared" si="59"/>
        <v>1490</v>
      </c>
      <c r="AX50" s="126">
        <f t="shared" si="60"/>
        <v>1490</v>
      </c>
      <c r="AY50" s="126">
        <f t="shared" si="61"/>
        <v>1490</v>
      </c>
      <c r="AZ50" s="126">
        <f t="shared" si="62"/>
        <v>1490</v>
      </c>
      <c r="BA50" s="126">
        <f t="shared" si="63"/>
        <v>1490</v>
      </c>
      <c r="BB50" s="126">
        <f t="shared" si="64"/>
        <v>1490</v>
      </c>
      <c r="BC50" s="126">
        <f t="shared" si="65"/>
        <v>1490</v>
      </c>
      <c r="BD50" s="126" t="s">
        <v>8</v>
      </c>
      <c r="BE50" s="126" t="s">
        <v>8</v>
      </c>
      <c r="BF50" s="126" t="s">
        <v>8</v>
      </c>
      <c r="BG50" s="126" t="s">
        <v>8</v>
      </c>
    </row>
    <row r="51" spans="1:59" x14ac:dyDescent="0.25">
      <c r="A51" s="128">
        <f t="shared" si="32"/>
        <v>12001</v>
      </c>
      <c r="B51" s="128">
        <f t="shared" si="33"/>
        <v>12490</v>
      </c>
      <c r="C51" s="129"/>
      <c r="D51" t="s">
        <v>119</v>
      </c>
      <c r="E51" s="15" t="s">
        <v>119</v>
      </c>
      <c r="F51" s="15" t="s">
        <v>260</v>
      </c>
      <c r="G51" s="15">
        <v>335</v>
      </c>
      <c r="H51" s="125">
        <v>1</v>
      </c>
      <c r="I51" s="125">
        <v>1</v>
      </c>
      <c r="J51" s="125">
        <v>1</v>
      </c>
      <c r="K51" s="125">
        <v>1</v>
      </c>
      <c r="L51" s="126">
        <f t="shared" si="34"/>
        <v>0</v>
      </c>
      <c r="M51" s="126">
        <f t="shared" si="35"/>
        <v>0</v>
      </c>
      <c r="N51" s="126">
        <f t="shared" si="36"/>
        <v>0</v>
      </c>
      <c r="O51" s="126">
        <f t="shared" si="37"/>
        <v>0</v>
      </c>
      <c r="P51" s="126">
        <f>IFERROR(MIN(VLOOKUP(E51,Detalle!A:AA,$P$6,0),VLOOKUP(E51,Detalle!A:AA,$P$7,0),VLOOKUP(E51,Detalle!A:AA,$P$4,0)),0)</f>
        <v>0</v>
      </c>
      <c r="Q51" s="126">
        <f>IFERROR(MIN(VLOOKUP(E51,Detalle!A:AA,$Q$6,0),VLOOKUP(E51,Detalle!A:AA,$Q$7,0)),0)</f>
        <v>3990</v>
      </c>
      <c r="R51" s="126">
        <f>IFERROR(MIN(VLOOKUP(E51,Detalle!A:AA,$R$6,0),VLOOKUP(E51,Detalle!A:AA,$R$7,0)),0)</f>
        <v>7790</v>
      </c>
      <c r="S51" s="126">
        <f>IFERROR(MIN(VLOOKUP(E51,Detalle!A:AA,$S$6,0),VLOOKUP(E51,Detalle!A:AA,$S$7,0)),0)</f>
        <v>8990</v>
      </c>
      <c r="T51" s="126">
        <f>IFERROR(MAX(VLOOKUP(E51,Detalle!A:AA,$P$6,0),VLOOKUP(E51,Detalle!A:AA,$P$7,0),VLOOKUP(E51,Detalle!A:AA,$P$4,0)),0)</f>
        <v>0</v>
      </c>
      <c r="U51" s="126">
        <f>IFERROR(MAX(VLOOKUP(E51,Detalle!A:AA,$Q$6,0),VLOOKUP(E51,Detalle!A:AA,$Q$7,0)),0)</f>
        <v>3990</v>
      </c>
      <c r="V51" s="126">
        <f>IFERROR(MAX(VLOOKUP(E51,Detalle!A:AA,$R$6,0),VLOOKUP(E51,Detalle!A:AA,$R$7,0)),0)</f>
        <v>8990</v>
      </c>
      <c r="W51" s="126">
        <f>IFERROR(MAX(VLOOKUP(E51,Detalle!A:AA,$S$6,0),VLOOKUP(E51,Detalle!A:AA,$S$7,0)),0)</f>
        <v>9990</v>
      </c>
      <c r="X51" s="126">
        <f t="shared" si="38"/>
        <v>1490</v>
      </c>
      <c r="Y51" s="126">
        <f t="shared" si="39"/>
        <v>1490</v>
      </c>
      <c r="Z51" s="126">
        <f t="shared" si="40"/>
        <v>1490</v>
      </c>
      <c r="AA51" s="126">
        <f t="shared" si="41"/>
        <v>1490</v>
      </c>
      <c r="AB51" s="126">
        <f t="shared" si="42"/>
        <v>1490</v>
      </c>
      <c r="AC51" s="126">
        <f t="shared" si="43"/>
        <v>1490</v>
      </c>
      <c r="AD51" s="126">
        <f t="shared" si="44"/>
        <v>1490</v>
      </c>
      <c r="AE51" s="126">
        <f t="shared" si="45"/>
        <v>1490</v>
      </c>
      <c r="AF51" s="126" t="s">
        <v>8</v>
      </c>
      <c r="AG51" s="126" t="s">
        <v>8</v>
      </c>
      <c r="AH51" s="126" t="s">
        <v>8</v>
      </c>
      <c r="AI51" s="126" t="s">
        <v>8</v>
      </c>
      <c r="AJ51" s="126">
        <f t="shared" si="46"/>
        <v>1490</v>
      </c>
      <c r="AK51" s="126">
        <f t="shared" si="47"/>
        <v>1490</v>
      </c>
      <c r="AL51" s="126">
        <f t="shared" si="48"/>
        <v>1490</v>
      </c>
      <c r="AM51" s="126">
        <f t="shared" si="49"/>
        <v>1490</v>
      </c>
      <c r="AN51" s="126">
        <f t="shared" si="50"/>
        <v>1490</v>
      </c>
      <c r="AO51" s="126">
        <f t="shared" si="51"/>
        <v>1490</v>
      </c>
      <c r="AP51" s="126">
        <f t="shared" si="52"/>
        <v>1490</v>
      </c>
      <c r="AQ51" s="126">
        <f t="shared" si="53"/>
        <v>1490</v>
      </c>
      <c r="AR51" s="126">
        <f t="shared" si="54"/>
        <v>1490</v>
      </c>
      <c r="AS51" s="126">
        <f t="shared" si="55"/>
        <v>1490</v>
      </c>
      <c r="AT51" s="126">
        <f t="shared" si="56"/>
        <v>1490</v>
      </c>
      <c r="AU51" s="126">
        <f t="shared" si="57"/>
        <v>1490</v>
      </c>
      <c r="AV51" s="126">
        <f t="shared" si="58"/>
        <v>1490</v>
      </c>
      <c r="AW51" s="126">
        <f t="shared" si="59"/>
        <v>1490</v>
      </c>
      <c r="AX51" s="126">
        <f t="shared" si="60"/>
        <v>1490</v>
      </c>
      <c r="AY51" s="126">
        <f t="shared" si="61"/>
        <v>1490</v>
      </c>
      <c r="AZ51" s="126">
        <f t="shared" si="62"/>
        <v>1490</v>
      </c>
      <c r="BA51" s="126">
        <f t="shared" si="63"/>
        <v>1490</v>
      </c>
      <c r="BB51" s="126">
        <f t="shared" si="64"/>
        <v>1490</v>
      </c>
      <c r="BC51" s="126">
        <f t="shared" si="65"/>
        <v>1490</v>
      </c>
      <c r="BD51" s="126" t="s">
        <v>8</v>
      </c>
      <c r="BE51" s="126" t="s">
        <v>8</v>
      </c>
      <c r="BF51" s="126" t="s">
        <v>8</v>
      </c>
      <c r="BG51" s="126" t="s">
        <v>8</v>
      </c>
    </row>
    <row r="52" spans="1:59" x14ac:dyDescent="0.25">
      <c r="A52" s="128">
        <f t="shared" si="32"/>
        <v>12501</v>
      </c>
      <c r="B52" s="128">
        <f t="shared" si="33"/>
        <v>12990</v>
      </c>
      <c r="C52" s="129"/>
      <c r="D52" t="s">
        <v>120</v>
      </c>
      <c r="E52" s="15" t="s">
        <v>120</v>
      </c>
      <c r="F52" s="15" t="s">
        <v>258</v>
      </c>
      <c r="G52" s="15">
        <v>336</v>
      </c>
      <c r="H52" s="125">
        <v>1</v>
      </c>
      <c r="I52" s="125">
        <v>1</v>
      </c>
      <c r="J52" s="125">
        <v>1</v>
      </c>
      <c r="K52" s="125">
        <v>1</v>
      </c>
      <c r="L52" s="126">
        <f t="shared" si="34"/>
        <v>0</v>
      </c>
      <c r="M52" s="126">
        <f t="shared" si="35"/>
        <v>0</v>
      </c>
      <c r="N52" s="126">
        <f t="shared" si="36"/>
        <v>0</v>
      </c>
      <c r="O52" s="126">
        <f t="shared" si="37"/>
        <v>0</v>
      </c>
      <c r="P52" s="126">
        <f>IFERROR(MIN(VLOOKUP(E52,Detalle!A:AA,$P$6,0),VLOOKUP(E52,Detalle!A:AA,$P$7,0),VLOOKUP(E52,Detalle!A:AA,$P$4,0)),0)</f>
        <v>0</v>
      </c>
      <c r="Q52" s="126">
        <f>IFERROR(MIN(VLOOKUP(E52,Detalle!A:AA,$Q$6,0),VLOOKUP(E52,Detalle!A:AA,$Q$7,0)),0)</f>
        <v>3990</v>
      </c>
      <c r="R52" s="126">
        <f>IFERROR(MIN(VLOOKUP(E52,Detalle!A:AA,$R$6,0),VLOOKUP(E52,Detalle!A:AA,$R$7,0)),0)</f>
        <v>8850</v>
      </c>
      <c r="S52" s="126">
        <f>IFERROR(MIN(VLOOKUP(E52,Detalle!A:AA,$S$6,0),VLOOKUP(E52,Detalle!A:AA,$S$7,0)),0)</f>
        <v>9990</v>
      </c>
      <c r="T52" s="126">
        <f>IFERROR(MAX(VLOOKUP(E52,Detalle!A:AA,$P$6,0),VLOOKUP(E52,Detalle!A:AA,$P$7,0),VLOOKUP(E52,Detalle!A:AA,$P$4,0)),0)</f>
        <v>0</v>
      </c>
      <c r="U52" s="126">
        <f>IFERROR(MAX(VLOOKUP(E52,Detalle!A:AA,$Q$6,0),VLOOKUP(E52,Detalle!A:AA,$Q$7,0)),0)</f>
        <v>5850</v>
      </c>
      <c r="V52" s="126">
        <f>IFERROR(MAX(VLOOKUP(E52,Detalle!A:AA,$R$6,0),VLOOKUP(E52,Detalle!A:AA,$R$7,0)),0)</f>
        <v>9990</v>
      </c>
      <c r="W52" s="126">
        <f>IFERROR(MAX(VLOOKUP(E52,Detalle!A:AA,$S$6,0),VLOOKUP(E52,Detalle!A:AA,$S$7,0)),0)</f>
        <v>9990</v>
      </c>
      <c r="X52" s="126">
        <f t="shared" si="38"/>
        <v>1490</v>
      </c>
      <c r="Y52" s="126">
        <f t="shared" si="39"/>
        <v>1490</v>
      </c>
      <c r="Z52" s="126">
        <f t="shared" si="40"/>
        <v>1490</v>
      </c>
      <c r="AA52" s="126">
        <f t="shared" si="41"/>
        <v>1490</v>
      </c>
      <c r="AB52" s="126">
        <f t="shared" si="42"/>
        <v>1490</v>
      </c>
      <c r="AC52" s="126">
        <f t="shared" si="43"/>
        <v>1490</v>
      </c>
      <c r="AD52" s="126">
        <f t="shared" si="44"/>
        <v>1490</v>
      </c>
      <c r="AE52" s="126">
        <f t="shared" si="45"/>
        <v>1490</v>
      </c>
      <c r="AF52" s="126" t="s">
        <v>8</v>
      </c>
      <c r="AG52" s="126" t="s">
        <v>8</v>
      </c>
      <c r="AH52" s="126" t="s">
        <v>8</v>
      </c>
      <c r="AI52" s="126" t="s">
        <v>8</v>
      </c>
      <c r="AJ52" s="126">
        <f t="shared" si="46"/>
        <v>1490</v>
      </c>
      <c r="AK52" s="126">
        <f t="shared" si="47"/>
        <v>1490</v>
      </c>
      <c r="AL52" s="126">
        <f t="shared" si="48"/>
        <v>1490</v>
      </c>
      <c r="AM52" s="126">
        <f t="shared" si="49"/>
        <v>1490</v>
      </c>
      <c r="AN52" s="126">
        <f t="shared" si="50"/>
        <v>1490</v>
      </c>
      <c r="AO52" s="126">
        <f t="shared" si="51"/>
        <v>1490</v>
      </c>
      <c r="AP52" s="126">
        <f t="shared" si="52"/>
        <v>1490</v>
      </c>
      <c r="AQ52" s="126">
        <f t="shared" si="53"/>
        <v>1490</v>
      </c>
      <c r="AR52" s="126">
        <f t="shared" si="54"/>
        <v>1490</v>
      </c>
      <c r="AS52" s="126">
        <f t="shared" si="55"/>
        <v>1490</v>
      </c>
      <c r="AT52" s="126">
        <f t="shared" si="56"/>
        <v>1490</v>
      </c>
      <c r="AU52" s="126">
        <f t="shared" si="57"/>
        <v>1490</v>
      </c>
      <c r="AV52" s="126">
        <f t="shared" si="58"/>
        <v>1490</v>
      </c>
      <c r="AW52" s="126">
        <f t="shared" si="59"/>
        <v>1490</v>
      </c>
      <c r="AX52" s="126">
        <f t="shared" si="60"/>
        <v>1490</v>
      </c>
      <c r="AY52" s="126">
        <f t="shared" si="61"/>
        <v>1490</v>
      </c>
      <c r="AZ52" s="126">
        <f t="shared" si="62"/>
        <v>1490</v>
      </c>
      <c r="BA52" s="126">
        <f t="shared" si="63"/>
        <v>1490</v>
      </c>
      <c r="BB52" s="126">
        <f t="shared" si="64"/>
        <v>1490</v>
      </c>
      <c r="BC52" s="126">
        <f t="shared" si="65"/>
        <v>1490</v>
      </c>
      <c r="BD52" s="126" t="s">
        <v>8</v>
      </c>
      <c r="BE52" s="126" t="s">
        <v>8</v>
      </c>
      <c r="BF52" s="126" t="s">
        <v>8</v>
      </c>
      <c r="BG52" s="126" t="s">
        <v>8</v>
      </c>
    </row>
    <row r="53" spans="1:59" x14ac:dyDescent="0.25">
      <c r="A53" s="128">
        <f t="shared" si="32"/>
        <v>13001</v>
      </c>
      <c r="B53" s="128">
        <f t="shared" si="33"/>
        <v>13490</v>
      </c>
      <c r="C53" s="129"/>
      <c r="D53" t="s">
        <v>121</v>
      </c>
      <c r="E53" s="15" t="s">
        <v>121</v>
      </c>
      <c r="F53" s="15" t="s">
        <v>260</v>
      </c>
      <c r="G53" s="15">
        <v>337</v>
      </c>
      <c r="H53" s="125">
        <v>1</v>
      </c>
      <c r="I53" s="125">
        <v>1</v>
      </c>
      <c r="J53" s="125">
        <v>1</v>
      </c>
      <c r="K53" s="125">
        <v>1</v>
      </c>
      <c r="L53" s="126">
        <f t="shared" si="34"/>
        <v>0</v>
      </c>
      <c r="M53" s="126">
        <f t="shared" si="35"/>
        <v>0</v>
      </c>
      <c r="N53" s="126">
        <f t="shared" si="36"/>
        <v>0</v>
      </c>
      <c r="O53" s="126">
        <f t="shared" si="37"/>
        <v>0</v>
      </c>
      <c r="P53" s="126">
        <f>IFERROR(MIN(VLOOKUP(E53,Detalle!A:AA,$P$6,0),VLOOKUP(E53,Detalle!A:AA,$P$7,0),VLOOKUP(E53,Detalle!A:AA,$P$4,0)),0)</f>
        <v>0</v>
      </c>
      <c r="Q53" s="126">
        <f>IFERROR(MIN(VLOOKUP(E53,Detalle!A:AA,$Q$6,0),VLOOKUP(E53,Detalle!A:AA,$Q$7,0)),0)</f>
        <v>3990</v>
      </c>
      <c r="R53" s="126">
        <f>IFERROR(MIN(VLOOKUP(E53,Detalle!A:AA,$R$6,0),VLOOKUP(E53,Detalle!A:AA,$R$7,0)),0)</f>
        <v>7490</v>
      </c>
      <c r="S53" s="126">
        <f>IFERROR(MIN(VLOOKUP(E53,Detalle!A:AA,$S$6,0),VLOOKUP(E53,Detalle!A:AA,$S$7,0)),0)</f>
        <v>8990</v>
      </c>
      <c r="T53" s="126">
        <f>IFERROR(MAX(VLOOKUP(E53,Detalle!A:AA,$P$6,0),VLOOKUP(E53,Detalle!A:AA,$P$7,0),VLOOKUP(E53,Detalle!A:AA,$P$4,0)),0)</f>
        <v>0</v>
      </c>
      <c r="U53" s="126">
        <f>IFERROR(MAX(VLOOKUP(E53,Detalle!A:AA,$Q$6,0),VLOOKUP(E53,Detalle!A:AA,$Q$7,0)),0)</f>
        <v>3990</v>
      </c>
      <c r="V53" s="126">
        <f>IFERROR(MAX(VLOOKUP(E53,Detalle!A:AA,$R$6,0),VLOOKUP(E53,Detalle!A:AA,$R$7,0)),0)</f>
        <v>8990</v>
      </c>
      <c r="W53" s="126">
        <f>IFERROR(MAX(VLOOKUP(E53,Detalle!A:AA,$S$6,0),VLOOKUP(E53,Detalle!A:AA,$S$7,0)),0)</f>
        <v>9990</v>
      </c>
      <c r="X53" s="126">
        <f t="shared" si="38"/>
        <v>1490</v>
      </c>
      <c r="Y53" s="126">
        <f t="shared" si="39"/>
        <v>1490</v>
      </c>
      <c r="Z53" s="126">
        <f t="shared" si="40"/>
        <v>1490</v>
      </c>
      <c r="AA53" s="126">
        <f t="shared" si="41"/>
        <v>1490</v>
      </c>
      <c r="AB53" s="126">
        <f t="shared" si="42"/>
        <v>1490</v>
      </c>
      <c r="AC53" s="126">
        <f t="shared" si="43"/>
        <v>1490</v>
      </c>
      <c r="AD53" s="126">
        <f t="shared" si="44"/>
        <v>1490</v>
      </c>
      <c r="AE53" s="126">
        <f t="shared" si="45"/>
        <v>1490</v>
      </c>
      <c r="AF53" s="126" t="s">
        <v>8</v>
      </c>
      <c r="AG53" s="126" t="s">
        <v>8</v>
      </c>
      <c r="AH53" s="126" t="s">
        <v>8</v>
      </c>
      <c r="AI53" s="126" t="s">
        <v>8</v>
      </c>
      <c r="AJ53" s="126">
        <f t="shared" si="46"/>
        <v>1490</v>
      </c>
      <c r="AK53" s="126">
        <f t="shared" si="47"/>
        <v>1490</v>
      </c>
      <c r="AL53" s="126">
        <f t="shared" si="48"/>
        <v>1490</v>
      </c>
      <c r="AM53" s="126">
        <f t="shared" si="49"/>
        <v>1490</v>
      </c>
      <c r="AN53" s="126">
        <f t="shared" si="50"/>
        <v>1490</v>
      </c>
      <c r="AO53" s="126">
        <f t="shared" si="51"/>
        <v>1490</v>
      </c>
      <c r="AP53" s="126">
        <f t="shared" si="52"/>
        <v>1490</v>
      </c>
      <c r="AQ53" s="126">
        <f t="shared" si="53"/>
        <v>1490</v>
      </c>
      <c r="AR53" s="126">
        <f t="shared" si="54"/>
        <v>1490</v>
      </c>
      <c r="AS53" s="126">
        <f t="shared" si="55"/>
        <v>1490</v>
      </c>
      <c r="AT53" s="126">
        <f t="shared" si="56"/>
        <v>1490</v>
      </c>
      <c r="AU53" s="126">
        <f t="shared" si="57"/>
        <v>1490</v>
      </c>
      <c r="AV53" s="126">
        <f t="shared" si="58"/>
        <v>1490</v>
      </c>
      <c r="AW53" s="126">
        <f t="shared" si="59"/>
        <v>1490</v>
      </c>
      <c r="AX53" s="126">
        <f t="shared" si="60"/>
        <v>1490</v>
      </c>
      <c r="AY53" s="126">
        <f t="shared" si="61"/>
        <v>1490</v>
      </c>
      <c r="AZ53" s="126">
        <f t="shared" si="62"/>
        <v>1490</v>
      </c>
      <c r="BA53" s="126">
        <f t="shared" si="63"/>
        <v>1490</v>
      </c>
      <c r="BB53" s="126">
        <f t="shared" si="64"/>
        <v>1490</v>
      </c>
      <c r="BC53" s="126">
        <f t="shared" si="65"/>
        <v>1490</v>
      </c>
      <c r="BD53" s="126" t="s">
        <v>8</v>
      </c>
      <c r="BE53" s="126" t="s">
        <v>8</v>
      </c>
      <c r="BF53" s="126" t="s">
        <v>8</v>
      </c>
      <c r="BG53" s="126" t="s">
        <v>8</v>
      </c>
    </row>
    <row r="54" spans="1:59" x14ac:dyDescent="0.25">
      <c r="A54" s="128">
        <f t="shared" si="32"/>
        <v>13501</v>
      </c>
      <c r="B54" s="128">
        <f t="shared" si="33"/>
        <v>13990</v>
      </c>
      <c r="C54" s="129"/>
      <c r="D54" t="s">
        <v>122</v>
      </c>
      <c r="E54" s="15" t="s">
        <v>122</v>
      </c>
      <c r="F54" s="15" t="s">
        <v>260</v>
      </c>
      <c r="G54" s="15">
        <v>338</v>
      </c>
      <c r="H54" s="125">
        <v>1</v>
      </c>
      <c r="I54" s="125">
        <v>1</v>
      </c>
      <c r="J54" s="125">
        <v>1</v>
      </c>
      <c r="K54" s="125">
        <v>1</v>
      </c>
      <c r="L54" s="126">
        <f t="shared" si="34"/>
        <v>0</v>
      </c>
      <c r="M54" s="126">
        <f t="shared" si="35"/>
        <v>0</v>
      </c>
      <c r="N54" s="126">
        <f t="shared" si="36"/>
        <v>0</v>
      </c>
      <c r="O54" s="126">
        <f t="shared" si="37"/>
        <v>0</v>
      </c>
      <c r="P54" s="126">
        <f>IFERROR(MIN(VLOOKUP(E54,Detalle!A:AA,$P$6,0),VLOOKUP(E54,Detalle!A:AA,$P$7,0),VLOOKUP(E54,Detalle!A:AA,$P$4,0)),0)</f>
        <v>0</v>
      </c>
      <c r="Q54" s="126">
        <f>IFERROR(MIN(VLOOKUP(E54,Detalle!A:AA,$Q$6,0),VLOOKUP(E54,Detalle!A:AA,$Q$7,0)),0)</f>
        <v>3990</v>
      </c>
      <c r="R54" s="126">
        <f>IFERROR(MIN(VLOOKUP(E54,Detalle!A:AA,$R$6,0),VLOOKUP(E54,Detalle!A:AA,$R$7,0)),0)</f>
        <v>7490</v>
      </c>
      <c r="S54" s="126">
        <f>IFERROR(MIN(VLOOKUP(E54,Detalle!A:AA,$S$6,0),VLOOKUP(E54,Detalle!A:AA,$S$7,0)),0)</f>
        <v>8990</v>
      </c>
      <c r="T54" s="126">
        <f>IFERROR(MAX(VLOOKUP(E54,Detalle!A:AA,$P$6,0),VLOOKUP(E54,Detalle!A:AA,$P$7,0),VLOOKUP(E54,Detalle!A:AA,$P$4,0)),0)</f>
        <v>0</v>
      </c>
      <c r="U54" s="126">
        <f>IFERROR(MAX(VLOOKUP(E54,Detalle!A:AA,$Q$6,0),VLOOKUP(E54,Detalle!A:AA,$Q$7,0)),0)</f>
        <v>3990</v>
      </c>
      <c r="V54" s="126">
        <f>IFERROR(MAX(VLOOKUP(E54,Detalle!A:AA,$R$6,0),VLOOKUP(E54,Detalle!A:AA,$R$7,0)),0)</f>
        <v>8990</v>
      </c>
      <c r="W54" s="126">
        <f>IFERROR(MAX(VLOOKUP(E54,Detalle!A:AA,$S$6,0),VLOOKUP(E54,Detalle!A:AA,$S$7,0)),0)</f>
        <v>9990</v>
      </c>
      <c r="X54" s="126">
        <f t="shared" si="38"/>
        <v>1490</v>
      </c>
      <c r="Y54" s="126">
        <f t="shared" si="39"/>
        <v>1490</v>
      </c>
      <c r="Z54" s="126">
        <f t="shared" si="40"/>
        <v>1490</v>
      </c>
      <c r="AA54" s="126">
        <f t="shared" si="41"/>
        <v>1490</v>
      </c>
      <c r="AB54" s="126">
        <f t="shared" si="42"/>
        <v>1490</v>
      </c>
      <c r="AC54" s="126">
        <f t="shared" si="43"/>
        <v>1490</v>
      </c>
      <c r="AD54" s="126">
        <f t="shared" si="44"/>
        <v>1490</v>
      </c>
      <c r="AE54" s="126">
        <f t="shared" si="45"/>
        <v>1490</v>
      </c>
      <c r="AF54" s="126" t="s">
        <v>8</v>
      </c>
      <c r="AG54" s="126" t="s">
        <v>8</v>
      </c>
      <c r="AH54" s="126" t="s">
        <v>8</v>
      </c>
      <c r="AI54" s="126" t="s">
        <v>8</v>
      </c>
      <c r="AJ54" s="126">
        <f t="shared" si="46"/>
        <v>1490</v>
      </c>
      <c r="AK54" s="126">
        <f t="shared" si="47"/>
        <v>1490</v>
      </c>
      <c r="AL54" s="126">
        <f t="shared" si="48"/>
        <v>1490</v>
      </c>
      <c r="AM54" s="126">
        <f t="shared" si="49"/>
        <v>1490</v>
      </c>
      <c r="AN54" s="126">
        <f t="shared" si="50"/>
        <v>1490</v>
      </c>
      <c r="AO54" s="126">
        <f t="shared" si="51"/>
        <v>1490</v>
      </c>
      <c r="AP54" s="126">
        <f t="shared" si="52"/>
        <v>1490</v>
      </c>
      <c r="AQ54" s="126">
        <f t="shared" si="53"/>
        <v>1490</v>
      </c>
      <c r="AR54" s="126">
        <f t="shared" si="54"/>
        <v>1490</v>
      </c>
      <c r="AS54" s="126">
        <f t="shared" si="55"/>
        <v>1490</v>
      </c>
      <c r="AT54" s="126">
        <f t="shared" si="56"/>
        <v>1490</v>
      </c>
      <c r="AU54" s="126">
        <f t="shared" si="57"/>
        <v>1490</v>
      </c>
      <c r="AV54" s="126">
        <f t="shared" si="58"/>
        <v>1490</v>
      </c>
      <c r="AW54" s="126">
        <f t="shared" si="59"/>
        <v>1490</v>
      </c>
      <c r="AX54" s="126">
        <f t="shared" si="60"/>
        <v>1490</v>
      </c>
      <c r="AY54" s="126">
        <f t="shared" si="61"/>
        <v>1490</v>
      </c>
      <c r="AZ54" s="126">
        <f t="shared" si="62"/>
        <v>1490</v>
      </c>
      <c r="BA54" s="126">
        <f t="shared" si="63"/>
        <v>1490</v>
      </c>
      <c r="BB54" s="126">
        <f t="shared" si="64"/>
        <v>1490</v>
      </c>
      <c r="BC54" s="126">
        <f t="shared" si="65"/>
        <v>1490</v>
      </c>
      <c r="BD54" s="126" t="s">
        <v>8</v>
      </c>
      <c r="BE54" s="126" t="s">
        <v>8</v>
      </c>
      <c r="BF54" s="126" t="s">
        <v>8</v>
      </c>
      <c r="BG54" s="126" t="s">
        <v>8</v>
      </c>
    </row>
    <row r="55" spans="1:59" x14ac:dyDescent="0.25">
      <c r="A55" s="128">
        <f t="shared" si="32"/>
        <v>14001</v>
      </c>
      <c r="B55" s="128">
        <f t="shared" si="33"/>
        <v>14490</v>
      </c>
      <c r="C55" s="129"/>
      <c r="D55" t="s">
        <v>124</v>
      </c>
      <c r="E55" s="15" t="s">
        <v>124</v>
      </c>
      <c r="F55" s="15" t="s">
        <v>260</v>
      </c>
      <c r="G55" s="15">
        <v>340</v>
      </c>
      <c r="H55" s="125">
        <v>1</v>
      </c>
      <c r="I55" s="125">
        <v>1</v>
      </c>
      <c r="J55" s="125">
        <v>1</v>
      </c>
      <c r="K55" s="125">
        <v>1</v>
      </c>
      <c r="L55" s="126">
        <f t="shared" si="34"/>
        <v>0</v>
      </c>
      <c r="M55" s="126">
        <f t="shared" si="35"/>
        <v>0</v>
      </c>
      <c r="N55" s="126">
        <f t="shared" si="36"/>
        <v>0</v>
      </c>
      <c r="O55" s="126">
        <f t="shared" si="37"/>
        <v>0</v>
      </c>
      <c r="P55" s="126">
        <f>IFERROR(MIN(VLOOKUP(E55,Detalle!A:AA,$P$6,0),VLOOKUP(E55,Detalle!A:AA,$P$7,0),VLOOKUP(E55,Detalle!A:AA,$P$4,0)),0)</f>
        <v>0</v>
      </c>
      <c r="Q55" s="126">
        <f>IFERROR(MIN(VLOOKUP(E55,Detalle!A:AA,$Q$6,0),VLOOKUP(E55,Detalle!A:AA,$Q$7,0)),0)</f>
        <v>3990</v>
      </c>
      <c r="R55" s="126">
        <f>IFERROR(MIN(VLOOKUP(E55,Detalle!A:AA,$R$6,0),VLOOKUP(E55,Detalle!A:AA,$R$7,0)),0)</f>
        <v>7850</v>
      </c>
      <c r="S55" s="126">
        <f>IFERROR(MIN(VLOOKUP(E55,Detalle!A:AA,$S$6,0),VLOOKUP(E55,Detalle!A:AA,$S$7,0)),0)</f>
        <v>8990</v>
      </c>
      <c r="T55" s="126">
        <f>IFERROR(MAX(VLOOKUP(E55,Detalle!A:AA,$P$6,0),VLOOKUP(E55,Detalle!A:AA,$P$7,0),VLOOKUP(E55,Detalle!A:AA,$P$4,0)),0)</f>
        <v>0</v>
      </c>
      <c r="U55" s="126">
        <f>IFERROR(MAX(VLOOKUP(E55,Detalle!A:AA,$Q$6,0),VLOOKUP(E55,Detalle!A:AA,$Q$7,0)),0)</f>
        <v>4850</v>
      </c>
      <c r="V55" s="126">
        <f>IFERROR(MAX(VLOOKUP(E55,Detalle!A:AA,$R$6,0),VLOOKUP(E55,Detalle!A:AA,$R$7,0)),0)</f>
        <v>8990</v>
      </c>
      <c r="W55" s="126">
        <f>IFERROR(MAX(VLOOKUP(E55,Detalle!A:AA,$S$6,0),VLOOKUP(E55,Detalle!A:AA,$S$7,0)),0)</f>
        <v>8990</v>
      </c>
      <c r="X55" s="126">
        <f t="shared" si="38"/>
        <v>1490</v>
      </c>
      <c r="Y55" s="126">
        <f t="shared" si="39"/>
        <v>1490</v>
      </c>
      <c r="Z55" s="126">
        <f t="shared" si="40"/>
        <v>1490</v>
      </c>
      <c r="AA55" s="126">
        <f t="shared" si="41"/>
        <v>1490</v>
      </c>
      <c r="AB55" s="126">
        <f t="shared" si="42"/>
        <v>1490</v>
      </c>
      <c r="AC55" s="126">
        <f t="shared" si="43"/>
        <v>1490</v>
      </c>
      <c r="AD55" s="126">
        <f t="shared" si="44"/>
        <v>1490</v>
      </c>
      <c r="AE55" s="126">
        <f t="shared" si="45"/>
        <v>1490</v>
      </c>
      <c r="AF55" s="126" t="s">
        <v>8</v>
      </c>
      <c r="AG55" s="126" t="s">
        <v>8</v>
      </c>
      <c r="AH55" s="126" t="s">
        <v>8</v>
      </c>
      <c r="AI55" s="126" t="s">
        <v>8</v>
      </c>
      <c r="AJ55" s="126">
        <f t="shared" si="46"/>
        <v>1490</v>
      </c>
      <c r="AK55" s="126">
        <f t="shared" si="47"/>
        <v>1490</v>
      </c>
      <c r="AL55" s="126">
        <f t="shared" si="48"/>
        <v>1490</v>
      </c>
      <c r="AM55" s="126">
        <f t="shared" si="49"/>
        <v>1490</v>
      </c>
      <c r="AN55" s="126">
        <f t="shared" si="50"/>
        <v>1490</v>
      </c>
      <c r="AO55" s="126">
        <f t="shared" si="51"/>
        <v>1490</v>
      </c>
      <c r="AP55" s="126">
        <f t="shared" si="52"/>
        <v>1490</v>
      </c>
      <c r="AQ55" s="126">
        <f t="shared" si="53"/>
        <v>1490</v>
      </c>
      <c r="AR55" s="126">
        <f t="shared" si="54"/>
        <v>1490</v>
      </c>
      <c r="AS55" s="126">
        <f t="shared" si="55"/>
        <v>1490</v>
      </c>
      <c r="AT55" s="126">
        <f t="shared" si="56"/>
        <v>1490</v>
      </c>
      <c r="AU55" s="126">
        <f t="shared" si="57"/>
        <v>1490</v>
      </c>
      <c r="AV55" s="126">
        <f t="shared" si="58"/>
        <v>1490</v>
      </c>
      <c r="AW55" s="126">
        <f t="shared" si="59"/>
        <v>1490</v>
      </c>
      <c r="AX55" s="126">
        <f t="shared" si="60"/>
        <v>1490</v>
      </c>
      <c r="AY55" s="126">
        <f t="shared" si="61"/>
        <v>1490</v>
      </c>
      <c r="AZ55" s="126">
        <f t="shared" si="62"/>
        <v>1490</v>
      </c>
      <c r="BA55" s="126">
        <f t="shared" si="63"/>
        <v>1490</v>
      </c>
      <c r="BB55" s="126">
        <f t="shared" si="64"/>
        <v>1490</v>
      </c>
      <c r="BC55" s="126">
        <f t="shared" si="65"/>
        <v>1490</v>
      </c>
      <c r="BD55" s="126" t="s">
        <v>8</v>
      </c>
      <c r="BE55" s="126" t="s">
        <v>8</v>
      </c>
      <c r="BF55" s="126" t="s">
        <v>8</v>
      </c>
      <c r="BG55" s="126" t="s">
        <v>8</v>
      </c>
    </row>
    <row r="56" spans="1:59" x14ac:dyDescent="0.25">
      <c r="A56" s="128">
        <f t="shared" si="32"/>
        <v>14501</v>
      </c>
      <c r="B56" s="128">
        <f t="shared" si="33"/>
        <v>14990</v>
      </c>
      <c r="C56" s="129"/>
      <c r="D56" t="s">
        <v>125</v>
      </c>
      <c r="E56" s="15" t="s">
        <v>125</v>
      </c>
      <c r="F56" s="15" t="s">
        <v>260</v>
      </c>
      <c r="G56" s="15">
        <v>342</v>
      </c>
      <c r="H56" s="125">
        <v>1</v>
      </c>
      <c r="I56" s="125">
        <v>1</v>
      </c>
      <c r="J56" s="125">
        <v>1</v>
      </c>
      <c r="K56" s="125">
        <v>1</v>
      </c>
      <c r="L56" s="126">
        <f t="shared" si="34"/>
        <v>0</v>
      </c>
      <c r="M56" s="126">
        <f t="shared" si="35"/>
        <v>0</v>
      </c>
      <c r="N56" s="126">
        <f t="shared" si="36"/>
        <v>0</v>
      </c>
      <c r="O56" s="126">
        <f t="shared" si="37"/>
        <v>0</v>
      </c>
      <c r="P56" s="126">
        <f>IFERROR(MIN(VLOOKUP(E56,Detalle!A:AA,$P$6,0),VLOOKUP(E56,Detalle!A:AA,$P$7,0),VLOOKUP(E56,Detalle!A:AA,$P$4,0)),0)</f>
        <v>0</v>
      </c>
      <c r="Q56" s="126">
        <f>IFERROR(MIN(VLOOKUP(E56,Detalle!A:AA,$Q$6,0),VLOOKUP(E56,Detalle!A:AA,$Q$7,0)),0)</f>
        <v>3990</v>
      </c>
      <c r="R56" s="126">
        <f>IFERROR(MIN(VLOOKUP(E56,Detalle!A:AA,$R$6,0),VLOOKUP(E56,Detalle!A:AA,$R$7,0)),0)</f>
        <v>7490</v>
      </c>
      <c r="S56" s="126">
        <f>IFERROR(MIN(VLOOKUP(E56,Detalle!A:AA,$S$6,0),VLOOKUP(E56,Detalle!A:AA,$S$7,0)),0)</f>
        <v>8990</v>
      </c>
      <c r="T56" s="126">
        <f>IFERROR(MAX(VLOOKUP(E56,Detalle!A:AA,$P$6,0),VLOOKUP(E56,Detalle!A:AA,$P$7,0),VLOOKUP(E56,Detalle!A:AA,$P$4,0)),0)</f>
        <v>0</v>
      </c>
      <c r="U56" s="126">
        <f>IFERROR(MAX(VLOOKUP(E56,Detalle!A:AA,$Q$6,0),VLOOKUP(E56,Detalle!A:AA,$Q$7,0)),0)</f>
        <v>3990</v>
      </c>
      <c r="V56" s="126">
        <f>IFERROR(MAX(VLOOKUP(E56,Detalle!A:AA,$R$6,0),VLOOKUP(E56,Detalle!A:AA,$R$7,0)),0)</f>
        <v>8990</v>
      </c>
      <c r="W56" s="126">
        <f>IFERROR(MAX(VLOOKUP(E56,Detalle!A:AA,$S$6,0),VLOOKUP(E56,Detalle!A:AA,$S$7,0)),0)</f>
        <v>9990</v>
      </c>
      <c r="X56" s="126">
        <f t="shared" si="38"/>
        <v>1490</v>
      </c>
      <c r="Y56" s="126">
        <f t="shared" si="39"/>
        <v>1490</v>
      </c>
      <c r="Z56" s="126">
        <f t="shared" si="40"/>
        <v>1490</v>
      </c>
      <c r="AA56" s="126">
        <f t="shared" si="41"/>
        <v>1490</v>
      </c>
      <c r="AB56" s="126">
        <f t="shared" si="42"/>
        <v>1490</v>
      </c>
      <c r="AC56" s="126">
        <f t="shared" si="43"/>
        <v>1490</v>
      </c>
      <c r="AD56" s="126">
        <f t="shared" si="44"/>
        <v>1490</v>
      </c>
      <c r="AE56" s="126">
        <f t="shared" si="45"/>
        <v>1490</v>
      </c>
      <c r="AF56" s="126" t="s">
        <v>8</v>
      </c>
      <c r="AG56" s="126" t="s">
        <v>8</v>
      </c>
      <c r="AH56" s="126" t="s">
        <v>8</v>
      </c>
      <c r="AI56" s="126" t="s">
        <v>8</v>
      </c>
      <c r="AJ56" s="126">
        <f t="shared" si="46"/>
        <v>1490</v>
      </c>
      <c r="AK56" s="126">
        <f t="shared" si="47"/>
        <v>1490</v>
      </c>
      <c r="AL56" s="126">
        <f t="shared" si="48"/>
        <v>1490</v>
      </c>
      <c r="AM56" s="126">
        <f t="shared" si="49"/>
        <v>1490</v>
      </c>
      <c r="AN56" s="126">
        <f t="shared" si="50"/>
        <v>1490</v>
      </c>
      <c r="AO56" s="126">
        <f t="shared" si="51"/>
        <v>1490</v>
      </c>
      <c r="AP56" s="126">
        <f t="shared" si="52"/>
        <v>1490</v>
      </c>
      <c r="AQ56" s="126">
        <f t="shared" si="53"/>
        <v>1490</v>
      </c>
      <c r="AR56" s="126">
        <f t="shared" si="54"/>
        <v>1490</v>
      </c>
      <c r="AS56" s="126">
        <f t="shared" si="55"/>
        <v>1490</v>
      </c>
      <c r="AT56" s="126">
        <f t="shared" si="56"/>
        <v>1490</v>
      </c>
      <c r="AU56" s="126">
        <f t="shared" si="57"/>
        <v>1490</v>
      </c>
      <c r="AV56" s="126">
        <f t="shared" si="58"/>
        <v>1490</v>
      </c>
      <c r="AW56" s="126">
        <f t="shared" si="59"/>
        <v>1490</v>
      </c>
      <c r="AX56" s="126">
        <f t="shared" si="60"/>
        <v>1490</v>
      </c>
      <c r="AY56" s="126">
        <f t="shared" si="61"/>
        <v>1490</v>
      </c>
      <c r="AZ56" s="126">
        <f t="shared" si="62"/>
        <v>1490</v>
      </c>
      <c r="BA56" s="126">
        <f t="shared" si="63"/>
        <v>1490</v>
      </c>
      <c r="BB56" s="126">
        <f t="shared" si="64"/>
        <v>1490</v>
      </c>
      <c r="BC56" s="126">
        <f t="shared" si="65"/>
        <v>1490</v>
      </c>
      <c r="BD56" s="126" t="s">
        <v>8</v>
      </c>
      <c r="BE56" s="126" t="s">
        <v>8</v>
      </c>
      <c r="BF56" s="126" t="s">
        <v>8</v>
      </c>
      <c r="BG56" s="126" t="s">
        <v>8</v>
      </c>
    </row>
    <row r="57" spans="1:59" x14ac:dyDescent="0.25">
      <c r="A57" s="128">
        <f t="shared" si="32"/>
        <v>15001</v>
      </c>
      <c r="B57" s="128">
        <f t="shared" si="33"/>
        <v>15490</v>
      </c>
      <c r="C57" s="129"/>
      <c r="D57" t="s">
        <v>126</v>
      </c>
      <c r="E57" s="15" t="s">
        <v>126</v>
      </c>
      <c r="F57" s="15" t="s">
        <v>260</v>
      </c>
      <c r="G57" s="15">
        <v>344</v>
      </c>
      <c r="H57" s="125">
        <v>1</v>
      </c>
      <c r="I57" s="125">
        <v>1</v>
      </c>
      <c r="J57" s="125">
        <v>1</v>
      </c>
      <c r="K57" s="125">
        <v>1</v>
      </c>
      <c r="L57" s="126">
        <f t="shared" si="34"/>
        <v>0</v>
      </c>
      <c r="M57" s="126">
        <f t="shared" si="35"/>
        <v>0</v>
      </c>
      <c r="N57" s="126">
        <f t="shared" si="36"/>
        <v>0</v>
      </c>
      <c r="O57" s="126">
        <f t="shared" si="37"/>
        <v>0</v>
      </c>
      <c r="P57" s="126">
        <f>IFERROR(MIN(VLOOKUP(E57,Detalle!A:AA,$P$6,0),VLOOKUP(E57,Detalle!A:AA,$P$7,0),VLOOKUP(E57,Detalle!A:AA,$P$4,0)),0)</f>
        <v>0</v>
      </c>
      <c r="Q57" s="126">
        <f>IFERROR(MIN(VLOOKUP(E57,Detalle!A:AA,$Q$6,0),VLOOKUP(E57,Detalle!A:AA,$Q$7,0)),0)</f>
        <v>3990</v>
      </c>
      <c r="R57" s="126">
        <f>IFERROR(MIN(VLOOKUP(E57,Detalle!A:AA,$R$6,0),VLOOKUP(E57,Detalle!A:AA,$R$7,0)),0)</f>
        <v>7790</v>
      </c>
      <c r="S57" s="126">
        <f>IFERROR(MIN(VLOOKUP(E57,Detalle!A:AA,$S$6,0),VLOOKUP(E57,Detalle!A:AA,$S$7,0)),0)</f>
        <v>8990</v>
      </c>
      <c r="T57" s="126">
        <f>IFERROR(MAX(VLOOKUP(E57,Detalle!A:AA,$P$6,0),VLOOKUP(E57,Detalle!A:AA,$P$7,0),VLOOKUP(E57,Detalle!A:AA,$P$4,0)),0)</f>
        <v>0</v>
      </c>
      <c r="U57" s="126">
        <f>IFERROR(MAX(VLOOKUP(E57,Detalle!A:AA,$Q$6,0),VLOOKUP(E57,Detalle!A:AA,$Q$7,0)),0)</f>
        <v>3990</v>
      </c>
      <c r="V57" s="126">
        <f>IFERROR(MAX(VLOOKUP(E57,Detalle!A:AA,$R$6,0),VLOOKUP(E57,Detalle!A:AA,$R$7,0)),0)</f>
        <v>8990</v>
      </c>
      <c r="W57" s="126">
        <f>IFERROR(MAX(VLOOKUP(E57,Detalle!A:AA,$S$6,0),VLOOKUP(E57,Detalle!A:AA,$S$7,0)),0)</f>
        <v>9990</v>
      </c>
      <c r="X57" s="126">
        <f t="shared" si="38"/>
        <v>1490</v>
      </c>
      <c r="Y57" s="126">
        <f t="shared" si="39"/>
        <v>1490</v>
      </c>
      <c r="Z57" s="126">
        <f t="shared" si="40"/>
        <v>1490</v>
      </c>
      <c r="AA57" s="126">
        <f t="shared" si="41"/>
        <v>1490</v>
      </c>
      <c r="AB57" s="126">
        <f t="shared" si="42"/>
        <v>1490</v>
      </c>
      <c r="AC57" s="126">
        <f t="shared" si="43"/>
        <v>1490</v>
      </c>
      <c r="AD57" s="126">
        <f t="shared" si="44"/>
        <v>1490</v>
      </c>
      <c r="AE57" s="126">
        <f t="shared" si="45"/>
        <v>1490</v>
      </c>
      <c r="AF57" s="126" t="s">
        <v>8</v>
      </c>
      <c r="AG57" s="126" t="s">
        <v>8</v>
      </c>
      <c r="AH57" s="126" t="s">
        <v>8</v>
      </c>
      <c r="AI57" s="126" t="s">
        <v>8</v>
      </c>
      <c r="AJ57" s="126">
        <f t="shared" si="46"/>
        <v>1490</v>
      </c>
      <c r="AK57" s="126">
        <f t="shared" si="47"/>
        <v>1490</v>
      </c>
      <c r="AL57" s="126">
        <f t="shared" si="48"/>
        <v>1490</v>
      </c>
      <c r="AM57" s="126">
        <f t="shared" si="49"/>
        <v>1490</v>
      </c>
      <c r="AN57" s="126">
        <f t="shared" si="50"/>
        <v>1490</v>
      </c>
      <c r="AO57" s="126">
        <f t="shared" si="51"/>
        <v>1490</v>
      </c>
      <c r="AP57" s="126">
        <f t="shared" si="52"/>
        <v>1490</v>
      </c>
      <c r="AQ57" s="126">
        <f t="shared" si="53"/>
        <v>1490</v>
      </c>
      <c r="AR57" s="126">
        <f t="shared" si="54"/>
        <v>1490</v>
      </c>
      <c r="AS57" s="126">
        <f t="shared" si="55"/>
        <v>1490</v>
      </c>
      <c r="AT57" s="126">
        <f t="shared" si="56"/>
        <v>1490</v>
      </c>
      <c r="AU57" s="126">
        <f t="shared" si="57"/>
        <v>1490</v>
      </c>
      <c r="AV57" s="126">
        <f t="shared" si="58"/>
        <v>1490</v>
      </c>
      <c r="AW57" s="126">
        <f t="shared" si="59"/>
        <v>1490</v>
      </c>
      <c r="AX57" s="126">
        <f t="shared" si="60"/>
        <v>1490</v>
      </c>
      <c r="AY57" s="126">
        <f t="shared" si="61"/>
        <v>1490</v>
      </c>
      <c r="AZ57" s="126">
        <f t="shared" si="62"/>
        <v>1490</v>
      </c>
      <c r="BA57" s="126">
        <f t="shared" si="63"/>
        <v>1490</v>
      </c>
      <c r="BB57" s="126">
        <f t="shared" si="64"/>
        <v>1490</v>
      </c>
      <c r="BC57" s="126">
        <f t="shared" si="65"/>
        <v>1490</v>
      </c>
      <c r="BD57" s="126" t="s">
        <v>8</v>
      </c>
      <c r="BE57" s="126" t="s">
        <v>8</v>
      </c>
      <c r="BF57" s="126" t="s">
        <v>8</v>
      </c>
      <c r="BG57" s="126" t="s">
        <v>8</v>
      </c>
    </row>
    <row r="58" spans="1:59" x14ac:dyDescent="0.25">
      <c r="A58" s="128">
        <f t="shared" si="32"/>
        <v>15501</v>
      </c>
      <c r="B58" s="128">
        <f t="shared" si="33"/>
        <v>15990</v>
      </c>
      <c r="C58" s="129"/>
      <c r="D58" t="s">
        <v>127</v>
      </c>
      <c r="E58" s="15" t="s">
        <v>127</v>
      </c>
      <c r="F58" s="15" t="s">
        <v>258</v>
      </c>
      <c r="G58" s="15">
        <v>347</v>
      </c>
      <c r="H58" s="125">
        <v>1</v>
      </c>
      <c r="I58" s="125">
        <v>1</v>
      </c>
      <c r="J58" s="125">
        <v>1</v>
      </c>
      <c r="K58" s="125">
        <v>1</v>
      </c>
      <c r="L58" s="126">
        <f t="shared" si="34"/>
        <v>0</v>
      </c>
      <c r="M58" s="126">
        <f t="shared" si="35"/>
        <v>0</v>
      </c>
      <c r="N58" s="126">
        <f t="shared" si="36"/>
        <v>0</v>
      </c>
      <c r="O58" s="126">
        <f t="shared" si="37"/>
        <v>0</v>
      </c>
      <c r="P58" s="126">
        <f>IFERROR(MIN(VLOOKUP(E58,Detalle!A:AA,$P$6,0),VLOOKUP(E58,Detalle!A:AA,$P$7,0),VLOOKUP(E58,Detalle!A:AA,$P$4,0)),0)</f>
        <v>0</v>
      </c>
      <c r="Q58" s="126">
        <f>IFERROR(MIN(VLOOKUP(E58,Detalle!A:AA,$Q$6,0),VLOOKUP(E58,Detalle!A:AA,$Q$7,0)),0)</f>
        <v>3990</v>
      </c>
      <c r="R58" s="126">
        <f>IFERROR(MIN(VLOOKUP(E58,Detalle!A:AA,$R$6,0),VLOOKUP(E58,Detalle!A:AA,$R$7,0)),0)</f>
        <v>10650</v>
      </c>
      <c r="S58" s="126">
        <f>IFERROR(MIN(VLOOKUP(E58,Detalle!A:AA,$S$6,0),VLOOKUP(E58,Detalle!A:AA,$S$7,0)),0)</f>
        <v>10650</v>
      </c>
      <c r="T58" s="126">
        <f>IFERROR(MAX(VLOOKUP(E58,Detalle!A:AA,$P$6,0),VLOOKUP(E58,Detalle!A:AA,$P$7,0),VLOOKUP(E58,Detalle!A:AA,$P$4,0)),0)</f>
        <v>0</v>
      </c>
      <c r="U58" s="126">
        <f>IFERROR(MAX(VLOOKUP(E58,Detalle!A:AA,$Q$6,0),VLOOKUP(E58,Detalle!A:AA,$Q$7,0)),0)</f>
        <v>5350</v>
      </c>
      <c r="V58" s="126">
        <f>IFERROR(MAX(VLOOKUP(E58,Detalle!A:AA,$R$6,0),VLOOKUP(E58,Detalle!A:AA,$R$7,0)),0)</f>
        <v>10990</v>
      </c>
      <c r="W58" s="126">
        <f>IFERROR(MAX(VLOOKUP(E58,Detalle!A:AA,$S$6,0),VLOOKUP(E58,Detalle!A:AA,$S$7,0)),0)</f>
        <v>10990</v>
      </c>
      <c r="X58" s="126">
        <f t="shared" si="38"/>
        <v>1490</v>
      </c>
      <c r="Y58" s="126">
        <f t="shared" si="39"/>
        <v>1490</v>
      </c>
      <c r="Z58" s="126">
        <f t="shared" si="40"/>
        <v>1490</v>
      </c>
      <c r="AA58" s="126">
        <f t="shared" si="41"/>
        <v>1490</v>
      </c>
      <c r="AB58" s="126">
        <f t="shared" si="42"/>
        <v>1490</v>
      </c>
      <c r="AC58" s="126">
        <f t="shared" si="43"/>
        <v>1490</v>
      </c>
      <c r="AD58" s="126">
        <f t="shared" si="44"/>
        <v>1490</v>
      </c>
      <c r="AE58" s="126">
        <f t="shared" si="45"/>
        <v>1490</v>
      </c>
      <c r="AF58" s="126" t="s">
        <v>8</v>
      </c>
      <c r="AG58" s="126" t="s">
        <v>8</v>
      </c>
      <c r="AH58" s="126" t="s">
        <v>8</v>
      </c>
      <c r="AI58" s="126" t="s">
        <v>8</v>
      </c>
      <c r="AJ58" s="126">
        <f t="shared" si="46"/>
        <v>1490</v>
      </c>
      <c r="AK58" s="126">
        <f t="shared" si="47"/>
        <v>1490</v>
      </c>
      <c r="AL58" s="126">
        <f t="shared" si="48"/>
        <v>1490</v>
      </c>
      <c r="AM58" s="126">
        <f t="shared" si="49"/>
        <v>1490</v>
      </c>
      <c r="AN58" s="126">
        <f t="shared" si="50"/>
        <v>1490</v>
      </c>
      <c r="AO58" s="126">
        <f t="shared" si="51"/>
        <v>1490</v>
      </c>
      <c r="AP58" s="126">
        <f t="shared" si="52"/>
        <v>1490</v>
      </c>
      <c r="AQ58" s="126">
        <f t="shared" si="53"/>
        <v>1490</v>
      </c>
      <c r="AR58" s="126">
        <f t="shared" si="54"/>
        <v>1490</v>
      </c>
      <c r="AS58" s="126">
        <f t="shared" si="55"/>
        <v>1490</v>
      </c>
      <c r="AT58" s="126">
        <f t="shared" si="56"/>
        <v>1490</v>
      </c>
      <c r="AU58" s="126">
        <f t="shared" si="57"/>
        <v>1490</v>
      </c>
      <c r="AV58" s="126">
        <f t="shared" si="58"/>
        <v>1490</v>
      </c>
      <c r="AW58" s="126">
        <f t="shared" si="59"/>
        <v>1490</v>
      </c>
      <c r="AX58" s="126">
        <f t="shared" si="60"/>
        <v>1490</v>
      </c>
      <c r="AY58" s="126">
        <f t="shared" si="61"/>
        <v>1490</v>
      </c>
      <c r="AZ58" s="126">
        <f t="shared" si="62"/>
        <v>1490</v>
      </c>
      <c r="BA58" s="126">
        <f t="shared" si="63"/>
        <v>1490</v>
      </c>
      <c r="BB58" s="126">
        <f t="shared" si="64"/>
        <v>1490</v>
      </c>
      <c r="BC58" s="126">
        <f t="shared" si="65"/>
        <v>1490</v>
      </c>
      <c r="BD58" s="126" t="s">
        <v>8</v>
      </c>
      <c r="BE58" s="126" t="s">
        <v>8</v>
      </c>
      <c r="BF58" s="126" t="s">
        <v>8</v>
      </c>
      <c r="BG58" s="126" t="s">
        <v>8</v>
      </c>
    </row>
    <row r="59" spans="1:59" x14ac:dyDescent="0.25">
      <c r="A59" s="128">
        <f t="shared" si="32"/>
        <v>16001</v>
      </c>
      <c r="B59" s="128">
        <f t="shared" si="33"/>
        <v>16490</v>
      </c>
      <c r="C59" s="129"/>
      <c r="D59" t="s">
        <v>128</v>
      </c>
      <c r="E59" s="15" t="s">
        <v>226</v>
      </c>
      <c r="F59" s="15" t="s">
        <v>260</v>
      </c>
      <c r="G59" s="15">
        <v>314</v>
      </c>
      <c r="H59" s="125">
        <v>1</v>
      </c>
      <c r="I59" s="125">
        <v>1</v>
      </c>
      <c r="J59" s="125">
        <v>1</v>
      </c>
      <c r="K59" s="125">
        <v>1</v>
      </c>
      <c r="L59" s="126">
        <f t="shared" si="34"/>
        <v>0</v>
      </c>
      <c r="M59" s="126">
        <f t="shared" si="35"/>
        <v>0</v>
      </c>
      <c r="N59" s="126">
        <f t="shared" si="36"/>
        <v>0</v>
      </c>
      <c r="O59" s="126">
        <f t="shared" si="37"/>
        <v>0</v>
      </c>
      <c r="P59" s="126">
        <f>IFERROR(MIN(VLOOKUP(E59,Detalle!A:AA,$P$6,0),VLOOKUP(E59,Detalle!A:AA,$P$7,0),VLOOKUP(E59,Detalle!A:AA,$P$4,0)),0)</f>
        <v>0</v>
      </c>
      <c r="Q59" s="126">
        <f>IFERROR(MIN(VLOOKUP(E59,Detalle!A:AA,$Q$6,0),VLOOKUP(E59,Detalle!A:AA,$Q$7,0)),0)</f>
        <v>3990</v>
      </c>
      <c r="R59" s="126">
        <f>IFERROR(MIN(VLOOKUP(E59,Detalle!A:AA,$R$6,0),VLOOKUP(E59,Detalle!A:AA,$R$7,0)),0)</f>
        <v>7790</v>
      </c>
      <c r="S59" s="126">
        <f>IFERROR(MIN(VLOOKUP(E59,Detalle!A:AA,$S$6,0),VLOOKUP(E59,Detalle!A:AA,$S$7,0)),0)</f>
        <v>8990</v>
      </c>
      <c r="T59" s="126">
        <f>IFERROR(MAX(VLOOKUP(E59,Detalle!A:AA,$P$6,0),VLOOKUP(E59,Detalle!A:AA,$P$7,0),VLOOKUP(E59,Detalle!A:AA,$P$4,0)),0)</f>
        <v>0</v>
      </c>
      <c r="U59" s="126">
        <f>IFERROR(MAX(VLOOKUP(E59,Detalle!A:AA,$Q$6,0),VLOOKUP(E59,Detalle!A:AA,$Q$7,0)),0)</f>
        <v>3990</v>
      </c>
      <c r="V59" s="126">
        <f>IFERROR(MAX(VLOOKUP(E59,Detalle!A:AA,$R$6,0),VLOOKUP(E59,Detalle!A:AA,$R$7,0)),0)</f>
        <v>8990</v>
      </c>
      <c r="W59" s="126">
        <f>IFERROR(MAX(VLOOKUP(E59,Detalle!A:AA,$S$6,0),VLOOKUP(E59,Detalle!A:AA,$S$7,0)),0)</f>
        <v>9990</v>
      </c>
      <c r="X59" s="126">
        <f t="shared" si="38"/>
        <v>1490</v>
      </c>
      <c r="Y59" s="126">
        <f t="shared" si="39"/>
        <v>1490</v>
      </c>
      <c r="Z59" s="126">
        <f t="shared" si="40"/>
        <v>1490</v>
      </c>
      <c r="AA59" s="126">
        <f t="shared" si="41"/>
        <v>1490</v>
      </c>
      <c r="AB59" s="126">
        <f t="shared" si="42"/>
        <v>1490</v>
      </c>
      <c r="AC59" s="126">
        <f t="shared" si="43"/>
        <v>1490</v>
      </c>
      <c r="AD59" s="126">
        <f t="shared" si="44"/>
        <v>1490</v>
      </c>
      <c r="AE59" s="126">
        <f t="shared" si="45"/>
        <v>1490</v>
      </c>
      <c r="AF59" s="126" t="s">
        <v>8</v>
      </c>
      <c r="AG59" s="126" t="s">
        <v>8</v>
      </c>
      <c r="AH59" s="126" t="s">
        <v>8</v>
      </c>
      <c r="AI59" s="126" t="s">
        <v>8</v>
      </c>
      <c r="AJ59" s="126">
        <f t="shared" si="46"/>
        <v>1490</v>
      </c>
      <c r="AK59" s="126">
        <f t="shared" si="47"/>
        <v>1490</v>
      </c>
      <c r="AL59" s="126">
        <f t="shared" si="48"/>
        <v>1490</v>
      </c>
      <c r="AM59" s="126">
        <f t="shared" si="49"/>
        <v>1490</v>
      </c>
      <c r="AN59" s="126">
        <f t="shared" si="50"/>
        <v>1490</v>
      </c>
      <c r="AO59" s="126">
        <f t="shared" si="51"/>
        <v>1490</v>
      </c>
      <c r="AP59" s="126">
        <f t="shared" si="52"/>
        <v>1490</v>
      </c>
      <c r="AQ59" s="126">
        <f t="shared" si="53"/>
        <v>1490</v>
      </c>
      <c r="AR59" s="126">
        <f t="shared" si="54"/>
        <v>1490</v>
      </c>
      <c r="AS59" s="126">
        <f t="shared" si="55"/>
        <v>1490</v>
      </c>
      <c r="AT59" s="126">
        <f t="shared" si="56"/>
        <v>1490</v>
      </c>
      <c r="AU59" s="126">
        <f t="shared" si="57"/>
        <v>1490</v>
      </c>
      <c r="AV59" s="126">
        <f t="shared" si="58"/>
        <v>1490</v>
      </c>
      <c r="AW59" s="126">
        <f t="shared" si="59"/>
        <v>1490</v>
      </c>
      <c r="AX59" s="126">
        <f t="shared" si="60"/>
        <v>1490</v>
      </c>
      <c r="AY59" s="126">
        <f t="shared" si="61"/>
        <v>1490</v>
      </c>
      <c r="AZ59" s="126">
        <f t="shared" si="62"/>
        <v>1490</v>
      </c>
      <c r="BA59" s="126">
        <f t="shared" si="63"/>
        <v>1490</v>
      </c>
      <c r="BB59" s="126">
        <f t="shared" si="64"/>
        <v>1490</v>
      </c>
      <c r="BC59" s="126">
        <f t="shared" si="65"/>
        <v>1490</v>
      </c>
      <c r="BD59" s="126" t="s">
        <v>8</v>
      </c>
      <c r="BE59" s="126" t="s">
        <v>8</v>
      </c>
      <c r="BF59" s="126" t="s">
        <v>8</v>
      </c>
      <c r="BG59" s="126" t="s">
        <v>8</v>
      </c>
    </row>
    <row r="60" spans="1:59" x14ac:dyDescent="0.25">
      <c r="A60" s="128">
        <f t="shared" si="32"/>
        <v>16501</v>
      </c>
      <c r="B60" s="128">
        <f t="shared" si="33"/>
        <v>16990</v>
      </c>
      <c r="C60" s="129"/>
      <c r="D60" t="s">
        <v>131</v>
      </c>
      <c r="E60" s="15" t="s">
        <v>131</v>
      </c>
      <c r="F60" s="15" t="s">
        <v>260</v>
      </c>
      <c r="G60" s="15">
        <v>352</v>
      </c>
      <c r="H60" s="125">
        <v>1</v>
      </c>
      <c r="I60" s="125">
        <v>1</v>
      </c>
      <c r="J60" s="125">
        <v>1</v>
      </c>
      <c r="K60" s="125">
        <v>1</v>
      </c>
      <c r="L60" s="126">
        <f t="shared" si="34"/>
        <v>0</v>
      </c>
      <c r="M60" s="126">
        <f t="shared" si="35"/>
        <v>0</v>
      </c>
      <c r="N60" s="126">
        <f t="shared" si="36"/>
        <v>0</v>
      </c>
      <c r="O60" s="126">
        <f t="shared" si="37"/>
        <v>0</v>
      </c>
      <c r="P60" s="126">
        <f>IFERROR(MIN(VLOOKUP(E60,Detalle!A:AA,$P$6,0),VLOOKUP(E60,Detalle!A:AA,$P$7,0),VLOOKUP(E60,Detalle!A:AA,$P$4,0)),0)</f>
        <v>0</v>
      </c>
      <c r="Q60" s="126">
        <f>IFERROR(MIN(VLOOKUP(E60,Detalle!A:AA,$Q$6,0),VLOOKUP(E60,Detalle!A:AA,$Q$7,0)),0)</f>
        <v>3990</v>
      </c>
      <c r="R60" s="126">
        <f>IFERROR(MIN(VLOOKUP(E60,Detalle!A:AA,$R$6,0),VLOOKUP(E60,Detalle!A:AA,$R$7,0)),0)</f>
        <v>7490</v>
      </c>
      <c r="S60" s="126">
        <f>IFERROR(MIN(VLOOKUP(E60,Detalle!A:AA,$S$6,0),VLOOKUP(E60,Detalle!A:AA,$S$7,0)),0)</f>
        <v>8990</v>
      </c>
      <c r="T60" s="126">
        <f>IFERROR(MAX(VLOOKUP(E60,Detalle!A:AA,$P$6,0),VLOOKUP(E60,Detalle!A:AA,$P$7,0),VLOOKUP(E60,Detalle!A:AA,$P$4,0)),0)</f>
        <v>0</v>
      </c>
      <c r="U60" s="126">
        <f>IFERROR(MAX(VLOOKUP(E60,Detalle!A:AA,$Q$6,0),VLOOKUP(E60,Detalle!A:AA,$Q$7,0)),0)</f>
        <v>4490</v>
      </c>
      <c r="V60" s="126">
        <f>IFERROR(MAX(VLOOKUP(E60,Detalle!A:AA,$R$6,0),VLOOKUP(E60,Detalle!A:AA,$R$7,0)),0)</f>
        <v>8990</v>
      </c>
      <c r="W60" s="126">
        <f>IFERROR(MAX(VLOOKUP(E60,Detalle!A:AA,$S$6,0),VLOOKUP(E60,Detalle!A:AA,$S$7,0)),0)</f>
        <v>8990</v>
      </c>
      <c r="X60" s="126">
        <f t="shared" si="38"/>
        <v>1490</v>
      </c>
      <c r="Y60" s="126">
        <f t="shared" si="39"/>
        <v>1490</v>
      </c>
      <c r="Z60" s="126">
        <f t="shared" si="40"/>
        <v>1490</v>
      </c>
      <c r="AA60" s="126">
        <f t="shared" si="41"/>
        <v>1490</v>
      </c>
      <c r="AB60" s="126">
        <f t="shared" si="42"/>
        <v>1490</v>
      </c>
      <c r="AC60" s="126">
        <f t="shared" si="43"/>
        <v>1490</v>
      </c>
      <c r="AD60" s="126">
        <f t="shared" si="44"/>
        <v>1490</v>
      </c>
      <c r="AE60" s="126">
        <f t="shared" si="45"/>
        <v>1490</v>
      </c>
      <c r="AF60" s="126" t="s">
        <v>8</v>
      </c>
      <c r="AG60" s="126" t="s">
        <v>8</v>
      </c>
      <c r="AH60" s="126" t="s">
        <v>8</v>
      </c>
      <c r="AI60" s="126" t="s">
        <v>8</v>
      </c>
      <c r="AJ60" s="126">
        <f t="shared" si="46"/>
        <v>1490</v>
      </c>
      <c r="AK60" s="126">
        <f t="shared" si="47"/>
        <v>1490</v>
      </c>
      <c r="AL60" s="126">
        <f t="shared" si="48"/>
        <v>1490</v>
      </c>
      <c r="AM60" s="126">
        <f t="shared" si="49"/>
        <v>1490</v>
      </c>
      <c r="AN60" s="126">
        <f t="shared" si="50"/>
        <v>1490</v>
      </c>
      <c r="AO60" s="126">
        <f t="shared" si="51"/>
        <v>1490</v>
      </c>
      <c r="AP60" s="126">
        <f t="shared" si="52"/>
        <v>1490</v>
      </c>
      <c r="AQ60" s="126">
        <f t="shared" si="53"/>
        <v>1490</v>
      </c>
      <c r="AR60" s="126">
        <f t="shared" si="54"/>
        <v>1490</v>
      </c>
      <c r="AS60" s="126">
        <f t="shared" si="55"/>
        <v>1490</v>
      </c>
      <c r="AT60" s="126">
        <f t="shared" si="56"/>
        <v>1490</v>
      </c>
      <c r="AU60" s="126">
        <f t="shared" si="57"/>
        <v>1490</v>
      </c>
      <c r="AV60" s="126">
        <f t="shared" si="58"/>
        <v>1490</v>
      </c>
      <c r="AW60" s="126">
        <f t="shared" si="59"/>
        <v>1490</v>
      </c>
      <c r="AX60" s="126">
        <f t="shared" si="60"/>
        <v>1490</v>
      </c>
      <c r="AY60" s="126">
        <f t="shared" si="61"/>
        <v>1490</v>
      </c>
      <c r="AZ60" s="126">
        <f t="shared" si="62"/>
        <v>1490</v>
      </c>
      <c r="BA60" s="126">
        <f t="shared" si="63"/>
        <v>1490</v>
      </c>
      <c r="BB60" s="126">
        <f t="shared" si="64"/>
        <v>1490</v>
      </c>
      <c r="BC60" s="126">
        <f t="shared" si="65"/>
        <v>1490</v>
      </c>
      <c r="BD60" s="126" t="s">
        <v>8</v>
      </c>
      <c r="BE60" s="126" t="s">
        <v>8</v>
      </c>
      <c r="BF60" s="126" t="s">
        <v>8</v>
      </c>
      <c r="BG60" s="126" t="s">
        <v>8</v>
      </c>
    </row>
    <row r="61" spans="1:59" x14ac:dyDescent="0.25">
      <c r="A61" s="128">
        <f t="shared" si="32"/>
        <v>17001</v>
      </c>
      <c r="B61" s="128">
        <f t="shared" si="33"/>
        <v>17490</v>
      </c>
      <c r="C61" s="129"/>
      <c r="D61" t="s">
        <v>132</v>
      </c>
      <c r="E61" s="15" t="s">
        <v>270</v>
      </c>
      <c r="F61" s="15" t="s">
        <v>258</v>
      </c>
      <c r="G61" s="15">
        <v>350</v>
      </c>
      <c r="H61" s="125">
        <v>1</v>
      </c>
      <c r="I61" s="125">
        <v>1</v>
      </c>
      <c r="J61" s="125">
        <v>1</v>
      </c>
      <c r="K61" s="125">
        <v>1</v>
      </c>
      <c r="L61" s="126">
        <f t="shared" si="34"/>
        <v>0</v>
      </c>
      <c r="M61" s="126">
        <f t="shared" si="35"/>
        <v>0</v>
      </c>
      <c r="N61" s="126">
        <f t="shared" si="36"/>
        <v>0</v>
      </c>
      <c r="O61" s="126">
        <f t="shared" si="37"/>
        <v>0</v>
      </c>
      <c r="P61" s="126">
        <f>IFERROR(MIN(VLOOKUP(E61,Detalle!A:AA,$P$6,0),VLOOKUP(E61,Detalle!A:AA,$P$7,0),VLOOKUP(E61,Detalle!A:AA,$P$4,0)),0)</f>
        <v>0</v>
      </c>
      <c r="Q61" s="126">
        <f>IFERROR(MIN(VLOOKUP(E61,Detalle!A:AA,$Q$6,0),VLOOKUP(E61,Detalle!A:AA,$Q$7,0)),0)</f>
        <v>3990</v>
      </c>
      <c r="R61" s="126">
        <f>IFERROR(MIN(VLOOKUP(E61,Detalle!A:AA,$R$6,0),VLOOKUP(E61,Detalle!A:AA,$R$7,0)),0)</f>
        <v>8850</v>
      </c>
      <c r="S61" s="126">
        <f>IFERROR(MIN(VLOOKUP(E61,Detalle!A:AA,$S$6,0),VLOOKUP(E61,Detalle!A:AA,$S$7,0)),0)</f>
        <v>9990</v>
      </c>
      <c r="T61" s="126">
        <f>IFERROR(MAX(VLOOKUP(E61,Detalle!A:AA,$P$6,0),VLOOKUP(E61,Detalle!A:AA,$P$7,0),VLOOKUP(E61,Detalle!A:AA,$P$4,0)),0)</f>
        <v>0</v>
      </c>
      <c r="U61" s="126">
        <f>IFERROR(MAX(VLOOKUP(E61,Detalle!A:AA,$Q$6,0),VLOOKUP(E61,Detalle!A:AA,$Q$7,0)),0)</f>
        <v>5350</v>
      </c>
      <c r="V61" s="126">
        <f>IFERROR(MAX(VLOOKUP(E61,Detalle!A:AA,$R$6,0),VLOOKUP(E61,Detalle!A:AA,$R$7,0)),0)</f>
        <v>9990</v>
      </c>
      <c r="W61" s="126">
        <f>IFERROR(MAX(VLOOKUP(E61,Detalle!A:AA,$S$6,0),VLOOKUP(E61,Detalle!A:AA,$S$7,0)),0)</f>
        <v>9990</v>
      </c>
      <c r="X61" s="126">
        <f t="shared" si="38"/>
        <v>1490</v>
      </c>
      <c r="Y61" s="126">
        <f t="shared" si="39"/>
        <v>1490</v>
      </c>
      <c r="Z61" s="126">
        <f t="shared" si="40"/>
        <v>1490</v>
      </c>
      <c r="AA61" s="126">
        <f t="shared" si="41"/>
        <v>1490</v>
      </c>
      <c r="AB61" s="126">
        <f t="shared" si="42"/>
        <v>1490</v>
      </c>
      <c r="AC61" s="126">
        <f t="shared" si="43"/>
        <v>1490</v>
      </c>
      <c r="AD61" s="126">
        <f t="shared" si="44"/>
        <v>1490</v>
      </c>
      <c r="AE61" s="126">
        <f t="shared" si="45"/>
        <v>1490</v>
      </c>
      <c r="AF61" s="126" t="s">
        <v>8</v>
      </c>
      <c r="AG61" s="126" t="s">
        <v>8</v>
      </c>
      <c r="AH61" s="126" t="s">
        <v>8</v>
      </c>
      <c r="AI61" s="126" t="s">
        <v>8</v>
      </c>
      <c r="AJ61" s="126">
        <f t="shared" si="46"/>
        <v>1490</v>
      </c>
      <c r="AK61" s="126">
        <f t="shared" si="47"/>
        <v>1490</v>
      </c>
      <c r="AL61" s="126">
        <f t="shared" si="48"/>
        <v>1490</v>
      </c>
      <c r="AM61" s="126">
        <f t="shared" si="49"/>
        <v>1490</v>
      </c>
      <c r="AN61" s="126">
        <f t="shared" si="50"/>
        <v>1490</v>
      </c>
      <c r="AO61" s="126">
        <f t="shared" si="51"/>
        <v>1490</v>
      </c>
      <c r="AP61" s="126">
        <f t="shared" si="52"/>
        <v>1490</v>
      </c>
      <c r="AQ61" s="126">
        <f t="shared" si="53"/>
        <v>1490</v>
      </c>
      <c r="AR61" s="126">
        <f t="shared" si="54"/>
        <v>1490</v>
      </c>
      <c r="AS61" s="126">
        <f t="shared" si="55"/>
        <v>1490</v>
      </c>
      <c r="AT61" s="126">
        <f t="shared" si="56"/>
        <v>1490</v>
      </c>
      <c r="AU61" s="126">
        <f t="shared" si="57"/>
        <v>1490</v>
      </c>
      <c r="AV61" s="126">
        <f t="shared" si="58"/>
        <v>1490</v>
      </c>
      <c r="AW61" s="126">
        <f t="shared" si="59"/>
        <v>1490</v>
      </c>
      <c r="AX61" s="126">
        <f t="shared" si="60"/>
        <v>1490</v>
      </c>
      <c r="AY61" s="126">
        <f t="shared" si="61"/>
        <v>1490</v>
      </c>
      <c r="AZ61" s="126">
        <f t="shared" si="62"/>
        <v>1490</v>
      </c>
      <c r="BA61" s="126">
        <f t="shared" si="63"/>
        <v>1490</v>
      </c>
      <c r="BB61" s="126">
        <f t="shared" si="64"/>
        <v>1490</v>
      </c>
      <c r="BC61" s="126">
        <f t="shared" si="65"/>
        <v>1490</v>
      </c>
      <c r="BD61" s="126" t="s">
        <v>8</v>
      </c>
      <c r="BE61" s="126" t="s">
        <v>8</v>
      </c>
      <c r="BF61" s="126" t="s">
        <v>8</v>
      </c>
      <c r="BG61" s="126" t="s">
        <v>8</v>
      </c>
    </row>
    <row r="62" spans="1:59" x14ac:dyDescent="0.25">
      <c r="A62" s="128">
        <f t="shared" si="32"/>
        <v>17501</v>
      </c>
      <c r="B62" s="128">
        <f t="shared" si="33"/>
        <v>17990</v>
      </c>
      <c r="C62" s="129"/>
      <c r="D62" t="s">
        <v>133</v>
      </c>
      <c r="E62" s="15" t="s">
        <v>233</v>
      </c>
      <c r="F62" s="15" t="s">
        <v>260</v>
      </c>
      <c r="G62" s="15">
        <v>351</v>
      </c>
      <c r="H62" s="125">
        <v>1</v>
      </c>
      <c r="I62" s="125">
        <v>1</v>
      </c>
      <c r="J62" s="125">
        <v>1</v>
      </c>
      <c r="K62" s="125">
        <v>1</v>
      </c>
      <c r="L62" s="126">
        <f t="shared" si="34"/>
        <v>0</v>
      </c>
      <c r="M62" s="126">
        <f t="shared" si="35"/>
        <v>0</v>
      </c>
      <c r="N62" s="126">
        <f t="shared" si="36"/>
        <v>0</v>
      </c>
      <c r="O62" s="126">
        <f t="shared" si="37"/>
        <v>0</v>
      </c>
      <c r="P62" s="126">
        <f>IFERROR(MIN(VLOOKUP(E62,Detalle!A:AA,$P$6,0),VLOOKUP(E62,Detalle!A:AA,$P$7,0),VLOOKUP(E62,Detalle!A:AA,$P$4,0)),0)</f>
        <v>0</v>
      </c>
      <c r="Q62" s="126">
        <f>IFERROR(MIN(VLOOKUP(E62,Detalle!A:AA,$Q$6,0),VLOOKUP(E62,Detalle!A:AA,$Q$7,0)),0)</f>
        <v>3990</v>
      </c>
      <c r="R62" s="126">
        <f>IFERROR(MIN(VLOOKUP(E62,Detalle!A:AA,$R$6,0),VLOOKUP(E62,Detalle!A:AA,$R$7,0)),0)</f>
        <v>7790</v>
      </c>
      <c r="S62" s="126">
        <f>IFERROR(MIN(VLOOKUP(E62,Detalle!A:AA,$S$6,0),VLOOKUP(E62,Detalle!A:AA,$S$7,0)),0)</f>
        <v>8990</v>
      </c>
      <c r="T62" s="126">
        <f>IFERROR(MAX(VLOOKUP(E62,Detalle!A:AA,$P$6,0),VLOOKUP(E62,Detalle!A:AA,$P$7,0),VLOOKUP(E62,Detalle!A:AA,$P$4,0)),0)</f>
        <v>0</v>
      </c>
      <c r="U62" s="126">
        <f>IFERROR(MAX(VLOOKUP(E62,Detalle!A:AA,$Q$6,0),VLOOKUP(E62,Detalle!A:AA,$Q$7,0)),0)</f>
        <v>3990</v>
      </c>
      <c r="V62" s="126">
        <f>IFERROR(MAX(VLOOKUP(E62,Detalle!A:AA,$R$6,0),VLOOKUP(E62,Detalle!A:AA,$R$7,0)),0)</f>
        <v>8990</v>
      </c>
      <c r="W62" s="126">
        <f>IFERROR(MAX(VLOOKUP(E62,Detalle!A:AA,$S$6,0),VLOOKUP(E62,Detalle!A:AA,$S$7,0)),0)</f>
        <v>9990</v>
      </c>
      <c r="X62" s="126">
        <f t="shared" si="38"/>
        <v>1490</v>
      </c>
      <c r="Y62" s="126">
        <f t="shared" si="39"/>
        <v>1490</v>
      </c>
      <c r="Z62" s="126">
        <f t="shared" si="40"/>
        <v>1490</v>
      </c>
      <c r="AA62" s="126">
        <f t="shared" si="41"/>
        <v>1490</v>
      </c>
      <c r="AB62" s="126">
        <f t="shared" si="42"/>
        <v>1490</v>
      </c>
      <c r="AC62" s="126">
        <f t="shared" si="43"/>
        <v>1490</v>
      </c>
      <c r="AD62" s="126">
        <f t="shared" si="44"/>
        <v>1490</v>
      </c>
      <c r="AE62" s="126">
        <f t="shared" si="45"/>
        <v>1490</v>
      </c>
      <c r="AF62" s="126" t="s">
        <v>8</v>
      </c>
      <c r="AG62" s="126" t="s">
        <v>8</v>
      </c>
      <c r="AH62" s="126" t="s">
        <v>8</v>
      </c>
      <c r="AI62" s="126" t="s">
        <v>8</v>
      </c>
      <c r="AJ62" s="126">
        <f t="shared" si="46"/>
        <v>1490</v>
      </c>
      <c r="AK62" s="126">
        <f t="shared" si="47"/>
        <v>1490</v>
      </c>
      <c r="AL62" s="126">
        <f t="shared" si="48"/>
        <v>1490</v>
      </c>
      <c r="AM62" s="126">
        <f t="shared" si="49"/>
        <v>1490</v>
      </c>
      <c r="AN62" s="126">
        <f t="shared" si="50"/>
        <v>1490</v>
      </c>
      <c r="AO62" s="126">
        <f t="shared" si="51"/>
        <v>1490</v>
      </c>
      <c r="AP62" s="126">
        <f t="shared" si="52"/>
        <v>1490</v>
      </c>
      <c r="AQ62" s="126">
        <f t="shared" si="53"/>
        <v>1490</v>
      </c>
      <c r="AR62" s="126">
        <f t="shared" si="54"/>
        <v>1490</v>
      </c>
      <c r="AS62" s="126">
        <f t="shared" si="55"/>
        <v>1490</v>
      </c>
      <c r="AT62" s="126">
        <f t="shared" si="56"/>
        <v>1490</v>
      </c>
      <c r="AU62" s="126">
        <f t="shared" si="57"/>
        <v>1490</v>
      </c>
      <c r="AV62" s="126">
        <f t="shared" si="58"/>
        <v>1490</v>
      </c>
      <c r="AW62" s="126">
        <f t="shared" si="59"/>
        <v>1490</v>
      </c>
      <c r="AX62" s="126">
        <f t="shared" si="60"/>
        <v>1490</v>
      </c>
      <c r="AY62" s="126">
        <f t="shared" si="61"/>
        <v>1490</v>
      </c>
      <c r="AZ62" s="126">
        <f t="shared" si="62"/>
        <v>1490</v>
      </c>
      <c r="BA62" s="126">
        <f t="shared" si="63"/>
        <v>1490</v>
      </c>
      <c r="BB62" s="126">
        <f t="shared" si="64"/>
        <v>1490</v>
      </c>
      <c r="BC62" s="126">
        <f t="shared" si="65"/>
        <v>1490</v>
      </c>
      <c r="BD62" s="126" t="s">
        <v>8</v>
      </c>
      <c r="BE62" s="126" t="s">
        <v>8</v>
      </c>
      <c r="BF62" s="126" t="s">
        <v>8</v>
      </c>
      <c r="BG62" s="126" t="s">
        <v>8</v>
      </c>
    </row>
    <row r="63" spans="1:59" x14ac:dyDescent="0.25">
      <c r="A63" s="128">
        <f t="shared" si="32"/>
        <v>18001</v>
      </c>
      <c r="B63" s="128">
        <f t="shared" si="33"/>
        <v>18490</v>
      </c>
      <c r="C63" s="129"/>
      <c r="D63" t="s">
        <v>134</v>
      </c>
      <c r="E63" s="15" t="s">
        <v>134</v>
      </c>
      <c r="F63" s="15" t="s">
        <v>260</v>
      </c>
      <c r="G63" s="15">
        <v>354</v>
      </c>
      <c r="H63" s="125">
        <v>1</v>
      </c>
      <c r="I63" s="125">
        <v>1</v>
      </c>
      <c r="J63" s="125">
        <v>1</v>
      </c>
      <c r="K63" s="125">
        <v>1</v>
      </c>
      <c r="L63" s="126">
        <f t="shared" si="34"/>
        <v>0</v>
      </c>
      <c r="M63" s="126">
        <f t="shared" si="35"/>
        <v>0</v>
      </c>
      <c r="N63" s="126">
        <f t="shared" si="36"/>
        <v>0</v>
      </c>
      <c r="O63" s="126">
        <f t="shared" si="37"/>
        <v>0</v>
      </c>
      <c r="P63" s="126">
        <f>IFERROR(MIN(VLOOKUP(E63,Detalle!A:AA,$P$6,0),VLOOKUP(E63,Detalle!A:AA,$P$7,0),VLOOKUP(E63,Detalle!A:AA,$P$4,0)),0)</f>
        <v>0</v>
      </c>
      <c r="Q63" s="126">
        <f>IFERROR(MIN(VLOOKUP(E63,Detalle!A:AA,$Q$6,0),VLOOKUP(E63,Detalle!A:AA,$Q$7,0)),0)</f>
        <v>3990</v>
      </c>
      <c r="R63" s="126">
        <f>IFERROR(MIN(VLOOKUP(E63,Detalle!A:AA,$R$6,0),VLOOKUP(E63,Detalle!A:AA,$R$7,0)),0)</f>
        <v>7990</v>
      </c>
      <c r="S63" s="126">
        <f>IFERROR(MIN(VLOOKUP(E63,Detalle!A:AA,$S$6,0),VLOOKUP(E63,Detalle!A:AA,$S$7,0)),0)</f>
        <v>8990</v>
      </c>
      <c r="T63" s="126">
        <f>IFERROR(MAX(VLOOKUP(E63,Detalle!A:AA,$P$6,0),VLOOKUP(E63,Detalle!A:AA,$P$7,0),VLOOKUP(E63,Detalle!A:AA,$P$4,0)),0)</f>
        <v>0</v>
      </c>
      <c r="U63" s="126">
        <f>IFERROR(MAX(VLOOKUP(E63,Detalle!A:AA,$Q$6,0),VLOOKUP(E63,Detalle!A:AA,$Q$7,0)),0)</f>
        <v>3990</v>
      </c>
      <c r="V63" s="126">
        <f>IFERROR(MAX(VLOOKUP(E63,Detalle!A:AA,$R$6,0),VLOOKUP(E63,Detalle!A:AA,$R$7,0)),0)</f>
        <v>8990</v>
      </c>
      <c r="W63" s="126">
        <f>IFERROR(MAX(VLOOKUP(E63,Detalle!A:AA,$S$6,0),VLOOKUP(E63,Detalle!A:AA,$S$7,0)),0)</f>
        <v>9990</v>
      </c>
      <c r="X63" s="126">
        <f t="shared" si="38"/>
        <v>1490</v>
      </c>
      <c r="Y63" s="126">
        <f t="shared" si="39"/>
        <v>1490</v>
      </c>
      <c r="Z63" s="126">
        <f t="shared" si="40"/>
        <v>1490</v>
      </c>
      <c r="AA63" s="126">
        <f t="shared" si="41"/>
        <v>1490</v>
      </c>
      <c r="AB63" s="126">
        <f t="shared" si="42"/>
        <v>1490</v>
      </c>
      <c r="AC63" s="126">
        <f t="shared" si="43"/>
        <v>1490</v>
      </c>
      <c r="AD63" s="126">
        <f t="shared" si="44"/>
        <v>1490</v>
      </c>
      <c r="AE63" s="126">
        <f t="shared" si="45"/>
        <v>1490</v>
      </c>
      <c r="AF63" s="126" t="s">
        <v>8</v>
      </c>
      <c r="AG63" s="126" t="s">
        <v>8</v>
      </c>
      <c r="AH63" s="126" t="s">
        <v>8</v>
      </c>
      <c r="AI63" s="126" t="s">
        <v>8</v>
      </c>
      <c r="AJ63" s="126">
        <f t="shared" si="46"/>
        <v>1490</v>
      </c>
      <c r="AK63" s="126">
        <f t="shared" si="47"/>
        <v>1490</v>
      </c>
      <c r="AL63" s="126">
        <f t="shared" si="48"/>
        <v>1490</v>
      </c>
      <c r="AM63" s="126">
        <f t="shared" si="49"/>
        <v>1490</v>
      </c>
      <c r="AN63" s="126">
        <f t="shared" si="50"/>
        <v>1490</v>
      </c>
      <c r="AO63" s="126">
        <f t="shared" si="51"/>
        <v>1490</v>
      </c>
      <c r="AP63" s="126">
        <f t="shared" si="52"/>
        <v>1490</v>
      </c>
      <c r="AQ63" s="126">
        <f t="shared" si="53"/>
        <v>1490</v>
      </c>
      <c r="AR63" s="126">
        <f t="shared" si="54"/>
        <v>1490</v>
      </c>
      <c r="AS63" s="126">
        <f t="shared" si="55"/>
        <v>1490</v>
      </c>
      <c r="AT63" s="126">
        <f t="shared" si="56"/>
        <v>1490</v>
      </c>
      <c r="AU63" s="126">
        <f t="shared" si="57"/>
        <v>1490</v>
      </c>
      <c r="AV63" s="126">
        <f t="shared" si="58"/>
        <v>1490</v>
      </c>
      <c r="AW63" s="126">
        <f t="shared" si="59"/>
        <v>1490</v>
      </c>
      <c r="AX63" s="126">
        <f t="shared" si="60"/>
        <v>1490</v>
      </c>
      <c r="AY63" s="126">
        <f t="shared" si="61"/>
        <v>1490</v>
      </c>
      <c r="AZ63" s="126">
        <f t="shared" si="62"/>
        <v>1490</v>
      </c>
      <c r="BA63" s="126">
        <f t="shared" si="63"/>
        <v>1490</v>
      </c>
      <c r="BB63" s="126">
        <f t="shared" si="64"/>
        <v>1490</v>
      </c>
      <c r="BC63" s="126">
        <f t="shared" si="65"/>
        <v>1490</v>
      </c>
      <c r="BD63" s="126" t="s">
        <v>8</v>
      </c>
      <c r="BE63" s="126" t="s">
        <v>8</v>
      </c>
      <c r="BF63" s="126" t="s">
        <v>8</v>
      </c>
      <c r="BG63" s="126" t="s">
        <v>8</v>
      </c>
    </row>
    <row r="64" spans="1:59" x14ac:dyDescent="0.25">
      <c r="A64" s="128">
        <f t="shared" si="32"/>
        <v>18501</v>
      </c>
      <c r="B64" s="128">
        <f t="shared" si="33"/>
        <v>18990</v>
      </c>
      <c r="C64" s="129"/>
      <c r="D64" t="s">
        <v>135</v>
      </c>
      <c r="E64" s="15" t="s">
        <v>135</v>
      </c>
      <c r="F64" s="15" t="s">
        <v>260</v>
      </c>
      <c r="G64" s="15">
        <v>355</v>
      </c>
      <c r="H64" s="125">
        <v>1</v>
      </c>
      <c r="I64" s="125">
        <v>1</v>
      </c>
      <c r="J64" s="125">
        <v>1</v>
      </c>
      <c r="K64" s="125">
        <v>1</v>
      </c>
      <c r="L64" s="126">
        <f t="shared" si="34"/>
        <v>0</v>
      </c>
      <c r="M64" s="126">
        <f t="shared" si="35"/>
        <v>0</v>
      </c>
      <c r="N64" s="126">
        <f t="shared" si="36"/>
        <v>0</v>
      </c>
      <c r="O64" s="126">
        <f t="shared" si="37"/>
        <v>0</v>
      </c>
      <c r="P64" s="126">
        <f>IFERROR(MIN(VLOOKUP(E64,Detalle!A:AA,$P$6,0),VLOOKUP(E64,Detalle!A:AA,$P$7,0),VLOOKUP(E64,Detalle!A:AA,$P$4,0)),0)</f>
        <v>0</v>
      </c>
      <c r="Q64" s="126">
        <f>IFERROR(MIN(VLOOKUP(E64,Detalle!A:AA,$Q$6,0),VLOOKUP(E64,Detalle!A:AA,$Q$7,0)),0)</f>
        <v>3990</v>
      </c>
      <c r="R64" s="126">
        <f>IFERROR(MIN(VLOOKUP(E64,Detalle!A:AA,$R$6,0),VLOOKUP(E64,Detalle!A:AA,$R$7,0)),0)</f>
        <v>7490</v>
      </c>
      <c r="S64" s="126">
        <f>IFERROR(MIN(VLOOKUP(E64,Detalle!A:AA,$S$6,0),VLOOKUP(E64,Detalle!A:AA,$S$7,0)),0)</f>
        <v>8990</v>
      </c>
      <c r="T64" s="126">
        <f>IFERROR(MAX(VLOOKUP(E64,Detalle!A:AA,$P$6,0),VLOOKUP(E64,Detalle!A:AA,$P$7,0),VLOOKUP(E64,Detalle!A:AA,$P$4,0)),0)</f>
        <v>0</v>
      </c>
      <c r="U64" s="126">
        <f>IFERROR(MAX(VLOOKUP(E64,Detalle!A:AA,$Q$6,0),VLOOKUP(E64,Detalle!A:AA,$Q$7,0)),0)</f>
        <v>3990</v>
      </c>
      <c r="V64" s="126">
        <f>IFERROR(MAX(VLOOKUP(E64,Detalle!A:AA,$R$6,0),VLOOKUP(E64,Detalle!A:AA,$R$7,0)),0)</f>
        <v>8990</v>
      </c>
      <c r="W64" s="126">
        <f>IFERROR(MAX(VLOOKUP(E64,Detalle!A:AA,$S$6,0),VLOOKUP(E64,Detalle!A:AA,$S$7,0)),0)</f>
        <v>9990</v>
      </c>
      <c r="X64" s="126">
        <f t="shared" si="38"/>
        <v>1490</v>
      </c>
      <c r="Y64" s="126">
        <f t="shared" si="39"/>
        <v>1490</v>
      </c>
      <c r="Z64" s="126">
        <f t="shared" si="40"/>
        <v>1490</v>
      </c>
      <c r="AA64" s="126">
        <f t="shared" si="41"/>
        <v>1490</v>
      </c>
      <c r="AB64" s="126">
        <f t="shared" si="42"/>
        <v>1490</v>
      </c>
      <c r="AC64" s="126">
        <f t="shared" si="43"/>
        <v>1490</v>
      </c>
      <c r="AD64" s="126">
        <f t="shared" si="44"/>
        <v>1490</v>
      </c>
      <c r="AE64" s="126">
        <f t="shared" si="45"/>
        <v>1490</v>
      </c>
      <c r="AF64" s="126" t="s">
        <v>8</v>
      </c>
      <c r="AG64" s="126" t="s">
        <v>8</v>
      </c>
      <c r="AH64" s="126" t="s">
        <v>8</v>
      </c>
      <c r="AI64" s="126" t="s">
        <v>8</v>
      </c>
      <c r="AJ64" s="126">
        <f t="shared" si="46"/>
        <v>1490</v>
      </c>
      <c r="AK64" s="126">
        <f t="shared" si="47"/>
        <v>1490</v>
      </c>
      <c r="AL64" s="126">
        <f t="shared" si="48"/>
        <v>1490</v>
      </c>
      <c r="AM64" s="126">
        <f t="shared" si="49"/>
        <v>1490</v>
      </c>
      <c r="AN64" s="126">
        <f t="shared" si="50"/>
        <v>1490</v>
      </c>
      <c r="AO64" s="126">
        <f t="shared" si="51"/>
        <v>1490</v>
      </c>
      <c r="AP64" s="126">
        <f t="shared" si="52"/>
        <v>1490</v>
      </c>
      <c r="AQ64" s="126">
        <f t="shared" si="53"/>
        <v>1490</v>
      </c>
      <c r="AR64" s="126">
        <f t="shared" si="54"/>
        <v>1490</v>
      </c>
      <c r="AS64" s="126">
        <f t="shared" si="55"/>
        <v>1490</v>
      </c>
      <c r="AT64" s="126">
        <f t="shared" si="56"/>
        <v>1490</v>
      </c>
      <c r="AU64" s="126">
        <f t="shared" si="57"/>
        <v>1490</v>
      </c>
      <c r="AV64" s="126">
        <f t="shared" si="58"/>
        <v>1490</v>
      </c>
      <c r="AW64" s="126">
        <f t="shared" si="59"/>
        <v>1490</v>
      </c>
      <c r="AX64" s="126">
        <f t="shared" si="60"/>
        <v>1490</v>
      </c>
      <c r="AY64" s="126">
        <f t="shared" si="61"/>
        <v>1490</v>
      </c>
      <c r="AZ64" s="126">
        <f t="shared" si="62"/>
        <v>1490</v>
      </c>
      <c r="BA64" s="126">
        <f t="shared" si="63"/>
        <v>1490</v>
      </c>
      <c r="BB64" s="126">
        <f t="shared" si="64"/>
        <v>1490</v>
      </c>
      <c r="BC64" s="126">
        <f t="shared" si="65"/>
        <v>1490</v>
      </c>
      <c r="BD64" s="126" t="s">
        <v>8</v>
      </c>
      <c r="BE64" s="126" t="s">
        <v>8</v>
      </c>
      <c r="BF64" s="126" t="s">
        <v>8</v>
      </c>
      <c r="BG64" s="126" t="s">
        <v>8</v>
      </c>
    </row>
    <row r="65" spans="1:59" x14ac:dyDescent="0.25">
      <c r="A65" s="128">
        <f t="shared" si="32"/>
        <v>19001</v>
      </c>
      <c r="B65" s="128">
        <f t="shared" si="33"/>
        <v>19490</v>
      </c>
      <c r="C65" s="129"/>
      <c r="D65" t="s">
        <v>136</v>
      </c>
      <c r="E65" s="15" t="s">
        <v>136</v>
      </c>
      <c r="F65" s="15" t="s">
        <v>260</v>
      </c>
      <c r="G65" s="15">
        <v>356</v>
      </c>
      <c r="H65" s="125">
        <v>1</v>
      </c>
      <c r="I65" s="125">
        <v>1</v>
      </c>
      <c r="J65" s="125">
        <v>1</v>
      </c>
      <c r="K65" s="125">
        <v>1</v>
      </c>
      <c r="L65" s="126">
        <f t="shared" si="34"/>
        <v>0</v>
      </c>
      <c r="M65" s="126">
        <f t="shared" si="35"/>
        <v>0</v>
      </c>
      <c r="N65" s="126">
        <f t="shared" si="36"/>
        <v>0</v>
      </c>
      <c r="O65" s="126">
        <f t="shared" si="37"/>
        <v>0</v>
      </c>
      <c r="P65" s="126">
        <f>IFERROR(MIN(VLOOKUP(E65,Detalle!A:AA,$P$6,0),VLOOKUP(E65,Detalle!A:AA,$P$7,0),VLOOKUP(E65,Detalle!A:AA,$P$4,0)),0)</f>
        <v>0</v>
      </c>
      <c r="Q65" s="126">
        <f>IFERROR(MIN(VLOOKUP(E65,Detalle!A:AA,$Q$6,0),VLOOKUP(E65,Detalle!A:AA,$Q$7,0)),0)</f>
        <v>3990</v>
      </c>
      <c r="R65" s="126">
        <f>IFERROR(MIN(VLOOKUP(E65,Detalle!A:AA,$R$6,0),VLOOKUP(E65,Detalle!A:AA,$R$7,0)),0)</f>
        <v>7790</v>
      </c>
      <c r="S65" s="126">
        <f>IFERROR(MIN(VLOOKUP(E65,Detalle!A:AA,$S$6,0),VLOOKUP(E65,Detalle!A:AA,$S$7,0)),0)</f>
        <v>8990</v>
      </c>
      <c r="T65" s="126">
        <f>IFERROR(MAX(VLOOKUP(E65,Detalle!A:AA,$P$6,0),VLOOKUP(E65,Detalle!A:AA,$P$7,0),VLOOKUP(E65,Detalle!A:AA,$P$4,0)),0)</f>
        <v>0</v>
      </c>
      <c r="U65" s="126">
        <f>IFERROR(MAX(VLOOKUP(E65,Detalle!A:AA,$Q$6,0),VLOOKUP(E65,Detalle!A:AA,$Q$7,0)),0)</f>
        <v>3990</v>
      </c>
      <c r="V65" s="126">
        <f>IFERROR(MAX(VLOOKUP(E65,Detalle!A:AA,$R$6,0),VLOOKUP(E65,Detalle!A:AA,$R$7,0)),0)</f>
        <v>8990</v>
      </c>
      <c r="W65" s="126">
        <f>IFERROR(MAX(VLOOKUP(E65,Detalle!A:AA,$S$6,0),VLOOKUP(E65,Detalle!A:AA,$S$7,0)),0)</f>
        <v>9990</v>
      </c>
      <c r="X65" s="126">
        <f t="shared" si="38"/>
        <v>1490</v>
      </c>
      <c r="Y65" s="126">
        <f t="shared" si="39"/>
        <v>1490</v>
      </c>
      <c r="Z65" s="126">
        <f t="shared" si="40"/>
        <v>1490</v>
      </c>
      <c r="AA65" s="126">
        <f t="shared" si="41"/>
        <v>1490</v>
      </c>
      <c r="AB65" s="126">
        <f t="shared" si="42"/>
        <v>1490</v>
      </c>
      <c r="AC65" s="126">
        <f t="shared" si="43"/>
        <v>1490</v>
      </c>
      <c r="AD65" s="126">
        <f t="shared" si="44"/>
        <v>1490</v>
      </c>
      <c r="AE65" s="126">
        <f t="shared" si="45"/>
        <v>1490</v>
      </c>
      <c r="AF65" s="126" t="s">
        <v>8</v>
      </c>
      <c r="AG65" s="126" t="s">
        <v>8</v>
      </c>
      <c r="AH65" s="126" t="s">
        <v>8</v>
      </c>
      <c r="AI65" s="126" t="s">
        <v>8</v>
      </c>
      <c r="AJ65" s="126">
        <f t="shared" si="46"/>
        <v>1490</v>
      </c>
      <c r="AK65" s="126">
        <f t="shared" si="47"/>
        <v>1490</v>
      </c>
      <c r="AL65" s="126">
        <f t="shared" si="48"/>
        <v>1490</v>
      </c>
      <c r="AM65" s="126">
        <f t="shared" si="49"/>
        <v>1490</v>
      </c>
      <c r="AN65" s="126">
        <f t="shared" si="50"/>
        <v>1490</v>
      </c>
      <c r="AO65" s="126">
        <f t="shared" si="51"/>
        <v>1490</v>
      </c>
      <c r="AP65" s="126">
        <f t="shared" si="52"/>
        <v>1490</v>
      </c>
      <c r="AQ65" s="126">
        <f t="shared" si="53"/>
        <v>1490</v>
      </c>
      <c r="AR65" s="126">
        <f t="shared" si="54"/>
        <v>1490</v>
      </c>
      <c r="AS65" s="126">
        <f t="shared" si="55"/>
        <v>1490</v>
      </c>
      <c r="AT65" s="126">
        <f t="shared" si="56"/>
        <v>1490</v>
      </c>
      <c r="AU65" s="126">
        <f t="shared" si="57"/>
        <v>1490</v>
      </c>
      <c r="AV65" s="126">
        <f t="shared" si="58"/>
        <v>1490</v>
      </c>
      <c r="AW65" s="126">
        <f t="shared" si="59"/>
        <v>1490</v>
      </c>
      <c r="AX65" s="126">
        <f t="shared" si="60"/>
        <v>1490</v>
      </c>
      <c r="AY65" s="126">
        <f t="shared" si="61"/>
        <v>1490</v>
      </c>
      <c r="AZ65" s="126">
        <f t="shared" si="62"/>
        <v>1490</v>
      </c>
      <c r="BA65" s="126">
        <f t="shared" si="63"/>
        <v>1490</v>
      </c>
      <c r="BB65" s="126">
        <f t="shared" si="64"/>
        <v>1490</v>
      </c>
      <c r="BC65" s="126">
        <f t="shared" si="65"/>
        <v>1490</v>
      </c>
      <c r="BD65" s="126" t="s">
        <v>8</v>
      </c>
      <c r="BE65" s="126" t="s">
        <v>8</v>
      </c>
      <c r="BF65" s="126" t="s">
        <v>8</v>
      </c>
      <c r="BG65" s="126" t="s">
        <v>8</v>
      </c>
    </row>
    <row r="66" spans="1:59" x14ac:dyDescent="0.25">
      <c r="A66" s="128">
        <f t="shared" si="32"/>
        <v>19501</v>
      </c>
      <c r="B66" s="128">
        <f t="shared" si="33"/>
        <v>19990</v>
      </c>
      <c r="C66" s="129"/>
      <c r="D66" t="s">
        <v>137</v>
      </c>
      <c r="E66" s="15" t="s">
        <v>137</v>
      </c>
      <c r="F66" s="15" t="s">
        <v>260</v>
      </c>
      <c r="G66" s="15">
        <v>358</v>
      </c>
      <c r="H66" s="125">
        <v>1</v>
      </c>
      <c r="I66" s="125">
        <v>1</v>
      </c>
      <c r="J66" s="125">
        <v>1</v>
      </c>
      <c r="K66" s="125">
        <v>1</v>
      </c>
      <c r="L66" s="126">
        <f t="shared" si="34"/>
        <v>0</v>
      </c>
      <c r="M66" s="126">
        <f t="shared" si="35"/>
        <v>0</v>
      </c>
      <c r="N66" s="126">
        <f t="shared" si="36"/>
        <v>0</v>
      </c>
      <c r="O66" s="126">
        <f t="shared" si="37"/>
        <v>0</v>
      </c>
      <c r="P66" s="126">
        <f>IFERROR(MIN(VLOOKUP(E66,Detalle!A:AA,$P$6,0),VLOOKUP(E66,Detalle!A:AA,$P$7,0),VLOOKUP(E66,Detalle!A:AA,$P$4,0)),0)</f>
        <v>0</v>
      </c>
      <c r="Q66" s="126">
        <f>IFERROR(MIN(VLOOKUP(E66,Detalle!A:AA,$Q$6,0),VLOOKUP(E66,Detalle!A:AA,$Q$7,0)),0)</f>
        <v>3990</v>
      </c>
      <c r="R66" s="126">
        <f>IFERROR(MIN(VLOOKUP(E66,Detalle!A:AA,$R$6,0),VLOOKUP(E66,Detalle!A:AA,$R$7,0)),0)</f>
        <v>7790</v>
      </c>
      <c r="S66" s="126">
        <f>IFERROR(MIN(VLOOKUP(E66,Detalle!A:AA,$S$6,0),VLOOKUP(E66,Detalle!A:AA,$S$7,0)),0)</f>
        <v>8990</v>
      </c>
      <c r="T66" s="126">
        <f>IFERROR(MAX(VLOOKUP(E66,Detalle!A:AA,$P$6,0),VLOOKUP(E66,Detalle!A:AA,$P$7,0),VLOOKUP(E66,Detalle!A:AA,$P$4,0)),0)</f>
        <v>0</v>
      </c>
      <c r="U66" s="126">
        <f>IFERROR(MAX(VLOOKUP(E66,Detalle!A:AA,$Q$6,0),VLOOKUP(E66,Detalle!A:AA,$Q$7,0)),0)</f>
        <v>3990</v>
      </c>
      <c r="V66" s="126">
        <f>IFERROR(MAX(VLOOKUP(E66,Detalle!A:AA,$R$6,0),VLOOKUP(E66,Detalle!A:AA,$R$7,0)),0)</f>
        <v>8990</v>
      </c>
      <c r="W66" s="126">
        <f>IFERROR(MAX(VLOOKUP(E66,Detalle!A:AA,$S$6,0),VLOOKUP(E66,Detalle!A:AA,$S$7,0)),0)</f>
        <v>9990</v>
      </c>
      <c r="X66" s="126">
        <f t="shared" si="38"/>
        <v>1490</v>
      </c>
      <c r="Y66" s="126">
        <f t="shared" si="39"/>
        <v>1490</v>
      </c>
      <c r="Z66" s="126">
        <f t="shared" si="40"/>
        <v>1490</v>
      </c>
      <c r="AA66" s="126">
        <f t="shared" si="41"/>
        <v>1490</v>
      </c>
      <c r="AB66" s="126">
        <f t="shared" si="42"/>
        <v>1490</v>
      </c>
      <c r="AC66" s="126">
        <f t="shared" si="43"/>
        <v>1490</v>
      </c>
      <c r="AD66" s="126">
        <f t="shared" si="44"/>
        <v>1490</v>
      </c>
      <c r="AE66" s="126">
        <f t="shared" si="45"/>
        <v>1490</v>
      </c>
      <c r="AF66" s="126" t="s">
        <v>8</v>
      </c>
      <c r="AG66" s="126" t="s">
        <v>8</v>
      </c>
      <c r="AH66" s="126" t="s">
        <v>8</v>
      </c>
      <c r="AI66" s="126" t="s">
        <v>8</v>
      </c>
      <c r="AJ66" s="126">
        <f t="shared" si="46"/>
        <v>1490</v>
      </c>
      <c r="AK66" s="126">
        <f t="shared" si="47"/>
        <v>1490</v>
      </c>
      <c r="AL66" s="126">
        <f t="shared" si="48"/>
        <v>1490</v>
      </c>
      <c r="AM66" s="126">
        <f t="shared" si="49"/>
        <v>1490</v>
      </c>
      <c r="AN66" s="126">
        <f t="shared" si="50"/>
        <v>1490</v>
      </c>
      <c r="AO66" s="126">
        <f t="shared" si="51"/>
        <v>1490</v>
      </c>
      <c r="AP66" s="126">
        <f t="shared" si="52"/>
        <v>1490</v>
      </c>
      <c r="AQ66" s="126">
        <f t="shared" si="53"/>
        <v>1490</v>
      </c>
      <c r="AR66" s="126">
        <f t="shared" si="54"/>
        <v>1490</v>
      </c>
      <c r="AS66" s="126">
        <f t="shared" si="55"/>
        <v>1490</v>
      </c>
      <c r="AT66" s="126">
        <f t="shared" si="56"/>
        <v>1490</v>
      </c>
      <c r="AU66" s="126">
        <f t="shared" si="57"/>
        <v>1490</v>
      </c>
      <c r="AV66" s="126">
        <f t="shared" si="58"/>
        <v>1490</v>
      </c>
      <c r="AW66" s="126">
        <f t="shared" si="59"/>
        <v>1490</v>
      </c>
      <c r="AX66" s="126">
        <f t="shared" si="60"/>
        <v>1490</v>
      </c>
      <c r="AY66" s="126">
        <f t="shared" si="61"/>
        <v>1490</v>
      </c>
      <c r="AZ66" s="126">
        <f t="shared" si="62"/>
        <v>1490</v>
      </c>
      <c r="BA66" s="126">
        <f t="shared" si="63"/>
        <v>1490</v>
      </c>
      <c r="BB66" s="126">
        <f t="shared" si="64"/>
        <v>1490</v>
      </c>
      <c r="BC66" s="126">
        <f t="shared" si="65"/>
        <v>1490</v>
      </c>
      <c r="BD66" s="126" t="s">
        <v>8</v>
      </c>
      <c r="BE66" s="126" t="s">
        <v>8</v>
      </c>
      <c r="BF66" s="126" t="s">
        <v>8</v>
      </c>
      <c r="BG66" s="126" t="s">
        <v>8</v>
      </c>
    </row>
    <row r="67" spans="1:59" x14ac:dyDescent="0.25">
      <c r="A67" s="128">
        <f t="shared" si="32"/>
        <v>20001</v>
      </c>
      <c r="B67" s="128">
        <f t="shared" si="33"/>
        <v>20490</v>
      </c>
      <c r="C67" s="129"/>
      <c r="D67" t="s">
        <v>138</v>
      </c>
      <c r="E67" s="15" t="s">
        <v>138</v>
      </c>
      <c r="F67" s="15" t="s">
        <v>260</v>
      </c>
      <c r="G67" s="15">
        <v>357</v>
      </c>
      <c r="H67" s="125">
        <v>1</v>
      </c>
      <c r="I67" s="125">
        <v>1</v>
      </c>
      <c r="J67" s="125">
        <v>1</v>
      </c>
      <c r="K67" s="125">
        <v>1</v>
      </c>
      <c r="L67" s="126">
        <f t="shared" si="34"/>
        <v>0</v>
      </c>
      <c r="M67" s="126">
        <f t="shared" si="35"/>
        <v>0</v>
      </c>
      <c r="N67" s="126">
        <f t="shared" si="36"/>
        <v>0</v>
      </c>
      <c r="O67" s="126">
        <f t="shared" si="37"/>
        <v>0</v>
      </c>
      <c r="P67" s="126">
        <f>IFERROR(MIN(VLOOKUP(E67,Detalle!A:AA,$P$6,0),VLOOKUP(E67,Detalle!A:AA,$P$7,0),VLOOKUP(E67,Detalle!A:AA,$P$4,0)),0)</f>
        <v>0</v>
      </c>
      <c r="Q67" s="126">
        <f>IFERROR(MIN(VLOOKUP(E67,Detalle!A:AA,$Q$6,0),VLOOKUP(E67,Detalle!A:AA,$Q$7,0)),0)</f>
        <v>3990</v>
      </c>
      <c r="R67" s="126">
        <f>IFERROR(MIN(VLOOKUP(E67,Detalle!A:AA,$R$6,0),VLOOKUP(E67,Detalle!A:AA,$R$7,0)),0)</f>
        <v>7490</v>
      </c>
      <c r="S67" s="126">
        <f>IFERROR(MIN(VLOOKUP(E67,Detalle!A:AA,$S$6,0),VLOOKUP(E67,Detalle!A:AA,$S$7,0)),0)</f>
        <v>8990</v>
      </c>
      <c r="T67" s="126">
        <f>IFERROR(MAX(VLOOKUP(E67,Detalle!A:AA,$P$6,0),VLOOKUP(E67,Detalle!A:AA,$P$7,0),VLOOKUP(E67,Detalle!A:AA,$P$4,0)),0)</f>
        <v>0</v>
      </c>
      <c r="U67" s="126">
        <f>IFERROR(MAX(VLOOKUP(E67,Detalle!A:AA,$Q$6,0),VLOOKUP(E67,Detalle!A:AA,$Q$7,0)),0)</f>
        <v>3990</v>
      </c>
      <c r="V67" s="126">
        <f>IFERROR(MAX(VLOOKUP(E67,Detalle!A:AA,$R$6,0),VLOOKUP(E67,Detalle!A:AA,$R$7,0)),0)</f>
        <v>8990</v>
      </c>
      <c r="W67" s="126">
        <f>IFERROR(MAX(VLOOKUP(E67,Detalle!A:AA,$S$6,0),VLOOKUP(E67,Detalle!A:AA,$S$7,0)),0)</f>
        <v>9990</v>
      </c>
      <c r="X67" s="126">
        <f t="shared" si="38"/>
        <v>1490</v>
      </c>
      <c r="Y67" s="126">
        <f t="shared" si="39"/>
        <v>1490</v>
      </c>
      <c r="Z67" s="126">
        <f t="shared" si="40"/>
        <v>1490</v>
      </c>
      <c r="AA67" s="126">
        <f t="shared" si="41"/>
        <v>1490</v>
      </c>
      <c r="AB67" s="126">
        <f t="shared" si="42"/>
        <v>1490</v>
      </c>
      <c r="AC67" s="126">
        <f t="shared" si="43"/>
        <v>1490</v>
      </c>
      <c r="AD67" s="126">
        <f t="shared" si="44"/>
        <v>1490</v>
      </c>
      <c r="AE67" s="126">
        <f t="shared" si="45"/>
        <v>1490</v>
      </c>
      <c r="AF67" s="126" t="s">
        <v>8</v>
      </c>
      <c r="AG67" s="126" t="s">
        <v>8</v>
      </c>
      <c r="AH67" s="126" t="s">
        <v>8</v>
      </c>
      <c r="AI67" s="126" t="s">
        <v>8</v>
      </c>
      <c r="AJ67" s="126">
        <f t="shared" si="46"/>
        <v>1490</v>
      </c>
      <c r="AK67" s="126">
        <f t="shared" si="47"/>
        <v>1490</v>
      </c>
      <c r="AL67" s="126">
        <f t="shared" si="48"/>
        <v>1490</v>
      </c>
      <c r="AM67" s="126">
        <f t="shared" si="49"/>
        <v>1490</v>
      </c>
      <c r="AN67" s="126">
        <f t="shared" si="50"/>
        <v>1490</v>
      </c>
      <c r="AO67" s="126">
        <f t="shared" si="51"/>
        <v>1490</v>
      </c>
      <c r="AP67" s="126">
        <f t="shared" si="52"/>
        <v>1490</v>
      </c>
      <c r="AQ67" s="126">
        <f t="shared" si="53"/>
        <v>1490</v>
      </c>
      <c r="AR67" s="126">
        <f t="shared" si="54"/>
        <v>1490</v>
      </c>
      <c r="AS67" s="126">
        <f t="shared" si="55"/>
        <v>1490</v>
      </c>
      <c r="AT67" s="126">
        <f t="shared" si="56"/>
        <v>1490</v>
      </c>
      <c r="AU67" s="126">
        <f t="shared" si="57"/>
        <v>1490</v>
      </c>
      <c r="AV67" s="126">
        <f t="shared" si="58"/>
        <v>1490</v>
      </c>
      <c r="AW67" s="126">
        <f t="shared" si="59"/>
        <v>1490</v>
      </c>
      <c r="AX67" s="126">
        <f t="shared" si="60"/>
        <v>1490</v>
      </c>
      <c r="AY67" s="126">
        <f t="shared" si="61"/>
        <v>1490</v>
      </c>
      <c r="AZ67" s="126">
        <f t="shared" si="62"/>
        <v>1490</v>
      </c>
      <c r="BA67" s="126">
        <f t="shared" si="63"/>
        <v>1490</v>
      </c>
      <c r="BB67" s="126">
        <f t="shared" si="64"/>
        <v>1490</v>
      </c>
      <c r="BC67" s="126">
        <f t="shared" si="65"/>
        <v>1490</v>
      </c>
      <c r="BD67" s="126" t="s">
        <v>8</v>
      </c>
      <c r="BE67" s="126" t="s">
        <v>8</v>
      </c>
      <c r="BF67" s="126" t="s">
        <v>8</v>
      </c>
      <c r="BG67" s="126" t="s">
        <v>8</v>
      </c>
    </row>
    <row r="68" spans="1:59" x14ac:dyDescent="0.25">
      <c r="A68" s="128">
        <f t="shared" si="32"/>
        <v>20501</v>
      </c>
      <c r="B68" s="128">
        <f t="shared" si="33"/>
        <v>20990</v>
      </c>
      <c r="C68" s="129"/>
      <c r="D68" t="s">
        <v>139</v>
      </c>
      <c r="E68" s="15" t="s">
        <v>139</v>
      </c>
      <c r="F68" s="15" t="s">
        <v>260</v>
      </c>
      <c r="G68" s="15">
        <v>359</v>
      </c>
      <c r="H68" s="125">
        <v>1</v>
      </c>
      <c r="I68" s="125">
        <v>1</v>
      </c>
      <c r="J68" s="125">
        <v>1</v>
      </c>
      <c r="K68" s="125">
        <v>1</v>
      </c>
      <c r="L68" s="126">
        <f t="shared" si="34"/>
        <v>0</v>
      </c>
      <c r="M68" s="126">
        <f t="shared" si="35"/>
        <v>0</v>
      </c>
      <c r="N68" s="126">
        <f t="shared" si="36"/>
        <v>0</v>
      </c>
      <c r="O68" s="126">
        <f t="shared" si="37"/>
        <v>0</v>
      </c>
      <c r="P68" s="126">
        <f>IFERROR(MIN(VLOOKUP(E68,Detalle!A:AA,$P$6,0),VLOOKUP(E68,Detalle!A:AA,$P$7,0),VLOOKUP(E68,Detalle!A:AA,$P$4,0)),0)</f>
        <v>0</v>
      </c>
      <c r="Q68" s="126">
        <f>IFERROR(MIN(VLOOKUP(E68,Detalle!A:AA,$Q$6,0),VLOOKUP(E68,Detalle!A:AA,$Q$7,0)),0)</f>
        <v>3990</v>
      </c>
      <c r="R68" s="126">
        <f>IFERROR(MIN(VLOOKUP(E68,Detalle!A:AA,$R$6,0),VLOOKUP(E68,Detalle!A:AA,$R$7,0)),0)</f>
        <v>7490</v>
      </c>
      <c r="S68" s="126">
        <f>IFERROR(MIN(VLOOKUP(E68,Detalle!A:AA,$S$6,0),VLOOKUP(E68,Detalle!A:AA,$S$7,0)),0)</f>
        <v>8990</v>
      </c>
      <c r="T68" s="126">
        <f>IFERROR(MAX(VLOOKUP(E68,Detalle!A:AA,$P$6,0),VLOOKUP(E68,Detalle!A:AA,$P$7,0),VLOOKUP(E68,Detalle!A:AA,$P$4,0)),0)</f>
        <v>0</v>
      </c>
      <c r="U68" s="126">
        <f>IFERROR(MAX(VLOOKUP(E68,Detalle!A:AA,$Q$6,0),VLOOKUP(E68,Detalle!A:AA,$Q$7,0)),0)</f>
        <v>3990</v>
      </c>
      <c r="V68" s="126">
        <f>IFERROR(MAX(VLOOKUP(E68,Detalle!A:AA,$R$6,0),VLOOKUP(E68,Detalle!A:AA,$R$7,0)),0)</f>
        <v>8990</v>
      </c>
      <c r="W68" s="126">
        <f>IFERROR(MAX(VLOOKUP(E68,Detalle!A:AA,$S$6,0),VLOOKUP(E68,Detalle!A:AA,$S$7,0)),0)</f>
        <v>9990</v>
      </c>
      <c r="X68" s="126">
        <f t="shared" si="38"/>
        <v>1490</v>
      </c>
      <c r="Y68" s="126">
        <f t="shared" si="39"/>
        <v>1490</v>
      </c>
      <c r="Z68" s="126">
        <f t="shared" si="40"/>
        <v>1490</v>
      </c>
      <c r="AA68" s="126">
        <f t="shared" si="41"/>
        <v>1490</v>
      </c>
      <c r="AB68" s="126">
        <f t="shared" si="42"/>
        <v>1490</v>
      </c>
      <c r="AC68" s="126">
        <f t="shared" si="43"/>
        <v>1490</v>
      </c>
      <c r="AD68" s="126">
        <f t="shared" si="44"/>
        <v>1490</v>
      </c>
      <c r="AE68" s="126">
        <f t="shared" si="45"/>
        <v>1490</v>
      </c>
      <c r="AF68" s="126" t="s">
        <v>8</v>
      </c>
      <c r="AG68" s="126" t="s">
        <v>8</v>
      </c>
      <c r="AH68" s="126" t="s">
        <v>8</v>
      </c>
      <c r="AI68" s="126" t="s">
        <v>8</v>
      </c>
      <c r="AJ68" s="126">
        <f t="shared" si="46"/>
        <v>1490</v>
      </c>
      <c r="AK68" s="126">
        <f t="shared" si="47"/>
        <v>1490</v>
      </c>
      <c r="AL68" s="126">
        <f t="shared" si="48"/>
        <v>1490</v>
      </c>
      <c r="AM68" s="126">
        <f t="shared" si="49"/>
        <v>1490</v>
      </c>
      <c r="AN68" s="126">
        <f t="shared" si="50"/>
        <v>1490</v>
      </c>
      <c r="AO68" s="126">
        <f t="shared" si="51"/>
        <v>1490</v>
      </c>
      <c r="AP68" s="126">
        <f t="shared" si="52"/>
        <v>1490</v>
      </c>
      <c r="AQ68" s="126">
        <f t="shared" si="53"/>
        <v>1490</v>
      </c>
      <c r="AR68" s="126">
        <f t="shared" si="54"/>
        <v>1490</v>
      </c>
      <c r="AS68" s="126">
        <f t="shared" si="55"/>
        <v>1490</v>
      </c>
      <c r="AT68" s="126">
        <f t="shared" si="56"/>
        <v>1490</v>
      </c>
      <c r="AU68" s="126">
        <f t="shared" si="57"/>
        <v>1490</v>
      </c>
      <c r="AV68" s="126">
        <f t="shared" si="58"/>
        <v>1490</v>
      </c>
      <c r="AW68" s="126">
        <f t="shared" si="59"/>
        <v>1490</v>
      </c>
      <c r="AX68" s="126">
        <f t="shared" si="60"/>
        <v>1490</v>
      </c>
      <c r="AY68" s="126">
        <f t="shared" si="61"/>
        <v>1490</v>
      </c>
      <c r="AZ68" s="126">
        <f t="shared" si="62"/>
        <v>1490</v>
      </c>
      <c r="BA68" s="126">
        <f t="shared" si="63"/>
        <v>1490</v>
      </c>
      <c r="BB68" s="126">
        <f t="shared" si="64"/>
        <v>1490</v>
      </c>
      <c r="BC68" s="126">
        <f t="shared" si="65"/>
        <v>1490</v>
      </c>
      <c r="BD68" s="126" t="s">
        <v>8</v>
      </c>
      <c r="BE68" s="126" t="s">
        <v>8</v>
      </c>
      <c r="BF68" s="126" t="s">
        <v>8</v>
      </c>
      <c r="BG68" s="126" t="s">
        <v>8</v>
      </c>
    </row>
    <row r="69" spans="1:59" x14ac:dyDescent="0.25">
      <c r="A69" s="128">
        <f t="shared" si="32"/>
        <v>21001</v>
      </c>
      <c r="B69" s="128">
        <f t="shared" si="33"/>
        <v>21490</v>
      </c>
      <c r="C69" s="129"/>
      <c r="D69" t="s">
        <v>140</v>
      </c>
      <c r="E69" s="15" t="s">
        <v>140</v>
      </c>
      <c r="F69" s="15" t="s">
        <v>260</v>
      </c>
      <c r="G69" s="15">
        <v>360</v>
      </c>
      <c r="H69" s="125">
        <v>1</v>
      </c>
      <c r="I69" s="125">
        <v>1</v>
      </c>
      <c r="J69" s="125">
        <v>1</v>
      </c>
      <c r="K69" s="125">
        <v>1</v>
      </c>
      <c r="L69" s="126">
        <f t="shared" si="34"/>
        <v>0</v>
      </c>
      <c r="M69" s="126">
        <f t="shared" si="35"/>
        <v>0</v>
      </c>
      <c r="N69" s="126">
        <f t="shared" si="36"/>
        <v>0</v>
      </c>
      <c r="O69" s="126">
        <f t="shared" si="37"/>
        <v>0</v>
      </c>
      <c r="P69" s="126">
        <f>IFERROR(MIN(VLOOKUP(E69,Detalle!A:AA,$P$6,0),VLOOKUP(E69,Detalle!A:AA,$P$7,0),VLOOKUP(E69,Detalle!A:AA,$P$4,0)),0)</f>
        <v>0</v>
      </c>
      <c r="Q69" s="126">
        <f>IFERROR(MIN(VLOOKUP(E69,Detalle!A:AA,$Q$6,0),VLOOKUP(E69,Detalle!A:AA,$Q$7,0)),0)</f>
        <v>3990</v>
      </c>
      <c r="R69" s="126">
        <f>IFERROR(MIN(VLOOKUP(E69,Detalle!A:AA,$R$6,0),VLOOKUP(E69,Detalle!A:AA,$R$7,0)),0)</f>
        <v>7790</v>
      </c>
      <c r="S69" s="126">
        <f>IFERROR(MIN(VLOOKUP(E69,Detalle!A:AA,$S$6,0),VLOOKUP(E69,Detalle!A:AA,$S$7,0)),0)</f>
        <v>8990</v>
      </c>
      <c r="T69" s="126">
        <f>IFERROR(MAX(VLOOKUP(E69,Detalle!A:AA,$P$6,0),VLOOKUP(E69,Detalle!A:AA,$P$7,0),VLOOKUP(E69,Detalle!A:AA,$P$4,0)),0)</f>
        <v>0</v>
      </c>
      <c r="U69" s="126">
        <f>IFERROR(MAX(VLOOKUP(E69,Detalle!A:AA,$Q$6,0),VLOOKUP(E69,Detalle!A:AA,$Q$7,0)),0)</f>
        <v>3990</v>
      </c>
      <c r="V69" s="126">
        <f>IFERROR(MAX(VLOOKUP(E69,Detalle!A:AA,$R$6,0),VLOOKUP(E69,Detalle!A:AA,$R$7,0)),0)</f>
        <v>8990</v>
      </c>
      <c r="W69" s="126">
        <f>IFERROR(MAX(VLOOKUP(E69,Detalle!A:AA,$S$6,0),VLOOKUP(E69,Detalle!A:AA,$S$7,0)),0)</f>
        <v>9990</v>
      </c>
      <c r="X69" s="126">
        <f t="shared" si="38"/>
        <v>1490</v>
      </c>
      <c r="Y69" s="126">
        <f t="shared" si="39"/>
        <v>1490</v>
      </c>
      <c r="Z69" s="126">
        <f t="shared" si="40"/>
        <v>1490</v>
      </c>
      <c r="AA69" s="126">
        <f t="shared" si="41"/>
        <v>1490</v>
      </c>
      <c r="AB69" s="126">
        <f t="shared" si="42"/>
        <v>1490</v>
      </c>
      <c r="AC69" s="126">
        <f t="shared" si="43"/>
        <v>1490</v>
      </c>
      <c r="AD69" s="126">
        <f t="shared" si="44"/>
        <v>1490</v>
      </c>
      <c r="AE69" s="126">
        <f t="shared" si="45"/>
        <v>1490</v>
      </c>
      <c r="AF69" s="126" t="s">
        <v>8</v>
      </c>
      <c r="AG69" s="126" t="s">
        <v>8</v>
      </c>
      <c r="AH69" s="126" t="s">
        <v>8</v>
      </c>
      <c r="AI69" s="126" t="s">
        <v>8</v>
      </c>
      <c r="AJ69" s="126">
        <f t="shared" si="46"/>
        <v>1490</v>
      </c>
      <c r="AK69" s="126">
        <f t="shared" si="47"/>
        <v>1490</v>
      </c>
      <c r="AL69" s="126">
        <f t="shared" si="48"/>
        <v>1490</v>
      </c>
      <c r="AM69" s="126">
        <f t="shared" si="49"/>
        <v>1490</v>
      </c>
      <c r="AN69" s="126">
        <f t="shared" si="50"/>
        <v>1490</v>
      </c>
      <c r="AO69" s="126">
        <f t="shared" si="51"/>
        <v>1490</v>
      </c>
      <c r="AP69" s="126">
        <f t="shared" si="52"/>
        <v>1490</v>
      </c>
      <c r="AQ69" s="126">
        <f t="shared" si="53"/>
        <v>1490</v>
      </c>
      <c r="AR69" s="126">
        <f t="shared" si="54"/>
        <v>1490</v>
      </c>
      <c r="AS69" s="126">
        <f t="shared" si="55"/>
        <v>1490</v>
      </c>
      <c r="AT69" s="126">
        <f t="shared" si="56"/>
        <v>1490</v>
      </c>
      <c r="AU69" s="126">
        <f t="shared" si="57"/>
        <v>1490</v>
      </c>
      <c r="AV69" s="126">
        <f t="shared" si="58"/>
        <v>1490</v>
      </c>
      <c r="AW69" s="126">
        <f t="shared" si="59"/>
        <v>1490</v>
      </c>
      <c r="AX69" s="126">
        <f t="shared" si="60"/>
        <v>1490</v>
      </c>
      <c r="AY69" s="126">
        <f t="shared" si="61"/>
        <v>1490</v>
      </c>
      <c r="AZ69" s="126">
        <f t="shared" si="62"/>
        <v>1490</v>
      </c>
      <c r="BA69" s="126">
        <f t="shared" si="63"/>
        <v>1490</v>
      </c>
      <c r="BB69" s="126">
        <f t="shared" si="64"/>
        <v>1490</v>
      </c>
      <c r="BC69" s="126">
        <f t="shared" si="65"/>
        <v>1490</v>
      </c>
      <c r="BD69" s="126" t="s">
        <v>8</v>
      </c>
      <c r="BE69" s="126" t="s">
        <v>8</v>
      </c>
      <c r="BF69" s="126" t="s">
        <v>8</v>
      </c>
      <c r="BG69" s="126" t="s">
        <v>8</v>
      </c>
    </row>
    <row r="70" spans="1:59" x14ac:dyDescent="0.25">
      <c r="A70" s="128">
        <f t="shared" si="32"/>
        <v>21501</v>
      </c>
      <c r="B70" s="128">
        <f t="shared" si="33"/>
        <v>21990</v>
      </c>
      <c r="C70" s="129"/>
      <c r="D70" t="s">
        <v>141</v>
      </c>
      <c r="E70" s="15" t="s">
        <v>141</v>
      </c>
      <c r="F70" s="15" t="s">
        <v>260</v>
      </c>
      <c r="G70" s="15">
        <v>362</v>
      </c>
      <c r="H70" s="125">
        <v>1</v>
      </c>
      <c r="I70" s="125">
        <v>1</v>
      </c>
      <c r="J70" s="125">
        <v>1</v>
      </c>
      <c r="K70" s="125">
        <v>1</v>
      </c>
      <c r="L70" s="126">
        <f t="shared" si="34"/>
        <v>0</v>
      </c>
      <c r="M70" s="126">
        <f t="shared" si="35"/>
        <v>0</v>
      </c>
      <c r="N70" s="126">
        <f t="shared" si="36"/>
        <v>0</v>
      </c>
      <c r="O70" s="126">
        <f t="shared" si="37"/>
        <v>0</v>
      </c>
      <c r="P70" s="126">
        <f>IFERROR(MIN(VLOOKUP(E70,Detalle!A:AA,$P$6,0),VLOOKUP(E70,Detalle!A:AA,$P$7,0),VLOOKUP(E70,Detalle!A:AA,$P$4,0)),0)</f>
        <v>0</v>
      </c>
      <c r="Q70" s="126">
        <f>IFERROR(MIN(VLOOKUP(E70,Detalle!A:AA,$Q$6,0),VLOOKUP(E70,Detalle!A:AA,$Q$7,0)),0)</f>
        <v>3990</v>
      </c>
      <c r="R70" s="126">
        <f>IFERROR(MIN(VLOOKUP(E70,Detalle!A:AA,$R$6,0),VLOOKUP(E70,Detalle!A:AA,$R$7,0)),0)</f>
        <v>7790</v>
      </c>
      <c r="S70" s="126">
        <f>IFERROR(MIN(VLOOKUP(E70,Detalle!A:AA,$S$6,0),VLOOKUP(E70,Detalle!A:AA,$S$7,0)),0)</f>
        <v>8990</v>
      </c>
      <c r="T70" s="126">
        <f>IFERROR(MAX(VLOOKUP(E70,Detalle!A:AA,$P$6,0),VLOOKUP(E70,Detalle!A:AA,$P$7,0),VLOOKUP(E70,Detalle!A:AA,$P$4,0)),0)</f>
        <v>0</v>
      </c>
      <c r="U70" s="126">
        <f>IFERROR(MAX(VLOOKUP(E70,Detalle!A:AA,$Q$6,0),VLOOKUP(E70,Detalle!A:AA,$Q$7,0)),0)</f>
        <v>3990</v>
      </c>
      <c r="V70" s="126">
        <f>IFERROR(MAX(VLOOKUP(E70,Detalle!A:AA,$R$6,0),VLOOKUP(E70,Detalle!A:AA,$R$7,0)),0)</f>
        <v>8990</v>
      </c>
      <c r="W70" s="126">
        <f>IFERROR(MAX(VLOOKUP(E70,Detalle!A:AA,$S$6,0),VLOOKUP(E70,Detalle!A:AA,$S$7,0)),0)</f>
        <v>9990</v>
      </c>
      <c r="X70" s="126">
        <f t="shared" si="38"/>
        <v>1490</v>
      </c>
      <c r="Y70" s="126">
        <f t="shared" si="39"/>
        <v>1490</v>
      </c>
      <c r="Z70" s="126">
        <f t="shared" si="40"/>
        <v>1490</v>
      </c>
      <c r="AA70" s="126">
        <f t="shared" si="41"/>
        <v>1490</v>
      </c>
      <c r="AB70" s="126">
        <f t="shared" si="42"/>
        <v>1490</v>
      </c>
      <c r="AC70" s="126">
        <f t="shared" si="43"/>
        <v>1490</v>
      </c>
      <c r="AD70" s="126">
        <f t="shared" si="44"/>
        <v>1490</v>
      </c>
      <c r="AE70" s="126">
        <f t="shared" si="45"/>
        <v>1490</v>
      </c>
      <c r="AF70" s="126" t="s">
        <v>8</v>
      </c>
      <c r="AG70" s="126" t="s">
        <v>8</v>
      </c>
      <c r="AH70" s="126" t="s">
        <v>8</v>
      </c>
      <c r="AI70" s="126" t="s">
        <v>8</v>
      </c>
      <c r="AJ70" s="126">
        <f t="shared" si="46"/>
        <v>1490</v>
      </c>
      <c r="AK70" s="126">
        <f t="shared" si="47"/>
        <v>1490</v>
      </c>
      <c r="AL70" s="126">
        <f t="shared" si="48"/>
        <v>1490</v>
      </c>
      <c r="AM70" s="126">
        <f t="shared" si="49"/>
        <v>1490</v>
      </c>
      <c r="AN70" s="126">
        <f t="shared" si="50"/>
        <v>1490</v>
      </c>
      <c r="AO70" s="126">
        <f t="shared" si="51"/>
        <v>1490</v>
      </c>
      <c r="AP70" s="126">
        <f t="shared" si="52"/>
        <v>1490</v>
      </c>
      <c r="AQ70" s="126">
        <f t="shared" si="53"/>
        <v>1490</v>
      </c>
      <c r="AR70" s="126">
        <f t="shared" si="54"/>
        <v>1490</v>
      </c>
      <c r="AS70" s="126">
        <f t="shared" si="55"/>
        <v>1490</v>
      </c>
      <c r="AT70" s="126">
        <f t="shared" si="56"/>
        <v>1490</v>
      </c>
      <c r="AU70" s="126">
        <f t="shared" si="57"/>
        <v>1490</v>
      </c>
      <c r="AV70" s="126">
        <f t="shared" si="58"/>
        <v>1490</v>
      </c>
      <c r="AW70" s="126">
        <f t="shared" si="59"/>
        <v>1490</v>
      </c>
      <c r="AX70" s="126">
        <f t="shared" si="60"/>
        <v>1490</v>
      </c>
      <c r="AY70" s="126">
        <f t="shared" si="61"/>
        <v>1490</v>
      </c>
      <c r="AZ70" s="126">
        <f t="shared" si="62"/>
        <v>1490</v>
      </c>
      <c r="BA70" s="126">
        <f t="shared" si="63"/>
        <v>1490</v>
      </c>
      <c r="BB70" s="126">
        <f t="shared" si="64"/>
        <v>1490</v>
      </c>
      <c r="BC70" s="126">
        <f t="shared" si="65"/>
        <v>1490</v>
      </c>
      <c r="BD70" s="126" t="s">
        <v>8</v>
      </c>
      <c r="BE70" s="126" t="s">
        <v>8</v>
      </c>
      <c r="BF70" s="126" t="s">
        <v>8</v>
      </c>
      <c r="BG70" s="126" t="s">
        <v>8</v>
      </c>
    </row>
    <row r="71" spans="1:59" x14ac:dyDescent="0.25">
      <c r="A71" s="128">
        <f t="shared" si="32"/>
        <v>22001</v>
      </c>
      <c r="B71" s="128">
        <f t="shared" si="33"/>
        <v>22490</v>
      </c>
      <c r="C71" s="129"/>
      <c r="D71" t="s">
        <v>142</v>
      </c>
      <c r="E71" s="15" t="s">
        <v>142</v>
      </c>
      <c r="F71" s="15" t="s">
        <v>260</v>
      </c>
      <c r="G71" s="15">
        <v>363</v>
      </c>
      <c r="H71" s="125">
        <v>1</v>
      </c>
      <c r="I71" s="125">
        <v>1</v>
      </c>
      <c r="J71" s="125">
        <v>1</v>
      </c>
      <c r="K71" s="125">
        <v>1</v>
      </c>
      <c r="L71" s="126">
        <f t="shared" si="34"/>
        <v>0</v>
      </c>
      <c r="M71" s="126">
        <f t="shared" si="35"/>
        <v>0</v>
      </c>
      <c r="N71" s="126">
        <f t="shared" si="36"/>
        <v>0</v>
      </c>
      <c r="O71" s="126">
        <f t="shared" si="37"/>
        <v>0</v>
      </c>
      <c r="P71" s="126">
        <f>IFERROR(MIN(VLOOKUP(E71,Detalle!A:AA,$P$6,0),VLOOKUP(E71,Detalle!A:AA,$P$7,0),VLOOKUP(E71,Detalle!A:AA,$P$4,0)),0)</f>
        <v>0</v>
      </c>
      <c r="Q71" s="126">
        <f>IFERROR(MIN(VLOOKUP(E71,Detalle!A:AA,$Q$6,0),VLOOKUP(E71,Detalle!A:AA,$Q$7,0)),0)</f>
        <v>3990</v>
      </c>
      <c r="R71" s="126">
        <f>IFERROR(MIN(VLOOKUP(E71,Detalle!A:AA,$R$6,0),VLOOKUP(E71,Detalle!A:AA,$R$7,0)),0)</f>
        <v>7490</v>
      </c>
      <c r="S71" s="126">
        <f>IFERROR(MIN(VLOOKUP(E71,Detalle!A:AA,$S$6,0),VLOOKUP(E71,Detalle!A:AA,$S$7,0)),0)</f>
        <v>8990</v>
      </c>
      <c r="T71" s="126">
        <f>IFERROR(MAX(VLOOKUP(E71,Detalle!A:AA,$P$6,0),VLOOKUP(E71,Detalle!A:AA,$P$7,0),VLOOKUP(E71,Detalle!A:AA,$P$4,0)),0)</f>
        <v>0</v>
      </c>
      <c r="U71" s="126">
        <f>IFERROR(MAX(VLOOKUP(E71,Detalle!A:AA,$Q$6,0),VLOOKUP(E71,Detalle!A:AA,$Q$7,0)),0)</f>
        <v>4490</v>
      </c>
      <c r="V71" s="126">
        <f>IFERROR(MAX(VLOOKUP(E71,Detalle!A:AA,$R$6,0),VLOOKUP(E71,Detalle!A:AA,$R$7,0)),0)</f>
        <v>8990</v>
      </c>
      <c r="W71" s="126">
        <f>IFERROR(MAX(VLOOKUP(E71,Detalle!A:AA,$S$6,0),VLOOKUP(E71,Detalle!A:AA,$S$7,0)),0)</f>
        <v>8990</v>
      </c>
      <c r="X71" s="126">
        <f t="shared" si="38"/>
        <v>1490</v>
      </c>
      <c r="Y71" s="126">
        <f t="shared" si="39"/>
        <v>1490</v>
      </c>
      <c r="Z71" s="126">
        <f t="shared" si="40"/>
        <v>1490</v>
      </c>
      <c r="AA71" s="126">
        <f t="shared" si="41"/>
        <v>1490</v>
      </c>
      <c r="AB71" s="126">
        <f t="shared" si="42"/>
        <v>1490</v>
      </c>
      <c r="AC71" s="126">
        <f t="shared" si="43"/>
        <v>1490</v>
      </c>
      <c r="AD71" s="126">
        <f t="shared" si="44"/>
        <v>1490</v>
      </c>
      <c r="AE71" s="126">
        <f t="shared" si="45"/>
        <v>1490</v>
      </c>
      <c r="AF71" s="126" t="s">
        <v>8</v>
      </c>
      <c r="AG71" s="126" t="s">
        <v>8</v>
      </c>
      <c r="AH71" s="126" t="s">
        <v>8</v>
      </c>
      <c r="AI71" s="126" t="s">
        <v>8</v>
      </c>
      <c r="AJ71" s="126">
        <f t="shared" si="46"/>
        <v>1490</v>
      </c>
      <c r="AK71" s="126">
        <f t="shared" si="47"/>
        <v>1490</v>
      </c>
      <c r="AL71" s="126">
        <f t="shared" si="48"/>
        <v>1490</v>
      </c>
      <c r="AM71" s="126">
        <f t="shared" si="49"/>
        <v>1490</v>
      </c>
      <c r="AN71" s="126">
        <f t="shared" si="50"/>
        <v>1490</v>
      </c>
      <c r="AO71" s="126">
        <f t="shared" si="51"/>
        <v>1490</v>
      </c>
      <c r="AP71" s="126">
        <f t="shared" si="52"/>
        <v>1490</v>
      </c>
      <c r="AQ71" s="126">
        <f t="shared" si="53"/>
        <v>1490</v>
      </c>
      <c r="AR71" s="126">
        <f t="shared" si="54"/>
        <v>1490</v>
      </c>
      <c r="AS71" s="126">
        <f t="shared" si="55"/>
        <v>1490</v>
      </c>
      <c r="AT71" s="126">
        <f t="shared" si="56"/>
        <v>1490</v>
      </c>
      <c r="AU71" s="126">
        <f t="shared" si="57"/>
        <v>1490</v>
      </c>
      <c r="AV71" s="126">
        <f t="shared" si="58"/>
        <v>1490</v>
      </c>
      <c r="AW71" s="126">
        <f t="shared" si="59"/>
        <v>1490</v>
      </c>
      <c r="AX71" s="126">
        <f t="shared" si="60"/>
        <v>1490</v>
      </c>
      <c r="AY71" s="126">
        <f t="shared" si="61"/>
        <v>1490</v>
      </c>
      <c r="AZ71" s="126">
        <f t="shared" si="62"/>
        <v>1490</v>
      </c>
      <c r="BA71" s="126">
        <f t="shared" si="63"/>
        <v>1490</v>
      </c>
      <c r="BB71" s="126">
        <f t="shared" si="64"/>
        <v>1490</v>
      </c>
      <c r="BC71" s="126">
        <f t="shared" si="65"/>
        <v>1490</v>
      </c>
      <c r="BD71" s="126" t="s">
        <v>8</v>
      </c>
      <c r="BE71" s="126" t="s">
        <v>8</v>
      </c>
      <c r="BF71" s="126" t="s">
        <v>8</v>
      </c>
      <c r="BG71" s="126" t="s">
        <v>8</v>
      </c>
    </row>
    <row r="72" spans="1:59" x14ac:dyDescent="0.25">
      <c r="A72" s="128">
        <f t="shared" si="32"/>
        <v>22501</v>
      </c>
      <c r="B72" s="128">
        <f t="shared" si="33"/>
        <v>22990</v>
      </c>
      <c r="C72" s="129"/>
      <c r="D72" t="s">
        <v>143</v>
      </c>
      <c r="E72" s="15" t="s">
        <v>143</v>
      </c>
      <c r="F72" s="15" t="s">
        <v>260</v>
      </c>
      <c r="G72" s="15">
        <v>364</v>
      </c>
      <c r="H72" s="125">
        <v>1</v>
      </c>
      <c r="I72" s="125">
        <v>1</v>
      </c>
      <c r="J72" s="125">
        <v>1</v>
      </c>
      <c r="K72" s="125">
        <v>1</v>
      </c>
      <c r="L72" s="126">
        <f t="shared" si="34"/>
        <v>0</v>
      </c>
      <c r="M72" s="126">
        <f t="shared" si="35"/>
        <v>0</v>
      </c>
      <c r="N72" s="126">
        <f t="shared" si="36"/>
        <v>0</v>
      </c>
      <c r="O72" s="126">
        <f t="shared" si="37"/>
        <v>0</v>
      </c>
      <c r="P72" s="126">
        <f>IFERROR(MIN(VLOOKUP(E72,Detalle!A:AA,$P$6,0),VLOOKUP(E72,Detalle!A:AA,$P$7,0),VLOOKUP(E72,Detalle!A:AA,$P$4,0)),0)</f>
        <v>0</v>
      </c>
      <c r="Q72" s="126">
        <f>IFERROR(MIN(VLOOKUP(E72,Detalle!A:AA,$Q$6,0),VLOOKUP(E72,Detalle!A:AA,$Q$7,0)),0)</f>
        <v>3990</v>
      </c>
      <c r="R72" s="126">
        <f>IFERROR(MIN(VLOOKUP(E72,Detalle!A:AA,$R$6,0),VLOOKUP(E72,Detalle!A:AA,$R$7,0)),0)</f>
        <v>7490</v>
      </c>
      <c r="S72" s="126">
        <f>IFERROR(MIN(VLOOKUP(E72,Detalle!A:AA,$S$6,0),VLOOKUP(E72,Detalle!A:AA,$S$7,0)),0)</f>
        <v>7990</v>
      </c>
      <c r="T72" s="126">
        <f>IFERROR(MAX(VLOOKUP(E72,Detalle!A:AA,$P$6,0),VLOOKUP(E72,Detalle!A:AA,$P$7,0),VLOOKUP(E72,Detalle!A:AA,$P$4,0)),0)</f>
        <v>0</v>
      </c>
      <c r="U72" s="126">
        <f>IFERROR(MAX(VLOOKUP(E72,Detalle!A:AA,$Q$6,0),VLOOKUP(E72,Detalle!A:AA,$Q$7,0)),0)</f>
        <v>4490</v>
      </c>
      <c r="V72" s="126">
        <f>IFERROR(MAX(VLOOKUP(E72,Detalle!A:AA,$R$6,0),VLOOKUP(E72,Detalle!A:AA,$R$7,0)),0)</f>
        <v>8990</v>
      </c>
      <c r="W72" s="126">
        <f>IFERROR(MAX(VLOOKUP(E72,Detalle!A:AA,$S$6,0),VLOOKUP(E72,Detalle!A:AA,$S$7,0)),0)</f>
        <v>8990</v>
      </c>
      <c r="X72" s="126">
        <f t="shared" si="38"/>
        <v>1490</v>
      </c>
      <c r="Y72" s="126">
        <f t="shared" si="39"/>
        <v>1490</v>
      </c>
      <c r="Z72" s="126">
        <f t="shared" si="40"/>
        <v>1490</v>
      </c>
      <c r="AA72" s="126">
        <f t="shared" si="41"/>
        <v>1490</v>
      </c>
      <c r="AB72" s="126">
        <f t="shared" si="42"/>
        <v>1490</v>
      </c>
      <c r="AC72" s="126">
        <f t="shared" si="43"/>
        <v>1490</v>
      </c>
      <c r="AD72" s="126">
        <f t="shared" si="44"/>
        <v>1490</v>
      </c>
      <c r="AE72" s="126">
        <f t="shared" si="45"/>
        <v>1490</v>
      </c>
      <c r="AF72" s="126" t="s">
        <v>8</v>
      </c>
      <c r="AG72" s="126" t="s">
        <v>8</v>
      </c>
      <c r="AH72" s="126" t="s">
        <v>8</v>
      </c>
      <c r="AI72" s="126" t="s">
        <v>8</v>
      </c>
      <c r="AJ72" s="126">
        <f t="shared" si="46"/>
        <v>1490</v>
      </c>
      <c r="AK72" s="126">
        <f t="shared" si="47"/>
        <v>1490</v>
      </c>
      <c r="AL72" s="126">
        <f t="shared" si="48"/>
        <v>1490</v>
      </c>
      <c r="AM72" s="126">
        <f t="shared" si="49"/>
        <v>1490</v>
      </c>
      <c r="AN72" s="126">
        <f t="shared" si="50"/>
        <v>1490</v>
      </c>
      <c r="AO72" s="126">
        <f t="shared" si="51"/>
        <v>1490</v>
      </c>
      <c r="AP72" s="126">
        <f t="shared" si="52"/>
        <v>1490</v>
      </c>
      <c r="AQ72" s="126">
        <f t="shared" si="53"/>
        <v>1490</v>
      </c>
      <c r="AR72" s="126">
        <f t="shared" si="54"/>
        <v>1490</v>
      </c>
      <c r="AS72" s="126">
        <f t="shared" si="55"/>
        <v>1490</v>
      </c>
      <c r="AT72" s="126">
        <f t="shared" si="56"/>
        <v>1490</v>
      </c>
      <c r="AU72" s="126">
        <f t="shared" si="57"/>
        <v>1490</v>
      </c>
      <c r="AV72" s="126">
        <f t="shared" si="58"/>
        <v>1490</v>
      </c>
      <c r="AW72" s="126">
        <f t="shared" si="59"/>
        <v>1490</v>
      </c>
      <c r="AX72" s="126">
        <f t="shared" si="60"/>
        <v>1490</v>
      </c>
      <c r="AY72" s="126">
        <f t="shared" si="61"/>
        <v>1490</v>
      </c>
      <c r="AZ72" s="126">
        <f t="shared" si="62"/>
        <v>1490</v>
      </c>
      <c r="BA72" s="126">
        <f t="shared" si="63"/>
        <v>1490</v>
      </c>
      <c r="BB72" s="126">
        <f t="shared" si="64"/>
        <v>1490</v>
      </c>
      <c r="BC72" s="126">
        <f t="shared" si="65"/>
        <v>1490</v>
      </c>
      <c r="BD72" s="126" t="s">
        <v>8</v>
      </c>
      <c r="BE72" s="126" t="s">
        <v>8</v>
      </c>
      <c r="BF72" s="126" t="s">
        <v>8</v>
      </c>
      <c r="BG72" s="126" t="s">
        <v>8</v>
      </c>
    </row>
    <row r="73" spans="1:59" x14ac:dyDescent="0.25">
      <c r="A73" s="128">
        <f t="shared" si="32"/>
        <v>23001</v>
      </c>
      <c r="B73" s="128">
        <f t="shared" si="33"/>
        <v>23490</v>
      </c>
      <c r="C73" s="129"/>
      <c r="D73" t="s">
        <v>144</v>
      </c>
      <c r="E73" s="15" t="s">
        <v>144</v>
      </c>
      <c r="F73" s="15" t="s">
        <v>260</v>
      </c>
      <c r="G73" s="15">
        <v>365</v>
      </c>
      <c r="H73" s="125">
        <v>1</v>
      </c>
      <c r="I73" s="125">
        <v>1</v>
      </c>
      <c r="J73" s="125">
        <v>1</v>
      </c>
      <c r="K73" s="125">
        <v>1</v>
      </c>
      <c r="L73" s="126">
        <f t="shared" si="34"/>
        <v>0</v>
      </c>
      <c r="M73" s="126">
        <f t="shared" si="35"/>
        <v>0</v>
      </c>
      <c r="N73" s="126">
        <f t="shared" si="36"/>
        <v>0</v>
      </c>
      <c r="O73" s="126">
        <f t="shared" si="37"/>
        <v>0</v>
      </c>
      <c r="P73" s="126">
        <f>IFERROR(MIN(VLOOKUP(E73,Detalle!A:AA,$P$6,0),VLOOKUP(E73,Detalle!A:AA,$P$7,0),VLOOKUP(E73,Detalle!A:AA,$P$4,0)),0)</f>
        <v>0</v>
      </c>
      <c r="Q73" s="126">
        <f>IFERROR(MIN(VLOOKUP(E73,Detalle!A:AA,$Q$6,0),VLOOKUP(E73,Detalle!A:AA,$Q$7,0)),0)</f>
        <v>3990</v>
      </c>
      <c r="R73" s="126">
        <f>IFERROR(MIN(VLOOKUP(E73,Detalle!A:AA,$R$6,0),VLOOKUP(E73,Detalle!A:AA,$R$7,0)),0)</f>
        <v>7490</v>
      </c>
      <c r="S73" s="126">
        <f>IFERROR(MIN(VLOOKUP(E73,Detalle!A:AA,$S$6,0),VLOOKUP(E73,Detalle!A:AA,$S$7,0)),0)</f>
        <v>8990</v>
      </c>
      <c r="T73" s="126">
        <f>IFERROR(MAX(VLOOKUP(E73,Detalle!A:AA,$P$6,0),VLOOKUP(E73,Detalle!A:AA,$P$7,0),VLOOKUP(E73,Detalle!A:AA,$P$4,0)),0)</f>
        <v>0</v>
      </c>
      <c r="U73" s="126">
        <f>IFERROR(MAX(VLOOKUP(E73,Detalle!A:AA,$Q$6,0),VLOOKUP(E73,Detalle!A:AA,$Q$7,0)),0)</f>
        <v>4490</v>
      </c>
      <c r="V73" s="126">
        <f>IFERROR(MAX(VLOOKUP(E73,Detalle!A:AA,$R$6,0),VLOOKUP(E73,Detalle!A:AA,$R$7,0)),0)</f>
        <v>8990</v>
      </c>
      <c r="W73" s="126">
        <f>IFERROR(MAX(VLOOKUP(E73,Detalle!A:AA,$S$6,0),VLOOKUP(E73,Detalle!A:AA,$S$7,0)),0)</f>
        <v>8990</v>
      </c>
      <c r="X73" s="126">
        <f t="shared" si="38"/>
        <v>1490</v>
      </c>
      <c r="Y73" s="126">
        <f t="shared" si="39"/>
        <v>1490</v>
      </c>
      <c r="Z73" s="126">
        <f t="shared" si="40"/>
        <v>1490</v>
      </c>
      <c r="AA73" s="126">
        <f t="shared" si="41"/>
        <v>1490</v>
      </c>
      <c r="AB73" s="126">
        <f t="shared" si="42"/>
        <v>1490</v>
      </c>
      <c r="AC73" s="126">
        <f t="shared" si="43"/>
        <v>1490</v>
      </c>
      <c r="AD73" s="126">
        <f t="shared" si="44"/>
        <v>1490</v>
      </c>
      <c r="AE73" s="126">
        <f t="shared" si="45"/>
        <v>1490</v>
      </c>
      <c r="AF73" s="126" t="s">
        <v>8</v>
      </c>
      <c r="AG73" s="126" t="s">
        <v>8</v>
      </c>
      <c r="AH73" s="126" t="s">
        <v>8</v>
      </c>
      <c r="AI73" s="126" t="s">
        <v>8</v>
      </c>
      <c r="AJ73" s="126">
        <f t="shared" si="46"/>
        <v>1490</v>
      </c>
      <c r="AK73" s="126">
        <f t="shared" si="47"/>
        <v>1490</v>
      </c>
      <c r="AL73" s="126">
        <f t="shared" si="48"/>
        <v>1490</v>
      </c>
      <c r="AM73" s="126">
        <f t="shared" si="49"/>
        <v>1490</v>
      </c>
      <c r="AN73" s="126">
        <f t="shared" si="50"/>
        <v>1490</v>
      </c>
      <c r="AO73" s="126">
        <f t="shared" si="51"/>
        <v>1490</v>
      </c>
      <c r="AP73" s="126">
        <f t="shared" si="52"/>
        <v>1490</v>
      </c>
      <c r="AQ73" s="126">
        <f t="shared" si="53"/>
        <v>1490</v>
      </c>
      <c r="AR73" s="126">
        <f t="shared" si="54"/>
        <v>1490</v>
      </c>
      <c r="AS73" s="126">
        <f t="shared" si="55"/>
        <v>1490</v>
      </c>
      <c r="AT73" s="126">
        <f t="shared" si="56"/>
        <v>1490</v>
      </c>
      <c r="AU73" s="126">
        <f t="shared" si="57"/>
        <v>1490</v>
      </c>
      <c r="AV73" s="126">
        <f t="shared" si="58"/>
        <v>1490</v>
      </c>
      <c r="AW73" s="126">
        <f t="shared" si="59"/>
        <v>1490</v>
      </c>
      <c r="AX73" s="126">
        <f t="shared" si="60"/>
        <v>1490</v>
      </c>
      <c r="AY73" s="126">
        <f t="shared" si="61"/>
        <v>1490</v>
      </c>
      <c r="AZ73" s="126">
        <f t="shared" si="62"/>
        <v>1490</v>
      </c>
      <c r="BA73" s="126">
        <f t="shared" si="63"/>
        <v>1490</v>
      </c>
      <c r="BB73" s="126">
        <f t="shared" si="64"/>
        <v>1490</v>
      </c>
      <c r="BC73" s="126">
        <f t="shared" si="65"/>
        <v>1490</v>
      </c>
      <c r="BD73" s="126" t="s">
        <v>8</v>
      </c>
      <c r="BE73" s="126" t="s">
        <v>8</v>
      </c>
      <c r="BF73" s="126" t="s">
        <v>8</v>
      </c>
      <c r="BG73" s="126" t="s">
        <v>8</v>
      </c>
    </row>
    <row r="74" spans="1:59" x14ac:dyDescent="0.25">
      <c r="A74" s="128">
        <f t="shared" si="32"/>
        <v>23501</v>
      </c>
      <c r="B74" s="128">
        <f t="shared" si="33"/>
        <v>23990</v>
      </c>
      <c r="C74" s="129"/>
      <c r="D74" t="s">
        <v>145</v>
      </c>
      <c r="E74" s="15" t="s">
        <v>145</v>
      </c>
      <c r="F74" s="15" t="s">
        <v>260</v>
      </c>
      <c r="G74" s="15">
        <v>366</v>
      </c>
      <c r="H74" s="125">
        <v>1</v>
      </c>
      <c r="I74" s="125">
        <v>1</v>
      </c>
      <c r="J74" s="125">
        <v>1</v>
      </c>
      <c r="K74" s="125">
        <v>1</v>
      </c>
      <c r="L74" s="126">
        <f t="shared" ref="L74:L106" si="66">H74*$B$1</f>
        <v>0</v>
      </c>
      <c r="M74" s="126">
        <f t="shared" ref="M74:M106" si="67">I74*$B$1</f>
        <v>0</v>
      </c>
      <c r="N74" s="126">
        <f t="shared" ref="N74:N106" si="68">J74*$B$1</f>
        <v>0</v>
      </c>
      <c r="O74" s="126">
        <f t="shared" ref="O74:O106" si="69">K74*$B$1</f>
        <v>0</v>
      </c>
      <c r="P74" s="126">
        <f>IFERROR(MIN(VLOOKUP(E74,Detalle!A:AA,$P$6,0),VLOOKUP(E74,Detalle!A:AA,$P$7,0),VLOOKUP(E74,Detalle!A:AA,$P$4,0)),0)</f>
        <v>0</v>
      </c>
      <c r="Q74" s="126">
        <f>IFERROR(MIN(VLOOKUP(E74,Detalle!A:AA,$Q$6,0),VLOOKUP(E74,Detalle!A:AA,$Q$7,0)),0)</f>
        <v>3990</v>
      </c>
      <c r="R74" s="126">
        <f>IFERROR(MIN(VLOOKUP(E74,Detalle!A:AA,$R$6,0),VLOOKUP(E74,Detalle!A:AA,$R$7,0)),0)</f>
        <v>7790</v>
      </c>
      <c r="S74" s="126">
        <f>IFERROR(MIN(VLOOKUP(E74,Detalle!A:AA,$S$6,0),VLOOKUP(E74,Detalle!A:AA,$S$7,0)),0)</f>
        <v>8990</v>
      </c>
      <c r="T74" s="126">
        <f>IFERROR(MAX(VLOOKUP(E74,Detalle!A:AA,$P$6,0),VLOOKUP(E74,Detalle!A:AA,$P$7,0),VLOOKUP(E74,Detalle!A:AA,$P$4,0)),0)</f>
        <v>0</v>
      </c>
      <c r="U74" s="126">
        <f>IFERROR(MAX(VLOOKUP(E74,Detalle!A:AA,$Q$6,0),VLOOKUP(E74,Detalle!A:AA,$Q$7,0)),0)</f>
        <v>3990</v>
      </c>
      <c r="V74" s="126">
        <f>IFERROR(MAX(VLOOKUP(E74,Detalle!A:AA,$R$6,0),VLOOKUP(E74,Detalle!A:AA,$R$7,0)),0)</f>
        <v>8990</v>
      </c>
      <c r="W74" s="126">
        <f>IFERROR(MAX(VLOOKUP(E74,Detalle!A:AA,$S$6,0),VLOOKUP(E74,Detalle!A:AA,$S$7,0)),0)</f>
        <v>9990</v>
      </c>
      <c r="X74" s="126">
        <f t="shared" ref="X74:X106" si="70">INDEX($A$27:$B$246,MATCH(IFERROR(IF(P74*(1+$Y$5)&lt;H74,H74,IF(P74*(1+$Y$5)&gt;L74,L74,P74*(1+$Y$5))),0),$A$27:$A$246,1),2)</f>
        <v>1490</v>
      </c>
      <c r="Y74" s="126">
        <f t="shared" ref="Y74:Y106" si="71">INDEX($A$27:$B$246,MATCH(IFERROR(IF(Q74*(1+$Y$5)&lt;I74,I74,IF(Q74*(1+$Y$5)&gt;M74,M74,Q74*(1+$Y$5))),0),$A$27:$A$246,1),2)</f>
        <v>1490</v>
      </c>
      <c r="Z74" s="126">
        <f t="shared" ref="Z74:Z106" si="72">INDEX($A$27:$B$246,MATCH(IFERROR(IF(R74*(1+$Y$5)&lt;J74,J74,IF(R74*(1+$Y$5)&gt;N74,N74,R74*(1+$Y$5))),0),$A$27:$A$246,1),2)</f>
        <v>1490</v>
      </c>
      <c r="AA74" s="126">
        <f t="shared" ref="AA74:AA106" si="73">INDEX($A$27:$B$246,MATCH(IFERROR(IF(S74*(1+$Y$5)&lt;K74,K74,IF(S74*(1+$Y$5)&gt;O74,O74,S74*(1+$Y$5))),0),$A$27:$A$246,1),2)</f>
        <v>1490</v>
      </c>
      <c r="AB74" s="126">
        <f t="shared" ref="AB74:AB106" si="74">INDEX($A$27:$B$246,MATCH(IFERROR(IF(P74-$AC$5&lt;H74,H74,IF(P74-$AC$5&gt;L74,L74,P74-$AC$5)),0),$A$27:$A$246,1),2)</f>
        <v>1490</v>
      </c>
      <c r="AC74" s="126">
        <f t="shared" ref="AC74:AC106" si="75">INDEX($A$27:$B$246,MATCH(IFERROR(IF(Q74-$AC$5&lt;I74,I74,IF(Q74-$AC$5&gt;M74,M74,Q74-$AC$5)),0),$A$27:$A$246,1),2)</f>
        <v>1490</v>
      </c>
      <c r="AD74" s="126">
        <f t="shared" ref="AD74:AD106" si="76">INDEX($A$27:$B$246,MATCH(IFERROR(IF(R74-$AC$5&lt;J74,J74,IF(R74-$AC$5&gt;N74,N74,R74-$AC$5)),0),$A$27:$A$246,1),2)</f>
        <v>1490</v>
      </c>
      <c r="AE74" s="126">
        <f t="shared" ref="AE74:AE106" si="77">INDEX($A$27:$B$246,MATCH(IFERROR(IF(S74-$AC$5&lt;K74,K74,IF(S74-$AC$5&gt;O74,O74,S74-$AC$5)),0),$A$27:$A$246,1),2)</f>
        <v>1490</v>
      </c>
      <c r="AF74" s="126" t="s">
        <v>8</v>
      </c>
      <c r="AG74" s="126" t="s">
        <v>8</v>
      </c>
      <c r="AH74" s="126" t="s">
        <v>8</v>
      </c>
      <c r="AI74" s="126" t="s">
        <v>8</v>
      </c>
      <c r="AJ74" s="126">
        <f t="shared" ref="AJ74:AJ106" si="78">INDEX($A$27:$B$246,MATCH(IFERROR(IF(T74&lt;H74,H74,IF(T74&gt;L74,L74,T74)),0),$A$27:$A$246,1),2)</f>
        <v>1490</v>
      </c>
      <c r="AK74" s="126">
        <f t="shared" ref="AK74:AK106" si="79">INDEX($A$27:$B$246,MATCH(IFERROR(IF(U74&lt;I74,I74,IF(U74&gt;M74,M74,U74)),0),$A$27:$A$246,1),2)</f>
        <v>1490</v>
      </c>
      <c r="AL74" s="126">
        <f t="shared" ref="AL74:AL106" si="80">INDEX($A$27:$B$246,MATCH(IFERROR(IF(V74&lt;J74,J74,IF(V74&gt;N74,N74,V74)),0),$A$27:$A$246,1),2)</f>
        <v>1490</v>
      </c>
      <c r="AM74" s="126">
        <f t="shared" ref="AM74:AM106" si="81">INDEX($A$27:$B$246,MATCH(IFERROR(IF(W74&lt;K74,K74,IF(W74&gt;O74,O74,W74)),0),$A$27:$A$246,1),2)</f>
        <v>1490</v>
      </c>
      <c r="AN74" s="126">
        <f t="shared" ref="AN74:AN106" si="82">INDEX($A$27:$B$246,MATCH(IFERROR(IF(T74&lt;H74,H74,IF(T74&gt;L74,L74,T74)),0),$A$27:$A$246,1),2)</f>
        <v>1490</v>
      </c>
      <c r="AO74" s="126">
        <f t="shared" ref="AO74:AO106" si="83">INDEX($A$27:$B$246,MATCH(IFERROR(IF(U74&lt;I74,I74,IF(U74&gt;M74,M74,U74)),0),$A$27:$A$246,1),2)</f>
        <v>1490</v>
      </c>
      <c r="AP74" s="126">
        <f t="shared" ref="AP74:AP106" si="84">INDEX($A$27:$B$246,MATCH(IFERROR(IF(V74&lt;J74,J74,IF(V74&gt;N74,N74,V74)),0),$A$27:$A$246,1),2)</f>
        <v>1490</v>
      </c>
      <c r="AQ74" s="126">
        <f t="shared" ref="AQ74:AQ106" si="85">INDEX($A$27:$B$246,MATCH(IFERROR(IF(W74&lt;K74,K74,IF(W74&gt;O74,O74,W74)),0),$A$27:$A$246,1),2)</f>
        <v>1490</v>
      </c>
      <c r="AR74" s="126">
        <f t="shared" ref="AR74:AR106" si="86">INDEX($A$27:$B$246,MATCH(IFERROR(IF(T74+$AS$5&lt;H74,H74,IF(T74+$AS$5&gt;L74,L74,T74+$AS$5)),0),$A$27:$A$246,1),2)</f>
        <v>1490</v>
      </c>
      <c r="AS74" s="126">
        <f t="shared" ref="AS74:AS106" si="87">INDEX($A$27:$B$246,MATCH(IFERROR(IF(U74+$AS$5&lt;I74,I74,IF(U74+$AS$5&gt;M74,M74,U74+$AS$5)),0),$A$27:$A$246,1),2)</f>
        <v>1490</v>
      </c>
      <c r="AT74" s="126">
        <f t="shared" ref="AT74:AT106" si="88">INDEX($A$27:$B$246,MATCH(IFERROR(IF(V74+$AS$5&lt;J74,J74,IF(V74+$AS$5&gt;N74,N74,V74+$AS$5)),0),$A$27:$A$246,1),2)</f>
        <v>1490</v>
      </c>
      <c r="AU74" s="126">
        <f t="shared" ref="AU74:AU106" si="89">INDEX($A$27:$B$246,MATCH(IFERROR(IF(W74+$AS$5&lt;K74,K74,IF(W74+$AS$5&gt;O74,O74,W74+$AS$5)),0),$A$27:$A$246,1),2)</f>
        <v>1490</v>
      </c>
      <c r="AV74" s="126">
        <f t="shared" ref="AV74:AV106" si="90">INDEX($A$27:$B$246,MATCH(IFERROR(IF(T74+$AW$5&lt;H74,H74,IF(T74+$AW$5&gt;L74,L74,T74+$AW$5)),0),$A$27:$A$246,1),2)</f>
        <v>1490</v>
      </c>
      <c r="AW74" s="126">
        <f t="shared" ref="AW74:AW106" si="91">INDEX($A$27:$B$246,MATCH(IFERROR(IF(U74+$AW$5&lt;I74,I74,IF(U74+$AW$5&gt;M74,M74,U74+$AW$5)),0),$A$27:$A$246,1),2)</f>
        <v>1490</v>
      </c>
      <c r="AX74" s="126">
        <f t="shared" ref="AX74:AX106" si="92">INDEX($A$27:$B$246,MATCH(IFERROR(IF(V74+$AW$5&lt;J74,J74,IF(V74+$AW$5&gt;N74,N74,V74+$AW$5)),0),$A$27:$A$246,1),2)</f>
        <v>1490</v>
      </c>
      <c r="AY74" s="126">
        <f t="shared" ref="AY74:AY106" si="93">INDEX($A$27:$B$246,MATCH(IFERROR(IF(W74+$AW$5&lt;K74,K74,IF(W74+$AW$5&gt;O74,O74,W74+$AW$5)),0),$A$27:$A$246,1),2)</f>
        <v>1490</v>
      </c>
      <c r="AZ74" s="126">
        <f t="shared" ref="AZ74:AZ106" si="94">INDEX($A$27:$B$246,MATCH(IFERROR(IF(T74+$BA$5&lt;H74,H74,IF(T74+$BA$5&gt;L74,L74,T74+$BA$5)),0),$A$27:$A$246,1),2)</f>
        <v>1490</v>
      </c>
      <c r="BA74" s="126">
        <f t="shared" ref="BA74:BA106" si="95">INDEX($A$27:$B$246,MATCH(IFERROR(IF(U74+$BA$5&lt;I74,I74,IF(U74+$BA$5&gt;M74,M74,U74+$BA$5)),0),$A$27:$A$246,1),2)</f>
        <v>1490</v>
      </c>
      <c r="BB74" s="126">
        <f t="shared" ref="BB74:BB106" si="96">INDEX($A$27:$B$246,MATCH(IFERROR(IF(V74+$BA$5&lt;J74,J74,IF(V74+$BA$5&gt;N74,N74,V74+$BA$5)),0),$A$27:$A$246,1),2)</f>
        <v>1490</v>
      </c>
      <c r="BC74" s="126">
        <f t="shared" ref="BC74:BC106" si="97">INDEX($A$27:$B$246,MATCH(IFERROR(IF(W74+$BA$5&lt;K74,K74,IF(W74+$BA$5&gt;O74,O74,W74+$BA$5)),0),$A$27:$A$246,1),2)</f>
        <v>1490</v>
      </c>
      <c r="BD74" s="126" t="s">
        <v>8</v>
      </c>
      <c r="BE74" s="126" t="s">
        <v>8</v>
      </c>
      <c r="BF74" s="126" t="s">
        <v>8</v>
      </c>
      <c r="BG74" s="126" t="s">
        <v>8</v>
      </c>
    </row>
    <row r="75" spans="1:59" x14ac:dyDescent="0.25">
      <c r="A75" s="128">
        <f t="shared" si="32"/>
        <v>24001</v>
      </c>
      <c r="B75" s="128">
        <f t="shared" si="33"/>
        <v>24490</v>
      </c>
      <c r="C75" s="129"/>
      <c r="D75" t="s">
        <v>146</v>
      </c>
      <c r="E75" s="15" t="s">
        <v>146</v>
      </c>
      <c r="F75" s="15" t="s">
        <v>258</v>
      </c>
      <c r="G75" s="15">
        <v>367</v>
      </c>
      <c r="H75" s="125">
        <v>1</v>
      </c>
      <c r="I75" s="125">
        <v>1</v>
      </c>
      <c r="J75" s="125">
        <v>1</v>
      </c>
      <c r="K75" s="125">
        <v>1</v>
      </c>
      <c r="L75" s="126">
        <f t="shared" si="66"/>
        <v>0</v>
      </c>
      <c r="M75" s="126">
        <f t="shared" si="67"/>
        <v>0</v>
      </c>
      <c r="N75" s="126">
        <f t="shared" si="68"/>
        <v>0</v>
      </c>
      <c r="O75" s="126">
        <f t="shared" si="69"/>
        <v>0</v>
      </c>
      <c r="P75" s="126">
        <f>IFERROR(MIN(VLOOKUP(E75,Detalle!A:AA,$P$6,0),VLOOKUP(E75,Detalle!A:AA,$P$7,0),VLOOKUP(E75,Detalle!A:AA,$P$4,0)),0)</f>
        <v>0</v>
      </c>
      <c r="Q75" s="126">
        <f>IFERROR(MIN(VLOOKUP(E75,Detalle!A:AA,$Q$6,0),VLOOKUP(E75,Detalle!A:AA,$Q$7,0)),0)</f>
        <v>3990</v>
      </c>
      <c r="R75" s="126">
        <f>IFERROR(MIN(VLOOKUP(E75,Detalle!A:AA,$R$6,0),VLOOKUP(E75,Detalle!A:AA,$R$7,0)),0)</f>
        <v>7850</v>
      </c>
      <c r="S75" s="126">
        <f>IFERROR(MIN(VLOOKUP(E75,Detalle!A:AA,$S$6,0),VLOOKUP(E75,Detalle!A:AA,$S$7,0)),0)</f>
        <v>8990</v>
      </c>
      <c r="T75" s="126">
        <f>IFERROR(MAX(VLOOKUP(E75,Detalle!A:AA,$P$6,0),VLOOKUP(E75,Detalle!A:AA,$P$7,0),VLOOKUP(E75,Detalle!A:AA,$P$4,0)),0)</f>
        <v>0</v>
      </c>
      <c r="U75" s="126">
        <f>IFERROR(MAX(VLOOKUP(E75,Detalle!A:AA,$Q$6,0),VLOOKUP(E75,Detalle!A:AA,$Q$7,0)),0)</f>
        <v>5350</v>
      </c>
      <c r="V75" s="126">
        <f>IFERROR(MAX(VLOOKUP(E75,Detalle!A:AA,$R$6,0),VLOOKUP(E75,Detalle!A:AA,$R$7,0)),0)</f>
        <v>9990</v>
      </c>
      <c r="W75" s="126">
        <f>IFERROR(MAX(VLOOKUP(E75,Detalle!A:AA,$S$6,0),VLOOKUP(E75,Detalle!A:AA,$S$7,0)),0)</f>
        <v>9990</v>
      </c>
      <c r="X75" s="126">
        <f t="shared" si="70"/>
        <v>1490</v>
      </c>
      <c r="Y75" s="126">
        <f t="shared" si="71"/>
        <v>1490</v>
      </c>
      <c r="Z75" s="126">
        <f t="shared" si="72"/>
        <v>1490</v>
      </c>
      <c r="AA75" s="126">
        <f t="shared" si="73"/>
        <v>1490</v>
      </c>
      <c r="AB75" s="126">
        <f t="shared" si="74"/>
        <v>1490</v>
      </c>
      <c r="AC75" s="126">
        <f t="shared" si="75"/>
        <v>1490</v>
      </c>
      <c r="AD75" s="126">
        <f t="shared" si="76"/>
        <v>1490</v>
      </c>
      <c r="AE75" s="126">
        <f t="shared" si="77"/>
        <v>1490</v>
      </c>
      <c r="AF75" s="126" t="s">
        <v>8</v>
      </c>
      <c r="AG75" s="126" t="s">
        <v>8</v>
      </c>
      <c r="AH75" s="126" t="s">
        <v>8</v>
      </c>
      <c r="AI75" s="126" t="s">
        <v>8</v>
      </c>
      <c r="AJ75" s="126">
        <f t="shared" si="78"/>
        <v>1490</v>
      </c>
      <c r="AK75" s="126">
        <f t="shared" si="79"/>
        <v>1490</v>
      </c>
      <c r="AL75" s="126">
        <f t="shared" si="80"/>
        <v>1490</v>
      </c>
      <c r="AM75" s="126">
        <f t="shared" si="81"/>
        <v>1490</v>
      </c>
      <c r="AN75" s="126">
        <f t="shared" si="82"/>
        <v>1490</v>
      </c>
      <c r="AO75" s="126">
        <f t="shared" si="83"/>
        <v>1490</v>
      </c>
      <c r="AP75" s="126">
        <f t="shared" si="84"/>
        <v>1490</v>
      </c>
      <c r="AQ75" s="126">
        <f t="shared" si="85"/>
        <v>1490</v>
      </c>
      <c r="AR75" s="126">
        <f t="shared" si="86"/>
        <v>1490</v>
      </c>
      <c r="AS75" s="126">
        <f t="shared" si="87"/>
        <v>1490</v>
      </c>
      <c r="AT75" s="126">
        <f t="shared" si="88"/>
        <v>1490</v>
      </c>
      <c r="AU75" s="126">
        <f t="shared" si="89"/>
        <v>1490</v>
      </c>
      <c r="AV75" s="126">
        <f t="shared" si="90"/>
        <v>1490</v>
      </c>
      <c r="AW75" s="126">
        <f t="shared" si="91"/>
        <v>1490</v>
      </c>
      <c r="AX75" s="126">
        <f t="shared" si="92"/>
        <v>1490</v>
      </c>
      <c r="AY75" s="126">
        <f t="shared" si="93"/>
        <v>1490</v>
      </c>
      <c r="AZ75" s="126">
        <f t="shared" si="94"/>
        <v>1490</v>
      </c>
      <c r="BA75" s="126">
        <f t="shared" si="95"/>
        <v>1490</v>
      </c>
      <c r="BB75" s="126">
        <f t="shared" si="96"/>
        <v>1490</v>
      </c>
      <c r="BC75" s="126">
        <f t="shared" si="97"/>
        <v>1490</v>
      </c>
      <c r="BD75" s="126" t="s">
        <v>8</v>
      </c>
      <c r="BE75" s="126" t="s">
        <v>8</v>
      </c>
      <c r="BF75" s="126" t="s">
        <v>8</v>
      </c>
      <c r="BG75" s="126" t="s">
        <v>8</v>
      </c>
    </row>
    <row r="76" spans="1:59" x14ac:dyDescent="0.25">
      <c r="A76" s="128">
        <f t="shared" si="32"/>
        <v>24501</v>
      </c>
      <c r="B76" s="128">
        <f t="shared" si="33"/>
        <v>24990</v>
      </c>
      <c r="C76" s="129"/>
      <c r="D76" t="s">
        <v>147</v>
      </c>
      <c r="E76" s="15" t="s">
        <v>147</v>
      </c>
      <c r="F76" s="15" t="s">
        <v>260</v>
      </c>
      <c r="G76" s="15">
        <v>369</v>
      </c>
      <c r="H76" s="125">
        <v>1</v>
      </c>
      <c r="I76" s="125">
        <v>1</v>
      </c>
      <c r="J76" s="125">
        <v>1</v>
      </c>
      <c r="K76" s="125">
        <v>1</v>
      </c>
      <c r="L76" s="126">
        <f t="shared" si="66"/>
        <v>0</v>
      </c>
      <c r="M76" s="126">
        <f t="shared" si="67"/>
        <v>0</v>
      </c>
      <c r="N76" s="126">
        <f t="shared" si="68"/>
        <v>0</v>
      </c>
      <c r="O76" s="126">
        <f t="shared" si="69"/>
        <v>0</v>
      </c>
      <c r="P76" s="126">
        <f>IFERROR(MIN(VLOOKUP(E76,Detalle!A:AA,$P$6,0),VLOOKUP(E76,Detalle!A:AA,$P$7,0),VLOOKUP(E76,Detalle!A:AA,$P$4,0)),0)</f>
        <v>0</v>
      </c>
      <c r="Q76" s="126">
        <f>IFERROR(MIN(VLOOKUP(E76,Detalle!A:AA,$Q$6,0),VLOOKUP(E76,Detalle!A:AA,$Q$7,0)),0)</f>
        <v>3990</v>
      </c>
      <c r="R76" s="126">
        <f>IFERROR(MIN(VLOOKUP(E76,Detalle!A:AA,$R$6,0),VLOOKUP(E76,Detalle!A:AA,$R$7,0)),0)</f>
        <v>7490</v>
      </c>
      <c r="S76" s="126">
        <f>IFERROR(MIN(VLOOKUP(E76,Detalle!A:AA,$S$6,0),VLOOKUP(E76,Detalle!A:AA,$S$7,0)),0)</f>
        <v>8990</v>
      </c>
      <c r="T76" s="126">
        <f>IFERROR(MAX(VLOOKUP(E76,Detalle!A:AA,$P$6,0),VLOOKUP(E76,Detalle!A:AA,$P$7,0),VLOOKUP(E76,Detalle!A:AA,$P$4,0)),0)</f>
        <v>0</v>
      </c>
      <c r="U76" s="126">
        <f>IFERROR(MAX(VLOOKUP(E76,Detalle!A:AA,$Q$6,0),VLOOKUP(E76,Detalle!A:AA,$Q$7,0)),0)</f>
        <v>3990</v>
      </c>
      <c r="V76" s="126">
        <f>IFERROR(MAX(VLOOKUP(E76,Detalle!A:AA,$R$6,0),VLOOKUP(E76,Detalle!A:AA,$R$7,0)),0)</f>
        <v>8990</v>
      </c>
      <c r="W76" s="126">
        <f>IFERROR(MAX(VLOOKUP(E76,Detalle!A:AA,$S$6,0),VLOOKUP(E76,Detalle!A:AA,$S$7,0)),0)</f>
        <v>9990</v>
      </c>
      <c r="X76" s="126">
        <f t="shared" si="70"/>
        <v>1490</v>
      </c>
      <c r="Y76" s="126">
        <f t="shared" si="71"/>
        <v>1490</v>
      </c>
      <c r="Z76" s="126">
        <f t="shared" si="72"/>
        <v>1490</v>
      </c>
      <c r="AA76" s="126">
        <f t="shared" si="73"/>
        <v>1490</v>
      </c>
      <c r="AB76" s="126">
        <f t="shared" si="74"/>
        <v>1490</v>
      </c>
      <c r="AC76" s="126">
        <f t="shared" si="75"/>
        <v>1490</v>
      </c>
      <c r="AD76" s="126">
        <f t="shared" si="76"/>
        <v>1490</v>
      </c>
      <c r="AE76" s="126">
        <f t="shared" si="77"/>
        <v>1490</v>
      </c>
      <c r="AF76" s="126" t="s">
        <v>8</v>
      </c>
      <c r="AG76" s="126" t="s">
        <v>8</v>
      </c>
      <c r="AH76" s="126" t="s">
        <v>8</v>
      </c>
      <c r="AI76" s="126" t="s">
        <v>8</v>
      </c>
      <c r="AJ76" s="126">
        <f t="shared" si="78"/>
        <v>1490</v>
      </c>
      <c r="AK76" s="126">
        <f t="shared" si="79"/>
        <v>1490</v>
      </c>
      <c r="AL76" s="126">
        <f t="shared" si="80"/>
        <v>1490</v>
      </c>
      <c r="AM76" s="126">
        <f t="shared" si="81"/>
        <v>1490</v>
      </c>
      <c r="AN76" s="126">
        <f t="shared" si="82"/>
        <v>1490</v>
      </c>
      <c r="AO76" s="126">
        <f t="shared" si="83"/>
        <v>1490</v>
      </c>
      <c r="AP76" s="126">
        <f t="shared" si="84"/>
        <v>1490</v>
      </c>
      <c r="AQ76" s="126">
        <f t="shared" si="85"/>
        <v>1490</v>
      </c>
      <c r="AR76" s="126">
        <f t="shared" si="86"/>
        <v>1490</v>
      </c>
      <c r="AS76" s="126">
        <f t="shared" si="87"/>
        <v>1490</v>
      </c>
      <c r="AT76" s="126">
        <f t="shared" si="88"/>
        <v>1490</v>
      </c>
      <c r="AU76" s="126">
        <f t="shared" si="89"/>
        <v>1490</v>
      </c>
      <c r="AV76" s="126">
        <f t="shared" si="90"/>
        <v>1490</v>
      </c>
      <c r="AW76" s="126">
        <f t="shared" si="91"/>
        <v>1490</v>
      </c>
      <c r="AX76" s="126">
        <f t="shared" si="92"/>
        <v>1490</v>
      </c>
      <c r="AY76" s="126">
        <f t="shared" si="93"/>
        <v>1490</v>
      </c>
      <c r="AZ76" s="126">
        <f t="shared" si="94"/>
        <v>1490</v>
      </c>
      <c r="BA76" s="126">
        <f t="shared" si="95"/>
        <v>1490</v>
      </c>
      <c r="BB76" s="126">
        <f t="shared" si="96"/>
        <v>1490</v>
      </c>
      <c r="BC76" s="126">
        <f t="shared" si="97"/>
        <v>1490</v>
      </c>
      <c r="BD76" s="126" t="s">
        <v>8</v>
      </c>
      <c r="BE76" s="126" t="s">
        <v>8</v>
      </c>
      <c r="BF76" s="126" t="s">
        <v>8</v>
      </c>
      <c r="BG76" s="126" t="s">
        <v>8</v>
      </c>
    </row>
    <row r="77" spans="1:59" x14ac:dyDescent="0.25">
      <c r="A77" s="128">
        <f t="shared" si="32"/>
        <v>25001</v>
      </c>
      <c r="B77" s="128">
        <f t="shared" si="33"/>
        <v>25490</v>
      </c>
      <c r="C77" s="129"/>
      <c r="D77" t="s">
        <v>47</v>
      </c>
      <c r="E77" s="15" t="s">
        <v>47</v>
      </c>
      <c r="F77" s="15" t="s">
        <v>220</v>
      </c>
      <c r="G77" s="15">
        <v>23</v>
      </c>
      <c r="H77" s="125">
        <v>1</v>
      </c>
      <c r="I77" s="125">
        <v>1</v>
      </c>
      <c r="J77" s="125">
        <v>1</v>
      </c>
      <c r="K77" s="125">
        <v>1</v>
      </c>
      <c r="L77" s="126">
        <f t="shared" si="66"/>
        <v>0</v>
      </c>
      <c r="M77" s="126">
        <f t="shared" si="67"/>
        <v>0</v>
      </c>
      <c r="N77" s="126">
        <f t="shared" si="68"/>
        <v>0</v>
      </c>
      <c r="O77" s="126">
        <f t="shared" si="69"/>
        <v>0</v>
      </c>
      <c r="P77" s="126">
        <f>IFERROR(MIN(VLOOKUP(E77,Detalle!A:AA,$P$6,0),VLOOKUP(E77,Detalle!A:AA,$P$7,0),VLOOKUP(E77,Detalle!A:AA,$P$4,0)),0)</f>
        <v>0</v>
      </c>
      <c r="Q77" s="126">
        <f>IFERROR(MIN(VLOOKUP(E77,Detalle!A:AA,$Q$6,0),VLOOKUP(E77,Detalle!A:AA,$Q$7,0)),0)</f>
        <v>8990</v>
      </c>
      <c r="R77" s="126">
        <f>IFERROR(MIN(VLOOKUP(E77,Detalle!A:AA,$R$6,0),VLOOKUP(E77,Detalle!A:AA,$R$7,0)),0)</f>
        <v>12990</v>
      </c>
      <c r="S77" s="126">
        <f>IFERROR(MIN(VLOOKUP(E77,Detalle!A:AA,$S$6,0),VLOOKUP(E77,Detalle!A:AA,$S$7,0)),0)</f>
        <v>16990</v>
      </c>
      <c r="T77" s="126">
        <f>IFERROR(MAX(VLOOKUP(E77,Detalle!A:AA,$P$6,0),VLOOKUP(E77,Detalle!A:AA,$P$7,0),VLOOKUP(E77,Detalle!A:AA,$P$4,0)),0)</f>
        <v>0</v>
      </c>
      <c r="U77" s="126">
        <f>IFERROR(MAX(VLOOKUP(E77,Detalle!A:AA,$Q$6,0),VLOOKUP(E77,Detalle!A:AA,$Q$7,0)),0)</f>
        <v>9990</v>
      </c>
      <c r="V77" s="126">
        <f>IFERROR(MAX(VLOOKUP(E77,Detalle!A:AA,$R$6,0),VLOOKUP(E77,Detalle!A:AA,$R$7,0)),0)</f>
        <v>24990</v>
      </c>
      <c r="W77" s="126">
        <f>IFERROR(MAX(VLOOKUP(E77,Detalle!A:AA,$S$6,0),VLOOKUP(E77,Detalle!A:AA,$S$7,0)),0)</f>
        <v>24990</v>
      </c>
      <c r="X77" s="126">
        <f t="shared" si="70"/>
        <v>1490</v>
      </c>
      <c r="Y77" s="126">
        <f t="shared" si="71"/>
        <v>1490</v>
      </c>
      <c r="Z77" s="126">
        <f t="shared" si="72"/>
        <v>1490</v>
      </c>
      <c r="AA77" s="126">
        <f t="shared" si="73"/>
        <v>1490</v>
      </c>
      <c r="AB77" s="126">
        <f t="shared" si="74"/>
        <v>1490</v>
      </c>
      <c r="AC77" s="126">
        <f t="shared" si="75"/>
        <v>1490</v>
      </c>
      <c r="AD77" s="126">
        <f t="shared" si="76"/>
        <v>1490</v>
      </c>
      <c r="AE77" s="126">
        <f t="shared" si="77"/>
        <v>1490</v>
      </c>
      <c r="AF77" s="126" t="s">
        <v>8</v>
      </c>
      <c r="AG77" s="126" t="s">
        <v>8</v>
      </c>
      <c r="AH77" s="126" t="s">
        <v>8</v>
      </c>
      <c r="AI77" s="126" t="s">
        <v>8</v>
      </c>
      <c r="AJ77" s="126">
        <f t="shared" si="78"/>
        <v>1490</v>
      </c>
      <c r="AK77" s="126">
        <f t="shared" si="79"/>
        <v>1490</v>
      </c>
      <c r="AL77" s="126">
        <f t="shared" si="80"/>
        <v>1490</v>
      </c>
      <c r="AM77" s="126">
        <f t="shared" si="81"/>
        <v>1490</v>
      </c>
      <c r="AN77" s="126">
        <f t="shared" si="82"/>
        <v>1490</v>
      </c>
      <c r="AO77" s="126">
        <f t="shared" si="83"/>
        <v>1490</v>
      </c>
      <c r="AP77" s="126">
        <f t="shared" si="84"/>
        <v>1490</v>
      </c>
      <c r="AQ77" s="126">
        <f t="shared" si="85"/>
        <v>1490</v>
      </c>
      <c r="AR77" s="126">
        <f t="shared" si="86"/>
        <v>1490</v>
      </c>
      <c r="AS77" s="126">
        <f t="shared" si="87"/>
        <v>1490</v>
      </c>
      <c r="AT77" s="126">
        <f t="shared" si="88"/>
        <v>1490</v>
      </c>
      <c r="AU77" s="126">
        <f t="shared" si="89"/>
        <v>1490</v>
      </c>
      <c r="AV77" s="126">
        <f t="shared" si="90"/>
        <v>1490</v>
      </c>
      <c r="AW77" s="126">
        <f t="shared" si="91"/>
        <v>1490</v>
      </c>
      <c r="AX77" s="126">
        <f t="shared" si="92"/>
        <v>1490</v>
      </c>
      <c r="AY77" s="126">
        <f t="shared" si="93"/>
        <v>1490</v>
      </c>
      <c r="AZ77" s="126">
        <f t="shared" si="94"/>
        <v>1490</v>
      </c>
      <c r="BA77" s="126">
        <f t="shared" si="95"/>
        <v>1490</v>
      </c>
      <c r="BB77" s="126">
        <f t="shared" si="96"/>
        <v>1490</v>
      </c>
      <c r="BC77" s="126">
        <f t="shared" si="97"/>
        <v>1490</v>
      </c>
      <c r="BD77" s="126" t="s">
        <v>8</v>
      </c>
      <c r="BE77" s="126" t="s">
        <v>8</v>
      </c>
      <c r="BF77" s="126" t="s">
        <v>8</v>
      </c>
      <c r="BG77" s="126" t="s">
        <v>8</v>
      </c>
    </row>
    <row r="78" spans="1:59" x14ac:dyDescent="0.25">
      <c r="A78" s="128">
        <f t="shared" si="32"/>
        <v>25501</v>
      </c>
      <c r="B78" s="128">
        <f t="shared" si="33"/>
        <v>25990</v>
      </c>
      <c r="C78" s="129"/>
      <c r="D78" t="s">
        <v>89</v>
      </c>
      <c r="E78" s="15" t="s">
        <v>89</v>
      </c>
      <c r="F78" s="15" t="s">
        <v>227</v>
      </c>
      <c r="G78" s="15">
        <v>167</v>
      </c>
      <c r="H78" s="125">
        <v>1</v>
      </c>
      <c r="I78" s="125">
        <v>1</v>
      </c>
      <c r="J78" s="125">
        <v>1</v>
      </c>
      <c r="K78" s="125">
        <v>1</v>
      </c>
      <c r="L78" s="126">
        <f t="shared" si="66"/>
        <v>0</v>
      </c>
      <c r="M78" s="126">
        <f t="shared" si="67"/>
        <v>0</v>
      </c>
      <c r="N78" s="126">
        <f t="shared" si="68"/>
        <v>0</v>
      </c>
      <c r="O78" s="126">
        <f t="shared" si="69"/>
        <v>0</v>
      </c>
      <c r="P78" s="126">
        <f>IFERROR(MIN(VLOOKUP(E78,Detalle!A:AA,$P$6,0),VLOOKUP(E78,Detalle!A:AA,$P$7,0),VLOOKUP(E78,Detalle!A:AA,$P$4,0)),0)</f>
        <v>0</v>
      </c>
      <c r="Q78" s="126">
        <f>IFERROR(MIN(VLOOKUP(E78,Detalle!A:AA,$Q$6,0),VLOOKUP(E78,Detalle!A:AA,$Q$7,0)),0)</f>
        <v>4990</v>
      </c>
      <c r="R78" s="126">
        <f>IFERROR(MIN(VLOOKUP(E78,Detalle!A:AA,$R$6,0),VLOOKUP(E78,Detalle!A:AA,$R$7,0)),0)</f>
        <v>8990</v>
      </c>
      <c r="S78" s="126">
        <f>IFERROR(MIN(VLOOKUP(E78,Detalle!A:AA,$S$6,0),VLOOKUP(E78,Detalle!A:AA,$S$7,0)),0)</f>
        <v>12990</v>
      </c>
      <c r="T78" s="126">
        <f>IFERROR(MAX(VLOOKUP(E78,Detalle!A:AA,$P$6,0),VLOOKUP(E78,Detalle!A:AA,$P$7,0),VLOOKUP(E78,Detalle!A:AA,$P$4,0)),0)</f>
        <v>0</v>
      </c>
      <c r="U78" s="126">
        <f>IFERROR(MAX(VLOOKUP(E78,Detalle!A:AA,$Q$6,0),VLOOKUP(E78,Detalle!A:AA,$Q$7,0)),0)</f>
        <v>5490</v>
      </c>
      <c r="V78" s="126">
        <f>IFERROR(MAX(VLOOKUP(E78,Detalle!A:AA,$R$6,0),VLOOKUP(E78,Detalle!A:AA,$R$7,0)),0)</f>
        <v>14990</v>
      </c>
      <c r="W78" s="126">
        <f>IFERROR(MAX(VLOOKUP(E78,Detalle!A:AA,$S$6,0),VLOOKUP(E78,Detalle!A:AA,$S$7,0)),0)</f>
        <v>14990</v>
      </c>
      <c r="X78" s="126">
        <f t="shared" si="70"/>
        <v>1490</v>
      </c>
      <c r="Y78" s="126">
        <f t="shared" si="71"/>
        <v>1490</v>
      </c>
      <c r="Z78" s="126">
        <f t="shared" si="72"/>
        <v>1490</v>
      </c>
      <c r="AA78" s="126">
        <f t="shared" si="73"/>
        <v>1490</v>
      </c>
      <c r="AB78" s="126">
        <f t="shared" si="74"/>
        <v>1490</v>
      </c>
      <c r="AC78" s="126">
        <f t="shared" si="75"/>
        <v>1490</v>
      </c>
      <c r="AD78" s="126">
        <f t="shared" si="76"/>
        <v>1490</v>
      </c>
      <c r="AE78" s="126">
        <f t="shared" si="77"/>
        <v>1490</v>
      </c>
      <c r="AF78" s="126" t="s">
        <v>8</v>
      </c>
      <c r="AG78" s="126" t="s">
        <v>8</v>
      </c>
      <c r="AH78" s="126" t="s">
        <v>8</v>
      </c>
      <c r="AI78" s="126" t="s">
        <v>8</v>
      </c>
      <c r="AJ78" s="126">
        <f t="shared" si="78"/>
        <v>1490</v>
      </c>
      <c r="AK78" s="126">
        <f t="shared" si="79"/>
        <v>1490</v>
      </c>
      <c r="AL78" s="126">
        <f t="shared" si="80"/>
        <v>1490</v>
      </c>
      <c r="AM78" s="126">
        <f t="shared" si="81"/>
        <v>1490</v>
      </c>
      <c r="AN78" s="126">
        <f t="shared" si="82"/>
        <v>1490</v>
      </c>
      <c r="AO78" s="126">
        <f t="shared" si="83"/>
        <v>1490</v>
      </c>
      <c r="AP78" s="126">
        <f t="shared" si="84"/>
        <v>1490</v>
      </c>
      <c r="AQ78" s="126">
        <f t="shared" si="85"/>
        <v>1490</v>
      </c>
      <c r="AR78" s="126">
        <f t="shared" si="86"/>
        <v>1490</v>
      </c>
      <c r="AS78" s="126">
        <f t="shared" si="87"/>
        <v>1490</v>
      </c>
      <c r="AT78" s="126">
        <f t="shared" si="88"/>
        <v>1490</v>
      </c>
      <c r="AU78" s="126">
        <f t="shared" si="89"/>
        <v>1490</v>
      </c>
      <c r="AV78" s="126">
        <f t="shared" si="90"/>
        <v>1490</v>
      </c>
      <c r="AW78" s="126">
        <f t="shared" si="91"/>
        <v>1490</v>
      </c>
      <c r="AX78" s="126">
        <f t="shared" si="92"/>
        <v>1490</v>
      </c>
      <c r="AY78" s="126">
        <f t="shared" si="93"/>
        <v>1490</v>
      </c>
      <c r="AZ78" s="126">
        <f t="shared" si="94"/>
        <v>1490</v>
      </c>
      <c r="BA78" s="126">
        <f t="shared" si="95"/>
        <v>1490</v>
      </c>
      <c r="BB78" s="126">
        <f t="shared" si="96"/>
        <v>1490</v>
      </c>
      <c r="BC78" s="126">
        <f t="shared" si="97"/>
        <v>1490</v>
      </c>
      <c r="BD78" s="126" t="s">
        <v>8</v>
      </c>
      <c r="BE78" s="126" t="s">
        <v>8</v>
      </c>
      <c r="BF78" s="126" t="s">
        <v>8</v>
      </c>
      <c r="BG78" s="126" t="s">
        <v>8</v>
      </c>
    </row>
    <row r="79" spans="1:59" x14ac:dyDescent="0.25">
      <c r="A79" s="128">
        <f t="shared" si="32"/>
        <v>26001</v>
      </c>
      <c r="B79" s="128">
        <f t="shared" si="33"/>
        <v>26490</v>
      </c>
      <c r="C79" s="129"/>
      <c r="D79" t="s">
        <v>90</v>
      </c>
      <c r="E79" s="15" t="s">
        <v>90</v>
      </c>
      <c r="F79" s="15" t="s">
        <v>227</v>
      </c>
      <c r="G79" s="15">
        <v>171</v>
      </c>
      <c r="H79" s="125">
        <v>1</v>
      </c>
      <c r="I79" s="125">
        <v>1</v>
      </c>
      <c r="J79" s="125">
        <v>1</v>
      </c>
      <c r="K79" s="125">
        <v>1</v>
      </c>
      <c r="L79" s="126">
        <f t="shared" si="66"/>
        <v>0</v>
      </c>
      <c r="M79" s="126">
        <f t="shared" si="67"/>
        <v>0</v>
      </c>
      <c r="N79" s="126">
        <f t="shared" si="68"/>
        <v>0</v>
      </c>
      <c r="O79" s="126">
        <f t="shared" si="69"/>
        <v>0</v>
      </c>
      <c r="P79" s="126">
        <f>IFERROR(MIN(VLOOKUP(E79,Detalle!A:AA,$P$6,0),VLOOKUP(E79,Detalle!A:AA,$P$7,0),VLOOKUP(E79,Detalle!A:AA,$P$4,0)),0)</f>
        <v>0</v>
      </c>
      <c r="Q79" s="126">
        <f>IFERROR(MIN(VLOOKUP(E79,Detalle!A:AA,$Q$6,0),VLOOKUP(E79,Detalle!A:AA,$Q$7,0)),0)</f>
        <v>4490</v>
      </c>
      <c r="R79" s="126">
        <f>IFERROR(MIN(VLOOKUP(E79,Detalle!A:AA,$R$6,0),VLOOKUP(E79,Detalle!A:AA,$R$7,0)),0)</f>
        <v>8990</v>
      </c>
      <c r="S79" s="126">
        <f>IFERROR(MIN(VLOOKUP(E79,Detalle!A:AA,$S$6,0),VLOOKUP(E79,Detalle!A:AA,$S$7,0)),0)</f>
        <v>10990</v>
      </c>
      <c r="T79" s="126">
        <f>IFERROR(MAX(VLOOKUP(E79,Detalle!A:AA,$P$6,0),VLOOKUP(E79,Detalle!A:AA,$P$7,0),VLOOKUP(E79,Detalle!A:AA,$P$4,0)),0)</f>
        <v>0</v>
      </c>
      <c r="U79" s="126">
        <f>IFERROR(MAX(VLOOKUP(E79,Detalle!A:AA,$Q$6,0),VLOOKUP(E79,Detalle!A:AA,$Q$7,0)),0)</f>
        <v>4990</v>
      </c>
      <c r="V79" s="126">
        <f>IFERROR(MAX(VLOOKUP(E79,Detalle!A:AA,$R$6,0),VLOOKUP(E79,Detalle!A:AA,$R$7,0)),0)</f>
        <v>14990</v>
      </c>
      <c r="W79" s="126">
        <f>IFERROR(MAX(VLOOKUP(E79,Detalle!A:AA,$S$6,0),VLOOKUP(E79,Detalle!A:AA,$S$7,0)),0)</f>
        <v>14990</v>
      </c>
      <c r="X79" s="126">
        <f t="shared" si="70"/>
        <v>1490</v>
      </c>
      <c r="Y79" s="126">
        <f t="shared" si="71"/>
        <v>1490</v>
      </c>
      <c r="Z79" s="126">
        <f t="shared" si="72"/>
        <v>1490</v>
      </c>
      <c r="AA79" s="126">
        <f t="shared" si="73"/>
        <v>1490</v>
      </c>
      <c r="AB79" s="126">
        <f t="shared" si="74"/>
        <v>1490</v>
      </c>
      <c r="AC79" s="126">
        <f t="shared" si="75"/>
        <v>1490</v>
      </c>
      <c r="AD79" s="126">
        <f t="shared" si="76"/>
        <v>1490</v>
      </c>
      <c r="AE79" s="126">
        <f t="shared" si="77"/>
        <v>1490</v>
      </c>
      <c r="AF79" s="126" t="s">
        <v>8</v>
      </c>
      <c r="AG79" s="126" t="s">
        <v>8</v>
      </c>
      <c r="AH79" s="126" t="s">
        <v>8</v>
      </c>
      <c r="AI79" s="126" t="s">
        <v>8</v>
      </c>
      <c r="AJ79" s="126">
        <f t="shared" si="78"/>
        <v>1490</v>
      </c>
      <c r="AK79" s="126">
        <f t="shared" si="79"/>
        <v>1490</v>
      </c>
      <c r="AL79" s="126">
        <f t="shared" si="80"/>
        <v>1490</v>
      </c>
      <c r="AM79" s="126">
        <f t="shared" si="81"/>
        <v>1490</v>
      </c>
      <c r="AN79" s="126">
        <f t="shared" si="82"/>
        <v>1490</v>
      </c>
      <c r="AO79" s="126">
        <f t="shared" si="83"/>
        <v>1490</v>
      </c>
      <c r="AP79" s="126">
        <f t="shared" si="84"/>
        <v>1490</v>
      </c>
      <c r="AQ79" s="126">
        <f t="shared" si="85"/>
        <v>1490</v>
      </c>
      <c r="AR79" s="126">
        <f t="shared" si="86"/>
        <v>1490</v>
      </c>
      <c r="AS79" s="126">
        <f t="shared" si="87"/>
        <v>1490</v>
      </c>
      <c r="AT79" s="126">
        <f t="shared" si="88"/>
        <v>1490</v>
      </c>
      <c r="AU79" s="126">
        <f t="shared" si="89"/>
        <v>1490</v>
      </c>
      <c r="AV79" s="126">
        <f t="shared" si="90"/>
        <v>1490</v>
      </c>
      <c r="AW79" s="126">
        <f t="shared" si="91"/>
        <v>1490</v>
      </c>
      <c r="AX79" s="126">
        <f t="shared" si="92"/>
        <v>1490</v>
      </c>
      <c r="AY79" s="126">
        <f t="shared" si="93"/>
        <v>1490</v>
      </c>
      <c r="AZ79" s="126">
        <f t="shared" si="94"/>
        <v>1490</v>
      </c>
      <c r="BA79" s="126">
        <f t="shared" si="95"/>
        <v>1490</v>
      </c>
      <c r="BB79" s="126">
        <f t="shared" si="96"/>
        <v>1490</v>
      </c>
      <c r="BC79" s="126">
        <f t="shared" si="97"/>
        <v>1490</v>
      </c>
      <c r="BD79" s="126" t="s">
        <v>8</v>
      </c>
      <c r="BE79" s="126" t="s">
        <v>8</v>
      </c>
      <c r="BF79" s="126" t="s">
        <v>8</v>
      </c>
      <c r="BG79" s="126" t="s">
        <v>8</v>
      </c>
    </row>
    <row r="80" spans="1:59" x14ac:dyDescent="0.25">
      <c r="A80" s="128">
        <f t="shared" si="32"/>
        <v>26501</v>
      </c>
      <c r="B80" s="128">
        <f t="shared" si="33"/>
        <v>26990</v>
      </c>
      <c r="C80" s="129"/>
      <c r="D80" t="s">
        <v>271</v>
      </c>
      <c r="E80" s="15" t="s">
        <v>93</v>
      </c>
      <c r="F80" s="15" t="s">
        <v>227</v>
      </c>
      <c r="G80" s="15">
        <v>183</v>
      </c>
      <c r="H80" s="125">
        <v>1</v>
      </c>
      <c r="I80" s="125">
        <v>1</v>
      </c>
      <c r="J80" s="125">
        <v>1</v>
      </c>
      <c r="K80" s="125">
        <v>1</v>
      </c>
      <c r="L80" s="126">
        <f t="shared" si="66"/>
        <v>0</v>
      </c>
      <c r="M80" s="126">
        <f t="shared" si="67"/>
        <v>0</v>
      </c>
      <c r="N80" s="126">
        <f t="shared" si="68"/>
        <v>0</v>
      </c>
      <c r="O80" s="126">
        <f t="shared" si="69"/>
        <v>0</v>
      </c>
      <c r="P80" s="126">
        <f>IFERROR(MIN(VLOOKUP(E80,Detalle!A:AA,$P$6,0),VLOOKUP(E80,Detalle!A:AA,$P$7,0),VLOOKUP(E80,Detalle!A:AA,$P$4,0)),0)</f>
        <v>0</v>
      </c>
      <c r="Q80" s="126">
        <f>IFERROR(MIN(VLOOKUP(E80,Detalle!A:AA,$Q$6,0),VLOOKUP(E80,Detalle!A:AA,$Q$7,0)),0)</f>
        <v>4990</v>
      </c>
      <c r="R80" s="126">
        <f>IFERROR(MIN(VLOOKUP(E80,Detalle!A:AA,$R$6,0),VLOOKUP(E80,Detalle!A:AA,$R$7,0)),0)</f>
        <v>9990</v>
      </c>
      <c r="S80" s="126">
        <f>IFERROR(MIN(VLOOKUP(E80,Detalle!A:AA,$S$6,0),VLOOKUP(E80,Detalle!A:AA,$S$7,0)),0)</f>
        <v>9990</v>
      </c>
      <c r="T80" s="126">
        <f>IFERROR(MAX(VLOOKUP(E80,Detalle!A:AA,$P$6,0),VLOOKUP(E80,Detalle!A:AA,$P$7,0),VLOOKUP(E80,Detalle!A:AA,$P$4,0)),0)</f>
        <v>0</v>
      </c>
      <c r="U80" s="126">
        <f>IFERROR(MAX(VLOOKUP(E80,Detalle!A:AA,$Q$6,0),VLOOKUP(E80,Detalle!A:AA,$Q$7,0)),0)</f>
        <v>5990</v>
      </c>
      <c r="V80" s="126">
        <f>IFERROR(MAX(VLOOKUP(E80,Detalle!A:AA,$R$6,0),VLOOKUP(E80,Detalle!A:AA,$R$7,0)),0)</f>
        <v>14990</v>
      </c>
      <c r="W80" s="126">
        <f>IFERROR(MAX(VLOOKUP(E80,Detalle!A:AA,$S$6,0),VLOOKUP(E80,Detalle!A:AA,$S$7,0)),0)</f>
        <v>14990</v>
      </c>
      <c r="X80" s="126">
        <f t="shared" si="70"/>
        <v>1490</v>
      </c>
      <c r="Y80" s="126">
        <f t="shared" si="71"/>
        <v>1490</v>
      </c>
      <c r="Z80" s="126">
        <f t="shared" si="72"/>
        <v>1490</v>
      </c>
      <c r="AA80" s="126">
        <f t="shared" si="73"/>
        <v>1490</v>
      </c>
      <c r="AB80" s="126">
        <f t="shared" si="74"/>
        <v>1490</v>
      </c>
      <c r="AC80" s="126">
        <f t="shared" si="75"/>
        <v>1490</v>
      </c>
      <c r="AD80" s="126">
        <f t="shared" si="76"/>
        <v>1490</v>
      </c>
      <c r="AE80" s="126">
        <f t="shared" si="77"/>
        <v>1490</v>
      </c>
      <c r="AF80" s="126" t="s">
        <v>8</v>
      </c>
      <c r="AG80" s="126" t="s">
        <v>8</v>
      </c>
      <c r="AH80" s="126" t="s">
        <v>8</v>
      </c>
      <c r="AI80" s="126" t="s">
        <v>8</v>
      </c>
      <c r="AJ80" s="126">
        <f t="shared" si="78"/>
        <v>1490</v>
      </c>
      <c r="AK80" s="126">
        <f t="shared" si="79"/>
        <v>1490</v>
      </c>
      <c r="AL80" s="126">
        <f t="shared" si="80"/>
        <v>1490</v>
      </c>
      <c r="AM80" s="126">
        <f t="shared" si="81"/>
        <v>1490</v>
      </c>
      <c r="AN80" s="126">
        <f t="shared" si="82"/>
        <v>1490</v>
      </c>
      <c r="AO80" s="126">
        <f t="shared" si="83"/>
        <v>1490</v>
      </c>
      <c r="AP80" s="126">
        <f t="shared" si="84"/>
        <v>1490</v>
      </c>
      <c r="AQ80" s="126">
        <f t="shared" si="85"/>
        <v>1490</v>
      </c>
      <c r="AR80" s="126">
        <f t="shared" si="86"/>
        <v>1490</v>
      </c>
      <c r="AS80" s="126">
        <f t="shared" si="87"/>
        <v>1490</v>
      </c>
      <c r="AT80" s="126">
        <f t="shared" si="88"/>
        <v>1490</v>
      </c>
      <c r="AU80" s="126">
        <f t="shared" si="89"/>
        <v>1490</v>
      </c>
      <c r="AV80" s="126">
        <f t="shared" si="90"/>
        <v>1490</v>
      </c>
      <c r="AW80" s="126">
        <f t="shared" si="91"/>
        <v>1490</v>
      </c>
      <c r="AX80" s="126">
        <f t="shared" si="92"/>
        <v>1490</v>
      </c>
      <c r="AY80" s="126">
        <f t="shared" si="93"/>
        <v>1490</v>
      </c>
      <c r="AZ80" s="126">
        <f t="shared" si="94"/>
        <v>1490</v>
      </c>
      <c r="BA80" s="126">
        <f t="shared" si="95"/>
        <v>1490</v>
      </c>
      <c r="BB80" s="126">
        <f t="shared" si="96"/>
        <v>1490</v>
      </c>
      <c r="BC80" s="126">
        <f t="shared" si="97"/>
        <v>1490</v>
      </c>
      <c r="BD80" s="126" t="s">
        <v>8</v>
      </c>
      <c r="BE80" s="126" t="s">
        <v>8</v>
      </c>
      <c r="BF80" s="126" t="s">
        <v>8</v>
      </c>
      <c r="BG80" s="126" t="s">
        <v>8</v>
      </c>
    </row>
    <row r="81" spans="1:59" x14ac:dyDescent="0.25">
      <c r="A81" s="128">
        <f t="shared" si="32"/>
        <v>27001</v>
      </c>
      <c r="B81" s="128">
        <f t="shared" si="33"/>
        <v>27490</v>
      </c>
      <c r="C81" s="129"/>
      <c r="D81" t="s">
        <v>48</v>
      </c>
      <c r="E81" s="15" t="s">
        <v>48</v>
      </c>
      <c r="F81" s="15" t="s">
        <v>220</v>
      </c>
      <c r="G81" s="15">
        <v>30</v>
      </c>
      <c r="H81" s="125">
        <v>1</v>
      </c>
      <c r="I81" s="125">
        <v>1</v>
      </c>
      <c r="J81" s="125">
        <v>1</v>
      </c>
      <c r="K81" s="125">
        <v>1</v>
      </c>
      <c r="L81" s="126">
        <f t="shared" si="66"/>
        <v>0</v>
      </c>
      <c r="M81" s="126">
        <f t="shared" si="67"/>
        <v>0</v>
      </c>
      <c r="N81" s="126">
        <f t="shared" si="68"/>
        <v>0</v>
      </c>
      <c r="O81" s="126">
        <f t="shared" si="69"/>
        <v>0</v>
      </c>
      <c r="P81" s="126">
        <f>IFERROR(MIN(VLOOKUP(E81,Detalle!A:AA,$P$6,0),VLOOKUP(E81,Detalle!A:AA,$P$7,0),VLOOKUP(E81,Detalle!A:AA,$P$4,0)),0)</f>
        <v>0</v>
      </c>
      <c r="Q81" s="126">
        <f>IFERROR(MIN(VLOOKUP(E81,Detalle!A:AA,$Q$6,0),VLOOKUP(E81,Detalle!A:AA,$Q$7,0)),0)</f>
        <v>5990</v>
      </c>
      <c r="R81" s="126">
        <f>IFERROR(MIN(VLOOKUP(E81,Detalle!A:AA,$R$6,0),VLOOKUP(E81,Detalle!A:AA,$R$7,0)),0)</f>
        <v>9990</v>
      </c>
      <c r="S81" s="126">
        <f>IFERROR(MIN(VLOOKUP(E81,Detalle!A:AA,$S$6,0),VLOOKUP(E81,Detalle!A:AA,$S$7,0)),0)</f>
        <v>22990</v>
      </c>
      <c r="T81" s="126">
        <f>IFERROR(MAX(VLOOKUP(E81,Detalle!A:AA,$P$6,0),VLOOKUP(E81,Detalle!A:AA,$P$7,0),VLOOKUP(E81,Detalle!A:AA,$P$4,0)),0)</f>
        <v>0</v>
      </c>
      <c r="U81" s="126">
        <f>IFERROR(MAX(VLOOKUP(E81,Detalle!A:AA,$Q$6,0),VLOOKUP(E81,Detalle!A:AA,$Q$7,0)),0)</f>
        <v>12990</v>
      </c>
      <c r="V81" s="126">
        <f>IFERROR(MAX(VLOOKUP(E81,Detalle!A:AA,$R$6,0),VLOOKUP(E81,Detalle!A:AA,$R$7,0)),0)</f>
        <v>24990</v>
      </c>
      <c r="W81" s="126">
        <f>IFERROR(MAX(VLOOKUP(E81,Detalle!A:AA,$S$6,0),VLOOKUP(E81,Detalle!A:AA,$S$7,0)),0)</f>
        <v>24990</v>
      </c>
      <c r="X81" s="126">
        <f t="shared" si="70"/>
        <v>1490</v>
      </c>
      <c r="Y81" s="126">
        <f t="shared" si="71"/>
        <v>1490</v>
      </c>
      <c r="Z81" s="126">
        <f t="shared" si="72"/>
        <v>1490</v>
      </c>
      <c r="AA81" s="126">
        <f t="shared" si="73"/>
        <v>1490</v>
      </c>
      <c r="AB81" s="126">
        <f t="shared" si="74"/>
        <v>1490</v>
      </c>
      <c r="AC81" s="126">
        <f t="shared" si="75"/>
        <v>1490</v>
      </c>
      <c r="AD81" s="126">
        <f t="shared" si="76"/>
        <v>1490</v>
      </c>
      <c r="AE81" s="126">
        <f t="shared" si="77"/>
        <v>1490</v>
      </c>
      <c r="AF81" s="126" t="s">
        <v>8</v>
      </c>
      <c r="AG81" s="126" t="s">
        <v>8</v>
      </c>
      <c r="AH81" s="126" t="s">
        <v>8</v>
      </c>
      <c r="AI81" s="126" t="s">
        <v>8</v>
      </c>
      <c r="AJ81" s="126">
        <f t="shared" si="78"/>
        <v>1490</v>
      </c>
      <c r="AK81" s="126">
        <f t="shared" si="79"/>
        <v>1490</v>
      </c>
      <c r="AL81" s="126">
        <f t="shared" si="80"/>
        <v>1490</v>
      </c>
      <c r="AM81" s="126">
        <f t="shared" si="81"/>
        <v>1490</v>
      </c>
      <c r="AN81" s="126">
        <f t="shared" si="82"/>
        <v>1490</v>
      </c>
      <c r="AO81" s="126">
        <f t="shared" si="83"/>
        <v>1490</v>
      </c>
      <c r="AP81" s="126">
        <f t="shared" si="84"/>
        <v>1490</v>
      </c>
      <c r="AQ81" s="126">
        <f t="shared" si="85"/>
        <v>1490</v>
      </c>
      <c r="AR81" s="126">
        <f t="shared" si="86"/>
        <v>1490</v>
      </c>
      <c r="AS81" s="126">
        <f t="shared" si="87"/>
        <v>1490</v>
      </c>
      <c r="AT81" s="126">
        <f t="shared" si="88"/>
        <v>1490</v>
      </c>
      <c r="AU81" s="126">
        <f t="shared" si="89"/>
        <v>1490</v>
      </c>
      <c r="AV81" s="126">
        <f t="shared" si="90"/>
        <v>1490</v>
      </c>
      <c r="AW81" s="126">
        <f t="shared" si="91"/>
        <v>1490</v>
      </c>
      <c r="AX81" s="126">
        <f t="shared" si="92"/>
        <v>1490</v>
      </c>
      <c r="AY81" s="126">
        <f t="shared" si="93"/>
        <v>1490</v>
      </c>
      <c r="AZ81" s="126">
        <f t="shared" si="94"/>
        <v>1490</v>
      </c>
      <c r="BA81" s="126">
        <f t="shared" si="95"/>
        <v>1490</v>
      </c>
      <c r="BB81" s="126">
        <f t="shared" si="96"/>
        <v>1490</v>
      </c>
      <c r="BC81" s="126">
        <f t="shared" si="97"/>
        <v>1490</v>
      </c>
      <c r="BD81" s="126" t="s">
        <v>8</v>
      </c>
      <c r="BE81" s="126" t="s">
        <v>8</v>
      </c>
      <c r="BF81" s="126" t="s">
        <v>8</v>
      </c>
      <c r="BG81" s="126" t="s">
        <v>8</v>
      </c>
    </row>
    <row r="82" spans="1:59" x14ac:dyDescent="0.25">
      <c r="A82" s="128">
        <f t="shared" si="32"/>
        <v>27501</v>
      </c>
      <c r="B82" s="128">
        <f t="shared" si="33"/>
        <v>27990</v>
      </c>
      <c r="C82" s="129"/>
      <c r="D82" t="s">
        <v>53</v>
      </c>
      <c r="E82" s="15" t="s">
        <v>53</v>
      </c>
      <c r="F82" s="15" t="s">
        <v>220</v>
      </c>
      <c r="G82" s="15">
        <v>35</v>
      </c>
      <c r="H82" s="125">
        <v>1</v>
      </c>
      <c r="I82" s="125">
        <v>1</v>
      </c>
      <c r="J82" s="125">
        <v>1</v>
      </c>
      <c r="K82" s="125">
        <v>1</v>
      </c>
      <c r="L82" s="126">
        <f t="shared" si="66"/>
        <v>0</v>
      </c>
      <c r="M82" s="126">
        <f t="shared" si="67"/>
        <v>0</v>
      </c>
      <c r="N82" s="126">
        <f t="shared" si="68"/>
        <v>0</v>
      </c>
      <c r="O82" s="126">
        <f t="shared" si="69"/>
        <v>0</v>
      </c>
      <c r="P82" s="126">
        <f>IFERROR(MIN(VLOOKUP(E82,Detalle!A:AA,$P$6,0),VLOOKUP(E82,Detalle!A:AA,$P$7,0),VLOOKUP(E82,Detalle!A:AA,$P$4,0)),0)</f>
        <v>0</v>
      </c>
      <c r="Q82" s="126">
        <f>IFERROR(MIN(VLOOKUP(E82,Detalle!A:AA,$Q$6,0),VLOOKUP(E82,Detalle!A:AA,$Q$7,0)),0)</f>
        <v>5990</v>
      </c>
      <c r="R82" s="126">
        <f>IFERROR(MIN(VLOOKUP(E82,Detalle!A:AA,$R$6,0),VLOOKUP(E82,Detalle!A:AA,$R$7,0)),0)</f>
        <v>14990</v>
      </c>
      <c r="S82" s="126">
        <f>IFERROR(MIN(VLOOKUP(E82,Detalle!A:AA,$S$6,0),VLOOKUP(E82,Detalle!A:AA,$S$7,0)),0)</f>
        <v>14990</v>
      </c>
      <c r="T82" s="126">
        <f>IFERROR(MAX(VLOOKUP(E82,Detalle!A:AA,$P$6,0),VLOOKUP(E82,Detalle!A:AA,$P$7,0),VLOOKUP(E82,Detalle!A:AA,$P$4,0)),0)</f>
        <v>0</v>
      </c>
      <c r="U82" s="126">
        <f>IFERROR(MAX(VLOOKUP(E82,Detalle!A:AA,$Q$6,0),VLOOKUP(E82,Detalle!A:AA,$Q$7,0)),0)</f>
        <v>9000</v>
      </c>
      <c r="V82" s="126">
        <f>IFERROR(MAX(VLOOKUP(E82,Detalle!A:AA,$R$6,0),VLOOKUP(E82,Detalle!A:AA,$R$7,0)),0)</f>
        <v>19000</v>
      </c>
      <c r="W82" s="126">
        <f>IFERROR(MAX(VLOOKUP(E82,Detalle!A:AA,$S$6,0),VLOOKUP(E82,Detalle!A:AA,$S$7,0)),0)</f>
        <v>19000</v>
      </c>
      <c r="X82" s="126">
        <f t="shared" si="70"/>
        <v>1490</v>
      </c>
      <c r="Y82" s="126">
        <f t="shared" si="71"/>
        <v>1490</v>
      </c>
      <c r="Z82" s="126">
        <f t="shared" si="72"/>
        <v>1490</v>
      </c>
      <c r="AA82" s="126">
        <f t="shared" si="73"/>
        <v>1490</v>
      </c>
      <c r="AB82" s="126">
        <f t="shared" si="74"/>
        <v>1490</v>
      </c>
      <c r="AC82" s="126">
        <f t="shared" si="75"/>
        <v>1490</v>
      </c>
      <c r="AD82" s="126">
        <f t="shared" si="76"/>
        <v>1490</v>
      </c>
      <c r="AE82" s="126">
        <f t="shared" si="77"/>
        <v>1490</v>
      </c>
      <c r="AF82" s="126" t="s">
        <v>8</v>
      </c>
      <c r="AG82" s="126" t="s">
        <v>8</v>
      </c>
      <c r="AH82" s="126" t="s">
        <v>8</v>
      </c>
      <c r="AI82" s="126" t="s">
        <v>8</v>
      </c>
      <c r="AJ82" s="126">
        <f t="shared" si="78"/>
        <v>1490</v>
      </c>
      <c r="AK82" s="126">
        <f t="shared" si="79"/>
        <v>1490</v>
      </c>
      <c r="AL82" s="126">
        <f t="shared" si="80"/>
        <v>1490</v>
      </c>
      <c r="AM82" s="126">
        <f t="shared" si="81"/>
        <v>1490</v>
      </c>
      <c r="AN82" s="126">
        <f t="shared" si="82"/>
        <v>1490</v>
      </c>
      <c r="AO82" s="126">
        <f t="shared" si="83"/>
        <v>1490</v>
      </c>
      <c r="AP82" s="126">
        <f t="shared" si="84"/>
        <v>1490</v>
      </c>
      <c r="AQ82" s="126">
        <f t="shared" si="85"/>
        <v>1490</v>
      </c>
      <c r="AR82" s="126">
        <f t="shared" si="86"/>
        <v>1490</v>
      </c>
      <c r="AS82" s="126">
        <f t="shared" si="87"/>
        <v>1490</v>
      </c>
      <c r="AT82" s="126">
        <f t="shared" si="88"/>
        <v>1490</v>
      </c>
      <c r="AU82" s="126">
        <f t="shared" si="89"/>
        <v>1490</v>
      </c>
      <c r="AV82" s="126">
        <f t="shared" si="90"/>
        <v>1490</v>
      </c>
      <c r="AW82" s="126">
        <f t="shared" si="91"/>
        <v>1490</v>
      </c>
      <c r="AX82" s="126">
        <f t="shared" si="92"/>
        <v>1490</v>
      </c>
      <c r="AY82" s="126">
        <f t="shared" si="93"/>
        <v>1490</v>
      </c>
      <c r="AZ82" s="126">
        <f t="shared" si="94"/>
        <v>1490</v>
      </c>
      <c r="BA82" s="126">
        <f t="shared" si="95"/>
        <v>1490</v>
      </c>
      <c r="BB82" s="126">
        <f t="shared" si="96"/>
        <v>1490</v>
      </c>
      <c r="BC82" s="126">
        <f t="shared" si="97"/>
        <v>1490</v>
      </c>
      <c r="BD82" s="126" t="s">
        <v>8</v>
      </c>
      <c r="BE82" s="126" t="s">
        <v>8</v>
      </c>
      <c r="BF82" s="126" t="s">
        <v>8</v>
      </c>
      <c r="BG82" s="126" t="s">
        <v>8</v>
      </c>
    </row>
    <row r="83" spans="1:59" x14ac:dyDescent="0.25">
      <c r="A83" s="128">
        <f t="shared" si="32"/>
        <v>28001</v>
      </c>
      <c r="B83" s="128">
        <f t="shared" si="33"/>
        <v>28490</v>
      </c>
      <c r="C83" s="129"/>
      <c r="D83" t="s">
        <v>55</v>
      </c>
      <c r="E83" s="15" t="s">
        <v>55</v>
      </c>
      <c r="F83" s="15" t="s">
        <v>220</v>
      </c>
      <c r="G83" s="15">
        <v>38</v>
      </c>
      <c r="H83" s="125">
        <v>1</v>
      </c>
      <c r="I83" s="125">
        <v>1</v>
      </c>
      <c r="J83" s="125">
        <v>1</v>
      </c>
      <c r="K83" s="125">
        <v>1</v>
      </c>
      <c r="L83" s="126">
        <f t="shared" si="66"/>
        <v>0</v>
      </c>
      <c r="M83" s="126">
        <f t="shared" si="67"/>
        <v>0</v>
      </c>
      <c r="N83" s="126">
        <f t="shared" si="68"/>
        <v>0</v>
      </c>
      <c r="O83" s="126">
        <f t="shared" si="69"/>
        <v>0</v>
      </c>
      <c r="P83" s="126">
        <f>IFERROR(MIN(VLOOKUP(E83,Detalle!A:AA,$P$6,0),VLOOKUP(E83,Detalle!A:AA,$P$7,0),VLOOKUP(E83,Detalle!A:AA,$P$4,0)),0)</f>
        <v>0</v>
      </c>
      <c r="Q83" s="126">
        <f>IFERROR(MIN(VLOOKUP(E83,Detalle!A:AA,$Q$6,0),VLOOKUP(E83,Detalle!A:AA,$Q$7,0)),0)</f>
        <v>5990</v>
      </c>
      <c r="R83" s="126">
        <f>IFERROR(MIN(VLOOKUP(E83,Detalle!A:AA,$R$6,0),VLOOKUP(E83,Detalle!A:AA,$R$7,0)),0)</f>
        <v>14990</v>
      </c>
      <c r="S83" s="126">
        <f>IFERROR(MIN(VLOOKUP(E83,Detalle!A:AA,$S$6,0),VLOOKUP(E83,Detalle!A:AA,$S$7,0)),0)</f>
        <v>14990</v>
      </c>
      <c r="T83" s="126">
        <f>IFERROR(MAX(VLOOKUP(E83,Detalle!A:AA,$P$6,0),VLOOKUP(E83,Detalle!A:AA,$P$7,0),VLOOKUP(E83,Detalle!A:AA,$P$4,0)),0)</f>
        <v>0</v>
      </c>
      <c r="U83" s="126">
        <f>IFERROR(MAX(VLOOKUP(E83,Detalle!A:AA,$Q$6,0),VLOOKUP(E83,Detalle!A:AA,$Q$7,0)),0)</f>
        <v>9000</v>
      </c>
      <c r="V83" s="126">
        <f>IFERROR(MAX(VLOOKUP(E83,Detalle!A:AA,$R$6,0),VLOOKUP(E83,Detalle!A:AA,$R$7,0)),0)</f>
        <v>19000</v>
      </c>
      <c r="W83" s="126">
        <f>IFERROR(MAX(VLOOKUP(E83,Detalle!A:AA,$S$6,0),VLOOKUP(E83,Detalle!A:AA,$S$7,0)),0)</f>
        <v>19000</v>
      </c>
      <c r="X83" s="126">
        <f t="shared" si="70"/>
        <v>1490</v>
      </c>
      <c r="Y83" s="126">
        <f t="shared" si="71"/>
        <v>1490</v>
      </c>
      <c r="Z83" s="126">
        <f t="shared" si="72"/>
        <v>1490</v>
      </c>
      <c r="AA83" s="126">
        <f t="shared" si="73"/>
        <v>1490</v>
      </c>
      <c r="AB83" s="126">
        <f t="shared" si="74"/>
        <v>1490</v>
      </c>
      <c r="AC83" s="126">
        <f t="shared" si="75"/>
        <v>1490</v>
      </c>
      <c r="AD83" s="126">
        <f t="shared" si="76"/>
        <v>1490</v>
      </c>
      <c r="AE83" s="126">
        <f t="shared" si="77"/>
        <v>1490</v>
      </c>
      <c r="AF83" s="126" t="s">
        <v>8</v>
      </c>
      <c r="AG83" s="126" t="s">
        <v>8</v>
      </c>
      <c r="AH83" s="126" t="s">
        <v>8</v>
      </c>
      <c r="AI83" s="126" t="s">
        <v>8</v>
      </c>
      <c r="AJ83" s="126">
        <f t="shared" si="78"/>
        <v>1490</v>
      </c>
      <c r="AK83" s="126">
        <f t="shared" si="79"/>
        <v>1490</v>
      </c>
      <c r="AL83" s="126">
        <f t="shared" si="80"/>
        <v>1490</v>
      </c>
      <c r="AM83" s="126">
        <f t="shared" si="81"/>
        <v>1490</v>
      </c>
      <c r="AN83" s="126">
        <f t="shared" si="82"/>
        <v>1490</v>
      </c>
      <c r="AO83" s="126">
        <f t="shared" si="83"/>
        <v>1490</v>
      </c>
      <c r="AP83" s="126">
        <f t="shared" si="84"/>
        <v>1490</v>
      </c>
      <c r="AQ83" s="126">
        <f t="shared" si="85"/>
        <v>1490</v>
      </c>
      <c r="AR83" s="126">
        <f t="shared" si="86"/>
        <v>1490</v>
      </c>
      <c r="AS83" s="126">
        <f t="shared" si="87"/>
        <v>1490</v>
      </c>
      <c r="AT83" s="126">
        <f t="shared" si="88"/>
        <v>1490</v>
      </c>
      <c r="AU83" s="126">
        <f t="shared" si="89"/>
        <v>1490</v>
      </c>
      <c r="AV83" s="126">
        <f t="shared" si="90"/>
        <v>1490</v>
      </c>
      <c r="AW83" s="126">
        <f t="shared" si="91"/>
        <v>1490</v>
      </c>
      <c r="AX83" s="126">
        <f t="shared" si="92"/>
        <v>1490</v>
      </c>
      <c r="AY83" s="126">
        <f t="shared" si="93"/>
        <v>1490</v>
      </c>
      <c r="AZ83" s="126">
        <f t="shared" si="94"/>
        <v>1490</v>
      </c>
      <c r="BA83" s="126">
        <f t="shared" si="95"/>
        <v>1490</v>
      </c>
      <c r="BB83" s="126">
        <f t="shared" si="96"/>
        <v>1490</v>
      </c>
      <c r="BC83" s="126">
        <f t="shared" si="97"/>
        <v>1490</v>
      </c>
      <c r="BD83" s="126" t="s">
        <v>8</v>
      </c>
      <c r="BE83" s="126" t="s">
        <v>8</v>
      </c>
      <c r="BF83" s="126" t="s">
        <v>8</v>
      </c>
      <c r="BG83" s="126" t="s">
        <v>8</v>
      </c>
    </row>
    <row r="84" spans="1:59" x14ac:dyDescent="0.25">
      <c r="A84" s="128">
        <f t="shared" si="32"/>
        <v>28501</v>
      </c>
      <c r="B84" s="128">
        <f t="shared" si="33"/>
        <v>28990</v>
      </c>
      <c r="C84" s="129"/>
      <c r="D84" t="s">
        <v>56</v>
      </c>
      <c r="E84" s="15" t="s">
        <v>56</v>
      </c>
      <c r="F84" s="15" t="s">
        <v>220</v>
      </c>
      <c r="G84" s="15">
        <v>40</v>
      </c>
      <c r="H84" s="125">
        <v>1</v>
      </c>
      <c r="I84" s="125">
        <v>1</v>
      </c>
      <c r="J84" s="125">
        <v>1</v>
      </c>
      <c r="K84" s="125">
        <v>1</v>
      </c>
      <c r="L84" s="126">
        <f t="shared" si="66"/>
        <v>0</v>
      </c>
      <c r="M84" s="126">
        <f t="shared" si="67"/>
        <v>0</v>
      </c>
      <c r="N84" s="126">
        <f t="shared" si="68"/>
        <v>0</v>
      </c>
      <c r="O84" s="126">
        <f t="shared" si="69"/>
        <v>0</v>
      </c>
      <c r="P84" s="126">
        <f>IFERROR(MIN(VLOOKUP(E84,Detalle!A:AA,$P$6,0),VLOOKUP(E84,Detalle!A:AA,$P$7,0),VLOOKUP(E84,Detalle!A:AA,$P$4,0)),0)</f>
        <v>0</v>
      </c>
      <c r="Q84" s="126">
        <f>IFERROR(MIN(VLOOKUP(E84,Detalle!A:AA,$Q$6,0),VLOOKUP(E84,Detalle!A:AA,$Q$7,0)),0)</f>
        <v>5990</v>
      </c>
      <c r="R84" s="126">
        <f>IFERROR(MIN(VLOOKUP(E84,Detalle!A:AA,$R$6,0),VLOOKUP(E84,Detalle!A:AA,$R$7,0)),0)</f>
        <v>11990</v>
      </c>
      <c r="S84" s="126">
        <f>IFERROR(MIN(VLOOKUP(E84,Detalle!A:AA,$S$6,0),VLOOKUP(E84,Detalle!A:AA,$S$7,0)),0)</f>
        <v>11990</v>
      </c>
      <c r="T84" s="126">
        <f>IFERROR(MAX(VLOOKUP(E84,Detalle!A:AA,$P$6,0),VLOOKUP(E84,Detalle!A:AA,$P$7,0),VLOOKUP(E84,Detalle!A:AA,$P$4,0)),0)</f>
        <v>0</v>
      </c>
      <c r="U84" s="126">
        <f>IFERROR(MAX(VLOOKUP(E84,Detalle!A:AA,$Q$6,0),VLOOKUP(E84,Detalle!A:AA,$Q$7,0)),0)</f>
        <v>9000</v>
      </c>
      <c r="V84" s="126">
        <f>IFERROR(MAX(VLOOKUP(E84,Detalle!A:AA,$R$6,0),VLOOKUP(E84,Detalle!A:AA,$R$7,0)),0)</f>
        <v>19000</v>
      </c>
      <c r="W84" s="126">
        <f>IFERROR(MAX(VLOOKUP(E84,Detalle!A:AA,$S$6,0),VLOOKUP(E84,Detalle!A:AA,$S$7,0)),0)</f>
        <v>19000</v>
      </c>
      <c r="X84" s="126">
        <f t="shared" si="70"/>
        <v>1490</v>
      </c>
      <c r="Y84" s="126">
        <f t="shared" si="71"/>
        <v>1490</v>
      </c>
      <c r="Z84" s="126">
        <f t="shared" si="72"/>
        <v>1490</v>
      </c>
      <c r="AA84" s="126">
        <f t="shared" si="73"/>
        <v>1490</v>
      </c>
      <c r="AB84" s="126">
        <f t="shared" si="74"/>
        <v>1490</v>
      </c>
      <c r="AC84" s="126">
        <f t="shared" si="75"/>
        <v>1490</v>
      </c>
      <c r="AD84" s="126">
        <f t="shared" si="76"/>
        <v>1490</v>
      </c>
      <c r="AE84" s="126">
        <f t="shared" si="77"/>
        <v>1490</v>
      </c>
      <c r="AF84" s="126" t="s">
        <v>8</v>
      </c>
      <c r="AG84" s="126" t="s">
        <v>8</v>
      </c>
      <c r="AH84" s="126" t="s">
        <v>8</v>
      </c>
      <c r="AI84" s="126" t="s">
        <v>8</v>
      </c>
      <c r="AJ84" s="126">
        <f t="shared" si="78"/>
        <v>1490</v>
      </c>
      <c r="AK84" s="126">
        <f t="shared" si="79"/>
        <v>1490</v>
      </c>
      <c r="AL84" s="126">
        <f t="shared" si="80"/>
        <v>1490</v>
      </c>
      <c r="AM84" s="126">
        <f t="shared" si="81"/>
        <v>1490</v>
      </c>
      <c r="AN84" s="126">
        <f t="shared" si="82"/>
        <v>1490</v>
      </c>
      <c r="AO84" s="126">
        <f t="shared" si="83"/>
        <v>1490</v>
      </c>
      <c r="AP84" s="126">
        <f t="shared" si="84"/>
        <v>1490</v>
      </c>
      <c r="AQ84" s="126">
        <f t="shared" si="85"/>
        <v>1490</v>
      </c>
      <c r="AR84" s="126">
        <f t="shared" si="86"/>
        <v>1490</v>
      </c>
      <c r="AS84" s="126">
        <f t="shared" si="87"/>
        <v>1490</v>
      </c>
      <c r="AT84" s="126">
        <f t="shared" si="88"/>
        <v>1490</v>
      </c>
      <c r="AU84" s="126">
        <f t="shared" si="89"/>
        <v>1490</v>
      </c>
      <c r="AV84" s="126">
        <f t="shared" si="90"/>
        <v>1490</v>
      </c>
      <c r="AW84" s="126">
        <f t="shared" si="91"/>
        <v>1490</v>
      </c>
      <c r="AX84" s="126">
        <f t="shared" si="92"/>
        <v>1490</v>
      </c>
      <c r="AY84" s="126">
        <f t="shared" si="93"/>
        <v>1490</v>
      </c>
      <c r="AZ84" s="126">
        <f t="shared" si="94"/>
        <v>1490</v>
      </c>
      <c r="BA84" s="126">
        <f t="shared" si="95"/>
        <v>1490</v>
      </c>
      <c r="BB84" s="126">
        <f t="shared" si="96"/>
        <v>1490</v>
      </c>
      <c r="BC84" s="126">
        <f t="shared" si="97"/>
        <v>1490</v>
      </c>
      <c r="BD84" s="126" t="s">
        <v>8</v>
      </c>
      <c r="BE84" s="126" t="s">
        <v>8</v>
      </c>
      <c r="BF84" s="126" t="s">
        <v>8</v>
      </c>
      <c r="BG84" s="126" t="s">
        <v>8</v>
      </c>
    </row>
    <row r="85" spans="1:59" x14ac:dyDescent="0.25">
      <c r="A85" s="128">
        <f t="shared" si="32"/>
        <v>29001</v>
      </c>
      <c r="B85" s="128">
        <f t="shared" si="33"/>
        <v>29490</v>
      </c>
      <c r="C85" s="129"/>
      <c r="D85" t="s">
        <v>57</v>
      </c>
      <c r="E85" s="15" t="s">
        <v>57</v>
      </c>
      <c r="F85" s="15" t="s">
        <v>220</v>
      </c>
      <c r="G85" s="15">
        <v>44</v>
      </c>
      <c r="H85" s="125">
        <v>1</v>
      </c>
      <c r="I85" s="125">
        <v>1</v>
      </c>
      <c r="J85" s="125">
        <v>1</v>
      </c>
      <c r="K85" s="125">
        <v>1</v>
      </c>
      <c r="L85" s="126">
        <f t="shared" si="66"/>
        <v>0</v>
      </c>
      <c r="M85" s="126">
        <f t="shared" si="67"/>
        <v>0</v>
      </c>
      <c r="N85" s="126">
        <f t="shared" si="68"/>
        <v>0</v>
      </c>
      <c r="O85" s="126">
        <f t="shared" si="69"/>
        <v>0</v>
      </c>
      <c r="P85" s="126">
        <f>IFERROR(MIN(VLOOKUP(E85,Detalle!A:AA,$P$6,0),VLOOKUP(E85,Detalle!A:AA,$P$7,0),VLOOKUP(E85,Detalle!A:AA,$P$4,0)),0)</f>
        <v>0</v>
      </c>
      <c r="Q85" s="126">
        <f>IFERROR(MIN(VLOOKUP(E85,Detalle!A:AA,$Q$6,0),VLOOKUP(E85,Detalle!A:AA,$Q$7,0)),0)</f>
        <v>5990</v>
      </c>
      <c r="R85" s="126">
        <f>IFERROR(MIN(VLOOKUP(E85,Detalle!A:AA,$R$6,0),VLOOKUP(E85,Detalle!A:AA,$R$7,0)),0)</f>
        <v>14990</v>
      </c>
      <c r="S85" s="126">
        <f>IFERROR(MIN(VLOOKUP(E85,Detalle!A:AA,$S$6,0),VLOOKUP(E85,Detalle!A:AA,$S$7,0)),0)</f>
        <v>14990</v>
      </c>
      <c r="T85" s="126">
        <f>IFERROR(MAX(VLOOKUP(E85,Detalle!A:AA,$P$6,0),VLOOKUP(E85,Detalle!A:AA,$P$7,0),VLOOKUP(E85,Detalle!A:AA,$P$4,0)),0)</f>
        <v>0</v>
      </c>
      <c r="U85" s="126">
        <f>IFERROR(MAX(VLOOKUP(E85,Detalle!A:AA,$Q$6,0),VLOOKUP(E85,Detalle!A:AA,$Q$7,0)),0)</f>
        <v>9000</v>
      </c>
      <c r="V85" s="126">
        <f>IFERROR(MAX(VLOOKUP(E85,Detalle!A:AA,$R$6,0),VLOOKUP(E85,Detalle!A:AA,$R$7,0)),0)</f>
        <v>19000</v>
      </c>
      <c r="W85" s="126">
        <f>IFERROR(MAX(VLOOKUP(E85,Detalle!A:AA,$S$6,0),VLOOKUP(E85,Detalle!A:AA,$S$7,0)),0)</f>
        <v>19000</v>
      </c>
      <c r="X85" s="126">
        <f t="shared" si="70"/>
        <v>1490</v>
      </c>
      <c r="Y85" s="126">
        <f t="shared" si="71"/>
        <v>1490</v>
      </c>
      <c r="Z85" s="126">
        <f t="shared" si="72"/>
        <v>1490</v>
      </c>
      <c r="AA85" s="126">
        <f t="shared" si="73"/>
        <v>1490</v>
      </c>
      <c r="AB85" s="126">
        <f t="shared" si="74"/>
        <v>1490</v>
      </c>
      <c r="AC85" s="126">
        <f t="shared" si="75"/>
        <v>1490</v>
      </c>
      <c r="AD85" s="126">
        <f t="shared" si="76"/>
        <v>1490</v>
      </c>
      <c r="AE85" s="126">
        <f t="shared" si="77"/>
        <v>1490</v>
      </c>
      <c r="AF85" s="126" t="s">
        <v>8</v>
      </c>
      <c r="AG85" s="126" t="s">
        <v>8</v>
      </c>
      <c r="AH85" s="126" t="s">
        <v>8</v>
      </c>
      <c r="AI85" s="126" t="s">
        <v>8</v>
      </c>
      <c r="AJ85" s="126">
        <f t="shared" si="78"/>
        <v>1490</v>
      </c>
      <c r="AK85" s="126">
        <f t="shared" si="79"/>
        <v>1490</v>
      </c>
      <c r="AL85" s="126">
        <f t="shared" si="80"/>
        <v>1490</v>
      </c>
      <c r="AM85" s="126">
        <f t="shared" si="81"/>
        <v>1490</v>
      </c>
      <c r="AN85" s="126">
        <f t="shared" si="82"/>
        <v>1490</v>
      </c>
      <c r="AO85" s="126">
        <f t="shared" si="83"/>
        <v>1490</v>
      </c>
      <c r="AP85" s="126">
        <f t="shared" si="84"/>
        <v>1490</v>
      </c>
      <c r="AQ85" s="126">
        <f t="shared" si="85"/>
        <v>1490</v>
      </c>
      <c r="AR85" s="126">
        <f t="shared" si="86"/>
        <v>1490</v>
      </c>
      <c r="AS85" s="126">
        <f t="shared" si="87"/>
        <v>1490</v>
      </c>
      <c r="AT85" s="126">
        <f t="shared" si="88"/>
        <v>1490</v>
      </c>
      <c r="AU85" s="126">
        <f t="shared" si="89"/>
        <v>1490</v>
      </c>
      <c r="AV85" s="126">
        <f t="shared" si="90"/>
        <v>1490</v>
      </c>
      <c r="AW85" s="126">
        <f t="shared" si="91"/>
        <v>1490</v>
      </c>
      <c r="AX85" s="126">
        <f t="shared" si="92"/>
        <v>1490</v>
      </c>
      <c r="AY85" s="126">
        <f t="shared" si="93"/>
        <v>1490</v>
      </c>
      <c r="AZ85" s="126">
        <f t="shared" si="94"/>
        <v>1490</v>
      </c>
      <c r="BA85" s="126">
        <f t="shared" si="95"/>
        <v>1490</v>
      </c>
      <c r="BB85" s="126">
        <f t="shared" si="96"/>
        <v>1490</v>
      </c>
      <c r="BC85" s="126">
        <f t="shared" si="97"/>
        <v>1490</v>
      </c>
      <c r="BD85" s="126" t="s">
        <v>8</v>
      </c>
      <c r="BE85" s="126" t="s">
        <v>8</v>
      </c>
      <c r="BF85" s="126" t="s">
        <v>8</v>
      </c>
      <c r="BG85" s="126" t="s">
        <v>8</v>
      </c>
    </row>
    <row r="86" spans="1:59" x14ac:dyDescent="0.25">
      <c r="A86" s="128">
        <f t="shared" si="32"/>
        <v>29501</v>
      </c>
      <c r="B86" s="128">
        <f t="shared" si="33"/>
        <v>29990</v>
      </c>
      <c r="C86" s="129"/>
      <c r="D86" t="s">
        <v>59</v>
      </c>
      <c r="E86" s="15" t="s">
        <v>59</v>
      </c>
      <c r="F86" s="15" t="s">
        <v>227</v>
      </c>
      <c r="G86" s="15">
        <v>216</v>
      </c>
      <c r="H86" s="125">
        <v>1</v>
      </c>
      <c r="I86" s="125">
        <v>1</v>
      </c>
      <c r="J86" s="125">
        <v>1</v>
      </c>
      <c r="K86" s="125">
        <v>1</v>
      </c>
      <c r="L86" s="126">
        <f t="shared" si="66"/>
        <v>0</v>
      </c>
      <c r="M86" s="126">
        <f t="shared" si="67"/>
        <v>0</v>
      </c>
      <c r="N86" s="126">
        <f t="shared" si="68"/>
        <v>0</v>
      </c>
      <c r="O86" s="126">
        <f t="shared" si="69"/>
        <v>0</v>
      </c>
      <c r="P86" s="126">
        <f>IFERROR(MIN(VLOOKUP(E86,Detalle!A:AA,$P$6,0),VLOOKUP(E86,Detalle!A:AA,$P$7,0),VLOOKUP(E86,Detalle!A:AA,$P$4,0)),0)</f>
        <v>0</v>
      </c>
      <c r="Q86" s="126">
        <f>IFERROR(MIN(VLOOKUP(E86,Detalle!A:AA,$Q$6,0),VLOOKUP(E86,Detalle!A:AA,$Q$7,0)),0)</f>
        <v>7990</v>
      </c>
      <c r="R86" s="126">
        <f>IFERROR(MIN(VLOOKUP(E86,Detalle!A:AA,$R$6,0),VLOOKUP(E86,Detalle!A:AA,$R$7,0)),0)</f>
        <v>13550</v>
      </c>
      <c r="S86" s="126">
        <f>IFERROR(MIN(VLOOKUP(E86,Detalle!A:AA,$S$6,0),VLOOKUP(E86,Detalle!A:AA,$S$7,0)),0)</f>
        <v>13550</v>
      </c>
      <c r="T86" s="126">
        <f>IFERROR(MAX(VLOOKUP(E86,Detalle!A:AA,$P$6,0),VLOOKUP(E86,Detalle!A:AA,$P$7,0),VLOOKUP(E86,Detalle!A:AA,$P$4,0)),0)</f>
        <v>0</v>
      </c>
      <c r="U86" s="126">
        <f>IFERROR(MAX(VLOOKUP(E86,Detalle!A:AA,$Q$6,0),VLOOKUP(E86,Detalle!A:AA,$Q$7,0)),0)</f>
        <v>8990</v>
      </c>
      <c r="V86" s="126">
        <f>IFERROR(MAX(VLOOKUP(E86,Detalle!A:AA,$R$6,0),VLOOKUP(E86,Detalle!A:AA,$R$7,0)),0)</f>
        <v>13990</v>
      </c>
      <c r="W86" s="126">
        <f>IFERROR(MAX(VLOOKUP(E86,Detalle!A:AA,$S$6,0),VLOOKUP(E86,Detalle!A:AA,$S$7,0)),0)</f>
        <v>13990</v>
      </c>
      <c r="X86" s="126">
        <f t="shared" si="70"/>
        <v>1490</v>
      </c>
      <c r="Y86" s="126">
        <f t="shared" si="71"/>
        <v>1490</v>
      </c>
      <c r="Z86" s="126">
        <f t="shared" si="72"/>
        <v>1490</v>
      </c>
      <c r="AA86" s="126">
        <f t="shared" si="73"/>
        <v>1490</v>
      </c>
      <c r="AB86" s="126">
        <f t="shared" si="74"/>
        <v>1490</v>
      </c>
      <c r="AC86" s="126">
        <f t="shared" si="75"/>
        <v>1490</v>
      </c>
      <c r="AD86" s="126">
        <f t="shared" si="76"/>
        <v>1490</v>
      </c>
      <c r="AE86" s="126">
        <f t="shared" si="77"/>
        <v>1490</v>
      </c>
      <c r="AF86" s="126" t="s">
        <v>8</v>
      </c>
      <c r="AG86" s="126" t="s">
        <v>8</v>
      </c>
      <c r="AH86" s="126" t="s">
        <v>8</v>
      </c>
      <c r="AI86" s="126" t="s">
        <v>8</v>
      </c>
      <c r="AJ86" s="126">
        <f t="shared" si="78"/>
        <v>1490</v>
      </c>
      <c r="AK86" s="126">
        <f t="shared" si="79"/>
        <v>1490</v>
      </c>
      <c r="AL86" s="126">
        <f t="shared" si="80"/>
        <v>1490</v>
      </c>
      <c r="AM86" s="126">
        <f t="shared" si="81"/>
        <v>1490</v>
      </c>
      <c r="AN86" s="126">
        <f t="shared" si="82"/>
        <v>1490</v>
      </c>
      <c r="AO86" s="126">
        <f t="shared" si="83"/>
        <v>1490</v>
      </c>
      <c r="AP86" s="126">
        <f t="shared" si="84"/>
        <v>1490</v>
      </c>
      <c r="AQ86" s="126">
        <f t="shared" si="85"/>
        <v>1490</v>
      </c>
      <c r="AR86" s="126">
        <f t="shared" si="86"/>
        <v>1490</v>
      </c>
      <c r="AS86" s="126">
        <f t="shared" si="87"/>
        <v>1490</v>
      </c>
      <c r="AT86" s="126">
        <f t="shared" si="88"/>
        <v>1490</v>
      </c>
      <c r="AU86" s="126">
        <f t="shared" si="89"/>
        <v>1490</v>
      </c>
      <c r="AV86" s="126">
        <f t="shared" si="90"/>
        <v>1490</v>
      </c>
      <c r="AW86" s="126">
        <f t="shared" si="91"/>
        <v>1490</v>
      </c>
      <c r="AX86" s="126">
        <f t="shared" si="92"/>
        <v>1490</v>
      </c>
      <c r="AY86" s="126">
        <f t="shared" si="93"/>
        <v>1490</v>
      </c>
      <c r="AZ86" s="126">
        <f t="shared" si="94"/>
        <v>1490</v>
      </c>
      <c r="BA86" s="126">
        <f t="shared" si="95"/>
        <v>1490</v>
      </c>
      <c r="BB86" s="126">
        <f t="shared" si="96"/>
        <v>1490</v>
      </c>
      <c r="BC86" s="126">
        <f t="shared" si="97"/>
        <v>1490</v>
      </c>
      <c r="BD86" s="126" t="s">
        <v>8</v>
      </c>
      <c r="BE86" s="126" t="s">
        <v>8</v>
      </c>
      <c r="BF86" s="126" t="s">
        <v>8</v>
      </c>
      <c r="BG86" s="126" t="s">
        <v>8</v>
      </c>
    </row>
    <row r="87" spans="1:59" x14ac:dyDescent="0.25">
      <c r="A87" s="128">
        <f t="shared" si="32"/>
        <v>30001</v>
      </c>
      <c r="B87" s="128">
        <f t="shared" si="33"/>
        <v>30490</v>
      </c>
      <c r="C87" s="129"/>
      <c r="D87" t="s">
        <v>272</v>
      </c>
      <c r="E87" s="15" t="s">
        <v>272</v>
      </c>
      <c r="F87" s="15" t="s">
        <v>227</v>
      </c>
      <c r="G87" s="15">
        <v>237</v>
      </c>
      <c r="H87" s="125">
        <v>1</v>
      </c>
      <c r="I87" s="125">
        <v>1</v>
      </c>
      <c r="J87" s="125">
        <v>1</v>
      </c>
      <c r="K87" s="125">
        <v>1</v>
      </c>
      <c r="L87" s="126">
        <f t="shared" si="66"/>
        <v>0</v>
      </c>
      <c r="M87" s="126">
        <f t="shared" si="67"/>
        <v>0</v>
      </c>
      <c r="N87" s="126">
        <f t="shared" si="68"/>
        <v>0</v>
      </c>
      <c r="O87" s="126">
        <f t="shared" si="69"/>
        <v>0</v>
      </c>
      <c r="P87" s="126">
        <f>IFERROR(MIN(VLOOKUP(E87,Detalle!A:AA,$P$6,0),VLOOKUP(E87,Detalle!A:AA,$P$7,0),VLOOKUP(E87,Detalle!A:AA,$P$4,0)),0)</f>
        <v>0</v>
      </c>
      <c r="Q87" s="126">
        <f>IFERROR(MIN(VLOOKUP(E87,Detalle!A:AA,$Q$6,0),VLOOKUP(E87,Detalle!A:AA,$Q$7,0)),0)</f>
        <v>8550</v>
      </c>
      <c r="R87" s="126">
        <f>IFERROR(MIN(VLOOKUP(E87,Detalle!A:AA,$R$6,0),VLOOKUP(E87,Detalle!A:AA,$R$7,0)),0)</f>
        <v>13550</v>
      </c>
      <c r="S87" s="126">
        <f>IFERROR(MIN(VLOOKUP(E87,Detalle!A:AA,$S$6,0),VLOOKUP(E87,Detalle!A:AA,$S$7,0)),0)</f>
        <v>13550</v>
      </c>
      <c r="T87" s="126">
        <f>IFERROR(MAX(VLOOKUP(E87,Detalle!A:AA,$P$6,0),VLOOKUP(E87,Detalle!A:AA,$P$7,0),VLOOKUP(E87,Detalle!A:AA,$P$4,0)),0)</f>
        <v>0</v>
      </c>
      <c r="U87" s="126">
        <f>IFERROR(MAX(VLOOKUP(E87,Detalle!A:AA,$Q$6,0),VLOOKUP(E87,Detalle!A:AA,$Q$7,0)),0)</f>
        <v>8990</v>
      </c>
      <c r="V87" s="126">
        <f>IFERROR(MAX(VLOOKUP(E87,Detalle!A:AA,$R$6,0),VLOOKUP(E87,Detalle!A:AA,$R$7,0)),0)</f>
        <v>13990</v>
      </c>
      <c r="W87" s="126">
        <f>IFERROR(MAX(VLOOKUP(E87,Detalle!A:AA,$S$6,0),VLOOKUP(E87,Detalle!A:AA,$S$7,0)),0)</f>
        <v>13990</v>
      </c>
      <c r="X87" s="126">
        <f t="shared" si="70"/>
        <v>1490</v>
      </c>
      <c r="Y87" s="126">
        <f t="shared" si="71"/>
        <v>1490</v>
      </c>
      <c r="Z87" s="126">
        <f t="shared" si="72"/>
        <v>1490</v>
      </c>
      <c r="AA87" s="126">
        <f t="shared" si="73"/>
        <v>1490</v>
      </c>
      <c r="AB87" s="126">
        <f t="shared" si="74"/>
        <v>1490</v>
      </c>
      <c r="AC87" s="126">
        <f t="shared" si="75"/>
        <v>1490</v>
      </c>
      <c r="AD87" s="126">
        <f t="shared" si="76"/>
        <v>1490</v>
      </c>
      <c r="AE87" s="126">
        <f t="shared" si="77"/>
        <v>1490</v>
      </c>
      <c r="AF87" s="126" t="s">
        <v>8</v>
      </c>
      <c r="AG87" s="126" t="s">
        <v>8</v>
      </c>
      <c r="AH87" s="126" t="s">
        <v>8</v>
      </c>
      <c r="AI87" s="126" t="s">
        <v>8</v>
      </c>
      <c r="AJ87" s="126">
        <f t="shared" si="78"/>
        <v>1490</v>
      </c>
      <c r="AK87" s="126">
        <f t="shared" si="79"/>
        <v>1490</v>
      </c>
      <c r="AL87" s="126">
        <f t="shared" si="80"/>
        <v>1490</v>
      </c>
      <c r="AM87" s="126">
        <f t="shared" si="81"/>
        <v>1490</v>
      </c>
      <c r="AN87" s="126">
        <f t="shared" si="82"/>
        <v>1490</v>
      </c>
      <c r="AO87" s="126">
        <f t="shared" si="83"/>
        <v>1490</v>
      </c>
      <c r="AP87" s="126">
        <f t="shared" si="84"/>
        <v>1490</v>
      </c>
      <c r="AQ87" s="126">
        <f t="shared" si="85"/>
        <v>1490</v>
      </c>
      <c r="AR87" s="126">
        <f t="shared" si="86"/>
        <v>1490</v>
      </c>
      <c r="AS87" s="126">
        <f t="shared" si="87"/>
        <v>1490</v>
      </c>
      <c r="AT87" s="126">
        <f t="shared" si="88"/>
        <v>1490</v>
      </c>
      <c r="AU87" s="126">
        <f t="shared" si="89"/>
        <v>1490</v>
      </c>
      <c r="AV87" s="126">
        <f t="shared" si="90"/>
        <v>1490</v>
      </c>
      <c r="AW87" s="126">
        <f t="shared" si="91"/>
        <v>1490</v>
      </c>
      <c r="AX87" s="126">
        <f t="shared" si="92"/>
        <v>1490</v>
      </c>
      <c r="AY87" s="126">
        <f t="shared" si="93"/>
        <v>1490</v>
      </c>
      <c r="AZ87" s="126">
        <f t="shared" si="94"/>
        <v>1490</v>
      </c>
      <c r="BA87" s="126">
        <f t="shared" si="95"/>
        <v>1490</v>
      </c>
      <c r="BB87" s="126">
        <f t="shared" si="96"/>
        <v>1490</v>
      </c>
      <c r="BC87" s="126">
        <f t="shared" si="97"/>
        <v>1490</v>
      </c>
      <c r="BD87" s="126" t="s">
        <v>8</v>
      </c>
      <c r="BE87" s="126" t="s">
        <v>8</v>
      </c>
      <c r="BF87" s="126" t="s">
        <v>8</v>
      </c>
      <c r="BG87" s="126" t="s">
        <v>8</v>
      </c>
    </row>
    <row r="88" spans="1:59" x14ac:dyDescent="0.25">
      <c r="A88" s="128">
        <f t="shared" si="32"/>
        <v>30501</v>
      </c>
      <c r="B88" s="128">
        <f t="shared" si="33"/>
        <v>30990</v>
      </c>
      <c r="C88" s="129"/>
      <c r="D88" t="s">
        <v>62</v>
      </c>
      <c r="E88" s="15" t="s">
        <v>62</v>
      </c>
      <c r="F88" s="15" t="s">
        <v>227</v>
      </c>
      <c r="G88" s="15">
        <v>246</v>
      </c>
      <c r="H88" s="125">
        <v>1</v>
      </c>
      <c r="I88" s="125">
        <v>1</v>
      </c>
      <c r="J88" s="125">
        <v>1</v>
      </c>
      <c r="K88" s="125">
        <v>1</v>
      </c>
      <c r="L88" s="126">
        <f t="shared" si="66"/>
        <v>0</v>
      </c>
      <c r="M88" s="126">
        <f t="shared" si="67"/>
        <v>0</v>
      </c>
      <c r="N88" s="126">
        <f t="shared" si="68"/>
        <v>0</v>
      </c>
      <c r="O88" s="126">
        <f t="shared" si="69"/>
        <v>0</v>
      </c>
      <c r="P88" s="126">
        <f>IFERROR(MIN(VLOOKUP(E88,Detalle!A:AA,$P$6,0),VLOOKUP(E88,Detalle!A:AA,$P$7,0),VLOOKUP(E88,Detalle!A:AA,$P$4,0)),0)</f>
        <v>0</v>
      </c>
      <c r="Q88" s="126">
        <f>IFERROR(MIN(VLOOKUP(E88,Detalle!A:AA,$Q$6,0),VLOOKUP(E88,Detalle!A:AA,$Q$7,0)),0)</f>
        <v>7990</v>
      </c>
      <c r="R88" s="126">
        <f>IFERROR(MIN(VLOOKUP(E88,Detalle!A:AA,$R$6,0),VLOOKUP(E88,Detalle!A:AA,$R$7,0)),0)</f>
        <v>13550</v>
      </c>
      <c r="S88" s="126">
        <f>IFERROR(MIN(VLOOKUP(E88,Detalle!A:AA,$S$6,0),VLOOKUP(E88,Detalle!A:AA,$S$7,0)),0)</f>
        <v>13550</v>
      </c>
      <c r="T88" s="126">
        <f>IFERROR(MAX(VLOOKUP(E88,Detalle!A:AA,$P$6,0),VLOOKUP(E88,Detalle!A:AA,$P$7,0),VLOOKUP(E88,Detalle!A:AA,$P$4,0)),0)</f>
        <v>0</v>
      </c>
      <c r="U88" s="126">
        <f>IFERROR(MAX(VLOOKUP(E88,Detalle!A:AA,$Q$6,0),VLOOKUP(E88,Detalle!A:AA,$Q$7,0)),0)</f>
        <v>8990</v>
      </c>
      <c r="V88" s="126">
        <f>IFERROR(MAX(VLOOKUP(E88,Detalle!A:AA,$R$6,0),VLOOKUP(E88,Detalle!A:AA,$R$7,0)),0)</f>
        <v>13990</v>
      </c>
      <c r="W88" s="126">
        <f>IFERROR(MAX(VLOOKUP(E88,Detalle!A:AA,$S$6,0),VLOOKUP(E88,Detalle!A:AA,$S$7,0)),0)</f>
        <v>13990</v>
      </c>
      <c r="X88" s="126">
        <f t="shared" si="70"/>
        <v>1490</v>
      </c>
      <c r="Y88" s="126">
        <f t="shared" si="71"/>
        <v>1490</v>
      </c>
      <c r="Z88" s="126">
        <f t="shared" si="72"/>
        <v>1490</v>
      </c>
      <c r="AA88" s="126">
        <f t="shared" si="73"/>
        <v>1490</v>
      </c>
      <c r="AB88" s="126">
        <f t="shared" si="74"/>
        <v>1490</v>
      </c>
      <c r="AC88" s="126">
        <f t="shared" si="75"/>
        <v>1490</v>
      </c>
      <c r="AD88" s="126">
        <f t="shared" si="76"/>
        <v>1490</v>
      </c>
      <c r="AE88" s="126">
        <f t="shared" si="77"/>
        <v>1490</v>
      </c>
      <c r="AF88" s="126" t="s">
        <v>8</v>
      </c>
      <c r="AG88" s="126" t="s">
        <v>8</v>
      </c>
      <c r="AH88" s="126" t="s">
        <v>8</v>
      </c>
      <c r="AI88" s="126" t="s">
        <v>8</v>
      </c>
      <c r="AJ88" s="126">
        <f t="shared" si="78"/>
        <v>1490</v>
      </c>
      <c r="AK88" s="126">
        <f t="shared" si="79"/>
        <v>1490</v>
      </c>
      <c r="AL88" s="126">
        <f t="shared" si="80"/>
        <v>1490</v>
      </c>
      <c r="AM88" s="126">
        <f t="shared" si="81"/>
        <v>1490</v>
      </c>
      <c r="AN88" s="126">
        <f t="shared" si="82"/>
        <v>1490</v>
      </c>
      <c r="AO88" s="126">
        <f t="shared" si="83"/>
        <v>1490</v>
      </c>
      <c r="AP88" s="126">
        <f t="shared" si="84"/>
        <v>1490</v>
      </c>
      <c r="AQ88" s="126">
        <f t="shared" si="85"/>
        <v>1490</v>
      </c>
      <c r="AR88" s="126">
        <f t="shared" si="86"/>
        <v>1490</v>
      </c>
      <c r="AS88" s="126">
        <f t="shared" si="87"/>
        <v>1490</v>
      </c>
      <c r="AT88" s="126">
        <f t="shared" si="88"/>
        <v>1490</v>
      </c>
      <c r="AU88" s="126">
        <f t="shared" si="89"/>
        <v>1490</v>
      </c>
      <c r="AV88" s="126">
        <f t="shared" si="90"/>
        <v>1490</v>
      </c>
      <c r="AW88" s="126">
        <f t="shared" si="91"/>
        <v>1490</v>
      </c>
      <c r="AX88" s="126">
        <f t="shared" si="92"/>
        <v>1490</v>
      </c>
      <c r="AY88" s="126">
        <f t="shared" si="93"/>
        <v>1490</v>
      </c>
      <c r="AZ88" s="126">
        <f t="shared" si="94"/>
        <v>1490</v>
      </c>
      <c r="BA88" s="126">
        <f t="shared" si="95"/>
        <v>1490</v>
      </c>
      <c r="BB88" s="126">
        <f t="shared" si="96"/>
        <v>1490</v>
      </c>
      <c r="BC88" s="126">
        <f t="shared" si="97"/>
        <v>1490</v>
      </c>
      <c r="BD88" s="126" t="s">
        <v>8</v>
      </c>
      <c r="BE88" s="126" t="s">
        <v>8</v>
      </c>
      <c r="BF88" s="126" t="s">
        <v>8</v>
      </c>
      <c r="BG88" s="126" t="s">
        <v>8</v>
      </c>
    </row>
    <row r="89" spans="1:59" x14ac:dyDescent="0.25">
      <c r="A89" s="128">
        <f t="shared" si="32"/>
        <v>31001</v>
      </c>
      <c r="B89" s="128">
        <f t="shared" si="33"/>
        <v>31490</v>
      </c>
      <c r="C89" s="129"/>
      <c r="D89" t="s">
        <v>64</v>
      </c>
      <c r="E89" s="15" t="s">
        <v>64</v>
      </c>
      <c r="F89" s="15" t="s">
        <v>227</v>
      </c>
      <c r="G89" s="15">
        <v>249</v>
      </c>
      <c r="H89" s="125">
        <v>1</v>
      </c>
      <c r="I89" s="125">
        <v>1</v>
      </c>
      <c r="J89" s="125">
        <v>1</v>
      </c>
      <c r="K89" s="125">
        <v>1</v>
      </c>
      <c r="L89" s="126">
        <f t="shared" si="66"/>
        <v>0</v>
      </c>
      <c r="M89" s="126">
        <f t="shared" si="67"/>
        <v>0</v>
      </c>
      <c r="N89" s="126">
        <f t="shared" si="68"/>
        <v>0</v>
      </c>
      <c r="O89" s="126">
        <f t="shared" si="69"/>
        <v>0</v>
      </c>
      <c r="P89" s="126">
        <f>IFERROR(MIN(VLOOKUP(E89,Detalle!A:AA,$P$6,0),VLOOKUP(E89,Detalle!A:AA,$P$7,0),VLOOKUP(E89,Detalle!A:AA,$P$4,0)),0)</f>
        <v>0</v>
      </c>
      <c r="Q89" s="126">
        <f>IFERROR(MIN(VLOOKUP(E89,Detalle!A:AA,$Q$6,0),VLOOKUP(E89,Detalle!A:AA,$Q$7,0)),0)</f>
        <v>7990</v>
      </c>
      <c r="R89" s="126">
        <f>IFERROR(MIN(VLOOKUP(E89,Detalle!A:AA,$R$6,0),VLOOKUP(E89,Detalle!A:AA,$R$7,0)),0)</f>
        <v>11990</v>
      </c>
      <c r="S89" s="126">
        <f>IFERROR(MIN(VLOOKUP(E89,Detalle!A:AA,$S$6,0),VLOOKUP(E89,Detalle!A:AA,$S$7,0)),0)</f>
        <v>11990</v>
      </c>
      <c r="T89" s="126">
        <f>IFERROR(MAX(VLOOKUP(E89,Detalle!A:AA,$P$6,0),VLOOKUP(E89,Detalle!A:AA,$P$7,0),VLOOKUP(E89,Detalle!A:AA,$P$4,0)),0)</f>
        <v>0</v>
      </c>
      <c r="U89" s="126">
        <f>IFERROR(MAX(VLOOKUP(E89,Detalle!A:AA,$Q$6,0),VLOOKUP(E89,Detalle!A:AA,$Q$7,0)),0)</f>
        <v>9990</v>
      </c>
      <c r="V89" s="126">
        <f>IFERROR(MAX(VLOOKUP(E89,Detalle!A:AA,$R$6,0),VLOOKUP(E89,Detalle!A:AA,$R$7,0)),0)</f>
        <v>14990</v>
      </c>
      <c r="W89" s="126">
        <f>IFERROR(MAX(VLOOKUP(E89,Detalle!A:AA,$S$6,0),VLOOKUP(E89,Detalle!A:AA,$S$7,0)),0)</f>
        <v>14990</v>
      </c>
      <c r="X89" s="126">
        <f t="shared" si="70"/>
        <v>1490</v>
      </c>
      <c r="Y89" s="126">
        <f t="shared" si="71"/>
        <v>1490</v>
      </c>
      <c r="Z89" s="126">
        <f t="shared" si="72"/>
        <v>1490</v>
      </c>
      <c r="AA89" s="126">
        <f t="shared" si="73"/>
        <v>1490</v>
      </c>
      <c r="AB89" s="126">
        <f t="shared" si="74"/>
        <v>1490</v>
      </c>
      <c r="AC89" s="126">
        <f t="shared" si="75"/>
        <v>1490</v>
      </c>
      <c r="AD89" s="126">
        <f t="shared" si="76"/>
        <v>1490</v>
      </c>
      <c r="AE89" s="126">
        <f t="shared" si="77"/>
        <v>1490</v>
      </c>
      <c r="AF89" s="126" t="s">
        <v>8</v>
      </c>
      <c r="AG89" s="126" t="s">
        <v>8</v>
      </c>
      <c r="AH89" s="126" t="s">
        <v>8</v>
      </c>
      <c r="AI89" s="126" t="s">
        <v>8</v>
      </c>
      <c r="AJ89" s="126">
        <f t="shared" si="78"/>
        <v>1490</v>
      </c>
      <c r="AK89" s="126">
        <f t="shared" si="79"/>
        <v>1490</v>
      </c>
      <c r="AL89" s="126">
        <f t="shared" si="80"/>
        <v>1490</v>
      </c>
      <c r="AM89" s="126">
        <f t="shared" si="81"/>
        <v>1490</v>
      </c>
      <c r="AN89" s="126">
        <f t="shared" si="82"/>
        <v>1490</v>
      </c>
      <c r="AO89" s="126">
        <f t="shared" si="83"/>
        <v>1490</v>
      </c>
      <c r="AP89" s="126">
        <f t="shared" si="84"/>
        <v>1490</v>
      </c>
      <c r="AQ89" s="126">
        <f t="shared" si="85"/>
        <v>1490</v>
      </c>
      <c r="AR89" s="126">
        <f t="shared" si="86"/>
        <v>1490</v>
      </c>
      <c r="AS89" s="126">
        <f t="shared" si="87"/>
        <v>1490</v>
      </c>
      <c r="AT89" s="126">
        <f t="shared" si="88"/>
        <v>1490</v>
      </c>
      <c r="AU89" s="126">
        <f t="shared" si="89"/>
        <v>1490</v>
      </c>
      <c r="AV89" s="126">
        <f t="shared" si="90"/>
        <v>1490</v>
      </c>
      <c r="AW89" s="126">
        <f t="shared" si="91"/>
        <v>1490</v>
      </c>
      <c r="AX89" s="126">
        <f t="shared" si="92"/>
        <v>1490</v>
      </c>
      <c r="AY89" s="126">
        <f t="shared" si="93"/>
        <v>1490</v>
      </c>
      <c r="AZ89" s="126">
        <f t="shared" si="94"/>
        <v>1490</v>
      </c>
      <c r="BA89" s="126">
        <f t="shared" si="95"/>
        <v>1490</v>
      </c>
      <c r="BB89" s="126">
        <f t="shared" si="96"/>
        <v>1490</v>
      </c>
      <c r="BC89" s="126">
        <f t="shared" si="97"/>
        <v>1490</v>
      </c>
      <c r="BD89" s="126" t="s">
        <v>8</v>
      </c>
      <c r="BE89" s="126" t="s">
        <v>8</v>
      </c>
      <c r="BF89" s="126" t="s">
        <v>8</v>
      </c>
      <c r="BG89" s="126" t="s">
        <v>8</v>
      </c>
    </row>
    <row r="90" spans="1:59" x14ac:dyDescent="0.25">
      <c r="A90" s="128">
        <f t="shared" si="32"/>
        <v>31501</v>
      </c>
      <c r="B90" s="128">
        <f t="shared" si="33"/>
        <v>31990</v>
      </c>
      <c r="C90" s="129"/>
      <c r="D90" t="s">
        <v>67</v>
      </c>
      <c r="E90" s="15" t="s">
        <v>67</v>
      </c>
      <c r="F90" s="15" t="s">
        <v>227</v>
      </c>
      <c r="G90" s="15">
        <v>278</v>
      </c>
      <c r="H90" s="125">
        <v>1</v>
      </c>
      <c r="I90" s="125">
        <v>1</v>
      </c>
      <c r="J90" s="125">
        <v>1</v>
      </c>
      <c r="K90" s="125">
        <v>1</v>
      </c>
      <c r="L90" s="126">
        <f t="shared" si="66"/>
        <v>0</v>
      </c>
      <c r="M90" s="126">
        <f t="shared" si="67"/>
        <v>0</v>
      </c>
      <c r="N90" s="126">
        <f t="shared" si="68"/>
        <v>0</v>
      </c>
      <c r="O90" s="126">
        <f t="shared" si="69"/>
        <v>0</v>
      </c>
      <c r="P90" s="126">
        <f>IFERROR(MIN(VLOOKUP(E90,Detalle!A:AA,$P$6,0),VLOOKUP(E90,Detalle!A:AA,$P$7,0),VLOOKUP(E90,Detalle!A:AA,$P$4,0)),0)</f>
        <v>0</v>
      </c>
      <c r="Q90" s="126">
        <f>IFERROR(MIN(VLOOKUP(E90,Detalle!A:AA,$Q$6,0),VLOOKUP(E90,Detalle!A:AA,$Q$7,0)),0)</f>
        <v>6990</v>
      </c>
      <c r="R90" s="126">
        <f>IFERROR(MIN(VLOOKUP(E90,Detalle!A:AA,$R$6,0),VLOOKUP(E90,Detalle!A:AA,$R$7,0)),0)</f>
        <v>11550</v>
      </c>
      <c r="S90" s="126">
        <f>IFERROR(MIN(VLOOKUP(E90,Detalle!A:AA,$S$6,0),VLOOKUP(E90,Detalle!A:AA,$S$7,0)),0)</f>
        <v>11550</v>
      </c>
      <c r="T90" s="126">
        <f>IFERROR(MAX(VLOOKUP(E90,Detalle!A:AA,$P$6,0),VLOOKUP(E90,Detalle!A:AA,$P$7,0),VLOOKUP(E90,Detalle!A:AA,$P$4,0)),0)</f>
        <v>0</v>
      </c>
      <c r="U90" s="126">
        <f>IFERROR(MAX(VLOOKUP(E90,Detalle!A:AA,$Q$6,0),VLOOKUP(E90,Detalle!A:AA,$Q$7,0)),0)</f>
        <v>6990</v>
      </c>
      <c r="V90" s="126">
        <f>IFERROR(MAX(VLOOKUP(E90,Detalle!A:AA,$R$6,0),VLOOKUP(E90,Detalle!A:AA,$R$7,0)),0)</f>
        <v>19990</v>
      </c>
      <c r="W90" s="126">
        <f>IFERROR(MAX(VLOOKUP(E90,Detalle!A:AA,$S$6,0),VLOOKUP(E90,Detalle!A:AA,$S$7,0)),0)</f>
        <v>19990</v>
      </c>
      <c r="X90" s="126">
        <f t="shared" si="70"/>
        <v>1490</v>
      </c>
      <c r="Y90" s="126">
        <f t="shared" si="71"/>
        <v>1490</v>
      </c>
      <c r="Z90" s="126">
        <f t="shared" si="72"/>
        <v>1490</v>
      </c>
      <c r="AA90" s="126">
        <f t="shared" si="73"/>
        <v>1490</v>
      </c>
      <c r="AB90" s="126">
        <f t="shared" si="74"/>
        <v>1490</v>
      </c>
      <c r="AC90" s="126">
        <f t="shared" si="75"/>
        <v>1490</v>
      </c>
      <c r="AD90" s="126">
        <f t="shared" si="76"/>
        <v>1490</v>
      </c>
      <c r="AE90" s="126">
        <f t="shared" si="77"/>
        <v>1490</v>
      </c>
      <c r="AF90" s="126" t="s">
        <v>8</v>
      </c>
      <c r="AG90" s="126" t="s">
        <v>8</v>
      </c>
      <c r="AH90" s="126" t="s">
        <v>8</v>
      </c>
      <c r="AI90" s="126" t="s">
        <v>8</v>
      </c>
      <c r="AJ90" s="126">
        <f t="shared" si="78"/>
        <v>1490</v>
      </c>
      <c r="AK90" s="126">
        <f t="shared" si="79"/>
        <v>1490</v>
      </c>
      <c r="AL90" s="126">
        <f t="shared" si="80"/>
        <v>1490</v>
      </c>
      <c r="AM90" s="126">
        <f t="shared" si="81"/>
        <v>1490</v>
      </c>
      <c r="AN90" s="126">
        <f t="shared" si="82"/>
        <v>1490</v>
      </c>
      <c r="AO90" s="126">
        <f t="shared" si="83"/>
        <v>1490</v>
      </c>
      <c r="AP90" s="126">
        <f t="shared" si="84"/>
        <v>1490</v>
      </c>
      <c r="AQ90" s="126">
        <f t="shared" si="85"/>
        <v>1490</v>
      </c>
      <c r="AR90" s="126">
        <f t="shared" si="86"/>
        <v>1490</v>
      </c>
      <c r="AS90" s="126">
        <f t="shared" si="87"/>
        <v>1490</v>
      </c>
      <c r="AT90" s="126">
        <f t="shared" si="88"/>
        <v>1490</v>
      </c>
      <c r="AU90" s="126">
        <f t="shared" si="89"/>
        <v>1490</v>
      </c>
      <c r="AV90" s="126">
        <f t="shared" si="90"/>
        <v>1490</v>
      </c>
      <c r="AW90" s="126">
        <f t="shared" si="91"/>
        <v>1490</v>
      </c>
      <c r="AX90" s="126">
        <f t="shared" si="92"/>
        <v>1490</v>
      </c>
      <c r="AY90" s="126">
        <f t="shared" si="93"/>
        <v>1490</v>
      </c>
      <c r="AZ90" s="126">
        <f t="shared" si="94"/>
        <v>1490</v>
      </c>
      <c r="BA90" s="126">
        <f t="shared" si="95"/>
        <v>1490</v>
      </c>
      <c r="BB90" s="126">
        <f t="shared" si="96"/>
        <v>1490</v>
      </c>
      <c r="BC90" s="126">
        <f t="shared" si="97"/>
        <v>1490</v>
      </c>
      <c r="BD90" s="126" t="s">
        <v>8</v>
      </c>
      <c r="BE90" s="126" t="s">
        <v>8</v>
      </c>
      <c r="BF90" s="126" t="s">
        <v>8</v>
      </c>
      <c r="BG90" s="126" t="s">
        <v>8</v>
      </c>
    </row>
    <row r="91" spans="1:59" x14ac:dyDescent="0.25">
      <c r="A91" s="128">
        <f t="shared" si="32"/>
        <v>32001</v>
      </c>
      <c r="B91" s="128">
        <f t="shared" si="33"/>
        <v>32490</v>
      </c>
      <c r="C91" s="129"/>
      <c r="D91" t="s">
        <v>273</v>
      </c>
      <c r="E91" s="15" t="s">
        <v>273</v>
      </c>
      <c r="F91" s="15" t="s">
        <v>227</v>
      </c>
      <c r="G91" s="15">
        <v>263</v>
      </c>
      <c r="H91" s="125">
        <v>1</v>
      </c>
      <c r="I91" s="125">
        <v>1</v>
      </c>
      <c r="J91" s="125">
        <v>1</v>
      </c>
      <c r="K91" s="125">
        <v>1</v>
      </c>
      <c r="L91" s="126">
        <f t="shared" si="66"/>
        <v>0</v>
      </c>
      <c r="M91" s="126">
        <f t="shared" si="67"/>
        <v>0</v>
      </c>
      <c r="N91" s="126">
        <f t="shared" si="68"/>
        <v>0</v>
      </c>
      <c r="O91" s="126">
        <f t="shared" si="69"/>
        <v>0</v>
      </c>
      <c r="P91" s="126">
        <f>IFERROR(MIN(VLOOKUP(E91,Detalle!A:AA,$P$6,0),VLOOKUP(E91,Detalle!A:AA,$P$7,0),VLOOKUP(E91,Detalle!A:AA,$P$4,0)),0)</f>
        <v>0</v>
      </c>
      <c r="Q91" s="126">
        <f>IFERROR(MIN(VLOOKUP(E91,Detalle!A:AA,$Q$6,0),VLOOKUP(E91,Detalle!A:AA,$Q$7,0)),0)</f>
        <v>6990</v>
      </c>
      <c r="R91" s="126">
        <f>IFERROR(MIN(VLOOKUP(E91,Detalle!A:AA,$R$6,0),VLOOKUP(E91,Detalle!A:AA,$R$7,0)),0)</f>
        <v>13550</v>
      </c>
      <c r="S91" s="126">
        <f>IFERROR(MIN(VLOOKUP(E91,Detalle!A:AA,$S$6,0),VLOOKUP(E91,Detalle!A:AA,$S$7,0)),0)</f>
        <v>13550</v>
      </c>
      <c r="T91" s="126">
        <f>IFERROR(MAX(VLOOKUP(E91,Detalle!A:AA,$P$6,0),VLOOKUP(E91,Detalle!A:AA,$P$7,0),VLOOKUP(E91,Detalle!A:AA,$P$4,0)),0)</f>
        <v>0</v>
      </c>
      <c r="U91" s="126">
        <f>IFERROR(MAX(VLOOKUP(E91,Detalle!A:AA,$Q$6,0),VLOOKUP(E91,Detalle!A:AA,$Q$7,0)),0)</f>
        <v>7990</v>
      </c>
      <c r="V91" s="126">
        <f>IFERROR(MAX(VLOOKUP(E91,Detalle!A:AA,$R$6,0),VLOOKUP(E91,Detalle!A:AA,$R$7,0)),0)</f>
        <v>19990</v>
      </c>
      <c r="W91" s="126">
        <f>IFERROR(MAX(VLOOKUP(E91,Detalle!A:AA,$S$6,0),VLOOKUP(E91,Detalle!A:AA,$S$7,0)),0)</f>
        <v>19990</v>
      </c>
      <c r="X91" s="126">
        <f t="shared" si="70"/>
        <v>1490</v>
      </c>
      <c r="Y91" s="126">
        <f t="shared" si="71"/>
        <v>1490</v>
      </c>
      <c r="Z91" s="126">
        <f t="shared" si="72"/>
        <v>1490</v>
      </c>
      <c r="AA91" s="126">
        <f t="shared" si="73"/>
        <v>1490</v>
      </c>
      <c r="AB91" s="126">
        <f t="shared" si="74"/>
        <v>1490</v>
      </c>
      <c r="AC91" s="126">
        <f t="shared" si="75"/>
        <v>1490</v>
      </c>
      <c r="AD91" s="126">
        <f t="shared" si="76"/>
        <v>1490</v>
      </c>
      <c r="AE91" s="126">
        <f t="shared" si="77"/>
        <v>1490</v>
      </c>
      <c r="AF91" s="126" t="s">
        <v>8</v>
      </c>
      <c r="AG91" s="126" t="s">
        <v>8</v>
      </c>
      <c r="AH91" s="126" t="s">
        <v>8</v>
      </c>
      <c r="AI91" s="126" t="s">
        <v>8</v>
      </c>
      <c r="AJ91" s="126">
        <f t="shared" si="78"/>
        <v>1490</v>
      </c>
      <c r="AK91" s="126">
        <f t="shared" si="79"/>
        <v>1490</v>
      </c>
      <c r="AL91" s="126">
        <f t="shared" si="80"/>
        <v>1490</v>
      </c>
      <c r="AM91" s="126">
        <f t="shared" si="81"/>
        <v>1490</v>
      </c>
      <c r="AN91" s="126">
        <f t="shared" si="82"/>
        <v>1490</v>
      </c>
      <c r="AO91" s="126">
        <f t="shared" si="83"/>
        <v>1490</v>
      </c>
      <c r="AP91" s="126">
        <f t="shared" si="84"/>
        <v>1490</v>
      </c>
      <c r="AQ91" s="126">
        <f t="shared" si="85"/>
        <v>1490</v>
      </c>
      <c r="AR91" s="126">
        <f t="shared" si="86"/>
        <v>1490</v>
      </c>
      <c r="AS91" s="126">
        <f t="shared" si="87"/>
        <v>1490</v>
      </c>
      <c r="AT91" s="126">
        <f t="shared" si="88"/>
        <v>1490</v>
      </c>
      <c r="AU91" s="126">
        <f t="shared" si="89"/>
        <v>1490</v>
      </c>
      <c r="AV91" s="126">
        <f t="shared" si="90"/>
        <v>1490</v>
      </c>
      <c r="AW91" s="126">
        <f t="shared" si="91"/>
        <v>1490</v>
      </c>
      <c r="AX91" s="126">
        <f t="shared" si="92"/>
        <v>1490</v>
      </c>
      <c r="AY91" s="126">
        <f t="shared" si="93"/>
        <v>1490</v>
      </c>
      <c r="AZ91" s="126">
        <f t="shared" si="94"/>
        <v>1490</v>
      </c>
      <c r="BA91" s="126">
        <f t="shared" si="95"/>
        <v>1490</v>
      </c>
      <c r="BB91" s="126">
        <f t="shared" si="96"/>
        <v>1490</v>
      </c>
      <c r="BC91" s="126">
        <f t="shared" si="97"/>
        <v>1490</v>
      </c>
      <c r="BD91" s="126" t="s">
        <v>8</v>
      </c>
      <c r="BE91" s="126" t="s">
        <v>8</v>
      </c>
      <c r="BF91" s="126" t="s">
        <v>8</v>
      </c>
      <c r="BG91" s="126" t="s">
        <v>8</v>
      </c>
    </row>
    <row r="92" spans="1:59" x14ac:dyDescent="0.25">
      <c r="A92" s="128">
        <f t="shared" si="32"/>
        <v>32501</v>
      </c>
      <c r="B92" s="128">
        <f t="shared" si="33"/>
        <v>32990</v>
      </c>
      <c r="C92" s="129"/>
      <c r="D92" t="s">
        <v>76</v>
      </c>
      <c r="E92" s="15" t="s">
        <v>76</v>
      </c>
      <c r="F92" s="15" t="s">
        <v>238</v>
      </c>
      <c r="G92" s="15">
        <v>54</v>
      </c>
      <c r="H92" s="125">
        <v>1</v>
      </c>
      <c r="I92" s="125">
        <v>1</v>
      </c>
      <c r="J92" s="125">
        <v>1</v>
      </c>
      <c r="K92" s="125">
        <v>1</v>
      </c>
      <c r="L92" s="126">
        <f t="shared" si="66"/>
        <v>0</v>
      </c>
      <c r="M92" s="126">
        <f t="shared" si="67"/>
        <v>0</v>
      </c>
      <c r="N92" s="126">
        <f t="shared" si="68"/>
        <v>0</v>
      </c>
      <c r="O92" s="126">
        <f t="shared" si="69"/>
        <v>0</v>
      </c>
      <c r="P92" s="126">
        <f>IFERROR(MIN(VLOOKUP(E92,Detalle!A:AA,$P$6,0),VLOOKUP(E92,Detalle!A:AA,$P$7,0),VLOOKUP(E92,Detalle!A:AA,$P$4,0)),0)</f>
        <v>0</v>
      </c>
      <c r="Q92" s="126">
        <f>IFERROR(MIN(VLOOKUP(E92,Detalle!A:AA,$Q$6,0),VLOOKUP(E92,Detalle!A:AA,$Q$7,0)),0)</f>
        <v>3990</v>
      </c>
      <c r="R92" s="126">
        <f>IFERROR(MIN(VLOOKUP(E92,Detalle!A:AA,$R$6,0),VLOOKUP(E92,Detalle!A:AA,$R$7,0)),0)</f>
        <v>8590</v>
      </c>
      <c r="S92" s="126">
        <f>IFERROR(MIN(VLOOKUP(E92,Detalle!A:AA,$S$6,0),VLOOKUP(E92,Detalle!A:AA,$S$7,0)),0)</f>
        <v>9990</v>
      </c>
      <c r="T92" s="126">
        <f>IFERROR(MAX(VLOOKUP(E92,Detalle!A:AA,$P$6,0),VLOOKUP(E92,Detalle!A:AA,$P$7,0),VLOOKUP(E92,Detalle!A:AA,$P$4,0)),0)</f>
        <v>0</v>
      </c>
      <c r="U92" s="126">
        <f>IFERROR(MAX(VLOOKUP(E92,Detalle!A:AA,$Q$6,0),VLOOKUP(E92,Detalle!A:AA,$Q$7,0)),0)</f>
        <v>4990</v>
      </c>
      <c r="V92" s="126">
        <f>IFERROR(MAX(VLOOKUP(E92,Detalle!A:AA,$R$6,0),VLOOKUP(E92,Detalle!A:AA,$R$7,0)),0)</f>
        <v>9990</v>
      </c>
      <c r="W92" s="126">
        <f>IFERROR(MAX(VLOOKUP(E92,Detalle!A:AA,$S$6,0),VLOOKUP(E92,Detalle!A:AA,$S$7,0)),0)</f>
        <v>10990</v>
      </c>
      <c r="X92" s="126">
        <f t="shared" si="70"/>
        <v>1490</v>
      </c>
      <c r="Y92" s="126">
        <f t="shared" si="71"/>
        <v>1490</v>
      </c>
      <c r="Z92" s="126">
        <f t="shared" si="72"/>
        <v>1490</v>
      </c>
      <c r="AA92" s="126">
        <f t="shared" si="73"/>
        <v>1490</v>
      </c>
      <c r="AB92" s="126">
        <f t="shared" si="74"/>
        <v>1490</v>
      </c>
      <c r="AC92" s="126">
        <f t="shared" si="75"/>
        <v>1490</v>
      </c>
      <c r="AD92" s="126">
        <f t="shared" si="76"/>
        <v>1490</v>
      </c>
      <c r="AE92" s="126">
        <f t="shared" si="77"/>
        <v>1490</v>
      </c>
      <c r="AF92" s="126" t="s">
        <v>8</v>
      </c>
      <c r="AG92" s="126" t="s">
        <v>8</v>
      </c>
      <c r="AH92" s="126" t="s">
        <v>8</v>
      </c>
      <c r="AI92" s="126" t="s">
        <v>8</v>
      </c>
      <c r="AJ92" s="126">
        <f t="shared" si="78"/>
        <v>1490</v>
      </c>
      <c r="AK92" s="126">
        <f t="shared" si="79"/>
        <v>1490</v>
      </c>
      <c r="AL92" s="126">
        <f t="shared" si="80"/>
        <v>1490</v>
      </c>
      <c r="AM92" s="126">
        <f t="shared" si="81"/>
        <v>1490</v>
      </c>
      <c r="AN92" s="126">
        <f t="shared" si="82"/>
        <v>1490</v>
      </c>
      <c r="AO92" s="126">
        <f t="shared" si="83"/>
        <v>1490</v>
      </c>
      <c r="AP92" s="126">
        <f t="shared" si="84"/>
        <v>1490</v>
      </c>
      <c r="AQ92" s="126">
        <f t="shared" si="85"/>
        <v>1490</v>
      </c>
      <c r="AR92" s="126">
        <f t="shared" si="86"/>
        <v>1490</v>
      </c>
      <c r="AS92" s="126">
        <f t="shared" si="87"/>
        <v>1490</v>
      </c>
      <c r="AT92" s="126">
        <f t="shared" si="88"/>
        <v>1490</v>
      </c>
      <c r="AU92" s="126">
        <f t="shared" si="89"/>
        <v>1490</v>
      </c>
      <c r="AV92" s="126">
        <f t="shared" si="90"/>
        <v>1490</v>
      </c>
      <c r="AW92" s="126">
        <f t="shared" si="91"/>
        <v>1490</v>
      </c>
      <c r="AX92" s="126">
        <f t="shared" si="92"/>
        <v>1490</v>
      </c>
      <c r="AY92" s="126">
        <f t="shared" si="93"/>
        <v>1490</v>
      </c>
      <c r="AZ92" s="126">
        <f t="shared" si="94"/>
        <v>1490</v>
      </c>
      <c r="BA92" s="126">
        <f t="shared" si="95"/>
        <v>1490</v>
      </c>
      <c r="BB92" s="126">
        <f t="shared" si="96"/>
        <v>1490</v>
      </c>
      <c r="BC92" s="126">
        <f t="shared" si="97"/>
        <v>1490</v>
      </c>
      <c r="BD92" s="126" t="s">
        <v>8</v>
      </c>
      <c r="BE92" s="126" t="s">
        <v>8</v>
      </c>
      <c r="BF92" s="126" t="s">
        <v>8</v>
      </c>
      <c r="BG92" s="126" t="s">
        <v>8</v>
      </c>
    </row>
    <row r="93" spans="1:59" x14ac:dyDescent="0.25">
      <c r="A93" s="128">
        <f t="shared" ref="A93:A156" si="98">A92+$B$24</f>
        <v>33001</v>
      </c>
      <c r="B93" s="128">
        <f t="shared" si="33"/>
        <v>33490</v>
      </c>
      <c r="C93" s="129"/>
      <c r="D93" t="s">
        <v>77</v>
      </c>
      <c r="E93" s="15" t="s">
        <v>77</v>
      </c>
      <c r="F93" s="15" t="s">
        <v>238</v>
      </c>
      <c r="G93" s="15">
        <v>64</v>
      </c>
      <c r="H93" s="125">
        <v>1</v>
      </c>
      <c r="I93" s="125">
        <v>1</v>
      </c>
      <c r="J93" s="125">
        <v>1</v>
      </c>
      <c r="K93" s="125">
        <v>1</v>
      </c>
      <c r="L93" s="126">
        <f t="shared" si="66"/>
        <v>0</v>
      </c>
      <c r="M93" s="126">
        <f t="shared" si="67"/>
        <v>0</v>
      </c>
      <c r="N93" s="126">
        <f t="shared" si="68"/>
        <v>0</v>
      </c>
      <c r="O93" s="126">
        <f t="shared" si="69"/>
        <v>0</v>
      </c>
      <c r="P93" s="126">
        <f>IFERROR(MIN(VLOOKUP(E93,Detalle!A:AA,$P$6,0),VLOOKUP(E93,Detalle!A:AA,$P$7,0),VLOOKUP(E93,Detalle!A:AA,$P$4,0)),0)</f>
        <v>0</v>
      </c>
      <c r="Q93" s="126">
        <f>IFERROR(MIN(VLOOKUP(E93,Detalle!A:AA,$Q$6,0),VLOOKUP(E93,Detalle!A:AA,$Q$7,0)),0)</f>
        <v>3990</v>
      </c>
      <c r="R93" s="126">
        <f>IFERROR(MIN(VLOOKUP(E93,Detalle!A:AA,$R$6,0),VLOOKUP(E93,Detalle!A:AA,$R$7,0)),0)</f>
        <v>9450</v>
      </c>
      <c r="S93" s="126">
        <f>IFERROR(MIN(VLOOKUP(E93,Detalle!A:AA,$S$6,0),VLOOKUP(E93,Detalle!A:AA,$S$7,0)),0)</f>
        <v>9450</v>
      </c>
      <c r="T93" s="126">
        <f>IFERROR(MAX(VLOOKUP(E93,Detalle!A:AA,$P$6,0),VLOOKUP(E93,Detalle!A:AA,$P$7,0),VLOOKUP(E93,Detalle!A:AA,$P$4,0)),0)</f>
        <v>0</v>
      </c>
      <c r="U93" s="126">
        <f>IFERROR(MAX(VLOOKUP(E93,Detalle!A:AA,$Q$6,0),VLOOKUP(E93,Detalle!A:AA,$Q$7,0)),0)</f>
        <v>5650</v>
      </c>
      <c r="V93" s="126">
        <f>IFERROR(MAX(VLOOKUP(E93,Detalle!A:AA,$R$6,0),VLOOKUP(E93,Detalle!A:AA,$R$7,0)),0)</f>
        <v>9990</v>
      </c>
      <c r="W93" s="126">
        <f>IFERROR(MAX(VLOOKUP(E93,Detalle!A:AA,$S$6,0),VLOOKUP(E93,Detalle!A:AA,$S$7,0)),0)</f>
        <v>9990</v>
      </c>
      <c r="X93" s="126">
        <f t="shared" si="70"/>
        <v>1490</v>
      </c>
      <c r="Y93" s="126">
        <f t="shared" si="71"/>
        <v>1490</v>
      </c>
      <c r="Z93" s="126">
        <f t="shared" si="72"/>
        <v>1490</v>
      </c>
      <c r="AA93" s="126">
        <f t="shared" si="73"/>
        <v>1490</v>
      </c>
      <c r="AB93" s="126">
        <f t="shared" si="74"/>
        <v>1490</v>
      </c>
      <c r="AC93" s="126">
        <f t="shared" si="75"/>
        <v>1490</v>
      </c>
      <c r="AD93" s="126">
        <f t="shared" si="76"/>
        <v>1490</v>
      </c>
      <c r="AE93" s="126">
        <f t="shared" si="77"/>
        <v>1490</v>
      </c>
      <c r="AF93" s="126" t="s">
        <v>8</v>
      </c>
      <c r="AG93" s="126" t="s">
        <v>8</v>
      </c>
      <c r="AH93" s="126" t="s">
        <v>8</v>
      </c>
      <c r="AI93" s="126" t="s">
        <v>8</v>
      </c>
      <c r="AJ93" s="126">
        <f t="shared" si="78"/>
        <v>1490</v>
      </c>
      <c r="AK93" s="126">
        <f t="shared" si="79"/>
        <v>1490</v>
      </c>
      <c r="AL93" s="126">
        <f t="shared" si="80"/>
        <v>1490</v>
      </c>
      <c r="AM93" s="126">
        <f t="shared" si="81"/>
        <v>1490</v>
      </c>
      <c r="AN93" s="126">
        <f t="shared" si="82"/>
        <v>1490</v>
      </c>
      <c r="AO93" s="126">
        <f t="shared" si="83"/>
        <v>1490</v>
      </c>
      <c r="AP93" s="126">
        <f t="shared" si="84"/>
        <v>1490</v>
      </c>
      <c r="AQ93" s="126">
        <f t="shared" si="85"/>
        <v>1490</v>
      </c>
      <c r="AR93" s="126">
        <f t="shared" si="86"/>
        <v>1490</v>
      </c>
      <c r="AS93" s="126">
        <f t="shared" si="87"/>
        <v>1490</v>
      </c>
      <c r="AT93" s="126">
        <f t="shared" si="88"/>
        <v>1490</v>
      </c>
      <c r="AU93" s="126">
        <f t="shared" si="89"/>
        <v>1490</v>
      </c>
      <c r="AV93" s="126">
        <f t="shared" si="90"/>
        <v>1490</v>
      </c>
      <c r="AW93" s="126">
        <f t="shared" si="91"/>
        <v>1490</v>
      </c>
      <c r="AX93" s="126">
        <f t="shared" si="92"/>
        <v>1490</v>
      </c>
      <c r="AY93" s="126">
        <f t="shared" si="93"/>
        <v>1490</v>
      </c>
      <c r="AZ93" s="126">
        <f t="shared" si="94"/>
        <v>1490</v>
      </c>
      <c r="BA93" s="126">
        <f t="shared" si="95"/>
        <v>1490</v>
      </c>
      <c r="BB93" s="126">
        <f t="shared" si="96"/>
        <v>1490</v>
      </c>
      <c r="BC93" s="126">
        <f t="shared" si="97"/>
        <v>1490</v>
      </c>
      <c r="BD93" s="126" t="s">
        <v>8</v>
      </c>
      <c r="BE93" s="126" t="s">
        <v>8</v>
      </c>
      <c r="BF93" s="126" t="s">
        <v>8</v>
      </c>
      <c r="BG93" s="126" t="s">
        <v>8</v>
      </c>
    </row>
    <row r="94" spans="1:59" x14ac:dyDescent="0.25">
      <c r="A94" s="128">
        <f t="shared" si="98"/>
        <v>33501</v>
      </c>
      <c r="B94" s="128">
        <f t="shared" si="33"/>
        <v>33990</v>
      </c>
      <c r="C94" s="129"/>
      <c r="D94" t="s">
        <v>78</v>
      </c>
      <c r="E94" s="15" t="s">
        <v>78</v>
      </c>
      <c r="F94" s="15" t="s">
        <v>238</v>
      </c>
      <c r="G94" s="15">
        <v>67</v>
      </c>
      <c r="H94" s="125">
        <v>1</v>
      </c>
      <c r="I94" s="125">
        <v>1</v>
      </c>
      <c r="J94" s="125">
        <v>1</v>
      </c>
      <c r="K94" s="125">
        <v>1</v>
      </c>
      <c r="L94" s="126">
        <f t="shared" si="66"/>
        <v>0</v>
      </c>
      <c r="M94" s="126">
        <f t="shared" si="67"/>
        <v>0</v>
      </c>
      <c r="N94" s="126">
        <f t="shared" si="68"/>
        <v>0</v>
      </c>
      <c r="O94" s="126">
        <f t="shared" si="69"/>
        <v>0</v>
      </c>
      <c r="P94" s="126">
        <f>IFERROR(MIN(VLOOKUP(E94,Detalle!A:AA,$P$6,0),VLOOKUP(E94,Detalle!A:AA,$P$7,0),VLOOKUP(E94,Detalle!A:AA,$P$4,0)),0)</f>
        <v>0</v>
      </c>
      <c r="Q94" s="126">
        <f>IFERROR(MIN(VLOOKUP(E94,Detalle!A:AA,$Q$6,0),VLOOKUP(E94,Detalle!A:AA,$Q$7,0)),0)</f>
        <v>5990</v>
      </c>
      <c r="R94" s="126">
        <f>IFERROR(MIN(VLOOKUP(E94,Detalle!A:AA,$R$6,0),VLOOKUP(E94,Detalle!A:AA,$R$7,0)),0)</f>
        <v>10890</v>
      </c>
      <c r="S94" s="126">
        <f>IFERROR(MIN(VLOOKUP(E94,Detalle!A:AA,$S$6,0),VLOOKUP(E94,Detalle!A:AA,$S$7,0)),0)</f>
        <v>10890</v>
      </c>
      <c r="T94" s="126">
        <f>IFERROR(MAX(VLOOKUP(E94,Detalle!A:AA,$P$6,0),VLOOKUP(E94,Detalle!A:AA,$P$7,0),VLOOKUP(E94,Detalle!A:AA,$P$4,0)),0)</f>
        <v>0</v>
      </c>
      <c r="U94" s="126">
        <f>IFERROR(MAX(VLOOKUP(E94,Detalle!A:AA,$Q$6,0),VLOOKUP(E94,Detalle!A:AA,$Q$7,0)),0)</f>
        <v>6490</v>
      </c>
      <c r="V94" s="126">
        <f>IFERROR(MAX(VLOOKUP(E94,Detalle!A:AA,$R$6,0),VLOOKUP(E94,Detalle!A:AA,$R$7,0)),0)</f>
        <v>11990</v>
      </c>
      <c r="W94" s="126">
        <f>IFERROR(MAX(VLOOKUP(E94,Detalle!A:AA,$S$6,0),VLOOKUP(E94,Detalle!A:AA,$S$7,0)),0)</f>
        <v>11990</v>
      </c>
      <c r="X94" s="126">
        <f t="shared" si="70"/>
        <v>1490</v>
      </c>
      <c r="Y94" s="126">
        <f t="shared" si="71"/>
        <v>1490</v>
      </c>
      <c r="Z94" s="126">
        <f t="shared" si="72"/>
        <v>1490</v>
      </c>
      <c r="AA94" s="126">
        <f t="shared" si="73"/>
        <v>1490</v>
      </c>
      <c r="AB94" s="126">
        <f t="shared" si="74"/>
        <v>1490</v>
      </c>
      <c r="AC94" s="126">
        <f t="shared" si="75"/>
        <v>1490</v>
      </c>
      <c r="AD94" s="126">
        <f t="shared" si="76"/>
        <v>1490</v>
      </c>
      <c r="AE94" s="126">
        <f t="shared" si="77"/>
        <v>1490</v>
      </c>
      <c r="AF94" s="126" t="s">
        <v>8</v>
      </c>
      <c r="AG94" s="126" t="s">
        <v>8</v>
      </c>
      <c r="AH94" s="126" t="s">
        <v>8</v>
      </c>
      <c r="AI94" s="126" t="s">
        <v>8</v>
      </c>
      <c r="AJ94" s="126">
        <f t="shared" si="78"/>
        <v>1490</v>
      </c>
      <c r="AK94" s="126">
        <f t="shared" si="79"/>
        <v>1490</v>
      </c>
      <c r="AL94" s="126">
        <f t="shared" si="80"/>
        <v>1490</v>
      </c>
      <c r="AM94" s="126">
        <f t="shared" si="81"/>
        <v>1490</v>
      </c>
      <c r="AN94" s="126">
        <f t="shared" si="82"/>
        <v>1490</v>
      </c>
      <c r="AO94" s="126">
        <f t="shared" si="83"/>
        <v>1490</v>
      </c>
      <c r="AP94" s="126">
        <f t="shared" si="84"/>
        <v>1490</v>
      </c>
      <c r="AQ94" s="126">
        <f t="shared" si="85"/>
        <v>1490</v>
      </c>
      <c r="AR94" s="126">
        <f t="shared" si="86"/>
        <v>1490</v>
      </c>
      <c r="AS94" s="126">
        <f t="shared" si="87"/>
        <v>1490</v>
      </c>
      <c r="AT94" s="126">
        <f t="shared" si="88"/>
        <v>1490</v>
      </c>
      <c r="AU94" s="126">
        <f t="shared" si="89"/>
        <v>1490</v>
      </c>
      <c r="AV94" s="126">
        <f t="shared" si="90"/>
        <v>1490</v>
      </c>
      <c r="AW94" s="126">
        <f t="shared" si="91"/>
        <v>1490</v>
      </c>
      <c r="AX94" s="126">
        <f t="shared" si="92"/>
        <v>1490</v>
      </c>
      <c r="AY94" s="126">
        <f t="shared" si="93"/>
        <v>1490</v>
      </c>
      <c r="AZ94" s="126">
        <f t="shared" si="94"/>
        <v>1490</v>
      </c>
      <c r="BA94" s="126">
        <f t="shared" si="95"/>
        <v>1490</v>
      </c>
      <c r="BB94" s="126">
        <f t="shared" si="96"/>
        <v>1490</v>
      </c>
      <c r="BC94" s="126">
        <f t="shared" si="97"/>
        <v>1490</v>
      </c>
      <c r="BD94" s="126" t="s">
        <v>8</v>
      </c>
      <c r="BE94" s="126" t="s">
        <v>8</v>
      </c>
      <c r="BF94" s="126" t="s">
        <v>8</v>
      </c>
      <c r="BG94" s="126" t="s">
        <v>8</v>
      </c>
    </row>
    <row r="95" spans="1:59" x14ac:dyDescent="0.25">
      <c r="A95" s="128">
        <f t="shared" si="98"/>
        <v>34001</v>
      </c>
      <c r="B95" s="128">
        <f t="shared" si="33"/>
        <v>34490</v>
      </c>
      <c r="C95" s="129"/>
      <c r="D95" t="s">
        <v>79</v>
      </c>
      <c r="E95" s="15" t="s">
        <v>79</v>
      </c>
      <c r="F95" s="15" t="s">
        <v>238</v>
      </c>
      <c r="G95" s="15">
        <v>76</v>
      </c>
      <c r="H95" s="125">
        <v>1</v>
      </c>
      <c r="I95" s="125">
        <v>1</v>
      </c>
      <c r="J95" s="125">
        <v>1</v>
      </c>
      <c r="K95" s="125">
        <v>1</v>
      </c>
      <c r="L95" s="126">
        <f t="shared" si="66"/>
        <v>0</v>
      </c>
      <c r="M95" s="126">
        <f t="shared" si="67"/>
        <v>0</v>
      </c>
      <c r="N95" s="126">
        <f t="shared" si="68"/>
        <v>0</v>
      </c>
      <c r="O95" s="126">
        <f t="shared" si="69"/>
        <v>0</v>
      </c>
      <c r="P95" s="126">
        <f>IFERROR(MIN(VLOOKUP(E95,Detalle!A:AA,$P$6,0),VLOOKUP(E95,Detalle!A:AA,$P$7,0),VLOOKUP(E95,Detalle!A:AA,$P$4,0)),0)</f>
        <v>0</v>
      </c>
      <c r="Q95" s="126">
        <f>IFERROR(MIN(VLOOKUP(E95,Detalle!A:AA,$Q$6,0),VLOOKUP(E95,Detalle!A:AA,$Q$7,0)),0)</f>
        <v>3990</v>
      </c>
      <c r="R95" s="126">
        <f>IFERROR(MIN(VLOOKUP(E95,Detalle!A:AA,$R$6,0),VLOOKUP(E95,Detalle!A:AA,$R$7,0)),0)</f>
        <v>8590</v>
      </c>
      <c r="S95" s="126">
        <f>IFERROR(MIN(VLOOKUP(E95,Detalle!A:AA,$S$6,0),VLOOKUP(E95,Detalle!A:AA,$S$7,0)),0)</f>
        <v>8590</v>
      </c>
      <c r="T95" s="126">
        <f>IFERROR(MAX(VLOOKUP(E95,Detalle!A:AA,$P$6,0),VLOOKUP(E95,Detalle!A:AA,$P$7,0),VLOOKUP(E95,Detalle!A:AA,$P$4,0)),0)</f>
        <v>0</v>
      </c>
      <c r="U95" s="126">
        <f>IFERROR(MAX(VLOOKUP(E95,Detalle!A:AA,$Q$6,0),VLOOKUP(E95,Detalle!A:AA,$Q$7,0)),0)</f>
        <v>4990</v>
      </c>
      <c r="V95" s="126">
        <f>IFERROR(MAX(VLOOKUP(E95,Detalle!A:AA,$R$6,0),VLOOKUP(E95,Detalle!A:AA,$R$7,0)),0)</f>
        <v>9990</v>
      </c>
      <c r="W95" s="126">
        <f>IFERROR(MAX(VLOOKUP(E95,Detalle!A:AA,$S$6,0),VLOOKUP(E95,Detalle!A:AA,$S$7,0)),0)</f>
        <v>9990</v>
      </c>
      <c r="X95" s="126">
        <f t="shared" si="70"/>
        <v>1490</v>
      </c>
      <c r="Y95" s="126">
        <f t="shared" si="71"/>
        <v>1490</v>
      </c>
      <c r="Z95" s="126">
        <f t="shared" si="72"/>
        <v>1490</v>
      </c>
      <c r="AA95" s="126">
        <f t="shared" si="73"/>
        <v>1490</v>
      </c>
      <c r="AB95" s="126">
        <f t="shared" si="74"/>
        <v>1490</v>
      </c>
      <c r="AC95" s="126">
        <f t="shared" si="75"/>
        <v>1490</v>
      </c>
      <c r="AD95" s="126">
        <f t="shared" si="76"/>
        <v>1490</v>
      </c>
      <c r="AE95" s="126">
        <f t="shared" si="77"/>
        <v>1490</v>
      </c>
      <c r="AF95" s="126" t="s">
        <v>8</v>
      </c>
      <c r="AG95" s="126" t="s">
        <v>8</v>
      </c>
      <c r="AH95" s="126" t="s">
        <v>8</v>
      </c>
      <c r="AI95" s="126" t="s">
        <v>8</v>
      </c>
      <c r="AJ95" s="126">
        <f t="shared" si="78"/>
        <v>1490</v>
      </c>
      <c r="AK95" s="126">
        <f t="shared" si="79"/>
        <v>1490</v>
      </c>
      <c r="AL95" s="126">
        <f t="shared" si="80"/>
        <v>1490</v>
      </c>
      <c r="AM95" s="126">
        <f t="shared" si="81"/>
        <v>1490</v>
      </c>
      <c r="AN95" s="126">
        <f t="shared" si="82"/>
        <v>1490</v>
      </c>
      <c r="AO95" s="126">
        <f t="shared" si="83"/>
        <v>1490</v>
      </c>
      <c r="AP95" s="126">
        <f t="shared" si="84"/>
        <v>1490</v>
      </c>
      <c r="AQ95" s="126">
        <f t="shared" si="85"/>
        <v>1490</v>
      </c>
      <c r="AR95" s="126">
        <f t="shared" si="86"/>
        <v>1490</v>
      </c>
      <c r="AS95" s="126">
        <f t="shared" si="87"/>
        <v>1490</v>
      </c>
      <c r="AT95" s="126">
        <f t="shared" si="88"/>
        <v>1490</v>
      </c>
      <c r="AU95" s="126">
        <f t="shared" si="89"/>
        <v>1490</v>
      </c>
      <c r="AV95" s="126">
        <f t="shared" si="90"/>
        <v>1490</v>
      </c>
      <c r="AW95" s="126">
        <f t="shared" si="91"/>
        <v>1490</v>
      </c>
      <c r="AX95" s="126">
        <f t="shared" si="92"/>
        <v>1490</v>
      </c>
      <c r="AY95" s="126">
        <f t="shared" si="93"/>
        <v>1490</v>
      </c>
      <c r="AZ95" s="126">
        <f t="shared" si="94"/>
        <v>1490</v>
      </c>
      <c r="BA95" s="126">
        <f t="shared" si="95"/>
        <v>1490</v>
      </c>
      <c r="BB95" s="126">
        <f t="shared" si="96"/>
        <v>1490</v>
      </c>
      <c r="BC95" s="126">
        <f t="shared" si="97"/>
        <v>1490</v>
      </c>
      <c r="BD95" s="126" t="s">
        <v>8</v>
      </c>
      <c r="BE95" s="126" t="s">
        <v>8</v>
      </c>
      <c r="BF95" s="126" t="s">
        <v>8</v>
      </c>
      <c r="BG95" s="126" t="s">
        <v>8</v>
      </c>
    </row>
    <row r="96" spans="1:59" x14ac:dyDescent="0.25">
      <c r="A96" s="128">
        <f t="shared" si="98"/>
        <v>34501</v>
      </c>
      <c r="B96" s="128">
        <f t="shared" ref="B96:B159" si="99">B95+$B$24</f>
        <v>34990</v>
      </c>
      <c r="C96" s="129"/>
      <c r="D96" t="s">
        <v>81</v>
      </c>
      <c r="E96" s="15" t="s">
        <v>81</v>
      </c>
      <c r="F96" s="15" t="s">
        <v>238</v>
      </c>
      <c r="G96" s="15">
        <v>81</v>
      </c>
      <c r="H96" s="125">
        <v>1</v>
      </c>
      <c r="I96" s="125">
        <v>1</v>
      </c>
      <c r="J96" s="125">
        <v>1</v>
      </c>
      <c r="K96" s="125">
        <v>1</v>
      </c>
      <c r="L96" s="126">
        <f t="shared" si="66"/>
        <v>0</v>
      </c>
      <c r="M96" s="126">
        <f t="shared" si="67"/>
        <v>0</v>
      </c>
      <c r="N96" s="126">
        <f t="shared" si="68"/>
        <v>0</v>
      </c>
      <c r="O96" s="126">
        <f t="shared" si="69"/>
        <v>0</v>
      </c>
      <c r="P96" s="126">
        <f>IFERROR(MIN(VLOOKUP(E96,Detalle!A:AA,$P$6,0),VLOOKUP(E96,Detalle!A:AA,$P$7,0),VLOOKUP(E96,Detalle!A:AA,$P$4,0)),0)</f>
        <v>0</v>
      </c>
      <c r="Q96" s="126">
        <f>IFERROR(MIN(VLOOKUP(E96,Detalle!A:AA,$Q$6,0),VLOOKUP(E96,Detalle!A:AA,$Q$7,0)),0)</f>
        <v>4990</v>
      </c>
      <c r="R96" s="126">
        <f>IFERROR(MIN(VLOOKUP(E96,Detalle!A:AA,$R$6,0),VLOOKUP(E96,Detalle!A:AA,$R$7,0)),0)</f>
        <v>9990</v>
      </c>
      <c r="S96" s="126">
        <f>IFERROR(MIN(VLOOKUP(E96,Detalle!A:AA,$S$6,0),VLOOKUP(E96,Detalle!A:AA,$S$7,0)),0)</f>
        <v>9990</v>
      </c>
      <c r="T96" s="126">
        <f>IFERROR(MAX(VLOOKUP(E96,Detalle!A:AA,$P$6,0),VLOOKUP(E96,Detalle!A:AA,$P$7,0),VLOOKUP(E96,Detalle!A:AA,$P$4,0)),0)</f>
        <v>0</v>
      </c>
      <c r="U96" s="126">
        <f>IFERROR(MAX(VLOOKUP(E96,Detalle!A:AA,$Q$6,0),VLOOKUP(E96,Detalle!A:AA,$Q$7,0)),0)</f>
        <v>6650</v>
      </c>
      <c r="V96" s="126">
        <f>IFERROR(MAX(VLOOKUP(E96,Detalle!A:AA,$R$6,0),VLOOKUP(E96,Detalle!A:AA,$R$7,0)),0)</f>
        <v>9990</v>
      </c>
      <c r="W96" s="126">
        <f>IFERROR(MAX(VLOOKUP(E96,Detalle!A:AA,$S$6,0),VLOOKUP(E96,Detalle!A:AA,$S$7,0)),0)</f>
        <v>9990</v>
      </c>
      <c r="X96" s="126">
        <f t="shared" si="70"/>
        <v>1490</v>
      </c>
      <c r="Y96" s="126">
        <f t="shared" si="71"/>
        <v>1490</v>
      </c>
      <c r="Z96" s="126">
        <f t="shared" si="72"/>
        <v>1490</v>
      </c>
      <c r="AA96" s="126">
        <f t="shared" si="73"/>
        <v>1490</v>
      </c>
      <c r="AB96" s="126">
        <f t="shared" si="74"/>
        <v>1490</v>
      </c>
      <c r="AC96" s="126">
        <f t="shared" si="75"/>
        <v>1490</v>
      </c>
      <c r="AD96" s="126">
        <f t="shared" si="76"/>
        <v>1490</v>
      </c>
      <c r="AE96" s="126">
        <f t="shared" si="77"/>
        <v>1490</v>
      </c>
      <c r="AF96" s="126" t="s">
        <v>8</v>
      </c>
      <c r="AG96" s="126" t="s">
        <v>8</v>
      </c>
      <c r="AH96" s="126" t="s">
        <v>8</v>
      </c>
      <c r="AI96" s="126" t="s">
        <v>8</v>
      </c>
      <c r="AJ96" s="126">
        <f t="shared" si="78"/>
        <v>1490</v>
      </c>
      <c r="AK96" s="126">
        <f t="shared" si="79"/>
        <v>1490</v>
      </c>
      <c r="AL96" s="126">
        <f t="shared" si="80"/>
        <v>1490</v>
      </c>
      <c r="AM96" s="126">
        <f t="shared" si="81"/>
        <v>1490</v>
      </c>
      <c r="AN96" s="126">
        <f t="shared" si="82"/>
        <v>1490</v>
      </c>
      <c r="AO96" s="126">
        <f t="shared" si="83"/>
        <v>1490</v>
      </c>
      <c r="AP96" s="126">
        <f t="shared" si="84"/>
        <v>1490</v>
      </c>
      <c r="AQ96" s="126">
        <f t="shared" si="85"/>
        <v>1490</v>
      </c>
      <c r="AR96" s="126">
        <f t="shared" si="86"/>
        <v>1490</v>
      </c>
      <c r="AS96" s="126">
        <f t="shared" si="87"/>
        <v>1490</v>
      </c>
      <c r="AT96" s="126">
        <f t="shared" si="88"/>
        <v>1490</v>
      </c>
      <c r="AU96" s="126">
        <f t="shared" si="89"/>
        <v>1490</v>
      </c>
      <c r="AV96" s="126">
        <f t="shared" si="90"/>
        <v>1490</v>
      </c>
      <c r="AW96" s="126">
        <f t="shared" si="91"/>
        <v>1490</v>
      </c>
      <c r="AX96" s="126">
        <f t="shared" si="92"/>
        <v>1490</v>
      </c>
      <c r="AY96" s="126">
        <f t="shared" si="93"/>
        <v>1490</v>
      </c>
      <c r="AZ96" s="126">
        <f t="shared" si="94"/>
        <v>1490</v>
      </c>
      <c r="BA96" s="126">
        <f t="shared" si="95"/>
        <v>1490</v>
      </c>
      <c r="BB96" s="126">
        <f t="shared" si="96"/>
        <v>1490</v>
      </c>
      <c r="BC96" s="126">
        <f t="shared" si="97"/>
        <v>1490</v>
      </c>
      <c r="BD96" s="126" t="s">
        <v>8</v>
      </c>
      <c r="BE96" s="126" t="s">
        <v>8</v>
      </c>
      <c r="BF96" s="126" t="s">
        <v>8</v>
      </c>
      <c r="BG96" s="126" t="s">
        <v>8</v>
      </c>
    </row>
    <row r="97" spans="1:59" x14ac:dyDescent="0.25">
      <c r="A97" s="128">
        <f t="shared" si="98"/>
        <v>35001</v>
      </c>
      <c r="B97" s="128">
        <f t="shared" si="99"/>
        <v>35490</v>
      </c>
      <c r="C97" s="129"/>
      <c r="D97" t="s">
        <v>87</v>
      </c>
      <c r="E97" s="15" t="s">
        <v>87</v>
      </c>
      <c r="F97" s="15" t="s">
        <v>227</v>
      </c>
      <c r="G97" s="15">
        <v>161</v>
      </c>
      <c r="H97" s="125">
        <v>1</v>
      </c>
      <c r="I97" s="125">
        <v>1</v>
      </c>
      <c r="J97" s="125">
        <v>1</v>
      </c>
      <c r="K97" s="125">
        <v>1</v>
      </c>
      <c r="L97" s="126">
        <f t="shared" si="66"/>
        <v>0</v>
      </c>
      <c r="M97" s="126">
        <f t="shared" si="67"/>
        <v>0</v>
      </c>
      <c r="N97" s="126">
        <f t="shared" si="68"/>
        <v>0</v>
      </c>
      <c r="O97" s="126">
        <f t="shared" si="69"/>
        <v>0</v>
      </c>
      <c r="P97" s="126">
        <f>IFERROR(MIN(VLOOKUP(E97,Detalle!A:AA,$P$6,0),VLOOKUP(E97,Detalle!A:AA,$P$7,0),VLOOKUP(E97,Detalle!A:AA,$P$4,0)),0)</f>
        <v>0</v>
      </c>
      <c r="Q97" s="126">
        <f>IFERROR(MIN(VLOOKUP(E97,Detalle!A:AA,$Q$6,0),VLOOKUP(E97,Detalle!A:AA,$Q$7,0)),0)</f>
        <v>5990</v>
      </c>
      <c r="R97" s="126">
        <f>IFERROR(MIN(VLOOKUP(E97,Detalle!A:AA,$R$6,0),VLOOKUP(E97,Detalle!A:AA,$R$7,0)),0)</f>
        <v>8990</v>
      </c>
      <c r="S97" s="126">
        <f>IFERROR(MIN(VLOOKUP(E97,Detalle!A:AA,$S$6,0),VLOOKUP(E97,Detalle!A:AA,$S$7,0)),0)</f>
        <v>8990</v>
      </c>
      <c r="T97" s="126">
        <f>IFERROR(MAX(VLOOKUP(E97,Detalle!A:AA,$P$6,0),VLOOKUP(E97,Detalle!A:AA,$P$7,0),VLOOKUP(E97,Detalle!A:AA,$P$4,0)),0)</f>
        <v>0</v>
      </c>
      <c r="U97" s="126">
        <f>IFERROR(MAX(VLOOKUP(E97,Detalle!A:AA,$Q$6,0),VLOOKUP(E97,Detalle!A:AA,$Q$7,0)),0)</f>
        <v>6990</v>
      </c>
      <c r="V97" s="126">
        <f>IFERROR(MAX(VLOOKUP(E97,Detalle!A:AA,$R$6,0),VLOOKUP(E97,Detalle!A:AA,$R$7,0)),0)</f>
        <v>14990</v>
      </c>
      <c r="W97" s="126">
        <f>IFERROR(MAX(VLOOKUP(E97,Detalle!A:AA,$S$6,0),VLOOKUP(E97,Detalle!A:AA,$S$7,0)),0)</f>
        <v>14990</v>
      </c>
      <c r="X97" s="126">
        <f t="shared" si="70"/>
        <v>1490</v>
      </c>
      <c r="Y97" s="126">
        <f t="shared" si="71"/>
        <v>1490</v>
      </c>
      <c r="Z97" s="126">
        <f t="shared" si="72"/>
        <v>1490</v>
      </c>
      <c r="AA97" s="126">
        <f t="shared" si="73"/>
        <v>1490</v>
      </c>
      <c r="AB97" s="126">
        <f t="shared" si="74"/>
        <v>1490</v>
      </c>
      <c r="AC97" s="126">
        <f t="shared" si="75"/>
        <v>1490</v>
      </c>
      <c r="AD97" s="126">
        <f t="shared" si="76"/>
        <v>1490</v>
      </c>
      <c r="AE97" s="126">
        <f t="shared" si="77"/>
        <v>1490</v>
      </c>
      <c r="AF97" s="126" t="s">
        <v>8</v>
      </c>
      <c r="AG97" s="126" t="s">
        <v>8</v>
      </c>
      <c r="AH97" s="126" t="s">
        <v>8</v>
      </c>
      <c r="AI97" s="126" t="s">
        <v>8</v>
      </c>
      <c r="AJ97" s="126">
        <f t="shared" si="78"/>
        <v>1490</v>
      </c>
      <c r="AK97" s="126">
        <f t="shared" si="79"/>
        <v>1490</v>
      </c>
      <c r="AL97" s="126">
        <f t="shared" si="80"/>
        <v>1490</v>
      </c>
      <c r="AM97" s="126">
        <f t="shared" si="81"/>
        <v>1490</v>
      </c>
      <c r="AN97" s="126">
        <f t="shared" si="82"/>
        <v>1490</v>
      </c>
      <c r="AO97" s="126">
        <f t="shared" si="83"/>
        <v>1490</v>
      </c>
      <c r="AP97" s="126">
        <f t="shared" si="84"/>
        <v>1490</v>
      </c>
      <c r="AQ97" s="126">
        <f t="shared" si="85"/>
        <v>1490</v>
      </c>
      <c r="AR97" s="126">
        <f t="shared" si="86"/>
        <v>1490</v>
      </c>
      <c r="AS97" s="126">
        <f t="shared" si="87"/>
        <v>1490</v>
      </c>
      <c r="AT97" s="126">
        <f t="shared" si="88"/>
        <v>1490</v>
      </c>
      <c r="AU97" s="126">
        <f t="shared" si="89"/>
        <v>1490</v>
      </c>
      <c r="AV97" s="126">
        <f t="shared" si="90"/>
        <v>1490</v>
      </c>
      <c r="AW97" s="126">
        <f t="shared" si="91"/>
        <v>1490</v>
      </c>
      <c r="AX97" s="126">
        <f t="shared" si="92"/>
        <v>1490</v>
      </c>
      <c r="AY97" s="126">
        <f t="shared" si="93"/>
        <v>1490</v>
      </c>
      <c r="AZ97" s="126">
        <f t="shared" si="94"/>
        <v>1490</v>
      </c>
      <c r="BA97" s="126">
        <f t="shared" si="95"/>
        <v>1490</v>
      </c>
      <c r="BB97" s="126">
        <f t="shared" si="96"/>
        <v>1490</v>
      </c>
      <c r="BC97" s="126">
        <f t="shared" si="97"/>
        <v>1490</v>
      </c>
      <c r="BD97" s="126" t="s">
        <v>8</v>
      </c>
      <c r="BE97" s="126" t="s">
        <v>8</v>
      </c>
      <c r="BF97" s="126" t="s">
        <v>8</v>
      </c>
      <c r="BG97" s="126" t="s">
        <v>8</v>
      </c>
    </row>
    <row r="98" spans="1:59" x14ac:dyDescent="0.25">
      <c r="A98" s="128">
        <f t="shared" si="98"/>
        <v>35501</v>
      </c>
      <c r="B98" s="128">
        <f t="shared" si="99"/>
        <v>35990</v>
      </c>
      <c r="C98" s="129"/>
      <c r="D98" t="s">
        <v>88</v>
      </c>
      <c r="E98" s="15" t="s">
        <v>88</v>
      </c>
      <c r="F98" s="15" t="s">
        <v>227</v>
      </c>
      <c r="G98" s="15">
        <v>371</v>
      </c>
      <c r="H98" s="125">
        <v>1</v>
      </c>
      <c r="I98" s="125">
        <v>1</v>
      </c>
      <c r="J98" s="125">
        <v>1</v>
      </c>
      <c r="K98" s="125">
        <v>1</v>
      </c>
      <c r="L98" s="126">
        <f t="shared" si="66"/>
        <v>0</v>
      </c>
      <c r="M98" s="126">
        <f t="shared" si="67"/>
        <v>0</v>
      </c>
      <c r="N98" s="126">
        <f t="shared" si="68"/>
        <v>0</v>
      </c>
      <c r="O98" s="126">
        <f t="shared" si="69"/>
        <v>0</v>
      </c>
      <c r="P98" s="126">
        <f>IFERROR(MIN(VLOOKUP(E98,Detalle!A:AA,$P$6,0),VLOOKUP(E98,Detalle!A:AA,$P$7,0),VLOOKUP(E98,Detalle!A:AA,$P$4,0)),0)</f>
        <v>0</v>
      </c>
      <c r="Q98" s="126">
        <f>IFERROR(MIN(VLOOKUP(E98,Detalle!A:AA,$Q$6,0),VLOOKUP(E98,Detalle!A:AA,$Q$7,0)),0)</f>
        <v>4990</v>
      </c>
      <c r="R98" s="126">
        <f>IFERROR(MIN(VLOOKUP(E98,Detalle!A:AA,$R$6,0),VLOOKUP(E98,Detalle!A:AA,$R$7,0)),0)</f>
        <v>12990</v>
      </c>
      <c r="S98" s="126">
        <f>IFERROR(MIN(VLOOKUP(E98,Detalle!A:AA,$S$6,0),VLOOKUP(E98,Detalle!A:AA,$S$7,0)),0)</f>
        <v>12990</v>
      </c>
      <c r="T98" s="126">
        <f>IFERROR(MAX(VLOOKUP(E98,Detalle!A:AA,$P$6,0),VLOOKUP(E98,Detalle!A:AA,$P$7,0),VLOOKUP(E98,Detalle!A:AA,$P$4,0)),0)</f>
        <v>0</v>
      </c>
      <c r="U98" s="126">
        <f>IFERROR(MAX(VLOOKUP(E98,Detalle!A:AA,$Q$6,0),VLOOKUP(E98,Detalle!A:AA,$Q$7,0)),0)</f>
        <v>6490</v>
      </c>
      <c r="V98" s="126">
        <f>IFERROR(MAX(VLOOKUP(E98,Detalle!A:AA,$R$6,0),VLOOKUP(E98,Detalle!A:AA,$R$7,0)),0)</f>
        <v>14990</v>
      </c>
      <c r="W98" s="126">
        <f>IFERROR(MAX(VLOOKUP(E98,Detalle!A:AA,$S$6,0),VLOOKUP(E98,Detalle!A:AA,$S$7,0)),0)</f>
        <v>14990</v>
      </c>
      <c r="X98" s="126">
        <f t="shared" si="70"/>
        <v>1490</v>
      </c>
      <c r="Y98" s="126">
        <f t="shared" si="71"/>
        <v>1490</v>
      </c>
      <c r="Z98" s="126">
        <f t="shared" si="72"/>
        <v>1490</v>
      </c>
      <c r="AA98" s="126">
        <f t="shared" si="73"/>
        <v>1490</v>
      </c>
      <c r="AB98" s="126">
        <f t="shared" si="74"/>
        <v>1490</v>
      </c>
      <c r="AC98" s="126">
        <f t="shared" si="75"/>
        <v>1490</v>
      </c>
      <c r="AD98" s="126">
        <f t="shared" si="76"/>
        <v>1490</v>
      </c>
      <c r="AE98" s="126">
        <f t="shared" si="77"/>
        <v>1490</v>
      </c>
      <c r="AF98" s="126" t="s">
        <v>8</v>
      </c>
      <c r="AG98" s="126" t="s">
        <v>8</v>
      </c>
      <c r="AH98" s="126" t="s">
        <v>8</v>
      </c>
      <c r="AI98" s="126" t="s">
        <v>8</v>
      </c>
      <c r="AJ98" s="126">
        <f t="shared" si="78"/>
        <v>1490</v>
      </c>
      <c r="AK98" s="126">
        <f t="shared" si="79"/>
        <v>1490</v>
      </c>
      <c r="AL98" s="126">
        <f t="shared" si="80"/>
        <v>1490</v>
      </c>
      <c r="AM98" s="126">
        <f t="shared" si="81"/>
        <v>1490</v>
      </c>
      <c r="AN98" s="126">
        <f t="shared" si="82"/>
        <v>1490</v>
      </c>
      <c r="AO98" s="126">
        <f t="shared" si="83"/>
        <v>1490</v>
      </c>
      <c r="AP98" s="126">
        <f t="shared" si="84"/>
        <v>1490</v>
      </c>
      <c r="AQ98" s="126">
        <f t="shared" si="85"/>
        <v>1490</v>
      </c>
      <c r="AR98" s="126">
        <f t="shared" si="86"/>
        <v>1490</v>
      </c>
      <c r="AS98" s="126">
        <f t="shared" si="87"/>
        <v>1490</v>
      </c>
      <c r="AT98" s="126">
        <f t="shared" si="88"/>
        <v>1490</v>
      </c>
      <c r="AU98" s="126">
        <f t="shared" si="89"/>
        <v>1490</v>
      </c>
      <c r="AV98" s="126">
        <f t="shared" si="90"/>
        <v>1490</v>
      </c>
      <c r="AW98" s="126">
        <f t="shared" si="91"/>
        <v>1490</v>
      </c>
      <c r="AX98" s="126">
        <f t="shared" si="92"/>
        <v>1490</v>
      </c>
      <c r="AY98" s="126">
        <f t="shared" si="93"/>
        <v>1490</v>
      </c>
      <c r="AZ98" s="126">
        <f t="shared" si="94"/>
        <v>1490</v>
      </c>
      <c r="BA98" s="126">
        <f t="shared" si="95"/>
        <v>1490</v>
      </c>
      <c r="BB98" s="126">
        <f t="shared" si="96"/>
        <v>1490</v>
      </c>
      <c r="BC98" s="126">
        <f t="shared" si="97"/>
        <v>1490</v>
      </c>
      <c r="BD98" s="126" t="s">
        <v>8</v>
      </c>
      <c r="BE98" s="126" t="s">
        <v>8</v>
      </c>
      <c r="BF98" s="126" t="s">
        <v>8</v>
      </c>
      <c r="BG98" s="126" t="s">
        <v>8</v>
      </c>
    </row>
    <row r="99" spans="1:59" x14ac:dyDescent="0.25">
      <c r="A99" s="128">
        <f t="shared" si="98"/>
        <v>36001</v>
      </c>
      <c r="B99" s="128">
        <f t="shared" si="99"/>
        <v>36490</v>
      </c>
      <c r="C99" s="129"/>
      <c r="D99" t="s">
        <v>91</v>
      </c>
      <c r="E99" s="15" t="s">
        <v>91</v>
      </c>
      <c r="F99" s="15" t="s">
        <v>227</v>
      </c>
      <c r="G99" s="15">
        <v>173</v>
      </c>
      <c r="H99" s="125">
        <v>1</v>
      </c>
      <c r="I99" s="125">
        <v>1</v>
      </c>
      <c r="J99" s="125">
        <v>1</v>
      </c>
      <c r="K99" s="125">
        <v>1</v>
      </c>
      <c r="L99" s="126">
        <f t="shared" si="66"/>
        <v>0</v>
      </c>
      <c r="M99" s="126">
        <f t="shared" si="67"/>
        <v>0</v>
      </c>
      <c r="N99" s="126">
        <f t="shared" si="68"/>
        <v>0</v>
      </c>
      <c r="O99" s="126">
        <f t="shared" si="69"/>
        <v>0</v>
      </c>
      <c r="P99" s="126">
        <f>IFERROR(MIN(VLOOKUP(E99,Detalle!A:AA,$P$6,0),VLOOKUP(E99,Detalle!A:AA,$P$7,0),VLOOKUP(E99,Detalle!A:AA,$P$4,0)),0)</f>
        <v>0</v>
      </c>
      <c r="Q99" s="126">
        <f>IFERROR(MIN(VLOOKUP(E99,Detalle!A:AA,$Q$6,0),VLOOKUP(E99,Detalle!A:AA,$Q$7,0)),0)</f>
        <v>4990</v>
      </c>
      <c r="R99" s="126">
        <f>IFERROR(MIN(VLOOKUP(E99,Detalle!A:AA,$R$6,0),VLOOKUP(E99,Detalle!A:AA,$R$7,0)),0)</f>
        <v>11990</v>
      </c>
      <c r="S99" s="126">
        <f>IFERROR(MIN(VLOOKUP(E99,Detalle!A:AA,$S$6,0),VLOOKUP(E99,Detalle!A:AA,$S$7,0)),0)</f>
        <v>11990</v>
      </c>
      <c r="T99" s="126">
        <f>IFERROR(MAX(VLOOKUP(E99,Detalle!A:AA,$P$6,0),VLOOKUP(E99,Detalle!A:AA,$P$7,0),VLOOKUP(E99,Detalle!A:AA,$P$4,0)),0)</f>
        <v>0</v>
      </c>
      <c r="U99" s="126">
        <f>IFERROR(MAX(VLOOKUP(E99,Detalle!A:AA,$Q$6,0),VLOOKUP(E99,Detalle!A:AA,$Q$7,0)),0)</f>
        <v>6490</v>
      </c>
      <c r="V99" s="126">
        <f>IFERROR(MAX(VLOOKUP(E99,Detalle!A:AA,$R$6,0),VLOOKUP(E99,Detalle!A:AA,$R$7,0)),0)</f>
        <v>14990</v>
      </c>
      <c r="W99" s="126">
        <f>IFERROR(MAX(VLOOKUP(E99,Detalle!A:AA,$S$6,0),VLOOKUP(E99,Detalle!A:AA,$S$7,0)),0)</f>
        <v>14990</v>
      </c>
      <c r="X99" s="126">
        <f t="shared" si="70"/>
        <v>1490</v>
      </c>
      <c r="Y99" s="126">
        <f t="shared" si="71"/>
        <v>1490</v>
      </c>
      <c r="Z99" s="126">
        <f t="shared" si="72"/>
        <v>1490</v>
      </c>
      <c r="AA99" s="126">
        <f t="shared" si="73"/>
        <v>1490</v>
      </c>
      <c r="AB99" s="126">
        <f t="shared" si="74"/>
        <v>1490</v>
      </c>
      <c r="AC99" s="126">
        <f t="shared" si="75"/>
        <v>1490</v>
      </c>
      <c r="AD99" s="126">
        <f t="shared" si="76"/>
        <v>1490</v>
      </c>
      <c r="AE99" s="126">
        <f t="shared" si="77"/>
        <v>1490</v>
      </c>
      <c r="AF99" s="126" t="s">
        <v>8</v>
      </c>
      <c r="AG99" s="126" t="s">
        <v>8</v>
      </c>
      <c r="AH99" s="126" t="s">
        <v>8</v>
      </c>
      <c r="AI99" s="126" t="s">
        <v>8</v>
      </c>
      <c r="AJ99" s="126">
        <f t="shared" si="78"/>
        <v>1490</v>
      </c>
      <c r="AK99" s="126">
        <f t="shared" si="79"/>
        <v>1490</v>
      </c>
      <c r="AL99" s="126">
        <f t="shared" si="80"/>
        <v>1490</v>
      </c>
      <c r="AM99" s="126">
        <f t="shared" si="81"/>
        <v>1490</v>
      </c>
      <c r="AN99" s="126">
        <f t="shared" si="82"/>
        <v>1490</v>
      </c>
      <c r="AO99" s="126">
        <f t="shared" si="83"/>
        <v>1490</v>
      </c>
      <c r="AP99" s="126">
        <f t="shared" si="84"/>
        <v>1490</v>
      </c>
      <c r="AQ99" s="126">
        <f t="shared" si="85"/>
        <v>1490</v>
      </c>
      <c r="AR99" s="126">
        <f t="shared" si="86"/>
        <v>1490</v>
      </c>
      <c r="AS99" s="126">
        <f t="shared" si="87"/>
        <v>1490</v>
      </c>
      <c r="AT99" s="126">
        <f t="shared" si="88"/>
        <v>1490</v>
      </c>
      <c r="AU99" s="126">
        <f t="shared" si="89"/>
        <v>1490</v>
      </c>
      <c r="AV99" s="126">
        <f t="shared" si="90"/>
        <v>1490</v>
      </c>
      <c r="AW99" s="126">
        <f t="shared" si="91"/>
        <v>1490</v>
      </c>
      <c r="AX99" s="126">
        <f t="shared" si="92"/>
        <v>1490</v>
      </c>
      <c r="AY99" s="126">
        <f t="shared" si="93"/>
        <v>1490</v>
      </c>
      <c r="AZ99" s="126">
        <f t="shared" si="94"/>
        <v>1490</v>
      </c>
      <c r="BA99" s="126">
        <f t="shared" si="95"/>
        <v>1490</v>
      </c>
      <c r="BB99" s="126">
        <f t="shared" si="96"/>
        <v>1490</v>
      </c>
      <c r="BC99" s="126">
        <f t="shared" si="97"/>
        <v>1490</v>
      </c>
      <c r="BD99" s="126" t="s">
        <v>8</v>
      </c>
      <c r="BE99" s="126" t="s">
        <v>8</v>
      </c>
      <c r="BF99" s="126" t="s">
        <v>8</v>
      </c>
      <c r="BG99" s="126" t="s">
        <v>8</v>
      </c>
    </row>
    <row r="100" spans="1:59" x14ac:dyDescent="0.25">
      <c r="A100" s="128">
        <f t="shared" si="98"/>
        <v>36501</v>
      </c>
      <c r="B100" s="128">
        <f t="shared" si="99"/>
        <v>36990</v>
      </c>
      <c r="C100" s="129"/>
      <c r="D100" t="s">
        <v>92</v>
      </c>
      <c r="E100" s="15" t="s">
        <v>92</v>
      </c>
      <c r="F100" s="15" t="s">
        <v>227</v>
      </c>
      <c r="G100" s="15">
        <v>180</v>
      </c>
      <c r="H100" s="125">
        <v>1</v>
      </c>
      <c r="I100" s="125">
        <v>1</v>
      </c>
      <c r="J100" s="125">
        <v>1</v>
      </c>
      <c r="K100" s="125">
        <v>1</v>
      </c>
      <c r="L100" s="126">
        <f t="shared" si="66"/>
        <v>0</v>
      </c>
      <c r="M100" s="126">
        <f t="shared" si="67"/>
        <v>0</v>
      </c>
      <c r="N100" s="126">
        <f t="shared" si="68"/>
        <v>0</v>
      </c>
      <c r="O100" s="126">
        <f t="shared" si="69"/>
        <v>0</v>
      </c>
      <c r="P100" s="126">
        <f>IFERROR(MIN(VLOOKUP(E100,Detalle!A:AA,$P$6,0),VLOOKUP(E100,Detalle!A:AA,$P$7,0),VLOOKUP(E100,Detalle!A:AA,$P$4,0)),0)</f>
        <v>0</v>
      </c>
      <c r="Q100" s="126">
        <f>IFERROR(MIN(VLOOKUP(E100,Detalle!A:AA,$Q$6,0),VLOOKUP(E100,Detalle!A:AA,$Q$7,0)),0)</f>
        <v>5990</v>
      </c>
      <c r="R100" s="126">
        <f>IFERROR(MIN(VLOOKUP(E100,Detalle!A:AA,$R$6,0),VLOOKUP(E100,Detalle!A:AA,$R$7,0)),0)</f>
        <v>11990</v>
      </c>
      <c r="S100" s="126">
        <f>IFERROR(MIN(VLOOKUP(E100,Detalle!A:AA,$S$6,0),VLOOKUP(E100,Detalle!A:AA,$S$7,0)),0)</f>
        <v>11990</v>
      </c>
      <c r="T100" s="126">
        <f>IFERROR(MAX(VLOOKUP(E100,Detalle!A:AA,$P$6,0),VLOOKUP(E100,Detalle!A:AA,$P$7,0),VLOOKUP(E100,Detalle!A:AA,$P$4,0)),0)</f>
        <v>0</v>
      </c>
      <c r="U100" s="126">
        <f>IFERROR(MAX(VLOOKUP(E100,Detalle!A:AA,$Q$6,0),VLOOKUP(E100,Detalle!A:AA,$Q$7,0)),0)</f>
        <v>6490</v>
      </c>
      <c r="V100" s="126">
        <f>IFERROR(MAX(VLOOKUP(E100,Detalle!A:AA,$R$6,0),VLOOKUP(E100,Detalle!A:AA,$R$7,0)),0)</f>
        <v>14990</v>
      </c>
      <c r="W100" s="126">
        <f>IFERROR(MAX(VLOOKUP(E100,Detalle!A:AA,$S$6,0),VLOOKUP(E100,Detalle!A:AA,$S$7,0)),0)</f>
        <v>14990</v>
      </c>
      <c r="X100" s="126">
        <f t="shared" si="70"/>
        <v>1490</v>
      </c>
      <c r="Y100" s="126">
        <f t="shared" si="71"/>
        <v>1490</v>
      </c>
      <c r="Z100" s="126">
        <f t="shared" si="72"/>
        <v>1490</v>
      </c>
      <c r="AA100" s="126">
        <f t="shared" si="73"/>
        <v>1490</v>
      </c>
      <c r="AB100" s="126">
        <f t="shared" si="74"/>
        <v>1490</v>
      </c>
      <c r="AC100" s="126">
        <f t="shared" si="75"/>
        <v>1490</v>
      </c>
      <c r="AD100" s="126">
        <f t="shared" si="76"/>
        <v>1490</v>
      </c>
      <c r="AE100" s="126">
        <f t="shared" si="77"/>
        <v>1490</v>
      </c>
      <c r="AF100" s="126" t="s">
        <v>8</v>
      </c>
      <c r="AG100" s="126" t="s">
        <v>8</v>
      </c>
      <c r="AH100" s="126" t="s">
        <v>8</v>
      </c>
      <c r="AI100" s="126" t="s">
        <v>8</v>
      </c>
      <c r="AJ100" s="126">
        <f t="shared" si="78"/>
        <v>1490</v>
      </c>
      <c r="AK100" s="126">
        <f t="shared" si="79"/>
        <v>1490</v>
      </c>
      <c r="AL100" s="126">
        <f t="shared" si="80"/>
        <v>1490</v>
      </c>
      <c r="AM100" s="126">
        <f t="shared" si="81"/>
        <v>1490</v>
      </c>
      <c r="AN100" s="126">
        <f t="shared" si="82"/>
        <v>1490</v>
      </c>
      <c r="AO100" s="126">
        <f t="shared" si="83"/>
        <v>1490</v>
      </c>
      <c r="AP100" s="126">
        <f t="shared" si="84"/>
        <v>1490</v>
      </c>
      <c r="AQ100" s="126">
        <f t="shared" si="85"/>
        <v>1490</v>
      </c>
      <c r="AR100" s="126">
        <f t="shared" si="86"/>
        <v>1490</v>
      </c>
      <c r="AS100" s="126">
        <f t="shared" si="87"/>
        <v>1490</v>
      </c>
      <c r="AT100" s="126">
        <f t="shared" si="88"/>
        <v>1490</v>
      </c>
      <c r="AU100" s="126">
        <f t="shared" si="89"/>
        <v>1490</v>
      </c>
      <c r="AV100" s="126">
        <f t="shared" si="90"/>
        <v>1490</v>
      </c>
      <c r="AW100" s="126">
        <f t="shared" si="91"/>
        <v>1490</v>
      </c>
      <c r="AX100" s="126">
        <f t="shared" si="92"/>
        <v>1490</v>
      </c>
      <c r="AY100" s="126">
        <f t="shared" si="93"/>
        <v>1490</v>
      </c>
      <c r="AZ100" s="126">
        <f t="shared" si="94"/>
        <v>1490</v>
      </c>
      <c r="BA100" s="126">
        <f t="shared" si="95"/>
        <v>1490</v>
      </c>
      <c r="BB100" s="126">
        <f t="shared" si="96"/>
        <v>1490</v>
      </c>
      <c r="BC100" s="126">
        <f t="shared" si="97"/>
        <v>1490</v>
      </c>
      <c r="BD100" s="126" t="s">
        <v>8</v>
      </c>
      <c r="BE100" s="126" t="s">
        <v>8</v>
      </c>
      <c r="BF100" s="126" t="s">
        <v>8</v>
      </c>
      <c r="BG100" s="126" t="s">
        <v>8</v>
      </c>
    </row>
    <row r="101" spans="1:59" x14ac:dyDescent="0.25">
      <c r="A101" s="128">
        <f t="shared" si="98"/>
        <v>37001</v>
      </c>
      <c r="B101" s="128">
        <f t="shared" si="99"/>
        <v>37490</v>
      </c>
      <c r="C101" s="129"/>
      <c r="D101" t="s">
        <v>274</v>
      </c>
      <c r="E101" s="15" t="s">
        <v>274</v>
      </c>
      <c r="F101" s="15" t="s">
        <v>238</v>
      </c>
      <c r="G101" s="15">
        <v>106</v>
      </c>
      <c r="H101" s="125">
        <v>1</v>
      </c>
      <c r="I101" s="125">
        <v>1</v>
      </c>
      <c r="J101" s="125">
        <v>1</v>
      </c>
      <c r="K101" s="125">
        <v>1</v>
      </c>
      <c r="L101" s="126">
        <f t="shared" si="66"/>
        <v>0</v>
      </c>
      <c r="M101" s="126">
        <f t="shared" si="67"/>
        <v>0</v>
      </c>
      <c r="N101" s="126">
        <f t="shared" si="68"/>
        <v>0</v>
      </c>
      <c r="O101" s="126">
        <f t="shared" si="69"/>
        <v>0</v>
      </c>
      <c r="P101" s="126">
        <f>IFERROR(MIN(VLOOKUP(E101,Detalle!A:AA,$P$6,0),VLOOKUP(E101,Detalle!A:AA,$P$7,0),VLOOKUP(E101,Detalle!A:AA,$P$4,0)),0)</f>
        <v>0</v>
      </c>
      <c r="Q101" s="126">
        <f>IFERROR(MIN(VLOOKUP(E101,Detalle!A:AA,$Q$6,0),VLOOKUP(E101,Detalle!A:AA,$Q$7,0)),0)</f>
        <v>4990</v>
      </c>
      <c r="R101" s="126">
        <f>IFERROR(MIN(VLOOKUP(E101,Detalle!A:AA,$R$6,0),VLOOKUP(E101,Detalle!A:AA,$R$7,0)),0)</f>
        <v>10990</v>
      </c>
      <c r="S101" s="126">
        <f>IFERROR(MIN(VLOOKUP(E101,Detalle!A:AA,$S$6,0),VLOOKUP(E101,Detalle!A:AA,$S$7,0)),0)</f>
        <v>10990</v>
      </c>
      <c r="T101" s="126">
        <f>IFERROR(MAX(VLOOKUP(E101,Detalle!A:AA,$P$6,0),VLOOKUP(E101,Detalle!A:AA,$P$7,0),VLOOKUP(E101,Detalle!A:AA,$P$4,0)),0)</f>
        <v>0</v>
      </c>
      <c r="U101" s="126">
        <f>IFERROR(MAX(VLOOKUP(E101,Detalle!A:AA,$Q$6,0),VLOOKUP(E101,Detalle!A:AA,$Q$7,0)),0)</f>
        <v>5990</v>
      </c>
      <c r="V101" s="126">
        <f>IFERROR(MAX(VLOOKUP(E101,Detalle!A:AA,$R$6,0),VLOOKUP(E101,Detalle!A:AA,$R$7,0)),0)</f>
        <v>10990</v>
      </c>
      <c r="W101" s="126">
        <f>IFERROR(MAX(VLOOKUP(E101,Detalle!A:AA,$S$6,0),VLOOKUP(E101,Detalle!A:AA,$S$7,0)),0)</f>
        <v>12990</v>
      </c>
      <c r="X101" s="126">
        <f t="shared" si="70"/>
        <v>1490</v>
      </c>
      <c r="Y101" s="126">
        <f t="shared" si="71"/>
        <v>1490</v>
      </c>
      <c r="Z101" s="126">
        <f t="shared" si="72"/>
        <v>1490</v>
      </c>
      <c r="AA101" s="126">
        <f t="shared" si="73"/>
        <v>1490</v>
      </c>
      <c r="AB101" s="126">
        <f t="shared" si="74"/>
        <v>1490</v>
      </c>
      <c r="AC101" s="126">
        <f t="shared" si="75"/>
        <v>1490</v>
      </c>
      <c r="AD101" s="126">
        <f t="shared" si="76"/>
        <v>1490</v>
      </c>
      <c r="AE101" s="126">
        <f t="shared" si="77"/>
        <v>1490</v>
      </c>
      <c r="AF101" s="126" t="s">
        <v>8</v>
      </c>
      <c r="AG101" s="126" t="s">
        <v>8</v>
      </c>
      <c r="AH101" s="126" t="s">
        <v>8</v>
      </c>
      <c r="AI101" s="126" t="s">
        <v>8</v>
      </c>
      <c r="AJ101" s="126">
        <f t="shared" si="78"/>
        <v>1490</v>
      </c>
      <c r="AK101" s="126">
        <f t="shared" si="79"/>
        <v>1490</v>
      </c>
      <c r="AL101" s="126">
        <f t="shared" si="80"/>
        <v>1490</v>
      </c>
      <c r="AM101" s="126">
        <f t="shared" si="81"/>
        <v>1490</v>
      </c>
      <c r="AN101" s="126">
        <f t="shared" si="82"/>
        <v>1490</v>
      </c>
      <c r="AO101" s="126">
        <f t="shared" si="83"/>
        <v>1490</v>
      </c>
      <c r="AP101" s="126">
        <f t="shared" si="84"/>
        <v>1490</v>
      </c>
      <c r="AQ101" s="126">
        <f t="shared" si="85"/>
        <v>1490</v>
      </c>
      <c r="AR101" s="126">
        <f t="shared" si="86"/>
        <v>1490</v>
      </c>
      <c r="AS101" s="126">
        <f t="shared" si="87"/>
        <v>1490</v>
      </c>
      <c r="AT101" s="126">
        <f t="shared" si="88"/>
        <v>1490</v>
      </c>
      <c r="AU101" s="126">
        <f t="shared" si="89"/>
        <v>1490</v>
      </c>
      <c r="AV101" s="126">
        <f t="shared" si="90"/>
        <v>1490</v>
      </c>
      <c r="AW101" s="126">
        <f t="shared" si="91"/>
        <v>1490</v>
      </c>
      <c r="AX101" s="126">
        <f t="shared" si="92"/>
        <v>1490</v>
      </c>
      <c r="AY101" s="126">
        <f t="shared" si="93"/>
        <v>1490</v>
      </c>
      <c r="AZ101" s="126">
        <f t="shared" si="94"/>
        <v>1490</v>
      </c>
      <c r="BA101" s="126">
        <f t="shared" si="95"/>
        <v>1490</v>
      </c>
      <c r="BB101" s="126">
        <f t="shared" si="96"/>
        <v>1490</v>
      </c>
      <c r="BC101" s="126">
        <f t="shared" si="97"/>
        <v>1490</v>
      </c>
      <c r="BD101" s="126" t="s">
        <v>8</v>
      </c>
      <c r="BE101" s="126" t="s">
        <v>8</v>
      </c>
      <c r="BF101" s="126" t="s">
        <v>8</v>
      </c>
      <c r="BG101" s="126" t="s">
        <v>8</v>
      </c>
    </row>
    <row r="102" spans="1:59" x14ac:dyDescent="0.25">
      <c r="A102" s="128">
        <f t="shared" si="98"/>
        <v>37501</v>
      </c>
      <c r="B102" s="128">
        <f t="shared" si="99"/>
        <v>37990</v>
      </c>
      <c r="C102" s="129"/>
      <c r="D102" t="s">
        <v>99</v>
      </c>
      <c r="E102" s="15" t="s">
        <v>99</v>
      </c>
      <c r="F102" s="15" t="s">
        <v>238</v>
      </c>
      <c r="G102" s="15">
        <v>122</v>
      </c>
      <c r="H102" s="125">
        <v>1</v>
      </c>
      <c r="I102" s="125">
        <v>1</v>
      </c>
      <c r="J102" s="125">
        <v>1</v>
      </c>
      <c r="K102" s="125">
        <v>1</v>
      </c>
      <c r="L102" s="126">
        <f t="shared" si="66"/>
        <v>0</v>
      </c>
      <c r="M102" s="126">
        <f t="shared" si="67"/>
        <v>0</v>
      </c>
      <c r="N102" s="126">
        <f t="shared" si="68"/>
        <v>0</v>
      </c>
      <c r="O102" s="126">
        <f t="shared" si="69"/>
        <v>0</v>
      </c>
      <c r="P102" s="126">
        <f>IFERROR(MIN(VLOOKUP(E102,Detalle!A:AA,$P$6,0),VLOOKUP(E102,Detalle!A:AA,$P$7,0),VLOOKUP(E102,Detalle!A:AA,$P$4,0)),0)</f>
        <v>0</v>
      </c>
      <c r="Q102" s="126">
        <f>IFERROR(MIN(VLOOKUP(E102,Detalle!A:AA,$Q$6,0),VLOOKUP(E102,Detalle!A:AA,$Q$7,0)),0)</f>
        <v>5550</v>
      </c>
      <c r="R102" s="126">
        <f>IFERROR(MIN(VLOOKUP(E102,Detalle!A:AA,$R$6,0),VLOOKUP(E102,Detalle!A:AA,$R$7,0)),0)</f>
        <v>10990</v>
      </c>
      <c r="S102" s="126">
        <f>IFERROR(MIN(VLOOKUP(E102,Detalle!A:AA,$S$6,0),VLOOKUP(E102,Detalle!A:AA,$S$7,0)),0)</f>
        <v>10990</v>
      </c>
      <c r="T102" s="126">
        <f>IFERROR(MAX(VLOOKUP(E102,Detalle!A:AA,$P$6,0),VLOOKUP(E102,Detalle!A:AA,$P$7,0),VLOOKUP(E102,Detalle!A:AA,$P$4,0)),0)</f>
        <v>0</v>
      </c>
      <c r="U102" s="126">
        <f>IFERROR(MAX(VLOOKUP(E102,Detalle!A:AA,$Q$6,0),VLOOKUP(E102,Detalle!A:AA,$Q$7,0)),0)</f>
        <v>5990</v>
      </c>
      <c r="V102" s="126">
        <f>IFERROR(MAX(VLOOKUP(E102,Detalle!A:AA,$R$6,0),VLOOKUP(E102,Detalle!A:AA,$R$7,0)),0)</f>
        <v>11650</v>
      </c>
      <c r="W102" s="126">
        <f>IFERROR(MAX(VLOOKUP(E102,Detalle!A:AA,$S$6,0),VLOOKUP(E102,Detalle!A:AA,$S$7,0)),0)</f>
        <v>14990</v>
      </c>
      <c r="X102" s="126">
        <f t="shared" si="70"/>
        <v>1490</v>
      </c>
      <c r="Y102" s="126">
        <f t="shared" si="71"/>
        <v>1490</v>
      </c>
      <c r="Z102" s="126">
        <f t="shared" si="72"/>
        <v>1490</v>
      </c>
      <c r="AA102" s="126">
        <f t="shared" si="73"/>
        <v>1490</v>
      </c>
      <c r="AB102" s="126">
        <f t="shared" si="74"/>
        <v>1490</v>
      </c>
      <c r="AC102" s="126">
        <f t="shared" si="75"/>
        <v>1490</v>
      </c>
      <c r="AD102" s="126">
        <f t="shared" si="76"/>
        <v>1490</v>
      </c>
      <c r="AE102" s="126">
        <f t="shared" si="77"/>
        <v>1490</v>
      </c>
      <c r="AF102" s="126" t="s">
        <v>8</v>
      </c>
      <c r="AG102" s="126" t="s">
        <v>8</v>
      </c>
      <c r="AH102" s="126" t="s">
        <v>8</v>
      </c>
      <c r="AI102" s="126" t="s">
        <v>8</v>
      </c>
      <c r="AJ102" s="126">
        <f t="shared" si="78"/>
        <v>1490</v>
      </c>
      <c r="AK102" s="126">
        <f t="shared" si="79"/>
        <v>1490</v>
      </c>
      <c r="AL102" s="126">
        <f t="shared" si="80"/>
        <v>1490</v>
      </c>
      <c r="AM102" s="126">
        <f t="shared" si="81"/>
        <v>1490</v>
      </c>
      <c r="AN102" s="126">
        <f t="shared" si="82"/>
        <v>1490</v>
      </c>
      <c r="AO102" s="126">
        <f t="shared" si="83"/>
        <v>1490</v>
      </c>
      <c r="AP102" s="126">
        <f t="shared" si="84"/>
        <v>1490</v>
      </c>
      <c r="AQ102" s="126">
        <f t="shared" si="85"/>
        <v>1490</v>
      </c>
      <c r="AR102" s="126">
        <f t="shared" si="86"/>
        <v>1490</v>
      </c>
      <c r="AS102" s="126">
        <f t="shared" si="87"/>
        <v>1490</v>
      </c>
      <c r="AT102" s="126">
        <f t="shared" si="88"/>
        <v>1490</v>
      </c>
      <c r="AU102" s="126">
        <f t="shared" si="89"/>
        <v>1490</v>
      </c>
      <c r="AV102" s="126">
        <f t="shared" si="90"/>
        <v>1490</v>
      </c>
      <c r="AW102" s="126">
        <f t="shared" si="91"/>
        <v>1490</v>
      </c>
      <c r="AX102" s="126">
        <f t="shared" si="92"/>
        <v>1490</v>
      </c>
      <c r="AY102" s="126">
        <f t="shared" si="93"/>
        <v>1490</v>
      </c>
      <c r="AZ102" s="126">
        <f t="shared" si="94"/>
        <v>1490</v>
      </c>
      <c r="BA102" s="126">
        <f t="shared" si="95"/>
        <v>1490</v>
      </c>
      <c r="BB102" s="126">
        <f t="shared" si="96"/>
        <v>1490</v>
      </c>
      <c r="BC102" s="126">
        <f t="shared" si="97"/>
        <v>1490</v>
      </c>
      <c r="BD102" s="126" t="s">
        <v>8</v>
      </c>
      <c r="BE102" s="126" t="s">
        <v>8</v>
      </c>
      <c r="BF102" s="126" t="s">
        <v>8</v>
      </c>
      <c r="BG102" s="126" t="s">
        <v>8</v>
      </c>
    </row>
    <row r="103" spans="1:59" x14ac:dyDescent="0.25">
      <c r="A103" s="128">
        <f t="shared" si="98"/>
        <v>38001</v>
      </c>
      <c r="B103" s="128">
        <f t="shared" si="99"/>
        <v>38490</v>
      </c>
      <c r="C103" s="129"/>
      <c r="D103" t="s">
        <v>103</v>
      </c>
      <c r="E103" s="15" t="s">
        <v>103</v>
      </c>
      <c r="F103" s="15" t="s">
        <v>238</v>
      </c>
      <c r="G103" s="15">
        <v>139</v>
      </c>
      <c r="H103" s="125">
        <v>1</v>
      </c>
      <c r="I103" s="125">
        <v>1</v>
      </c>
      <c r="J103" s="125">
        <v>1</v>
      </c>
      <c r="K103" s="125">
        <v>1</v>
      </c>
      <c r="L103" s="126">
        <f t="shared" si="66"/>
        <v>0</v>
      </c>
      <c r="M103" s="126">
        <f t="shared" si="67"/>
        <v>0</v>
      </c>
      <c r="N103" s="126">
        <f t="shared" si="68"/>
        <v>0</v>
      </c>
      <c r="O103" s="126">
        <f t="shared" si="69"/>
        <v>0</v>
      </c>
      <c r="P103" s="126">
        <f>IFERROR(MIN(VLOOKUP(E103,Detalle!A:AA,$P$6,0),VLOOKUP(E103,Detalle!A:AA,$P$7,0),VLOOKUP(E103,Detalle!A:AA,$P$4,0)),0)</f>
        <v>0</v>
      </c>
      <c r="Q103" s="126">
        <f>IFERROR(MIN(VLOOKUP(E103,Detalle!A:AA,$Q$6,0),VLOOKUP(E103,Detalle!A:AA,$Q$7,0)),0)</f>
        <v>7000</v>
      </c>
      <c r="R103" s="126">
        <f>IFERROR(MIN(VLOOKUP(E103,Detalle!A:AA,$R$6,0),VLOOKUP(E103,Detalle!A:AA,$R$7,0)),0)</f>
        <v>14990</v>
      </c>
      <c r="S103" s="126">
        <f>IFERROR(MIN(VLOOKUP(E103,Detalle!A:AA,$S$6,0),VLOOKUP(E103,Detalle!A:AA,$S$7,0)),0)</f>
        <v>14990</v>
      </c>
      <c r="T103" s="126">
        <f>IFERROR(MAX(VLOOKUP(E103,Detalle!A:AA,$P$6,0),VLOOKUP(E103,Detalle!A:AA,$P$7,0),VLOOKUP(E103,Detalle!A:AA,$P$4,0)),0)</f>
        <v>0</v>
      </c>
      <c r="U103" s="126">
        <f>IFERROR(MAX(VLOOKUP(E103,Detalle!A:AA,$Q$6,0),VLOOKUP(E103,Detalle!A:AA,$Q$7,0)),0)</f>
        <v>7990</v>
      </c>
      <c r="V103" s="126">
        <f>IFERROR(MAX(VLOOKUP(E103,Detalle!A:AA,$R$6,0),VLOOKUP(E103,Detalle!A:AA,$R$7,0)),0)</f>
        <v>15000</v>
      </c>
      <c r="W103" s="126">
        <f>IFERROR(MAX(VLOOKUP(E103,Detalle!A:AA,$S$6,0),VLOOKUP(E103,Detalle!A:AA,$S$7,0)),0)</f>
        <v>15000</v>
      </c>
      <c r="X103" s="126">
        <f t="shared" si="70"/>
        <v>1490</v>
      </c>
      <c r="Y103" s="126">
        <f t="shared" si="71"/>
        <v>1490</v>
      </c>
      <c r="Z103" s="126">
        <f t="shared" si="72"/>
        <v>1490</v>
      </c>
      <c r="AA103" s="126">
        <f t="shared" si="73"/>
        <v>1490</v>
      </c>
      <c r="AB103" s="126">
        <f t="shared" si="74"/>
        <v>1490</v>
      </c>
      <c r="AC103" s="126">
        <f t="shared" si="75"/>
        <v>1490</v>
      </c>
      <c r="AD103" s="126">
        <f t="shared" si="76"/>
        <v>1490</v>
      </c>
      <c r="AE103" s="126">
        <f t="shared" si="77"/>
        <v>1490</v>
      </c>
      <c r="AF103" s="126" t="s">
        <v>8</v>
      </c>
      <c r="AG103" s="126" t="s">
        <v>8</v>
      </c>
      <c r="AH103" s="126" t="s">
        <v>8</v>
      </c>
      <c r="AI103" s="126" t="s">
        <v>8</v>
      </c>
      <c r="AJ103" s="126">
        <f t="shared" si="78"/>
        <v>1490</v>
      </c>
      <c r="AK103" s="126">
        <f t="shared" si="79"/>
        <v>1490</v>
      </c>
      <c r="AL103" s="126">
        <f t="shared" si="80"/>
        <v>1490</v>
      </c>
      <c r="AM103" s="126">
        <f t="shared" si="81"/>
        <v>1490</v>
      </c>
      <c r="AN103" s="126">
        <f t="shared" si="82"/>
        <v>1490</v>
      </c>
      <c r="AO103" s="126">
        <f t="shared" si="83"/>
        <v>1490</v>
      </c>
      <c r="AP103" s="126">
        <f t="shared" si="84"/>
        <v>1490</v>
      </c>
      <c r="AQ103" s="126">
        <f t="shared" si="85"/>
        <v>1490</v>
      </c>
      <c r="AR103" s="126">
        <f t="shared" si="86"/>
        <v>1490</v>
      </c>
      <c r="AS103" s="126">
        <f t="shared" si="87"/>
        <v>1490</v>
      </c>
      <c r="AT103" s="126">
        <f t="shared" si="88"/>
        <v>1490</v>
      </c>
      <c r="AU103" s="126">
        <f t="shared" si="89"/>
        <v>1490</v>
      </c>
      <c r="AV103" s="126">
        <f t="shared" si="90"/>
        <v>1490</v>
      </c>
      <c r="AW103" s="126">
        <f t="shared" si="91"/>
        <v>1490</v>
      </c>
      <c r="AX103" s="126">
        <f t="shared" si="92"/>
        <v>1490</v>
      </c>
      <c r="AY103" s="126">
        <f t="shared" si="93"/>
        <v>1490</v>
      </c>
      <c r="AZ103" s="126">
        <f t="shared" si="94"/>
        <v>1490</v>
      </c>
      <c r="BA103" s="126">
        <f t="shared" si="95"/>
        <v>1490</v>
      </c>
      <c r="BB103" s="126">
        <f t="shared" si="96"/>
        <v>1490</v>
      </c>
      <c r="BC103" s="126">
        <f t="shared" si="97"/>
        <v>1490</v>
      </c>
      <c r="BD103" s="126" t="s">
        <v>8</v>
      </c>
      <c r="BE103" s="126" t="s">
        <v>8</v>
      </c>
      <c r="BF103" s="126" t="s">
        <v>8</v>
      </c>
      <c r="BG103" s="126" t="s">
        <v>8</v>
      </c>
    </row>
    <row r="104" spans="1:59" x14ac:dyDescent="0.25">
      <c r="A104" s="128">
        <f t="shared" si="98"/>
        <v>38501</v>
      </c>
      <c r="B104" s="128">
        <f t="shared" si="99"/>
        <v>38990</v>
      </c>
      <c r="C104" s="129"/>
      <c r="D104" t="s">
        <v>123</v>
      </c>
      <c r="E104" s="15" t="s">
        <v>123</v>
      </c>
      <c r="F104" s="15" t="s">
        <v>258</v>
      </c>
      <c r="G104" s="15">
        <v>339</v>
      </c>
      <c r="H104" s="125">
        <v>1</v>
      </c>
      <c r="I104" s="125">
        <v>1</v>
      </c>
      <c r="J104" s="125">
        <v>1</v>
      </c>
      <c r="K104" s="125">
        <v>1</v>
      </c>
      <c r="L104" s="126">
        <f t="shared" si="66"/>
        <v>0</v>
      </c>
      <c r="M104" s="126">
        <f t="shared" si="67"/>
        <v>0</v>
      </c>
      <c r="N104" s="126">
        <f t="shared" si="68"/>
        <v>0</v>
      </c>
      <c r="O104" s="126">
        <f t="shared" si="69"/>
        <v>0</v>
      </c>
      <c r="P104" s="126">
        <f>IFERROR(MIN(VLOOKUP(E104,Detalle!A:AA,$P$6,0),VLOOKUP(E104,Detalle!A:AA,$P$7,0),VLOOKUP(E104,Detalle!A:AA,$P$4,0)),0)</f>
        <v>0</v>
      </c>
      <c r="Q104" s="126">
        <f>IFERROR(MIN(VLOOKUP(E104,Detalle!A:AA,$Q$6,0),VLOOKUP(E104,Detalle!A:AA,$Q$7,0)),0)</f>
        <v>3990</v>
      </c>
      <c r="R104" s="126">
        <f>IFERROR(MIN(VLOOKUP(E104,Detalle!A:AA,$R$6,0),VLOOKUP(E104,Detalle!A:AA,$R$7,0)),0)</f>
        <v>7490</v>
      </c>
      <c r="S104" s="126">
        <f>IFERROR(MIN(VLOOKUP(E104,Detalle!A:AA,$S$6,0),VLOOKUP(E104,Detalle!A:AA,$S$7,0)),0)</f>
        <v>8990</v>
      </c>
      <c r="T104" s="126">
        <f>IFERROR(MAX(VLOOKUP(E104,Detalle!A:AA,$P$6,0),VLOOKUP(E104,Detalle!A:AA,$P$7,0),VLOOKUP(E104,Detalle!A:AA,$P$4,0)),0)</f>
        <v>0</v>
      </c>
      <c r="U104" s="126">
        <f>IFERROR(MAX(VLOOKUP(E104,Detalle!A:AA,$Q$6,0),VLOOKUP(E104,Detalle!A:AA,$Q$7,0)),0)</f>
        <v>4490</v>
      </c>
      <c r="V104" s="126">
        <f>IFERROR(MAX(VLOOKUP(E104,Detalle!A:AA,$R$6,0),VLOOKUP(E104,Detalle!A:AA,$R$7,0)),0)</f>
        <v>8990</v>
      </c>
      <c r="W104" s="126">
        <f>IFERROR(MAX(VLOOKUP(E104,Detalle!A:AA,$S$6,0),VLOOKUP(E104,Detalle!A:AA,$S$7,0)),0)</f>
        <v>8990</v>
      </c>
      <c r="X104" s="126">
        <f t="shared" si="70"/>
        <v>1490</v>
      </c>
      <c r="Y104" s="126">
        <f t="shared" si="71"/>
        <v>1490</v>
      </c>
      <c r="Z104" s="126">
        <f t="shared" si="72"/>
        <v>1490</v>
      </c>
      <c r="AA104" s="126">
        <f t="shared" si="73"/>
        <v>1490</v>
      </c>
      <c r="AB104" s="126">
        <f t="shared" si="74"/>
        <v>1490</v>
      </c>
      <c r="AC104" s="126">
        <f t="shared" si="75"/>
        <v>1490</v>
      </c>
      <c r="AD104" s="126">
        <f t="shared" si="76"/>
        <v>1490</v>
      </c>
      <c r="AE104" s="126">
        <f t="shared" si="77"/>
        <v>1490</v>
      </c>
      <c r="AF104" s="126" t="s">
        <v>8</v>
      </c>
      <c r="AG104" s="126" t="s">
        <v>8</v>
      </c>
      <c r="AH104" s="126" t="s">
        <v>8</v>
      </c>
      <c r="AI104" s="126" t="s">
        <v>8</v>
      </c>
      <c r="AJ104" s="126">
        <f t="shared" si="78"/>
        <v>1490</v>
      </c>
      <c r="AK104" s="126">
        <f t="shared" si="79"/>
        <v>1490</v>
      </c>
      <c r="AL104" s="126">
        <f t="shared" si="80"/>
        <v>1490</v>
      </c>
      <c r="AM104" s="126">
        <f t="shared" si="81"/>
        <v>1490</v>
      </c>
      <c r="AN104" s="126">
        <f t="shared" si="82"/>
        <v>1490</v>
      </c>
      <c r="AO104" s="126">
        <f t="shared" si="83"/>
        <v>1490</v>
      </c>
      <c r="AP104" s="126">
        <f t="shared" si="84"/>
        <v>1490</v>
      </c>
      <c r="AQ104" s="126">
        <f t="shared" si="85"/>
        <v>1490</v>
      </c>
      <c r="AR104" s="126">
        <f t="shared" si="86"/>
        <v>1490</v>
      </c>
      <c r="AS104" s="126">
        <f t="shared" si="87"/>
        <v>1490</v>
      </c>
      <c r="AT104" s="126">
        <f t="shared" si="88"/>
        <v>1490</v>
      </c>
      <c r="AU104" s="126">
        <f t="shared" si="89"/>
        <v>1490</v>
      </c>
      <c r="AV104" s="126">
        <f t="shared" si="90"/>
        <v>1490</v>
      </c>
      <c r="AW104" s="126">
        <f t="shared" si="91"/>
        <v>1490</v>
      </c>
      <c r="AX104" s="126">
        <f t="shared" si="92"/>
        <v>1490</v>
      </c>
      <c r="AY104" s="126">
        <f t="shared" si="93"/>
        <v>1490</v>
      </c>
      <c r="AZ104" s="126">
        <f t="shared" si="94"/>
        <v>1490</v>
      </c>
      <c r="BA104" s="126">
        <f t="shared" si="95"/>
        <v>1490</v>
      </c>
      <c r="BB104" s="126">
        <f t="shared" si="96"/>
        <v>1490</v>
      </c>
      <c r="BC104" s="126">
        <f t="shared" si="97"/>
        <v>1490</v>
      </c>
      <c r="BD104" s="126" t="s">
        <v>8</v>
      </c>
      <c r="BE104" s="126" t="s">
        <v>8</v>
      </c>
      <c r="BF104" s="126" t="s">
        <v>8</v>
      </c>
      <c r="BG104" s="126" t="s">
        <v>8</v>
      </c>
    </row>
    <row r="105" spans="1:59" x14ac:dyDescent="0.25">
      <c r="A105" s="128">
        <f t="shared" si="98"/>
        <v>39001</v>
      </c>
      <c r="B105" s="128">
        <f t="shared" si="99"/>
        <v>39490</v>
      </c>
      <c r="C105" s="129"/>
      <c r="D105" t="s">
        <v>129</v>
      </c>
      <c r="E105" s="15" t="s">
        <v>129</v>
      </c>
      <c r="F105" s="15" t="s">
        <v>258</v>
      </c>
      <c r="G105" s="15">
        <v>348</v>
      </c>
      <c r="H105" s="125">
        <v>1</v>
      </c>
      <c r="I105" s="125">
        <v>1</v>
      </c>
      <c r="J105" s="125">
        <v>1</v>
      </c>
      <c r="K105" s="125">
        <v>1</v>
      </c>
      <c r="L105" s="126">
        <f t="shared" si="66"/>
        <v>0</v>
      </c>
      <c r="M105" s="126">
        <f t="shared" si="67"/>
        <v>0</v>
      </c>
      <c r="N105" s="126">
        <f t="shared" si="68"/>
        <v>0</v>
      </c>
      <c r="O105" s="126">
        <f t="shared" si="69"/>
        <v>0</v>
      </c>
      <c r="P105" s="126">
        <f>IFERROR(MIN(VLOOKUP(E105,Detalle!A:AA,$P$6,0),VLOOKUP(E105,Detalle!A:AA,$P$7,0),VLOOKUP(E105,Detalle!A:AA,$P$4,0)),0)</f>
        <v>0</v>
      </c>
      <c r="Q105" s="126">
        <f>IFERROR(MIN(VLOOKUP(E105,Detalle!A:AA,$Q$6,0),VLOOKUP(E105,Detalle!A:AA,$Q$7,0)),0)</f>
        <v>3990</v>
      </c>
      <c r="R105" s="126">
        <f>IFERROR(MIN(VLOOKUP(E105,Detalle!A:AA,$R$6,0),VLOOKUP(E105,Detalle!A:AA,$R$7,0)),0)</f>
        <v>8650</v>
      </c>
      <c r="S105" s="126">
        <f>IFERROR(MIN(VLOOKUP(E105,Detalle!A:AA,$S$6,0),VLOOKUP(E105,Detalle!A:AA,$S$7,0)),0)</f>
        <v>9990</v>
      </c>
      <c r="T105" s="126">
        <f>IFERROR(MAX(VLOOKUP(E105,Detalle!A:AA,$P$6,0),VLOOKUP(E105,Detalle!A:AA,$P$7,0),VLOOKUP(E105,Detalle!A:AA,$P$4,0)),0)</f>
        <v>0</v>
      </c>
      <c r="U105" s="126">
        <f>IFERROR(MAX(VLOOKUP(E105,Detalle!A:AA,$Q$6,0),VLOOKUP(E105,Detalle!A:AA,$Q$7,0)),0)</f>
        <v>5350</v>
      </c>
      <c r="V105" s="126">
        <f>IFERROR(MAX(VLOOKUP(E105,Detalle!A:AA,$R$6,0),VLOOKUP(E105,Detalle!A:AA,$R$7,0)),0)</f>
        <v>9990</v>
      </c>
      <c r="W105" s="126">
        <f>IFERROR(MAX(VLOOKUP(E105,Detalle!A:AA,$S$6,0),VLOOKUP(E105,Detalle!A:AA,$S$7,0)),0)</f>
        <v>9990</v>
      </c>
      <c r="X105" s="126">
        <f t="shared" si="70"/>
        <v>1490</v>
      </c>
      <c r="Y105" s="126">
        <f t="shared" si="71"/>
        <v>1490</v>
      </c>
      <c r="Z105" s="126">
        <f t="shared" si="72"/>
        <v>1490</v>
      </c>
      <c r="AA105" s="126">
        <f t="shared" si="73"/>
        <v>1490</v>
      </c>
      <c r="AB105" s="126">
        <f t="shared" si="74"/>
        <v>1490</v>
      </c>
      <c r="AC105" s="126">
        <f t="shared" si="75"/>
        <v>1490</v>
      </c>
      <c r="AD105" s="126">
        <f t="shared" si="76"/>
        <v>1490</v>
      </c>
      <c r="AE105" s="126">
        <f t="shared" si="77"/>
        <v>1490</v>
      </c>
      <c r="AF105" s="126" t="s">
        <v>8</v>
      </c>
      <c r="AG105" s="126" t="s">
        <v>8</v>
      </c>
      <c r="AH105" s="126" t="s">
        <v>8</v>
      </c>
      <c r="AI105" s="126" t="s">
        <v>8</v>
      </c>
      <c r="AJ105" s="126">
        <f t="shared" si="78"/>
        <v>1490</v>
      </c>
      <c r="AK105" s="126">
        <f t="shared" si="79"/>
        <v>1490</v>
      </c>
      <c r="AL105" s="126">
        <f t="shared" si="80"/>
        <v>1490</v>
      </c>
      <c r="AM105" s="126">
        <f t="shared" si="81"/>
        <v>1490</v>
      </c>
      <c r="AN105" s="126">
        <f t="shared" si="82"/>
        <v>1490</v>
      </c>
      <c r="AO105" s="126">
        <f t="shared" si="83"/>
        <v>1490</v>
      </c>
      <c r="AP105" s="126">
        <f t="shared" si="84"/>
        <v>1490</v>
      </c>
      <c r="AQ105" s="126">
        <f t="shared" si="85"/>
        <v>1490</v>
      </c>
      <c r="AR105" s="126">
        <f t="shared" si="86"/>
        <v>1490</v>
      </c>
      <c r="AS105" s="126">
        <f t="shared" si="87"/>
        <v>1490</v>
      </c>
      <c r="AT105" s="126">
        <f t="shared" si="88"/>
        <v>1490</v>
      </c>
      <c r="AU105" s="126">
        <f t="shared" si="89"/>
        <v>1490</v>
      </c>
      <c r="AV105" s="126">
        <f t="shared" si="90"/>
        <v>1490</v>
      </c>
      <c r="AW105" s="126">
        <f t="shared" si="91"/>
        <v>1490</v>
      </c>
      <c r="AX105" s="126">
        <f t="shared" si="92"/>
        <v>1490</v>
      </c>
      <c r="AY105" s="126">
        <f t="shared" si="93"/>
        <v>1490</v>
      </c>
      <c r="AZ105" s="126">
        <f t="shared" si="94"/>
        <v>1490</v>
      </c>
      <c r="BA105" s="126">
        <f t="shared" si="95"/>
        <v>1490</v>
      </c>
      <c r="BB105" s="126">
        <f t="shared" si="96"/>
        <v>1490</v>
      </c>
      <c r="BC105" s="126">
        <f t="shared" si="97"/>
        <v>1490</v>
      </c>
      <c r="BD105" s="126" t="s">
        <v>8</v>
      </c>
      <c r="BE105" s="126" t="s">
        <v>8</v>
      </c>
      <c r="BF105" s="126" t="s">
        <v>8</v>
      </c>
      <c r="BG105" s="126" t="s">
        <v>8</v>
      </c>
    </row>
    <row r="106" spans="1:59" x14ac:dyDescent="0.25">
      <c r="A106" s="128">
        <f t="shared" si="98"/>
        <v>39501</v>
      </c>
      <c r="B106" s="128">
        <f t="shared" si="99"/>
        <v>39990</v>
      </c>
      <c r="C106" s="129"/>
      <c r="D106" t="s">
        <v>130</v>
      </c>
      <c r="E106" s="15" t="s">
        <v>130</v>
      </c>
      <c r="F106" s="15" t="s">
        <v>258</v>
      </c>
      <c r="G106" s="15">
        <v>349</v>
      </c>
      <c r="H106" s="125">
        <v>1</v>
      </c>
      <c r="I106" s="125">
        <v>1</v>
      </c>
      <c r="J106" s="125">
        <v>1</v>
      </c>
      <c r="K106" s="125">
        <v>1</v>
      </c>
      <c r="L106" s="126">
        <f t="shared" si="66"/>
        <v>0</v>
      </c>
      <c r="M106" s="126">
        <f t="shared" si="67"/>
        <v>0</v>
      </c>
      <c r="N106" s="126">
        <f t="shared" si="68"/>
        <v>0</v>
      </c>
      <c r="O106" s="126">
        <f t="shared" si="69"/>
        <v>0</v>
      </c>
      <c r="P106" s="126">
        <f>IFERROR(MIN(VLOOKUP(E106,Detalle!A:AA,$P$6,0),VLOOKUP(E106,Detalle!A:AA,$P$7,0),VLOOKUP(E106,Detalle!A:AA,$P$4,0)),0)</f>
        <v>0</v>
      </c>
      <c r="Q106" s="126">
        <f>IFERROR(MIN(VLOOKUP(E106,Detalle!A:AA,$Q$6,0),VLOOKUP(E106,Detalle!A:AA,$Q$7,0)),0)</f>
        <v>3990</v>
      </c>
      <c r="R106" s="126">
        <f>IFERROR(MIN(VLOOKUP(E106,Detalle!A:AA,$R$6,0),VLOOKUP(E106,Detalle!A:AA,$R$7,0)),0)</f>
        <v>9490</v>
      </c>
      <c r="S106" s="126">
        <f>IFERROR(MIN(VLOOKUP(E106,Detalle!A:AA,$S$6,0),VLOOKUP(E106,Detalle!A:AA,$S$7,0)),0)</f>
        <v>10990</v>
      </c>
      <c r="T106" s="126">
        <f>IFERROR(MAX(VLOOKUP(E106,Detalle!A:AA,$P$6,0),VLOOKUP(E106,Detalle!A:AA,$P$7,0),VLOOKUP(E106,Detalle!A:AA,$P$4,0)),0)</f>
        <v>0</v>
      </c>
      <c r="U106" s="126">
        <f>IFERROR(MAX(VLOOKUP(E106,Detalle!A:AA,$Q$6,0),VLOOKUP(E106,Detalle!A:AA,$Q$7,0)),0)</f>
        <v>4990</v>
      </c>
      <c r="V106" s="126">
        <f>IFERROR(MAX(VLOOKUP(E106,Detalle!A:AA,$R$6,0),VLOOKUP(E106,Detalle!A:AA,$R$7,0)),0)</f>
        <v>10990</v>
      </c>
      <c r="W106" s="126">
        <f>IFERROR(MAX(VLOOKUP(E106,Detalle!A:AA,$S$6,0),VLOOKUP(E106,Detalle!A:AA,$S$7,0)),0)</f>
        <v>11490</v>
      </c>
      <c r="X106" s="126">
        <f t="shared" si="70"/>
        <v>1490</v>
      </c>
      <c r="Y106" s="126">
        <f t="shared" si="71"/>
        <v>1490</v>
      </c>
      <c r="Z106" s="126">
        <f t="shared" si="72"/>
        <v>1490</v>
      </c>
      <c r="AA106" s="126">
        <f t="shared" si="73"/>
        <v>1490</v>
      </c>
      <c r="AB106" s="126">
        <f t="shared" si="74"/>
        <v>1490</v>
      </c>
      <c r="AC106" s="126">
        <f t="shared" si="75"/>
        <v>1490</v>
      </c>
      <c r="AD106" s="126">
        <f t="shared" si="76"/>
        <v>1490</v>
      </c>
      <c r="AE106" s="126">
        <f t="shared" si="77"/>
        <v>1490</v>
      </c>
      <c r="AF106" s="126" t="s">
        <v>8</v>
      </c>
      <c r="AG106" s="126" t="s">
        <v>8</v>
      </c>
      <c r="AH106" s="126" t="s">
        <v>8</v>
      </c>
      <c r="AI106" s="126" t="s">
        <v>8</v>
      </c>
      <c r="AJ106" s="126">
        <f t="shared" si="78"/>
        <v>1490</v>
      </c>
      <c r="AK106" s="126">
        <f t="shared" si="79"/>
        <v>1490</v>
      </c>
      <c r="AL106" s="126">
        <f t="shared" si="80"/>
        <v>1490</v>
      </c>
      <c r="AM106" s="126">
        <f t="shared" si="81"/>
        <v>1490</v>
      </c>
      <c r="AN106" s="126">
        <f t="shared" si="82"/>
        <v>1490</v>
      </c>
      <c r="AO106" s="126">
        <f t="shared" si="83"/>
        <v>1490</v>
      </c>
      <c r="AP106" s="126">
        <f t="shared" si="84"/>
        <v>1490</v>
      </c>
      <c r="AQ106" s="126">
        <f t="shared" si="85"/>
        <v>1490</v>
      </c>
      <c r="AR106" s="126">
        <f t="shared" si="86"/>
        <v>1490</v>
      </c>
      <c r="AS106" s="126">
        <f t="shared" si="87"/>
        <v>1490</v>
      </c>
      <c r="AT106" s="126">
        <f t="shared" si="88"/>
        <v>1490</v>
      </c>
      <c r="AU106" s="126">
        <f t="shared" si="89"/>
        <v>1490</v>
      </c>
      <c r="AV106" s="126">
        <f t="shared" si="90"/>
        <v>1490</v>
      </c>
      <c r="AW106" s="126">
        <f t="shared" si="91"/>
        <v>1490</v>
      </c>
      <c r="AX106" s="126">
        <f t="shared" si="92"/>
        <v>1490</v>
      </c>
      <c r="AY106" s="126">
        <f t="shared" si="93"/>
        <v>1490</v>
      </c>
      <c r="AZ106" s="126">
        <f t="shared" si="94"/>
        <v>1490</v>
      </c>
      <c r="BA106" s="126">
        <f t="shared" si="95"/>
        <v>1490</v>
      </c>
      <c r="BB106" s="126">
        <f t="shared" si="96"/>
        <v>1490</v>
      </c>
      <c r="BC106" s="126">
        <f t="shared" si="97"/>
        <v>1490</v>
      </c>
      <c r="BD106" s="126" t="s">
        <v>8</v>
      </c>
      <c r="BE106" s="126" t="s">
        <v>8</v>
      </c>
      <c r="BF106" s="126" t="s">
        <v>8</v>
      </c>
      <c r="BG106" s="126" t="s">
        <v>8</v>
      </c>
    </row>
    <row r="107" spans="1:59" x14ac:dyDescent="0.25">
      <c r="A107" s="128">
        <f t="shared" si="98"/>
        <v>40001</v>
      </c>
      <c r="B107" s="128">
        <f t="shared" si="99"/>
        <v>40490</v>
      </c>
      <c r="C107" s="129"/>
      <c r="D107" s="36" t="s">
        <v>112</v>
      </c>
      <c r="E107" s="36" t="s">
        <v>112</v>
      </c>
      <c r="F107" s="40" t="s">
        <v>275</v>
      </c>
      <c r="G107" t="s">
        <v>275</v>
      </c>
    </row>
    <row r="108" spans="1:59" x14ac:dyDescent="0.25">
      <c r="A108" s="128">
        <f t="shared" si="98"/>
        <v>40501</v>
      </c>
      <c r="B108" s="128">
        <f t="shared" si="99"/>
        <v>40990</v>
      </c>
      <c r="C108" s="129"/>
      <c r="D108" s="36" t="s">
        <v>85</v>
      </c>
      <c r="E108" s="36" t="s">
        <v>219</v>
      </c>
      <c r="F108" s="40" t="s">
        <v>275</v>
      </c>
      <c r="G108" t="s">
        <v>275</v>
      </c>
    </row>
    <row r="109" spans="1:59" x14ac:dyDescent="0.25">
      <c r="A109" s="128">
        <f t="shared" si="98"/>
        <v>41001</v>
      </c>
      <c r="B109" s="128">
        <f t="shared" si="99"/>
        <v>41490</v>
      </c>
      <c r="C109" s="129"/>
      <c r="D109" s="36" t="s">
        <v>226</v>
      </c>
      <c r="E109" s="36" t="s">
        <v>226</v>
      </c>
      <c r="F109" s="40" t="s">
        <v>275</v>
      </c>
      <c r="G109" t="s">
        <v>275</v>
      </c>
    </row>
    <row r="110" spans="1:59" x14ac:dyDescent="0.25">
      <c r="A110" s="128">
        <f t="shared" si="98"/>
        <v>41501</v>
      </c>
      <c r="B110" s="128">
        <f t="shared" si="99"/>
        <v>41990</v>
      </c>
      <c r="C110" s="129"/>
      <c r="D110" s="36" t="s">
        <v>270</v>
      </c>
      <c r="E110" s="36" t="s">
        <v>270</v>
      </c>
      <c r="F110" s="40" t="s">
        <v>275</v>
      </c>
      <c r="G110" t="s">
        <v>275</v>
      </c>
    </row>
    <row r="111" spans="1:59" x14ac:dyDescent="0.25">
      <c r="A111" s="128">
        <f t="shared" si="98"/>
        <v>42001</v>
      </c>
      <c r="B111" s="128">
        <f t="shared" si="99"/>
        <v>42490</v>
      </c>
      <c r="C111" s="129"/>
      <c r="D111" s="36" t="s">
        <v>233</v>
      </c>
      <c r="E111" s="36" t="s">
        <v>233</v>
      </c>
      <c r="F111" s="40" t="s">
        <v>275</v>
      </c>
      <c r="G111" t="s">
        <v>275</v>
      </c>
    </row>
    <row r="112" spans="1:59" x14ac:dyDescent="0.25">
      <c r="A112" s="128">
        <f t="shared" si="98"/>
        <v>42501</v>
      </c>
      <c r="B112" s="128">
        <f t="shared" si="99"/>
        <v>42990</v>
      </c>
      <c r="C112" s="129"/>
      <c r="D112" s="36" t="s">
        <v>60</v>
      </c>
      <c r="E112" s="36" t="s">
        <v>272</v>
      </c>
      <c r="F112" s="40" t="s">
        <v>275</v>
      </c>
      <c r="G112" t="s">
        <v>275</v>
      </c>
    </row>
    <row r="113" spans="1:7" x14ac:dyDescent="0.25">
      <c r="A113" s="128">
        <f t="shared" si="98"/>
        <v>43001</v>
      </c>
      <c r="B113" s="128">
        <f t="shared" si="99"/>
        <v>43490</v>
      </c>
      <c r="C113" s="129"/>
      <c r="D113" s="36" t="s">
        <v>69</v>
      </c>
      <c r="E113" s="36" t="s">
        <v>273</v>
      </c>
      <c r="F113" s="40" t="s">
        <v>275</v>
      </c>
      <c r="G113" t="s">
        <v>275</v>
      </c>
    </row>
    <row r="114" spans="1:7" x14ac:dyDescent="0.25">
      <c r="A114" s="128">
        <f t="shared" si="98"/>
        <v>43501</v>
      </c>
      <c r="B114" s="128">
        <f t="shared" si="99"/>
        <v>43990</v>
      </c>
      <c r="C114" s="129"/>
      <c r="D114" s="36" t="s">
        <v>97</v>
      </c>
      <c r="E114" s="36" t="s">
        <v>274</v>
      </c>
      <c r="F114" s="40" t="s">
        <v>275</v>
      </c>
      <c r="G114" t="s">
        <v>275</v>
      </c>
    </row>
    <row r="115" spans="1:7" x14ac:dyDescent="0.25">
      <c r="A115" s="128">
        <f t="shared" si="98"/>
        <v>44001</v>
      </c>
      <c r="B115" s="128">
        <f t="shared" si="99"/>
        <v>44490</v>
      </c>
      <c r="C115" s="129"/>
      <c r="D115" s="36" t="s">
        <v>102</v>
      </c>
      <c r="E115" s="36" t="s">
        <v>102</v>
      </c>
      <c r="F115" s="40" t="s">
        <v>275</v>
      </c>
      <c r="G115" t="s">
        <v>275</v>
      </c>
    </row>
    <row r="116" spans="1:7" x14ac:dyDescent="0.25">
      <c r="A116" s="128">
        <f t="shared" si="98"/>
        <v>44501</v>
      </c>
      <c r="B116" s="128">
        <f t="shared" si="99"/>
        <v>44990</v>
      </c>
      <c r="C116" s="129"/>
    </row>
    <row r="117" spans="1:7" x14ac:dyDescent="0.25">
      <c r="A117" s="128">
        <f t="shared" si="98"/>
        <v>45001</v>
      </c>
      <c r="B117" s="128">
        <f t="shared" si="99"/>
        <v>45490</v>
      </c>
      <c r="C117" s="129"/>
    </row>
    <row r="118" spans="1:7" x14ac:dyDescent="0.25">
      <c r="A118" s="128">
        <f t="shared" si="98"/>
        <v>45501</v>
      </c>
      <c r="B118" s="128">
        <f t="shared" si="99"/>
        <v>45990</v>
      </c>
      <c r="C118" s="129"/>
    </row>
    <row r="119" spans="1:7" x14ac:dyDescent="0.25">
      <c r="A119" s="128">
        <f t="shared" si="98"/>
        <v>46001</v>
      </c>
      <c r="B119" s="128">
        <f t="shared" si="99"/>
        <v>46490</v>
      </c>
      <c r="C119" s="129"/>
    </row>
    <row r="120" spans="1:7" x14ac:dyDescent="0.25">
      <c r="A120" s="128">
        <f t="shared" si="98"/>
        <v>46501</v>
      </c>
      <c r="B120" s="128">
        <f t="shared" si="99"/>
        <v>46990</v>
      </c>
      <c r="C120" s="129"/>
    </row>
    <row r="121" spans="1:7" x14ac:dyDescent="0.25">
      <c r="A121" s="128">
        <f t="shared" si="98"/>
        <v>47001</v>
      </c>
      <c r="B121" s="128">
        <f t="shared" si="99"/>
        <v>47490</v>
      </c>
      <c r="C121" s="129"/>
    </row>
    <row r="122" spans="1:7" x14ac:dyDescent="0.25">
      <c r="A122" s="128">
        <f t="shared" si="98"/>
        <v>47501</v>
      </c>
      <c r="B122" s="128">
        <f t="shared" si="99"/>
        <v>47990</v>
      </c>
      <c r="C122" s="129"/>
    </row>
    <row r="123" spans="1:7" x14ac:dyDescent="0.25">
      <c r="A123" s="128">
        <f t="shared" si="98"/>
        <v>48001</v>
      </c>
      <c r="B123" s="128">
        <f t="shared" si="99"/>
        <v>48490</v>
      </c>
      <c r="C123" s="129"/>
    </row>
    <row r="124" spans="1:7" x14ac:dyDescent="0.25">
      <c r="A124" s="128">
        <f t="shared" si="98"/>
        <v>48501</v>
      </c>
      <c r="B124" s="128">
        <f t="shared" si="99"/>
        <v>48990</v>
      </c>
      <c r="C124" s="129"/>
    </row>
    <row r="125" spans="1:7" x14ac:dyDescent="0.25">
      <c r="A125" s="128">
        <f t="shared" si="98"/>
        <v>49001</v>
      </c>
      <c r="B125" s="128">
        <f t="shared" si="99"/>
        <v>49490</v>
      </c>
      <c r="C125" s="129"/>
    </row>
    <row r="126" spans="1:7" x14ac:dyDescent="0.25">
      <c r="A126" s="128">
        <f t="shared" si="98"/>
        <v>49501</v>
      </c>
      <c r="B126" s="128">
        <f t="shared" si="99"/>
        <v>49990</v>
      </c>
      <c r="C126" s="129"/>
    </row>
    <row r="127" spans="1:7" x14ac:dyDescent="0.25">
      <c r="A127" s="128">
        <f t="shared" si="98"/>
        <v>50001</v>
      </c>
      <c r="B127" s="128">
        <f t="shared" si="99"/>
        <v>50490</v>
      </c>
      <c r="C127" s="129"/>
    </row>
    <row r="128" spans="1:7" x14ac:dyDescent="0.25">
      <c r="A128" s="128">
        <f t="shared" si="98"/>
        <v>50501</v>
      </c>
      <c r="B128" s="128">
        <f t="shared" si="99"/>
        <v>50990</v>
      </c>
      <c r="C128" s="129"/>
    </row>
    <row r="129" spans="1:3" x14ac:dyDescent="0.25">
      <c r="A129" s="128">
        <f t="shared" si="98"/>
        <v>51001</v>
      </c>
      <c r="B129" s="128">
        <f t="shared" si="99"/>
        <v>51490</v>
      </c>
      <c r="C129" s="129"/>
    </row>
    <row r="130" spans="1:3" x14ac:dyDescent="0.25">
      <c r="A130" s="128">
        <f t="shared" si="98"/>
        <v>51501</v>
      </c>
      <c r="B130" s="128">
        <f t="shared" si="99"/>
        <v>51990</v>
      </c>
      <c r="C130" s="129"/>
    </row>
    <row r="131" spans="1:3" x14ac:dyDescent="0.25">
      <c r="A131" s="128">
        <f t="shared" si="98"/>
        <v>52001</v>
      </c>
      <c r="B131" s="128">
        <f t="shared" si="99"/>
        <v>52490</v>
      </c>
      <c r="C131" s="129"/>
    </row>
    <row r="132" spans="1:3" x14ac:dyDescent="0.25">
      <c r="A132" s="128">
        <f t="shared" si="98"/>
        <v>52501</v>
      </c>
      <c r="B132" s="128">
        <f t="shared" si="99"/>
        <v>52990</v>
      </c>
      <c r="C132" s="129"/>
    </row>
    <row r="133" spans="1:3" x14ac:dyDescent="0.25">
      <c r="A133" s="128">
        <f t="shared" si="98"/>
        <v>53001</v>
      </c>
      <c r="B133" s="128">
        <f t="shared" si="99"/>
        <v>53490</v>
      </c>
      <c r="C133" s="129"/>
    </row>
    <row r="134" spans="1:3" x14ac:dyDescent="0.25">
      <c r="A134" s="128">
        <f t="shared" si="98"/>
        <v>53501</v>
      </c>
      <c r="B134" s="128">
        <f t="shared" si="99"/>
        <v>53990</v>
      </c>
      <c r="C134" s="129"/>
    </row>
    <row r="135" spans="1:3" x14ac:dyDescent="0.25">
      <c r="A135" s="128">
        <f t="shared" si="98"/>
        <v>54001</v>
      </c>
      <c r="B135" s="128">
        <f t="shared" si="99"/>
        <v>54490</v>
      </c>
      <c r="C135" s="129"/>
    </row>
    <row r="136" spans="1:3" x14ac:dyDescent="0.25">
      <c r="A136" s="128">
        <f t="shared" si="98"/>
        <v>54501</v>
      </c>
      <c r="B136" s="128">
        <f t="shared" si="99"/>
        <v>54990</v>
      </c>
      <c r="C136" s="129"/>
    </row>
    <row r="137" spans="1:3" x14ac:dyDescent="0.25">
      <c r="A137" s="128">
        <f t="shared" si="98"/>
        <v>55001</v>
      </c>
      <c r="B137" s="128">
        <f t="shared" si="99"/>
        <v>55490</v>
      </c>
      <c r="C137" s="129"/>
    </row>
    <row r="138" spans="1:3" x14ac:dyDescent="0.25">
      <c r="A138" s="128">
        <f t="shared" si="98"/>
        <v>55501</v>
      </c>
      <c r="B138" s="128">
        <f t="shared" si="99"/>
        <v>55990</v>
      </c>
      <c r="C138" s="129"/>
    </row>
    <row r="139" spans="1:3" x14ac:dyDescent="0.25">
      <c r="A139" s="128">
        <f t="shared" si="98"/>
        <v>56001</v>
      </c>
      <c r="B139" s="128">
        <f t="shared" si="99"/>
        <v>56490</v>
      </c>
      <c r="C139" s="129"/>
    </row>
    <row r="140" spans="1:3" x14ac:dyDescent="0.25">
      <c r="A140" s="128">
        <f t="shared" si="98"/>
        <v>56501</v>
      </c>
      <c r="B140" s="128">
        <f t="shared" si="99"/>
        <v>56990</v>
      </c>
      <c r="C140" s="129"/>
    </row>
    <row r="141" spans="1:3" x14ac:dyDescent="0.25">
      <c r="A141" s="128">
        <f t="shared" si="98"/>
        <v>57001</v>
      </c>
      <c r="B141" s="128">
        <f t="shared" si="99"/>
        <v>57490</v>
      </c>
      <c r="C141" s="129"/>
    </row>
    <row r="142" spans="1:3" x14ac:dyDescent="0.25">
      <c r="A142" s="128">
        <f t="shared" si="98"/>
        <v>57501</v>
      </c>
      <c r="B142" s="128">
        <f t="shared" si="99"/>
        <v>57990</v>
      </c>
      <c r="C142" s="129"/>
    </row>
    <row r="143" spans="1:3" x14ac:dyDescent="0.25">
      <c r="A143" s="128">
        <f t="shared" si="98"/>
        <v>58001</v>
      </c>
      <c r="B143" s="128">
        <f t="shared" si="99"/>
        <v>58490</v>
      </c>
      <c r="C143" s="129"/>
    </row>
    <row r="144" spans="1:3" x14ac:dyDescent="0.25">
      <c r="A144" s="128">
        <f t="shared" si="98"/>
        <v>58501</v>
      </c>
      <c r="B144" s="128">
        <f t="shared" si="99"/>
        <v>58990</v>
      </c>
      <c r="C144" s="129"/>
    </row>
    <row r="145" spans="1:3" x14ac:dyDescent="0.25">
      <c r="A145" s="128">
        <f t="shared" si="98"/>
        <v>59001</v>
      </c>
      <c r="B145" s="128">
        <f t="shared" si="99"/>
        <v>59490</v>
      </c>
      <c r="C145" s="129"/>
    </row>
    <row r="146" spans="1:3" x14ac:dyDescent="0.25">
      <c r="A146" s="128">
        <f t="shared" si="98"/>
        <v>59501</v>
      </c>
      <c r="B146" s="128">
        <f t="shared" si="99"/>
        <v>59990</v>
      </c>
      <c r="C146" s="129"/>
    </row>
    <row r="147" spans="1:3" x14ac:dyDescent="0.25">
      <c r="A147" s="128">
        <f t="shared" si="98"/>
        <v>60001</v>
      </c>
      <c r="B147" s="128">
        <f t="shared" si="99"/>
        <v>60490</v>
      </c>
      <c r="C147" s="129"/>
    </row>
    <row r="148" spans="1:3" x14ac:dyDescent="0.25">
      <c r="A148" s="128">
        <f t="shared" si="98"/>
        <v>60501</v>
      </c>
      <c r="B148" s="128">
        <f t="shared" si="99"/>
        <v>60990</v>
      </c>
      <c r="C148" s="129"/>
    </row>
    <row r="149" spans="1:3" x14ac:dyDescent="0.25">
      <c r="A149" s="128">
        <f t="shared" si="98"/>
        <v>61001</v>
      </c>
      <c r="B149" s="128">
        <f t="shared" si="99"/>
        <v>61490</v>
      </c>
      <c r="C149" s="129"/>
    </row>
    <row r="150" spans="1:3" x14ac:dyDescent="0.25">
      <c r="A150" s="128">
        <f t="shared" si="98"/>
        <v>61501</v>
      </c>
      <c r="B150" s="128">
        <f t="shared" si="99"/>
        <v>61990</v>
      </c>
      <c r="C150" s="129"/>
    </row>
    <row r="151" spans="1:3" x14ac:dyDescent="0.25">
      <c r="A151" s="128">
        <f t="shared" si="98"/>
        <v>62001</v>
      </c>
      <c r="B151" s="128">
        <f t="shared" si="99"/>
        <v>62490</v>
      </c>
      <c r="C151" s="129"/>
    </row>
    <row r="152" spans="1:3" x14ac:dyDescent="0.25">
      <c r="A152" s="128">
        <f t="shared" si="98"/>
        <v>62501</v>
      </c>
      <c r="B152" s="128">
        <f t="shared" si="99"/>
        <v>62990</v>
      </c>
      <c r="C152" s="129"/>
    </row>
    <row r="153" spans="1:3" x14ac:dyDescent="0.25">
      <c r="A153" s="128">
        <f t="shared" si="98"/>
        <v>63001</v>
      </c>
      <c r="B153" s="128">
        <f t="shared" si="99"/>
        <v>63490</v>
      </c>
      <c r="C153" s="129"/>
    </row>
    <row r="154" spans="1:3" x14ac:dyDescent="0.25">
      <c r="A154" s="128">
        <f t="shared" si="98"/>
        <v>63501</v>
      </c>
      <c r="B154" s="128">
        <f t="shared" si="99"/>
        <v>63990</v>
      </c>
      <c r="C154" s="129"/>
    </row>
    <row r="155" spans="1:3" x14ac:dyDescent="0.25">
      <c r="A155" s="128">
        <f t="shared" si="98"/>
        <v>64001</v>
      </c>
      <c r="B155" s="128">
        <f t="shared" si="99"/>
        <v>64490</v>
      </c>
      <c r="C155" s="129"/>
    </row>
    <row r="156" spans="1:3" x14ac:dyDescent="0.25">
      <c r="A156" s="128">
        <f t="shared" si="98"/>
        <v>64501</v>
      </c>
      <c r="B156" s="128">
        <f t="shared" si="99"/>
        <v>64990</v>
      </c>
      <c r="C156" s="129"/>
    </row>
    <row r="157" spans="1:3" x14ac:dyDescent="0.25">
      <c r="A157" s="128">
        <f t="shared" ref="A157:A220" si="100">A156+$B$24</f>
        <v>65001</v>
      </c>
      <c r="B157" s="128">
        <f t="shared" si="99"/>
        <v>65490</v>
      </c>
      <c r="C157" s="129"/>
    </row>
    <row r="158" spans="1:3" x14ac:dyDescent="0.25">
      <c r="A158" s="128">
        <f t="shared" si="100"/>
        <v>65501</v>
      </c>
      <c r="B158" s="128">
        <f t="shared" si="99"/>
        <v>65990</v>
      </c>
      <c r="C158" s="129"/>
    </row>
    <row r="159" spans="1:3" x14ac:dyDescent="0.25">
      <c r="A159" s="128">
        <f t="shared" si="100"/>
        <v>66001</v>
      </c>
      <c r="B159" s="128">
        <f t="shared" si="99"/>
        <v>66490</v>
      </c>
      <c r="C159" s="129"/>
    </row>
    <row r="160" spans="1:3" x14ac:dyDescent="0.25">
      <c r="A160" s="128">
        <f t="shared" si="100"/>
        <v>66501</v>
      </c>
      <c r="B160" s="128">
        <f t="shared" ref="B160:B223" si="101">B159+$B$24</f>
        <v>66990</v>
      </c>
      <c r="C160" s="129"/>
    </row>
    <row r="161" spans="1:3" x14ac:dyDescent="0.25">
      <c r="A161" s="128">
        <f t="shared" si="100"/>
        <v>67001</v>
      </c>
      <c r="B161" s="128">
        <f t="shared" si="101"/>
        <v>67490</v>
      </c>
      <c r="C161" s="129"/>
    </row>
    <row r="162" spans="1:3" x14ac:dyDescent="0.25">
      <c r="A162" s="128">
        <f t="shared" si="100"/>
        <v>67501</v>
      </c>
      <c r="B162" s="128">
        <f t="shared" si="101"/>
        <v>67990</v>
      </c>
      <c r="C162" s="129"/>
    </row>
    <row r="163" spans="1:3" x14ac:dyDescent="0.25">
      <c r="A163" s="128">
        <f t="shared" si="100"/>
        <v>68001</v>
      </c>
      <c r="B163" s="128">
        <f t="shared" si="101"/>
        <v>68490</v>
      </c>
      <c r="C163" s="129"/>
    </row>
    <row r="164" spans="1:3" x14ac:dyDescent="0.25">
      <c r="A164" s="128">
        <f t="shared" si="100"/>
        <v>68501</v>
      </c>
      <c r="B164" s="128">
        <f t="shared" si="101"/>
        <v>68990</v>
      </c>
      <c r="C164" s="129"/>
    </row>
    <row r="165" spans="1:3" x14ac:dyDescent="0.25">
      <c r="A165" s="128">
        <f t="shared" si="100"/>
        <v>69001</v>
      </c>
      <c r="B165" s="128">
        <f t="shared" si="101"/>
        <v>69490</v>
      </c>
      <c r="C165" s="129"/>
    </row>
    <row r="166" spans="1:3" x14ac:dyDescent="0.25">
      <c r="A166" s="128">
        <f t="shared" si="100"/>
        <v>69501</v>
      </c>
      <c r="B166" s="128">
        <f t="shared" si="101"/>
        <v>69990</v>
      </c>
      <c r="C166" s="129"/>
    </row>
    <row r="167" spans="1:3" x14ac:dyDescent="0.25">
      <c r="A167" s="128">
        <f t="shared" si="100"/>
        <v>70001</v>
      </c>
      <c r="B167" s="128">
        <f t="shared" si="101"/>
        <v>70490</v>
      </c>
      <c r="C167" s="129"/>
    </row>
    <row r="168" spans="1:3" x14ac:dyDescent="0.25">
      <c r="A168" s="128">
        <f t="shared" si="100"/>
        <v>70501</v>
      </c>
      <c r="B168" s="128">
        <f t="shared" si="101"/>
        <v>70990</v>
      </c>
      <c r="C168" s="129"/>
    </row>
    <row r="169" spans="1:3" x14ac:dyDescent="0.25">
      <c r="A169" s="128">
        <f t="shared" si="100"/>
        <v>71001</v>
      </c>
      <c r="B169" s="128">
        <f t="shared" si="101"/>
        <v>71490</v>
      </c>
      <c r="C169" s="129"/>
    </row>
    <row r="170" spans="1:3" x14ac:dyDescent="0.25">
      <c r="A170" s="128">
        <f t="shared" si="100"/>
        <v>71501</v>
      </c>
      <c r="B170" s="128">
        <f t="shared" si="101"/>
        <v>71990</v>
      </c>
      <c r="C170" s="129"/>
    </row>
    <row r="171" spans="1:3" x14ac:dyDescent="0.25">
      <c r="A171" s="128">
        <f t="shared" si="100"/>
        <v>72001</v>
      </c>
      <c r="B171" s="128">
        <f t="shared" si="101"/>
        <v>72490</v>
      </c>
      <c r="C171" s="129"/>
    </row>
    <row r="172" spans="1:3" x14ac:dyDescent="0.25">
      <c r="A172" s="128">
        <f t="shared" si="100"/>
        <v>72501</v>
      </c>
      <c r="B172" s="128">
        <f t="shared" si="101"/>
        <v>72990</v>
      </c>
      <c r="C172" s="129"/>
    </row>
    <row r="173" spans="1:3" x14ac:dyDescent="0.25">
      <c r="A173" s="128">
        <f t="shared" si="100"/>
        <v>73001</v>
      </c>
      <c r="B173" s="128">
        <f t="shared" si="101"/>
        <v>73490</v>
      </c>
      <c r="C173" s="129"/>
    </row>
    <row r="174" spans="1:3" x14ac:dyDescent="0.25">
      <c r="A174" s="128">
        <f t="shared" si="100"/>
        <v>73501</v>
      </c>
      <c r="B174" s="128">
        <f t="shared" si="101"/>
        <v>73990</v>
      </c>
      <c r="C174" s="129"/>
    </row>
    <row r="175" spans="1:3" x14ac:dyDescent="0.25">
      <c r="A175" s="128">
        <f t="shared" si="100"/>
        <v>74001</v>
      </c>
      <c r="B175" s="128">
        <f t="shared" si="101"/>
        <v>74490</v>
      </c>
      <c r="C175" s="129"/>
    </row>
    <row r="176" spans="1:3" x14ac:dyDescent="0.25">
      <c r="A176" s="128">
        <f t="shared" si="100"/>
        <v>74501</v>
      </c>
      <c r="B176" s="128">
        <f t="shared" si="101"/>
        <v>74990</v>
      </c>
      <c r="C176" s="129"/>
    </row>
    <row r="177" spans="1:3" x14ac:dyDescent="0.25">
      <c r="A177" s="128">
        <f t="shared" si="100"/>
        <v>75001</v>
      </c>
      <c r="B177" s="128">
        <f t="shared" si="101"/>
        <v>75490</v>
      </c>
      <c r="C177" s="129"/>
    </row>
    <row r="178" spans="1:3" x14ac:dyDescent="0.25">
      <c r="A178" s="128">
        <f t="shared" si="100"/>
        <v>75501</v>
      </c>
      <c r="B178" s="128">
        <f t="shared" si="101"/>
        <v>75990</v>
      </c>
      <c r="C178" s="129"/>
    </row>
    <row r="179" spans="1:3" x14ac:dyDescent="0.25">
      <c r="A179" s="128">
        <f t="shared" si="100"/>
        <v>76001</v>
      </c>
      <c r="B179" s="128">
        <f t="shared" si="101"/>
        <v>76490</v>
      </c>
      <c r="C179" s="129"/>
    </row>
    <row r="180" spans="1:3" x14ac:dyDescent="0.25">
      <c r="A180" s="128">
        <f t="shared" si="100"/>
        <v>76501</v>
      </c>
      <c r="B180" s="128">
        <f t="shared" si="101"/>
        <v>76990</v>
      </c>
      <c r="C180" s="129"/>
    </row>
    <row r="181" spans="1:3" x14ac:dyDescent="0.25">
      <c r="A181" s="128">
        <f t="shared" si="100"/>
        <v>77001</v>
      </c>
      <c r="B181" s="128">
        <f t="shared" si="101"/>
        <v>77490</v>
      </c>
      <c r="C181" s="129"/>
    </row>
    <row r="182" spans="1:3" x14ac:dyDescent="0.25">
      <c r="A182" s="128">
        <f t="shared" si="100"/>
        <v>77501</v>
      </c>
      <c r="B182" s="128">
        <f t="shared" si="101"/>
        <v>77990</v>
      </c>
      <c r="C182" s="129"/>
    </row>
    <row r="183" spans="1:3" x14ac:dyDescent="0.25">
      <c r="A183" s="128">
        <f t="shared" si="100"/>
        <v>78001</v>
      </c>
      <c r="B183" s="128">
        <f t="shared" si="101"/>
        <v>78490</v>
      </c>
      <c r="C183" s="129"/>
    </row>
    <row r="184" spans="1:3" x14ac:dyDescent="0.25">
      <c r="A184" s="128">
        <f t="shared" si="100"/>
        <v>78501</v>
      </c>
      <c r="B184" s="128">
        <f t="shared" si="101"/>
        <v>78990</v>
      </c>
      <c r="C184" s="129"/>
    </row>
    <row r="185" spans="1:3" x14ac:dyDescent="0.25">
      <c r="A185" s="128">
        <f t="shared" si="100"/>
        <v>79001</v>
      </c>
      <c r="B185" s="128">
        <f t="shared" si="101"/>
        <v>79490</v>
      </c>
      <c r="C185" s="129"/>
    </row>
    <row r="186" spans="1:3" x14ac:dyDescent="0.25">
      <c r="A186" s="128">
        <f t="shared" si="100"/>
        <v>79501</v>
      </c>
      <c r="B186" s="128">
        <f t="shared" si="101"/>
        <v>79990</v>
      </c>
      <c r="C186" s="129"/>
    </row>
    <row r="187" spans="1:3" x14ac:dyDescent="0.25">
      <c r="A187" s="128">
        <f t="shared" si="100"/>
        <v>80001</v>
      </c>
      <c r="B187" s="128">
        <f t="shared" si="101"/>
        <v>80490</v>
      </c>
      <c r="C187" s="129"/>
    </row>
    <row r="188" spans="1:3" x14ac:dyDescent="0.25">
      <c r="A188" s="128">
        <f t="shared" si="100"/>
        <v>80501</v>
      </c>
      <c r="B188" s="128">
        <f t="shared" si="101"/>
        <v>80990</v>
      </c>
      <c r="C188" s="129"/>
    </row>
    <row r="189" spans="1:3" x14ac:dyDescent="0.25">
      <c r="A189" s="128">
        <f t="shared" si="100"/>
        <v>81001</v>
      </c>
      <c r="B189" s="128">
        <f t="shared" si="101"/>
        <v>81490</v>
      </c>
      <c r="C189" s="129"/>
    </row>
    <row r="190" spans="1:3" x14ac:dyDescent="0.25">
      <c r="A190" s="128">
        <f t="shared" si="100"/>
        <v>81501</v>
      </c>
      <c r="B190" s="128">
        <f t="shared" si="101"/>
        <v>81990</v>
      </c>
      <c r="C190" s="129"/>
    </row>
    <row r="191" spans="1:3" x14ac:dyDescent="0.25">
      <c r="A191" s="128">
        <f t="shared" si="100"/>
        <v>82001</v>
      </c>
      <c r="B191" s="128">
        <f t="shared" si="101"/>
        <v>82490</v>
      </c>
      <c r="C191" s="129"/>
    </row>
    <row r="192" spans="1:3" x14ac:dyDescent="0.25">
      <c r="A192" s="128">
        <f t="shared" si="100"/>
        <v>82501</v>
      </c>
      <c r="B192" s="128">
        <f t="shared" si="101"/>
        <v>82990</v>
      </c>
      <c r="C192" s="129"/>
    </row>
    <row r="193" spans="1:3" x14ac:dyDescent="0.25">
      <c r="A193" s="128">
        <f t="shared" si="100"/>
        <v>83001</v>
      </c>
      <c r="B193" s="128">
        <f t="shared" si="101"/>
        <v>83490</v>
      </c>
      <c r="C193" s="129"/>
    </row>
    <row r="194" spans="1:3" x14ac:dyDescent="0.25">
      <c r="A194" s="128">
        <f t="shared" si="100"/>
        <v>83501</v>
      </c>
      <c r="B194" s="128">
        <f t="shared" si="101"/>
        <v>83990</v>
      </c>
      <c r="C194" s="129"/>
    </row>
    <row r="195" spans="1:3" x14ac:dyDescent="0.25">
      <c r="A195" s="128">
        <f t="shared" si="100"/>
        <v>84001</v>
      </c>
      <c r="B195" s="128">
        <f t="shared" si="101"/>
        <v>84490</v>
      </c>
      <c r="C195" s="129"/>
    </row>
    <row r="196" spans="1:3" x14ac:dyDescent="0.25">
      <c r="A196" s="128">
        <f t="shared" si="100"/>
        <v>84501</v>
      </c>
      <c r="B196" s="128">
        <f t="shared" si="101"/>
        <v>84990</v>
      </c>
      <c r="C196" s="129"/>
    </row>
    <row r="197" spans="1:3" x14ac:dyDescent="0.25">
      <c r="A197" s="128">
        <f t="shared" si="100"/>
        <v>85001</v>
      </c>
      <c r="B197" s="128">
        <f t="shared" si="101"/>
        <v>85490</v>
      </c>
      <c r="C197" s="129"/>
    </row>
    <row r="198" spans="1:3" x14ac:dyDescent="0.25">
      <c r="A198" s="128">
        <f t="shared" si="100"/>
        <v>85501</v>
      </c>
      <c r="B198" s="128">
        <f t="shared" si="101"/>
        <v>85990</v>
      </c>
      <c r="C198" s="129"/>
    </row>
    <row r="199" spans="1:3" x14ac:dyDescent="0.25">
      <c r="A199" s="128">
        <f t="shared" si="100"/>
        <v>86001</v>
      </c>
      <c r="B199" s="128">
        <f t="shared" si="101"/>
        <v>86490</v>
      </c>
      <c r="C199" s="129"/>
    </row>
    <row r="200" spans="1:3" x14ac:dyDescent="0.25">
      <c r="A200" s="128">
        <f t="shared" si="100"/>
        <v>86501</v>
      </c>
      <c r="B200" s="128">
        <f t="shared" si="101"/>
        <v>86990</v>
      </c>
      <c r="C200" s="129"/>
    </row>
    <row r="201" spans="1:3" x14ac:dyDescent="0.25">
      <c r="A201" s="128">
        <f t="shared" si="100"/>
        <v>87001</v>
      </c>
      <c r="B201" s="128">
        <f t="shared" si="101"/>
        <v>87490</v>
      </c>
      <c r="C201" s="129"/>
    </row>
    <row r="202" spans="1:3" x14ac:dyDescent="0.25">
      <c r="A202" s="128">
        <f t="shared" si="100"/>
        <v>87501</v>
      </c>
      <c r="B202" s="128">
        <f t="shared" si="101"/>
        <v>87990</v>
      </c>
      <c r="C202" s="129"/>
    </row>
    <row r="203" spans="1:3" x14ac:dyDescent="0.25">
      <c r="A203" s="128">
        <f t="shared" si="100"/>
        <v>88001</v>
      </c>
      <c r="B203" s="128">
        <f t="shared" si="101"/>
        <v>88490</v>
      </c>
      <c r="C203" s="129"/>
    </row>
    <row r="204" spans="1:3" x14ac:dyDescent="0.25">
      <c r="A204" s="128">
        <f t="shared" si="100"/>
        <v>88501</v>
      </c>
      <c r="B204" s="128">
        <f t="shared" si="101"/>
        <v>88990</v>
      </c>
      <c r="C204" s="129"/>
    </row>
    <row r="205" spans="1:3" x14ac:dyDescent="0.25">
      <c r="A205" s="128">
        <f t="shared" si="100"/>
        <v>89001</v>
      </c>
      <c r="B205" s="128">
        <f t="shared" si="101"/>
        <v>89490</v>
      </c>
      <c r="C205" s="129"/>
    </row>
    <row r="206" spans="1:3" x14ac:dyDescent="0.25">
      <c r="A206" s="128">
        <f t="shared" si="100"/>
        <v>89501</v>
      </c>
      <c r="B206" s="128">
        <f t="shared" si="101"/>
        <v>89990</v>
      </c>
      <c r="C206" s="129"/>
    </row>
    <row r="207" spans="1:3" x14ac:dyDescent="0.25">
      <c r="A207" s="128">
        <f t="shared" si="100"/>
        <v>90001</v>
      </c>
      <c r="B207" s="128">
        <f t="shared" si="101"/>
        <v>90490</v>
      </c>
      <c r="C207" s="129"/>
    </row>
    <row r="208" spans="1:3" x14ac:dyDescent="0.25">
      <c r="A208" s="128">
        <f t="shared" si="100"/>
        <v>90501</v>
      </c>
      <c r="B208" s="128">
        <f t="shared" si="101"/>
        <v>90990</v>
      </c>
      <c r="C208" s="129"/>
    </row>
    <row r="209" spans="1:3" x14ac:dyDescent="0.25">
      <c r="A209" s="128">
        <f t="shared" si="100"/>
        <v>91001</v>
      </c>
      <c r="B209" s="128">
        <f t="shared" si="101"/>
        <v>91490</v>
      </c>
      <c r="C209" s="129"/>
    </row>
    <row r="210" spans="1:3" x14ac:dyDescent="0.25">
      <c r="A210" s="128">
        <f t="shared" si="100"/>
        <v>91501</v>
      </c>
      <c r="B210" s="128">
        <f t="shared" si="101"/>
        <v>91990</v>
      </c>
      <c r="C210" s="129"/>
    </row>
    <row r="211" spans="1:3" x14ac:dyDescent="0.25">
      <c r="A211" s="128">
        <f t="shared" si="100"/>
        <v>92001</v>
      </c>
      <c r="B211" s="128">
        <f t="shared" si="101"/>
        <v>92490</v>
      </c>
      <c r="C211" s="129"/>
    </row>
    <row r="212" spans="1:3" x14ac:dyDescent="0.25">
      <c r="A212" s="128">
        <f t="shared" si="100"/>
        <v>92501</v>
      </c>
      <c r="B212" s="128">
        <f t="shared" si="101"/>
        <v>92990</v>
      </c>
      <c r="C212" s="129"/>
    </row>
    <row r="213" spans="1:3" x14ac:dyDescent="0.25">
      <c r="A213" s="128">
        <f t="shared" si="100"/>
        <v>93001</v>
      </c>
      <c r="B213" s="128">
        <f t="shared" si="101"/>
        <v>93490</v>
      </c>
      <c r="C213" s="129"/>
    </row>
    <row r="214" spans="1:3" x14ac:dyDescent="0.25">
      <c r="A214" s="128">
        <f t="shared" si="100"/>
        <v>93501</v>
      </c>
      <c r="B214" s="128">
        <f t="shared" si="101"/>
        <v>93990</v>
      </c>
      <c r="C214" s="129"/>
    </row>
    <row r="215" spans="1:3" x14ac:dyDescent="0.25">
      <c r="A215" s="128">
        <f t="shared" si="100"/>
        <v>94001</v>
      </c>
      <c r="B215" s="128">
        <f t="shared" si="101"/>
        <v>94490</v>
      </c>
      <c r="C215" s="129"/>
    </row>
    <row r="216" spans="1:3" x14ac:dyDescent="0.25">
      <c r="A216" s="128">
        <f t="shared" si="100"/>
        <v>94501</v>
      </c>
      <c r="B216" s="128">
        <f t="shared" si="101"/>
        <v>94990</v>
      </c>
      <c r="C216" s="129"/>
    </row>
    <row r="217" spans="1:3" x14ac:dyDescent="0.25">
      <c r="A217" s="128">
        <f t="shared" si="100"/>
        <v>95001</v>
      </c>
      <c r="B217" s="128">
        <f t="shared" si="101"/>
        <v>95490</v>
      </c>
      <c r="C217" s="129"/>
    </row>
    <row r="218" spans="1:3" x14ac:dyDescent="0.25">
      <c r="A218" s="128">
        <f t="shared" si="100"/>
        <v>95501</v>
      </c>
      <c r="B218" s="128">
        <f t="shared" si="101"/>
        <v>95990</v>
      </c>
      <c r="C218" s="129"/>
    </row>
    <row r="219" spans="1:3" x14ac:dyDescent="0.25">
      <c r="A219" s="128">
        <f t="shared" si="100"/>
        <v>96001</v>
      </c>
      <c r="B219" s="128">
        <f t="shared" si="101"/>
        <v>96490</v>
      </c>
      <c r="C219" s="129"/>
    </row>
    <row r="220" spans="1:3" x14ac:dyDescent="0.25">
      <c r="A220" s="128">
        <f t="shared" si="100"/>
        <v>96501</v>
      </c>
      <c r="B220" s="128">
        <f t="shared" si="101"/>
        <v>96990</v>
      </c>
      <c r="C220" s="129"/>
    </row>
    <row r="221" spans="1:3" x14ac:dyDescent="0.25">
      <c r="A221" s="128">
        <f t="shared" ref="A221:A246" si="102">A220+$B$24</f>
        <v>97001</v>
      </c>
      <c r="B221" s="128">
        <f t="shared" si="101"/>
        <v>97490</v>
      </c>
      <c r="C221" s="129"/>
    </row>
    <row r="222" spans="1:3" x14ac:dyDescent="0.25">
      <c r="A222" s="128">
        <f t="shared" si="102"/>
        <v>97501</v>
      </c>
      <c r="B222" s="128">
        <f t="shared" si="101"/>
        <v>97990</v>
      </c>
      <c r="C222" s="129"/>
    </row>
    <row r="223" spans="1:3" x14ac:dyDescent="0.25">
      <c r="A223" s="128">
        <f t="shared" si="102"/>
        <v>98001</v>
      </c>
      <c r="B223" s="128">
        <f t="shared" si="101"/>
        <v>98490</v>
      </c>
      <c r="C223" s="129"/>
    </row>
    <row r="224" spans="1:3" x14ac:dyDescent="0.25">
      <c r="A224" s="128">
        <f t="shared" si="102"/>
        <v>98501</v>
      </c>
      <c r="B224" s="128">
        <f t="shared" ref="B224:B246" si="103">B223+$B$24</f>
        <v>98990</v>
      </c>
      <c r="C224" s="129"/>
    </row>
    <row r="225" spans="1:3" x14ac:dyDescent="0.25">
      <c r="A225" s="128">
        <f t="shared" si="102"/>
        <v>99001</v>
      </c>
      <c r="B225" s="128">
        <f t="shared" si="103"/>
        <v>99490</v>
      </c>
      <c r="C225" s="129"/>
    </row>
    <row r="226" spans="1:3" x14ac:dyDescent="0.25">
      <c r="A226" s="128">
        <f t="shared" si="102"/>
        <v>99501</v>
      </c>
      <c r="B226" s="128">
        <f t="shared" si="103"/>
        <v>99990</v>
      </c>
      <c r="C226" s="129"/>
    </row>
    <row r="227" spans="1:3" x14ac:dyDescent="0.25">
      <c r="A227" s="128">
        <f t="shared" si="102"/>
        <v>100001</v>
      </c>
      <c r="B227" s="128">
        <f t="shared" si="103"/>
        <v>100490</v>
      </c>
      <c r="C227" s="129"/>
    </row>
    <row r="228" spans="1:3" x14ac:dyDescent="0.25">
      <c r="A228" s="128">
        <f t="shared" si="102"/>
        <v>100501</v>
      </c>
      <c r="B228" s="128">
        <f t="shared" si="103"/>
        <v>100990</v>
      </c>
      <c r="C228" s="129"/>
    </row>
    <row r="229" spans="1:3" x14ac:dyDescent="0.25">
      <c r="A229" s="128">
        <f t="shared" si="102"/>
        <v>101001</v>
      </c>
      <c r="B229" s="128">
        <f t="shared" si="103"/>
        <v>101490</v>
      </c>
      <c r="C229" s="129"/>
    </row>
    <row r="230" spans="1:3" x14ac:dyDescent="0.25">
      <c r="A230" s="128">
        <f t="shared" si="102"/>
        <v>101501</v>
      </c>
      <c r="B230" s="128">
        <f t="shared" si="103"/>
        <v>101990</v>
      </c>
      <c r="C230" s="129"/>
    </row>
    <row r="231" spans="1:3" x14ac:dyDescent="0.25">
      <c r="A231" s="128">
        <f t="shared" si="102"/>
        <v>102001</v>
      </c>
      <c r="B231" s="128">
        <f t="shared" si="103"/>
        <v>102490</v>
      </c>
      <c r="C231" s="129"/>
    </row>
    <row r="232" spans="1:3" x14ac:dyDescent="0.25">
      <c r="A232" s="128">
        <f t="shared" si="102"/>
        <v>102501</v>
      </c>
      <c r="B232" s="128">
        <f t="shared" si="103"/>
        <v>102990</v>
      </c>
      <c r="C232" s="129"/>
    </row>
    <row r="233" spans="1:3" x14ac:dyDescent="0.25">
      <c r="A233" s="128">
        <f t="shared" si="102"/>
        <v>103001</v>
      </c>
      <c r="B233" s="128">
        <f t="shared" si="103"/>
        <v>103490</v>
      </c>
      <c r="C233" s="129"/>
    </row>
    <row r="234" spans="1:3" x14ac:dyDescent="0.25">
      <c r="A234" s="128">
        <f t="shared" si="102"/>
        <v>103501</v>
      </c>
      <c r="B234" s="128">
        <f t="shared" si="103"/>
        <v>103990</v>
      </c>
      <c r="C234" s="129"/>
    </row>
    <row r="235" spans="1:3" x14ac:dyDescent="0.25">
      <c r="A235" s="128">
        <f t="shared" si="102"/>
        <v>104001</v>
      </c>
      <c r="B235" s="128">
        <f t="shared" si="103"/>
        <v>104490</v>
      </c>
      <c r="C235" s="129"/>
    </row>
    <row r="236" spans="1:3" x14ac:dyDescent="0.25">
      <c r="A236" s="128">
        <f t="shared" si="102"/>
        <v>104501</v>
      </c>
      <c r="B236" s="128">
        <f t="shared" si="103"/>
        <v>104990</v>
      </c>
      <c r="C236" s="129"/>
    </row>
    <row r="237" spans="1:3" x14ac:dyDescent="0.25">
      <c r="A237" s="128">
        <f t="shared" si="102"/>
        <v>105001</v>
      </c>
      <c r="B237" s="128">
        <f t="shared" si="103"/>
        <v>105490</v>
      </c>
      <c r="C237" s="129"/>
    </row>
    <row r="238" spans="1:3" x14ac:dyDescent="0.25">
      <c r="A238" s="128">
        <f t="shared" si="102"/>
        <v>105501</v>
      </c>
      <c r="B238" s="128">
        <f t="shared" si="103"/>
        <v>105990</v>
      </c>
      <c r="C238" s="129"/>
    </row>
    <row r="239" spans="1:3" x14ac:dyDescent="0.25">
      <c r="A239" s="128">
        <f t="shared" si="102"/>
        <v>106001</v>
      </c>
      <c r="B239" s="128">
        <f t="shared" si="103"/>
        <v>106490</v>
      </c>
      <c r="C239" s="129"/>
    </row>
    <row r="240" spans="1:3" x14ac:dyDescent="0.25">
      <c r="A240" s="128">
        <f t="shared" si="102"/>
        <v>106501</v>
      </c>
      <c r="B240" s="128">
        <f t="shared" si="103"/>
        <v>106990</v>
      </c>
      <c r="C240" s="129"/>
    </row>
    <row r="241" spans="1:3" x14ac:dyDescent="0.25">
      <c r="A241" s="128">
        <f t="shared" si="102"/>
        <v>107001</v>
      </c>
      <c r="B241" s="128">
        <f t="shared" si="103"/>
        <v>107490</v>
      </c>
      <c r="C241" s="129"/>
    </row>
    <row r="242" spans="1:3" x14ac:dyDescent="0.25">
      <c r="A242" s="128">
        <f t="shared" si="102"/>
        <v>107501</v>
      </c>
      <c r="B242" s="128">
        <f t="shared" si="103"/>
        <v>107990</v>
      </c>
      <c r="C242" s="129"/>
    </row>
    <row r="243" spans="1:3" x14ac:dyDescent="0.25">
      <c r="A243" s="128">
        <f t="shared" si="102"/>
        <v>108001</v>
      </c>
      <c r="B243" s="128">
        <f t="shared" si="103"/>
        <v>108490</v>
      </c>
      <c r="C243" s="129"/>
    </row>
    <row r="244" spans="1:3" x14ac:dyDescent="0.25">
      <c r="A244" s="128">
        <f t="shared" si="102"/>
        <v>108501</v>
      </c>
      <c r="B244" s="128">
        <f t="shared" si="103"/>
        <v>108990</v>
      </c>
      <c r="C244" s="129"/>
    </row>
    <row r="245" spans="1:3" x14ac:dyDescent="0.25">
      <c r="A245" s="128">
        <f t="shared" si="102"/>
        <v>109001</v>
      </c>
      <c r="B245" s="128">
        <f t="shared" si="103"/>
        <v>109490</v>
      </c>
      <c r="C245" s="129"/>
    </row>
    <row r="246" spans="1:3" x14ac:dyDescent="0.25">
      <c r="A246" s="128">
        <f t="shared" si="102"/>
        <v>109501</v>
      </c>
      <c r="B246" s="128">
        <f t="shared" si="103"/>
        <v>109990</v>
      </c>
      <c r="C246" s="129"/>
    </row>
  </sheetData>
  <autoFilter ref="E9:BG115" xr:uid="{00000000-0009-0000-0000-000002000000}"/>
  <mergeCells count="32">
    <mergeCell ref="A25:B25"/>
    <mergeCell ref="AR7:AU7"/>
    <mergeCell ref="AV7:AY7"/>
    <mergeCell ref="AZ7:BC7"/>
    <mergeCell ref="BD7:BG7"/>
    <mergeCell ref="X7:AA7"/>
    <mergeCell ref="AB7:AE7"/>
    <mergeCell ref="AF7:AI7"/>
    <mergeCell ref="AJ7:AM7"/>
    <mergeCell ref="AN7:AQ7"/>
    <mergeCell ref="AR8:AU8"/>
    <mergeCell ref="AV8:AY8"/>
    <mergeCell ref="AZ8:BC8"/>
    <mergeCell ref="BD8:BG8"/>
    <mergeCell ref="L8:O8"/>
    <mergeCell ref="P8:S8"/>
    <mergeCell ref="T8:W8"/>
    <mergeCell ref="H8:K8"/>
    <mergeCell ref="X8:AA8"/>
    <mergeCell ref="AB8:AE8"/>
    <mergeCell ref="AF8:AI8"/>
    <mergeCell ref="AN8:AQ8"/>
    <mergeCell ref="AJ8:AM8"/>
    <mergeCell ref="AR6:AU6"/>
    <mergeCell ref="AV6:AY6"/>
    <mergeCell ref="AZ6:BC6"/>
    <mergeCell ref="BD6:BG6"/>
    <mergeCell ref="X6:AA6"/>
    <mergeCell ref="AB6:AE6"/>
    <mergeCell ref="AF6:AI6"/>
    <mergeCell ref="AJ6:AM6"/>
    <mergeCell ref="AN6:AQ6"/>
  </mergeCells>
  <pageMargins left="0.7" right="0.7" top="0.75" bottom="0.75" header="0.3" footer="0.3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/>
  <dimension ref="B1:AQ1048576"/>
  <sheetViews>
    <sheetView showGridLines="0" zoomScale="80" zoomScaleNormal="80" workbookViewId="0">
      <pane xSplit="2" ySplit="4" topLeftCell="C58" activePane="bottomRight" state="frozen"/>
      <selection pane="topRight" activeCell="D1" sqref="D1"/>
      <selection pane="bottomLeft" activeCell="A5" sqref="A5"/>
      <selection pane="bottomRight" activeCell="Y58" sqref="Y58"/>
    </sheetView>
  </sheetViews>
  <sheetFormatPr baseColWidth="10" defaultColWidth="12.85546875" defaultRowHeight="12.95" customHeight="1" outlineLevelCol="1" x14ac:dyDescent="0.25"/>
  <cols>
    <col min="1" max="1" width="1.85546875" style="118" customWidth="1"/>
    <col min="2" max="3" width="20.140625" style="118" customWidth="1"/>
    <col min="4" max="4" width="9.42578125" style="118" bestFit="1" customWidth="1"/>
    <col min="5" max="5" width="10.7109375" style="131" customWidth="1"/>
    <col min="6" max="6" width="10.7109375" style="132" bestFit="1" customWidth="1"/>
    <col min="7" max="7" width="10.7109375" style="131" customWidth="1"/>
    <col min="8" max="8" width="10.7109375" style="132" bestFit="1" customWidth="1"/>
    <col min="9" max="9" width="10.7109375" style="131" customWidth="1"/>
    <col min="10" max="10" width="10.7109375" style="132" bestFit="1" customWidth="1"/>
    <col min="11" max="11" width="13.5703125" style="118" hidden="1" customWidth="1" outlineLevel="1"/>
    <col min="12" max="14" width="10.28515625" style="118" customWidth="1" outlineLevel="1"/>
    <col min="15" max="15" width="11.7109375" style="118" customWidth="1" outlineLevel="1"/>
    <col min="16" max="16" width="11.28515625" style="118" customWidth="1" outlineLevel="1"/>
    <col min="17" max="17" width="10.7109375" style="131" customWidth="1"/>
    <col min="18" max="18" width="10.7109375" style="132" customWidth="1"/>
    <col min="19" max="19" width="10.7109375" style="131" customWidth="1"/>
    <col min="20" max="20" width="10.7109375" style="132" customWidth="1"/>
    <col min="21" max="21" width="10.7109375" style="131" customWidth="1"/>
    <col min="22" max="22" width="10.7109375" style="132" customWidth="1"/>
    <col min="23" max="26" width="12" style="118" customWidth="1" outlineLevel="1"/>
    <col min="27" max="27" width="8.7109375" style="118" customWidth="1" outlineLevel="1"/>
    <col min="28" max="28" width="11.28515625" style="118" customWidth="1" outlineLevel="1"/>
    <col min="29" max="29" width="10.7109375" style="131" customWidth="1"/>
    <col min="30" max="30" width="10.7109375" style="132" customWidth="1"/>
    <col min="31" max="31" width="10.7109375" style="131" customWidth="1"/>
    <col min="32" max="32" width="10.7109375" style="132" customWidth="1"/>
    <col min="33" max="33" width="10.7109375" style="131" customWidth="1"/>
    <col min="34" max="34" width="10.7109375" style="132" customWidth="1"/>
    <col min="35" max="35" width="11" style="118" hidden="1" customWidth="1" outlineLevel="1"/>
    <col min="36" max="38" width="11" style="118" customWidth="1" outlineLevel="1"/>
    <col min="39" max="39" width="10" style="118" customWidth="1" outlineLevel="1"/>
    <col min="40" max="40" width="11.28515625" style="118" customWidth="1" outlineLevel="1"/>
    <col min="41" max="41" width="3.140625" style="118" customWidth="1"/>
    <col min="42" max="42" width="6.85546875" style="118" customWidth="1"/>
    <col min="43" max="44" width="12.85546875" style="118" customWidth="1"/>
    <col min="45" max="16384" width="12.85546875" style="118"/>
  </cols>
  <sheetData>
    <row r="1" spans="2:43" s="12" customFormat="1" ht="12.95" customHeight="1" x14ac:dyDescent="0.25">
      <c r="E1" s="133">
        <v>2</v>
      </c>
      <c r="F1" s="134">
        <v>3</v>
      </c>
      <c r="G1" s="133">
        <v>4</v>
      </c>
      <c r="H1" s="134">
        <v>5</v>
      </c>
      <c r="I1" s="133">
        <v>6</v>
      </c>
      <c r="J1" s="134">
        <v>7</v>
      </c>
      <c r="K1" s="14"/>
      <c r="L1" s="14"/>
      <c r="M1" s="14"/>
      <c r="N1" s="14"/>
      <c r="O1" s="19"/>
      <c r="P1" s="19"/>
      <c r="Q1" s="133">
        <v>8</v>
      </c>
      <c r="R1" s="134">
        <v>9</v>
      </c>
      <c r="S1" s="133">
        <v>10</v>
      </c>
      <c r="T1" s="134">
        <v>11</v>
      </c>
      <c r="U1" s="133">
        <v>12</v>
      </c>
      <c r="V1" s="134">
        <v>13</v>
      </c>
      <c r="W1" s="14"/>
      <c r="X1" s="14"/>
      <c r="Y1" s="14"/>
      <c r="Z1" s="14"/>
      <c r="AA1" s="19"/>
      <c r="AB1" s="19"/>
      <c r="AC1" s="133">
        <v>14</v>
      </c>
      <c r="AD1" s="134">
        <v>15</v>
      </c>
      <c r="AE1" s="133">
        <v>16</v>
      </c>
      <c r="AF1" s="134">
        <v>17</v>
      </c>
      <c r="AG1" s="133">
        <v>18</v>
      </c>
      <c r="AH1" s="134">
        <v>19</v>
      </c>
      <c r="AI1" s="14"/>
      <c r="AJ1" s="14"/>
      <c r="AK1" s="14"/>
      <c r="AL1" s="14"/>
      <c r="AM1" s="19"/>
      <c r="AN1" s="19"/>
    </row>
    <row r="2" spans="2:43" ht="35.1" customHeight="1" x14ac:dyDescent="0.25">
      <c r="B2" s="12" t="s">
        <v>245</v>
      </c>
      <c r="C2" s="12"/>
      <c r="D2" s="12"/>
      <c r="E2" s="226" t="s">
        <v>276</v>
      </c>
      <c r="F2" s="223"/>
      <c r="G2" s="224"/>
      <c r="H2" s="223"/>
      <c r="I2" s="224"/>
      <c r="J2" s="223"/>
      <c r="K2" s="225"/>
      <c r="L2" s="225"/>
      <c r="M2" s="225"/>
      <c r="N2" s="225"/>
      <c r="O2" s="225"/>
      <c r="P2" s="225"/>
      <c r="Q2" s="226" t="s">
        <v>277</v>
      </c>
      <c r="R2" s="223"/>
      <c r="S2" s="224"/>
      <c r="T2" s="223"/>
      <c r="U2" s="224"/>
      <c r="V2" s="223"/>
      <c r="W2" s="225"/>
      <c r="X2" s="225"/>
      <c r="Y2" s="225"/>
      <c r="Z2" s="225"/>
      <c r="AA2" s="225"/>
      <c r="AB2" s="225"/>
      <c r="AC2" s="222" t="s">
        <v>278</v>
      </c>
      <c r="AD2" s="223"/>
      <c r="AE2" s="224"/>
      <c r="AF2" s="223"/>
      <c r="AG2" s="224"/>
      <c r="AH2" s="223"/>
      <c r="AI2" s="225"/>
      <c r="AJ2" s="225"/>
      <c r="AK2" s="225"/>
      <c r="AL2" s="225"/>
      <c r="AM2" s="225"/>
      <c r="AN2" s="225"/>
    </row>
    <row r="3" spans="2:43" ht="23.1" customHeight="1" x14ac:dyDescent="0.25">
      <c r="B3" s="12" t="s">
        <v>279</v>
      </c>
      <c r="C3" s="12"/>
      <c r="D3" s="12"/>
      <c r="E3" s="232" t="s">
        <v>280</v>
      </c>
      <c r="F3" s="223"/>
      <c r="G3" s="233" t="s">
        <v>281</v>
      </c>
      <c r="H3" s="223"/>
      <c r="I3" s="234" t="s">
        <v>282</v>
      </c>
      <c r="J3" s="223"/>
      <c r="K3" s="227" t="s">
        <v>283</v>
      </c>
      <c r="L3" s="225"/>
      <c r="M3" s="225"/>
      <c r="N3" s="225"/>
      <c r="O3" s="225"/>
      <c r="P3" s="225"/>
      <c r="Q3" s="232" t="s">
        <v>280</v>
      </c>
      <c r="R3" s="223"/>
      <c r="S3" s="233" t="s">
        <v>281</v>
      </c>
      <c r="T3" s="223"/>
      <c r="U3" s="231" t="s">
        <v>282</v>
      </c>
      <c r="V3" s="223"/>
      <c r="W3" s="228" t="s">
        <v>283</v>
      </c>
      <c r="X3" s="225"/>
      <c r="Y3" s="225"/>
      <c r="Z3" s="225"/>
      <c r="AA3" s="225"/>
      <c r="AB3" s="225"/>
      <c r="AC3" s="229" t="s">
        <v>280</v>
      </c>
      <c r="AD3" s="223"/>
      <c r="AE3" s="230" t="s">
        <v>281</v>
      </c>
      <c r="AF3" s="223"/>
      <c r="AG3" s="231" t="s">
        <v>282</v>
      </c>
      <c r="AH3" s="223"/>
      <c r="AI3" s="228" t="s">
        <v>283</v>
      </c>
      <c r="AJ3" s="225"/>
      <c r="AK3" s="225"/>
      <c r="AL3" s="225"/>
      <c r="AM3" s="225"/>
      <c r="AN3" s="225"/>
    </row>
    <row r="4" spans="2:43" ht="39.950000000000003" customHeight="1" x14ac:dyDescent="0.25">
      <c r="B4" s="39" t="s">
        <v>212</v>
      </c>
      <c r="C4" s="32" t="s">
        <v>213</v>
      </c>
      <c r="D4" s="32" t="s">
        <v>284</v>
      </c>
      <c r="E4" s="135" t="s">
        <v>285</v>
      </c>
      <c r="F4" s="136" t="s">
        <v>286</v>
      </c>
      <c r="G4" s="135" t="s">
        <v>285</v>
      </c>
      <c r="H4" s="136" t="s">
        <v>286</v>
      </c>
      <c r="I4" s="135" t="s">
        <v>285</v>
      </c>
      <c r="J4" s="136" t="s">
        <v>286</v>
      </c>
      <c r="K4" s="33"/>
      <c r="L4" s="33" t="s">
        <v>287</v>
      </c>
      <c r="M4" s="35" t="s">
        <v>288</v>
      </c>
      <c r="N4" s="33" t="s">
        <v>289</v>
      </c>
      <c r="O4" s="33" t="s">
        <v>290</v>
      </c>
      <c r="P4" s="33" t="s">
        <v>291</v>
      </c>
      <c r="Q4" s="135" t="s">
        <v>285</v>
      </c>
      <c r="R4" s="136" t="s">
        <v>286</v>
      </c>
      <c r="S4" s="135" t="s">
        <v>285</v>
      </c>
      <c r="T4" s="136" t="s">
        <v>286</v>
      </c>
      <c r="U4" s="135" t="s">
        <v>285</v>
      </c>
      <c r="V4" s="136" t="s">
        <v>286</v>
      </c>
      <c r="W4" s="33" t="s">
        <v>292</v>
      </c>
      <c r="X4" s="33" t="s">
        <v>287</v>
      </c>
      <c r="Y4" s="35" t="s">
        <v>288</v>
      </c>
      <c r="Z4" s="33" t="s">
        <v>289</v>
      </c>
      <c r="AA4" s="33" t="s">
        <v>290</v>
      </c>
      <c r="AB4" s="33" t="s">
        <v>291</v>
      </c>
      <c r="AC4" s="135" t="s">
        <v>285</v>
      </c>
      <c r="AD4" s="136" t="s">
        <v>286</v>
      </c>
      <c r="AE4" s="135" t="s">
        <v>285</v>
      </c>
      <c r="AF4" s="136" t="s">
        <v>286</v>
      </c>
      <c r="AG4" s="135" t="s">
        <v>285</v>
      </c>
      <c r="AH4" s="136" t="s">
        <v>286</v>
      </c>
      <c r="AI4" s="33" t="s">
        <v>292</v>
      </c>
      <c r="AJ4" s="33" t="s">
        <v>287</v>
      </c>
      <c r="AK4" s="35" t="s">
        <v>288</v>
      </c>
      <c r="AL4" s="33" t="s">
        <v>289</v>
      </c>
      <c r="AM4" s="33" t="s">
        <v>290</v>
      </c>
      <c r="AN4" s="33" t="s">
        <v>291</v>
      </c>
      <c r="AP4" s="13"/>
    </row>
    <row r="5" spans="2:43" ht="12.95" customHeight="1" x14ac:dyDescent="0.25">
      <c r="B5" s="39" t="s">
        <v>145</v>
      </c>
      <c r="C5" s="32" t="s">
        <v>260</v>
      </c>
      <c r="D5" s="38">
        <f>VLOOKUP(B5,Base!E:G,3,0)</f>
        <v>366</v>
      </c>
      <c r="E5" s="137">
        <f>IFERROR(IF(VLOOKUP(B5,Detalle!$A:$AA,$E$1,0)=0,"Sin datos",IFERROR(VLOOKUP(B5,Detalle!$A:$AA,$E$1,0),"Sin datos")),"")</f>
        <v>3990</v>
      </c>
      <c r="F5" s="138">
        <f>IFERROR(IF(VLOOKUP(B5,Detalle!$A:$AA,$F$1,0)=0,"Sin datos",IFERROR(VLOOKUP(B5,Detalle!$A:$AA,$F$1,0),"Sin datos")),"")</f>
        <v>2</v>
      </c>
      <c r="G5" s="139">
        <f>IFERROR(IF(VLOOKUP(B5,Detalle!$A:$AA,$G$1,0)=0,"Sin datos",IFERROR(VLOOKUP(B5,Detalle!$A:$AA,$G$1,0),"Sin datos")),"")</f>
        <v>3990</v>
      </c>
      <c r="H5" s="140">
        <f>IFERROR(IF(VLOOKUP(B5,Detalle!$A:$AA,$H$1,0)=0,"Sin datos",IFERROR(VLOOKUP(B5,Detalle!$A:$AA,$H$1,0),"Sin datos")),"")</f>
        <v>1</v>
      </c>
      <c r="I5" s="139">
        <f>IFERROR(IF(VLOOKUP(B5,Detalle!$A:$AA,$I$1,0)=0,"Sin datos",IFERROR(VLOOKUP(B5,Detalle!$A:$AA,$I$1,0),"Sin datos")),"")</f>
        <v>3990</v>
      </c>
      <c r="J5" s="140">
        <f>IFERROR(IF(VLOOKUP(B5,Detalle!$A:$AA,$J$1,0)=0,"Sin datos",IFERROR(VLOOKUP(B5,Detalle!$A:$AA,$J$1,0),"Sin datos")),"")</f>
        <v>1</v>
      </c>
      <c r="K5" s="34"/>
      <c r="L5" s="141">
        <f t="shared" ref="L5:L36" si="0">MIN(E5,G5,I5)</f>
        <v>3990</v>
      </c>
      <c r="M5" s="142" t="str">
        <f t="shared" ref="M5:M36" si="1">IFERROR(IF(MIN(H5,J5)=F5,IF(G5=I5,"Escenario 5","Escenario 4"),IF(MIN(H5,J5)&lt;F5,IF(AND(F5-2&lt;=MIN(H5,J5),G5&lt;&gt;I5),"Escenario 1",IF(AND(F5-2&lt;=MIN(H5,J5),G5=I5),"Escenario 2","Escenario 3")),IF(MIN(H5,J5)&gt;F5,IF(AND(F5+2&gt;=MIN(H5,J5),G5=I5),"Escenario 7",IF(AND(F5+2&gt;=MIN(H5,J5),G5&lt;&gt;I5),"Escenario 6",IF(F5+5&lt;=MIN(H5,J5),"Escenario 9","Escenario 8"))),"error"))),"Falta info")</f>
        <v>Escenario 2</v>
      </c>
      <c r="N5" s="34">
        <f>IFERROR(VLOOKUP(M5,Base!$BJ$28:$BL$36,3,0),0)</f>
        <v>25</v>
      </c>
      <c r="O5" s="143">
        <f>IF(LOOKUP(M5,Base!$X$8:$BG$8)=M5,VLOOKUP(B5,Base!E:BG,N5,0),0)</f>
        <v>1490</v>
      </c>
      <c r="P5" s="143"/>
      <c r="Q5" s="139">
        <f>IFERROR(IF(VLOOKUP(B5,Detalle!$A:$AA,$Q$1,0)=0,"Sin datos",IFERROR(VLOOKUP(B5,Detalle!$A:$AA,$Q$1,0),"Sin datos")),"")</f>
        <v>7790</v>
      </c>
      <c r="R5" s="140">
        <f>IFERROR(IF(VLOOKUP(B5,Detalle!$A:$AA,$R$1,0)=0,"Sin datos",IFERROR(VLOOKUP(B5,Detalle!$A:$AA,$R$1,0),"Sin datos")),"")</f>
        <v>3</v>
      </c>
      <c r="S5" s="139">
        <f>IFERROR(IF(VLOOKUP(B5,Detalle!$A:$AA,$S$1,0)=0,"Sin datos",IFERROR(VLOOKUP(B5,Detalle!$A:$AA,$S$1,0),"Sin datos")),"")</f>
        <v>7790</v>
      </c>
      <c r="T5" s="140">
        <f>IFERROR(IF(VLOOKUP(B5,Detalle!$A:$AA,$T$1,0)=0,"Sin datos",IFERROR(VLOOKUP(B5,Detalle!$A:$AA,$T$1,0),"Sin datos")),"")</f>
        <v>1</v>
      </c>
      <c r="U5" s="139">
        <f>IFERROR(IF(VLOOKUP(B5,Detalle!$A:$AA,$U$1,0)=0,"Sin datos",IFERROR(VLOOKUP(B5,Detalle!$A:$AA,$U$1,0),"Sin datos")),"")</f>
        <v>8990</v>
      </c>
      <c r="V5" s="140">
        <f>IFERROR(IF(VLOOKUP(B5,Detalle!$A:$AA,$V$1,0)=0,"Sin datos",IFERROR(VLOOKUP(B5,Detalle!$A:$AA,$V$1,0),"Sin datos")),"")</f>
        <v>1</v>
      </c>
      <c r="W5" s="34" t="str">
        <f t="shared" ref="W5:W36" si="2">IF(P5="",IF(MIN(Q5,S5,U5)&gt;E5,"Si","No"),IF(MIN(Q5,S5,U5)&gt;P5,"Si","No"))</f>
        <v>Si</v>
      </c>
      <c r="X5" s="141">
        <f t="shared" ref="X5:X36" si="3">MIN(Q5,S5,U5)</f>
        <v>7790</v>
      </c>
      <c r="Y5" s="141" t="str">
        <f t="shared" ref="Y5:Y36" si="4">IFERROR(IF(MIN(T5,V5)=R5,IF(S5=U5,"Escenario 5","Escenario 4"),IF(MIN(T5,V5)&lt;R5,IF(AND(R5-2&lt;=MIN(T5,V5),S5&lt;&gt;U5),"Escenario 1",IF(AND(R5-2&lt;=MIN(T5,V5),S5=U5),"Escenario 2","Escenario 3")),IF(MIN(T5,V5)&gt;R5,IF(AND(R5+2&gt;=MIN(T5,V5),S5=U5),"Escenario 7",IF(AND(R5+2&gt;=MIN(T5,V5),S5&lt;&gt;U5),"Escenario 6",IF(R5+5&lt;=MIN(T5,V5),"Escenario 9","Escenario 8"))),"error"))),"Falta info")</f>
        <v>Escenario 1</v>
      </c>
      <c r="Z5" s="34">
        <f>IFERROR(VLOOKUP(Y5,Base!$BJ$19:$BL$27,3,0),0)</f>
        <v>22</v>
      </c>
      <c r="AA5" s="143">
        <f>IF(LOOKUP(Y5,Base!$X$8:$BG$8)=Y5,VLOOKUP(B5,Base!E:BG,Z5,0),0)</f>
        <v>1490</v>
      </c>
      <c r="AB5" s="143"/>
      <c r="AC5" s="139">
        <f>IFERROR(IF(VLOOKUP(B5,Detalle!$A:$AA,$AC$1,0)=0,"Sin datos",IFERROR(VLOOKUP(B5,Detalle!$A:$AA,$AC$1,0),"Sin datos")),"")</f>
        <v>9990</v>
      </c>
      <c r="AD5" s="140">
        <f>IFERROR(IF(VLOOKUP(B5,Detalle!$A:$AA,$AD$1,0)=0,"Sin datos",IFERROR(VLOOKUP(B5,Detalle!$A:$AA,$AD$1,0),"Sin datos")),"")</f>
        <v>2</v>
      </c>
      <c r="AE5" s="139">
        <f>IFERROR(IF(VLOOKUP(B5,Detalle!$A:$AA,$AE$1,0)=0,"Sin datos",IFERROR(VLOOKUP(B5,Detalle!$A:$AA,$AE$1,0),"Sin datos")),"")</f>
        <v>9990</v>
      </c>
      <c r="AF5" s="140">
        <f>IFERROR(IF(VLOOKUP(B5,Detalle!$A:$AA,$AF$1,0)=0,"Sin datos",IFERROR(VLOOKUP(B5,Detalle!$A:$AA,$AF$1,0),"Sin datos")),"")</f>
        <v>5</v>
      </c>
      <c r="AG5" s="139">
        <f>IFERROR(IF(VLOOKUP(B5,Detalle!$A:$AA,$AG$1,0)=0,"Sin datos",IFERROR(VLOOKUP(B5,Detalle!$A:$AA,$AG$1,0),"Sin datos")),"")</f>
        <v>8990</v>
      </c>
      <c r="AH5" s="140">
        <f>IFERROR(IF(VLOOKUP(B5,Detalle!$A:$AA,$AH$1,0)=0,"Sin datos",IFERROR(VLOOKUP(B5,Detalle!$A:$AA,$AH$1,0),"Sin datos")),"")</f>
        <v>2</v>
      </c>
      <c r="AI5" s="34" t="str">
        <f t="shared" ref="AI5:AI36" si="5">IF(AB5="",IF(MIN(AC5,AE5,AG5)&gt;E5,"Si","No"),IF(MIN(AC5,AG5,AG5)&gt;AB5,"Si","No"))</f>
        <v>Si</v>
      </c>
      <c r="AJ5" s="141">
        <f t="shared" ref="AJ5:AJ36" si="6">MIN(AC5,AE5,AG5)</f>
        <v>8990</v>
      </c>
      <c r="AK5" s="141" t="str">
        <f t="shared" ref="AK5:AK36" si="7">IFERROR(IF(MIN(AF5,AH5)=AD5,IF(AE5=AG5,"Escenario 5","Escenario 4"),IF(MIN(AF5,AH5)&lt;AD5,IF(AND(AD5-2&lt;=MIN(AF5,AH5),AE5&lt;&gt;AG5),"Escenario 1",IF(AND(AD5-2&lt;=MIN(AF5,AH5),AE5=AG5),"Escenario 2","Escenario 3")),IF(MIN(AF5,AH5)&gt;AD5,IF(AND(AD5+2&gt;=MIN(AF5,AH5),AE5=AG5),"Escenario 7",IF(AND(AD5+2&gt;=MIN(AF5,AH5),AE5&lt;&gt;AG5),"Escenario 6",IF(AD5+5&lt;=MIN(AF5,AH5),"Escenario 9","Escenario 8"))),"error"))),"Falta info")</f>
        <v>Escenario 4</v>
      </c>
      <c r="AL5" s="34">
        <f>IFERROR(VLOOKUP(AK5,Base!$BJ$37:$BL$45,3,0),0)</f>
        <v>35</v>
      </c>
      <c r="AM5" s="143">
        <f>IF(LOOKUP(AK5,Base!$X$8:$BG$8)=AK5,VLOOKUP(B5,Base!E:BG,AL5,0),0)</f>
        <v>1490</v>
      </c>
      <c r="AN5" s="143"/>
      <c r="AO5" s="144"/>
      <c r="AP5" s="144" t="str">
        <f t="shared" ref="AP5:AP31" si="8">IF(AM5&lt;=AA5,"REVISAR!","ok")</f>
        <v>REVISAR!</v>
      </c>
      <c r="AQ5" s="144"/>
    </row>
    <row r="6" spans="2:43" ht="12.95" customHeight="1" x14ac:dyDescent="0.25">
      <c r="B6" s="39" t="s">
        <v>121</v>
      </c>
      <c r="C6" s="32" t="s">
        <v>260</v>
      </c>
      <c r="D6" s="38">
        <f>VLOOKUP(B6,Base!E:G,3,0)</f>
        <v>337</v>
      </c>
      <c r="E6" s="137">
        <f>IFERROR(IF(VLOOKUP(B6,Detalle!$A:$AA,$E$1,0)=0,"Sin datos",IFERROR(VLOOKUP(B6,Detalle!$A:$AA,$E$1,0),"Sin datos")),"")</f>
        <v>3990</v>
      </c>
      <c r="F6" s="138">
        <f>IFERROR(IF(VLOOKUP(B6,Detalle!$A:$AA,$F$1,0)=0,"Sin datos",IFERROR(VLOOKUP(B6,Detalle!$A:$AA,$F$1,0),"Sin datos")),"")</f>
        <v>2</v>
      </c>
      <c r="G6" s="139">
        <f>IFERROR(IF(VLOOKUP(B6,Detalle!$A:$AA,$G$1,0)=0,"Sin datos",IFERROR(VLOOKUP(B6,Detalle!$A:$AA,$G$1,0),"Sin datos")),"")</f>
        <v>3990</v>
      </c>
      <c r="H6" s="140">
        <f>IFERROR(IF(VLOOKUP(B6,Detalle!$A:$AA,$H$1,0)=0,"Sin datos",IFERROR(VLOOKUP(B6,Detalle!$A:$AA,$H$1,0),"Sin datos")),"")</f>
        <v>1</v>
      </c>
      <c r="I6" s="139">
        <f>IFERROR(IF(VLOOKUP(B6,Detalle!$A:$AA,$I$1,0)=0,"Sin datos",IFERROR(VLOOKUP(B6,Detalle!$A:$AA,$I$1,0),"Sin datos")),"")</f>
        <v>3990</v>
      </c>
      <c r="J6" s="140">
        <f>IFERROR(IF(VLOOKUP(B6,Detalle!$A:$AA,$J$1,0)=0,"Sin datos",IFERROR(VLOOKUP(B6,Detalle!$A:$AA,$J$1,0),"Sin datos")),"")</f>
        <v>1</v>
      </c>
      <c r="K6" s="34" t="s">
        <v>293</v>
      </c>
      <c r="L6" s="141">
        <f t="shared" si="0"/>
        <v>3990</v>
      </c>
      <c r="M6" s="142" t="str">
        <f t="shared" si="1"/>
        <v>Escenario 2</v>
      </c>
      <c r="N6" s="34">
        <f>IFERROR(VLOOKUP(M6,Base!$BJ$28:$BL$36,3,0),0)</f>
        <v>25</v>
      </c>
      <c r="O6" s="143">
        <f>IF(LOOKUP(M6,Base!$X$8:$BG$8)=M6,VLOOKUP(B6,Base!E:BG,N6,0),0)</f>
        <v>1490</v>
      </c>
      <c r="P6" s="143"/>
      <c r="Q6" s="139">
        <f>IFERROR(IF(VLOOKUP(B6,Detalle!$A:$AA,$Q$1,0)=0,"Sin datos",IFERROR(VLOOKUP(B6,Detalle!$A:$AA,$Q$1,0),"Sin datos")),"")</f>
        <v>7490</v>
      </c>
      <c r="R6" s="140">
        <f>IFERROR(IF(VLOOKUP(B6,Detalle!$A:$AA,$R$1,0)=0,"Sin datos",IFERROR(VLOOKUP(B6,Detalle!$A:$AA,$R$1,0),"Sin datos")),"")</f>
        <v>3</v>
      </c>
      <c r="S6" s="139">
        <f>IFERROR(IF(VLOOKUP(B6,Detalle!$A:$AA,$S$1,0)=0,"Sin datos",IFERROR(VLOOKUP(B6,Detalle!$A:$AA,$S$1,0),"Sin datos")),"")</f>
        <v>7490</v>
      </c>
      <c r="T6" s="140">
        <f>IFERROR(IF(VLOOKUP(B6,Detalle!$A:$AA,$T$1,0)=0,"Sin datos",IFERROR(VLOOKUP(B6,Detalle!$A:$AA,$T$1,0),"Sin datos")),"")</f>
        <v>1</v>
      </c>
      <c r="U6" s="139">
        <f>IFERROR(IF(VLOOKUP(B6,Detalle!$A:$AA,$U$1,0)=0,"Sin datos",IFERROR(VLOOKUP(B6,Detalle!$A:$AA,$U$1,0),"Sin datos")),"")</f>
        <v>8990</v>
      </c>
      <c r="V6" s="140">
        <f>IFERROR(IF(VLOOKUP(B6,Detalle!$A:$AA,$V$1,0)=0,"Sin datos",IFERROR(VLOOKUP(B6,Detalle!$A:$AA,$V$1,0),"Sin datos")),"")</f>
        <v>1</v>
      </c>
      <c r="W6" s="34" t="str">
        <f t="shared" si="2"/>
        <v>Si</v>
      </c>
      <c r="X6" s="141">
        <f t="shared" si="3"/>
        <v>7490</v>
      </c>
      <c r="Y6" s="141" t="str">
        <f t="shared" si="4"/>
        <v>Escenario 1</v>
      </c>
      <c r="Z6" s="34">
        <f>IFERROR(VLOOKUP(Y6,Base!$BJ$19:$BL$27,3,0),0)</f>
        <v>22</v>
      </c>
      <c r="AA6" s="143">
        <f>IF(LOOKUP(Y6,Base!$X$8:$BG$8)=Y6,VLOOKUP(B6,Base!E:BG,Z6,0),0)</f>
        <v>1490</v>
      </c>
      <c r="AB6" s="143"/>
      <c r="AC6" s="139">
        <f>IFERROR(IF(VLOOKUP(B6,Detalle!$A:$AA,$AC$1,0)=0,"Sin datos",IFERROR(VLOOKUP(B6,Detalle!$A:$AA,$AC$1,0),"Sin datos")),"")</f>
        <v>9990</v>
      </c>
      <c r="AD6" s="140">
        <f>IFERROR(IF(VLOOKUP(B6,Detalle!$A:$AA,$AD$1,0)=0,"Sin datos",IFERROR(VLOOKUP(B6,Detalle!$A:$AA,$AD$1,0),"Sin datos")),"")</f>
        <v>2</v>
      </c>
      <c r="AE6" s="139">
        <f>IFERROR(IF(VLOOKUP(B6,Detalle!$A:$AA,$AE$1,0)=0,"Sin datos",IFERROR(VLOOKUP(B6,Detalle!$A:$AA,$AE$1,0),"Sin datos")),"")</f>
        <v>9990</v>
      </c>
      <c r="AF6" s="140">
        <f>IFERROR(IF(VLOOKUP(B6,Detalle!$A:$AA,$AF$1,0)=0,"Sin datos",IFERROR(VLOOKUP(B6,Detalle!$A:$AA,$AF$1,0),"Sin datos")),"")</f>
        <v>5</v>
      </c>
      <c r="AG6" s="139">
        <f>IFERROR(IF(VLOOKUP(B6,Detalle!$A:$AA,$AG$1,0)=0,"Sin datos",IFERROR(VLOOKUP(B6,Detalle!$A:$AA,$AG$1,0),"Sin datos")),"")</f>
        <v>8990</v>
      </c>
      <c r="AH6" s="140">
        <f>IFERROR(IF(VLOOKUP(B6,Detalle!$A:$AA,$AH$1,0)=0,"Sin datos",IFERROR(VLOOKUP(B6,Detalle!$A:$AA,$AH$1,0),"Sin datos")),"")</f>
        <v>2</v>
      </c>
      <c r="AI6" s="34" t="str">
        <f t="shared" si="5"/>
        <v>Si</v>
      </c>
      <c r="AJ6" s="141">
        <f t="shared" si="6"/>
        <v>8990</v>
      </c>
      <c r="AK6" s="141" t="str">
        <f t="shared" si="7"/>
        <v>Escenario 4</v>
      </c>
      <c r="AL6" s="34">
        <f>IFERROR(VLOOKUP(AK6,Base!$BJ$37:$BL$45,3,0),0)</f>
        <v>35</v>
      </c>
      <c r="AM6" s="143">
        <f>IF(LOOKUP(AK6,Base!$X$8:$BG$8)=AK6,VLOOKUP(B6,Base!E:BG,AL6,0),0)</f>
        <v>1490</v>
      </c>
      <c r="AN6" s="143"/>
      <c r="AO6" s="144"/>
      <c r="AP6" s="144" t="str">
        <f t="shared" si="8"/>
        <v>REVISAR!</v>
      </c>
      <c r="AQ6" s="144"/>
    </row>
    <row r="7" spans="2:43" ht="12.95" customHeight="1" x14ac:dyDescent="0.25">
      <c r="B7" s="39" t="s">
        <v>134</v>
      </c>
      <c r="C7" s="32" t="s">
        <v>260</v>
      </c>
      <c r="D7" s="38">
        <f>VLOOKUP(B7,Base!E:G,3,0)</f>
        <v>354</v>
      </c>
      <c r="E7" s="137">
        <f>IFERROR(IF(VLOOKUP(B7,Detalle!$A:$AA,$E$1,0)=0,"Sin datos",IFERROR(VLOOKUP(B7,Detalle!$A:$AA,$E$1,0),"Sin datos")),"")</f>
        <v>3990</v>
      </c>
      <c r="F7" s="138">
        <f>IFERROR(IF(VLOOKUP(B7,Detalle!$A:$AA,$F$1,0)=0,"Sin datos",IFERROR(VLOOKUP(B7,Detalle!$A:$AA,$F$1,0),"Sin datos")),"")</f>
        <v>2</v>
      </c>
      <c r="G7" s="139">
        <f>IFERROR(IF(VLOOKUP(B7,Detalle!$A:$AA,$G$1,0)=0,"Sin datos",IFERROR(VLOOKUP(B7,Detalle!$A:$AA,$G$1,0),"Sin datos")),"")</f>
        <v>3990</v>
      </c>
      <c r="H7" s="140">
        <f>IFERROR(IF(VLOOKUP(B7,Detalle!$A:$AA,$H$1,0)=0,"Sin datos",IFERROR(VLOOKUP(B7,Detalle!$A:$AA,$H$1,0),"Sin datos")),"")</f>
        <v>1</v>
      </c>
      <c r="I7" s="139">
        <f>IFERROR(IF(VLOOKUP(B7,Detalle!$A:$AA,$I$1,0)=0,"Sin datos",IFERROR(VLOOKUP(B7,Detalle!$A:$AA,$I$1,0),"Sin datos")),"")</f>
        <v>3990</v>
      </c>
      <c r="J7" s="140">
        <f>IFERROR(IF(VLOOKUP(B7,Detalle!$A:$AA,$J$1,0)=0,"Sin datos",IFERROR(VLOOKUP(B7,Detalle!$A:$AA,$J$1,0),"Sin datos")),"")</f>
        <v>1</v>
      </c>
      <c r="K7" s="34" t="s">
        <v>293</v>
      </c>
      <c r="L7" s="141">
        <f t="shared" si="0"/>
        <v>3990</v>
      </c>
      <c r="M7" s="142" t="str">
        <f t="shared" si="1"/>
        <v>Escenario 2</v>
      </c>
      <c r="N7" s="34">
        <f>IFERROR(VLOOKUP(M7,Base!$BJ$28:$BL$36,3,0),0)</f>
        <v>25</v>
      </c>
      <c r="O7" s="143">
        <f>IF(LOOKUP(M7,Base!$X$8:$BG$8)=M7,VLOOKUP(B7,Base!E:BG,N7,0),0)</f>
        <v>1490</v>
      </c>
      <c r="P7" s="143"/>
      <c r="Q7" s="139">
        <f>IFERROR(IF(VLOOKUP(B7,Detalle!$A:$AA,$Q$1,0)=0,"Sin datos",IFERROR(VLOOKUP(B7,Detalle!$A:$AA,$Q$1,0),"Sin datos")),"")</f>
        <v>7990</v>
      </c>
      <c r="R7" s="140">
        <f>IFERROR(IF(VLOOKUP(B7,Detalle!$A:$AA,$R$1,0)=0,"Sin datos",IFERROR(VLOOKUP(B7,Detalle!$A:$AA,$R$1,0),"Sin datos")),"")</f>
        <v>3</v>
      </c>
      <c r="S7" s="139">
        <f>IFERROR(IF(VLOOKUP(B7,Detalle!$A:$AA,$S$1,0)=0,"Sin datos",IFERROR(VLOOKUP(B7,Detalle!$A:$AA,$S$1,0),"Sin datos")),"")</f>
        <v>7990</v>
      </c>
      <c r="T7" s="140">
        <f>IFERROR(IF(VLOOKUP(B7,Detalle!$A:$AA,$T$1,0)=0,"Sin datos",IFERROR(VLOOKUP(B7,Detalle!$A:$AA,$T$1,0),"Sin datos")),"")</f>
        <v>1</v>
      </c>
      <c r="U7" s="139">
        <f>IFERROR(IF(VLOOKUP(B7,Detalle!$A:$AA,$U$1,0)=0,"Sin datos",IFERROR(VLOOKUP(B7,Detalle!$A:$AA,$U$1,0),"Sin datos")),"")</f>
        <v>8990</v>
      </c>
      <c r="V7" s="140">
        <f>IFERROR(IF(VLOOKUP(B7,Detalle!$A:$AA,$V$1,0)=0,"Sin datos",IFERROR(VLOOKUP(B7,Detalle!$A:$AA,$V$1,0),"Sin datos")),"")</f>
        <v>1</v>
      </c>
      <c r="W7" s="34" t="str">
        <f t="shared" si="2"/>
        <v>Si</v>
      </c>
      <c r="X7" s="141">
        <f t="shared" si="3"/>
        <v>7990</v>
      </c>
      <c r="Y7" s="141" t="str">
        <f t="shared" si="4"/>
        <v>Escenario 1</v>
      </c>
      <c r="Z7" s="34">
        <f>IFERROR(VLOOKUP(Y7,Base!$BJ$19:$BL$27,3,0),0)</f>
        <v>22</v>
      </c>
      <c r="AA7" s="143">
        <f>IF(LOOKUP(Y7,Base!$X$8:$BG$8)=Y7,VLOOKUP(B7,Base!E:BG,Z7,0),0)</f>
        <v>1490</v>
      </c>
      <c r="AB7" s="143"/>
      <c r="AC7" s="139">
        <f>IFERROR(IF(VLOOKUP(B7,Detalle!$A:$AA,$AC$1,0)=0,"Sin datos",IFERROR(VLOOKUP(B7,Detalle!$A:$AA,$AC$1,0),"Sin datos")),"")</f>
        <v>9990</v>
      </c>
      <c r="AD7" s="140">
        <f>IFERROR(IF(VLOOKUP(B7,Detalle!$A:$AA,$AD$1,0)=0,"Sin datos",IFERROR(VLOOKUP(B7,Detalle!$A:$AA,$AD$1,0),"Sin datos")),"")</f>
        <v>2</v>
      </c>
      <c r="AE7" s="139">
        <f>IFERROR(IF(VLOOKUP(B7,Detalle!$A:$AA,$AE$1,0)=0,"Sin datos",IFERROR(VLOOKUP(B7,Detalle!$A:$AA,$AE$1,0),"Sin datos")),"")</f>
        <v>9990</v>
      </c>
      <c r="AF7" s="140">
        <f>IFERROR(IF(VLOOKUP(B7,Detalle!$A:$AA,$AF$1,0)=0,"Sin datos",IFERROR(VLOOKUP(B7,Detalle!$A:$AA,$AF$1,0),"Sin datos")),"")</f>
        <v>5</v>
      </c>
      <c r="AG7" s="139">
        <f>IFERROR(IF(VLOOKUP(B7,Detalle!$A:$AA,$AG$1,0)=0,"Sin datos",IFERROR(VLOOKUP(B7,Detalle!$A:$AA,$AG$1,0),"Sin datos")),"")</f>
        <v>8990</v>
      </c>
      <c r="AH7" s="140">
        <f>IFERROR(IF(VLOOKUP(B7,Detalle!$A:$AA,$AH$1,0)=0,"Sin datos",IFERROR(VLOOKUP(B7,Detalle!$A:$AA,$AH$1,0),"Sin datos")),"")</f>
        <v>2</v>
      </c>
      <c r="AI7" s="34" t="str">
        <f t="shared" si="5"/>
        <v>Si</v>
      </c>
      <c r="AJ7" s="141">
        <f t="shared" si="6"/>
        <v>8990</v>
      </c>
      <c r="AK7" s="141" t="str">
        <f t="shared" si="7"/>
        <v>Escenario 4</v>
      </c>
      <c r="AL7" s="34">
        <f>IFERROR(VLOOKUP(AK7,Base!$BJ$37:$BL$45,3,0),0)</f>
        <v>35</v>
      </c>
      <c r="AM7" s="143">
        <f>IF(LOOKUP(AK7,Base!$X$8:$BG$8)=AK7,VLOOKUP(B7,Base!E:BG,AL7,0),0)</f>
        <v>1490</v>
      </c>
      <c r="AN7" s="143"/>
      <c r="AO7" s="144"/>
      <c r="AP7" s="144" t="str">
        <f t="shared" si="8"/>
        <v>REVISAR!</v>
      </c>
      <c r="AQ7" s="144"/>
    </row>
    <row r="8" spans="2:43" ht="12.95" customHeight="1" x14ac:dyDescent="0.25">
      <c r="B8" s="39" t="s">
        <v>126</v>
      </c>
      <c r="C8" s="32" t="s">
        <v>260</v>
      </c>
      <c r="D8" s="38">
        <f>VLOOKUP(B8,Base!E:G,3,0)</f>
        <v>344</v>
      </c>
      <c r="E8" s="137">
        <f>IFERROR(IF(VLOOKUP(B8,Detalle!$A:$AA,$E$1,0)=0,"Sin datos",IFERROR(VLOOKUP(B8,Detalle!$A:$AA,$E$1,0),"Sin datos")),"")</f>
        <v>3990</v>
      </c>
      <c r="F8" s="138">
        <f>IFERROR(IF(VLOOKUP(B8,Detalle!$A:$AA,$F$1,0)=0,"Sin datos",IFERROR(VLOOKUP(B8,Detalle!$A:$AA,$F$1,0),"Sin datos")),"")</f>
        <v>2</v>
      </c>
      <c r="G8" s="139">
        <f>IFERROR(IF(VLOOKUP(B8,Detalle!$A:$AA,$G$1,0)=0,"Sin datos",IFERROR(VLOOKUP(B8,Detalle!$A:$AA,$G$1,0),"Sin datos")),"")</f>
        <v>3990</v>
      </c>
      <c r="H8" s="140">
        <f>IFERROR(IF(VLOOKUP(B8,Detalle!$A:$AA,$H$1,0)=0,"Sin datos",IFERROR(VLOOKUP(B8,Detalle!$A:$AA,$H$1,0),"Sin datos")),"")</f>
        <v>1</v>
      </c>
      <c r="I8" s="139">
        <f>IFERROR(IF(VLOOKUP(B8,Detalle!$A:$AA,$I$1,0)=0,"Sin datos",IFERROR(VLOOKUP(B8,Detalle!$A:$AA,$I$1,0),"Sin datos")),"")</f>
        <v>3990</v>
      </c>
      <c r="J8" s="140">
        <f>IFERROR(IF(VLOOKUP(B8,Detalle!$A:$AA,$J$1,0)=0,"Sin datos",IFERROR(VLOOKUP(B8,Detalle!$A:$AA,$J$1,0),"Sin datos")),"")</f>
        <v>1</v>
      </c>
      <c r="K8" s="34" t="s">
        <v>293</v>
      </c>
      <c r="L8" s="141">
        <f t="shared" si="0"/>
        <v>3990</v>
      </c>
      <c r="M8" s="142" t="str">
        <f t="shared" si="1"/>
        <v>Escenario 2</v>
      </c>
      <c r="N8" s="34">
        <f>IFERROR(VLOOKUP(M8,Base!$BJ$28:$BL$36,3,0),0)</f>
        <v>25</v>
      </c>
      <c r="O8" s="143">
        <f>IF(LOOKUP(M8,Base!$X$8:$BG$8)=M8,VLOOKUP(B8,Base!E:BG,N8,0),0)</f>
        <v>1490</v>
      </c>
      <c r="P8" s="143"/>
      <c r="Q8" s="139">
        <f>IFERROR(IF(VLOOKUP(B8,Detalle!$A:$AA,$Q$1,0)=0,"Sin datos",IFERROR(VLOOKUP(B8,Detalle!$A:$AA,$Q$1,0),"Sin datos")),"")</f>
        <v>7790</v>
      </c>
      <c r="R8" s="140">
        <f>IFERROR(IF(VLOOKUP(B8,Detalle!$A:$AA,$R$1,0)=0,"Sin datos",IFERROR(VLOOKUP(B8,Detalle!$A:$AA,$R$1,0),"Sin datos")),"")</f>
        <v>3</v>
      </c>
      <c r="S8" s="139">
        <f>IFERROR(IF(VLOOKUP(B8,Detalle!$A:$AA,$S$1,0)=0,"Sin datos",IFERROR(VLOOKUP(B8,Detalle!$A:$AA,$S$1,0),"Sin datos")),"")</f>
        <v>7790</v>
      </c>
      <c r="T8" s="140">
        <f>IFERROR(IF(VLOOKUP(B8,Detalle!$A:$AA,$T$1,0)=0,"Sin datos",IFERROR(VLOOKUP(B8,Detalle!$A:$AA,$T$1,0),"Sin datos")),"")</f>
        <v>1</v>
      </c>
      <c r="U8" s="139">
        <f>IFERROR(IF(VLOOKUP(B8,Detalle!$A:$AA,$U$1,0)=0,"Sin datos",IFERROR(VLOOKUP(B8,Detalle!$A:$AA,$U$1,0),"Sin datos")),"")</f>
        <v>8990</v>
      </c>
      <c r="V8" s="140">
        <f>IFERROR(IF(VLOOKUP(B8,Detalle!$A:$AA,$V$1,0)=0,"Sin datos",IFERROR(VLOOKUP(B8,Detalle!$A:$AA,$V$1,0),"Sin datos")),"")</f>
        <v>1</v>
      </c>
      <c r="W8" s="34" t="str">
        <f t="shared" si="2"/>
        <v>Si</v>
      </c>
      <c r="X8" s="141">
        <f t="shared" si="3"/>
        <v>7790</v>
      </c>
      <c r="Y8" s="141" t="str">
        <f t="shared" si="4"/>
        <v>Escenario 1</v>
      </c>
      <c r="Z8" s="34">
        <f>IFERROR(VLOOKUP(Y8,Base!$BJ$19:$BL$27,3,0),0)</f>
        <v>22</v>
      </c>
      <c r="AA8" s="143">
        <f>IF(LOOKUP(Y8,Base!$X$8:$BG$8)=Y8,VLOOKUP(B8,Base!E:BG,Z8,0),0)</f>
        <v>1490</v>
      </c>
      <c r="AB8" s="143"/>
      <c r="AC8" s="139">
        <f>IFERROR(IF(VLOOKUP(B8,Detalle!$A:$AA,$AC$1,0)=0,"Sin datos",IFERROR(VLOOKUP(B8,Detalle!$A:$AA,$AC$1,0),"Sin datos")),"")</f>
        <v>9990</v>
      </c>
      <c r="AD8" s="140">
        <f>IFERROR(IF(VLOOKUP(B8,Detalle!$A:$AA,$AD$1,0)=0,"Sin datos",IFERROR(VLOOKUP(B8,Detalle!$A:$AA,$AD$1,0),"Sin datos")),"")</f>
        <v>2</v>
      </c>
      <c r="AE8" s="139">
        <f>IFERROR(IF(VLOOKUP(B8,Detalle!$A:$AA,$AE$1,0)=0,"Sin datos",IFERROR(VLOOKUP(B8,Detalle!$A:$AA,$AE$1,0),"Sin datos")),"")</f>
        <v>9990</v>
      </c>
      <c r="AF8" s="140">
        <f>IFERROR(IF(VLOOKUP(B8,Detalle!$A:$AA,$AF$1,0)=0,"Sin datos",IFERROR(VLOOKUP(B8,Detalle!$A:$AA,$AF$1,0),"Sin datos")),"")</f>
        <v>5</v>
      </c>
      <c r="AG8" s="139">
        <f>IFERROR(IF(VLOOKUP(B8,Detalle!$A:$AA,$AG$1,0)=0,"Sin datos",IFERROR(VLOOKUP(B8,Detalle!$A:$AA,$AG$1,0),"Sin datos")),"")</f>
        <v>8990</v>
      </c>
      <c r="AH8" s="140">
        <f>IFERROR(IF(VLOOKUP(B8,Detalle!$A:$AA,$AH$1,0)=0,"Sin datos",IFERROR(VLOOKUP(B8,Detalle!$A:$AA,$AH$1,0),"Sin datos")),"")</f>
        <v>2</v>
      </c>
      <c r="AI8" s="34" t="str">
        <f t="shared" si="5"/>
        <v>Si</v>
      </c>
      <c r="AJ8" s="141">
        <f t="shared" si="6"/>
        <v>8990</v>
      </c>
      <c r="AK8" s="141" t="str">
        <f t="shared" si="7"/>
        <v>Escenario 4</v>
      </c>
      <c r="AL8" s="34">
        <f>IFERROR(VLOOKUP(AK8,Base!$BJ$37:$BL$45,3,0),0)</f>
        <v>35</v>
      </c>
      <c r="AM8" s="143">
        <f>IF(LOOKUP(AK8,Base!$X$8:$BG$8)=AK8,VLOOKUP(B8,Base!E:BG,AL8,0),0)</f>
        <v>1490</v>
      </c>
      <c r="AN8" s="143"/>
      <c r="AO8" s="144"/>
      <c r="AP8" s="144" t="str">
        <f t="shared" si="8"/>
        <v>REVISAR!</v>
      </c>
      <c r="AQ8" s="144"/>
    </row>
    <row r="9" spans="2:43" ht="12.95" customHeight="1" x14ac:dyDescent="0.25">
      <c r="B9" s="39" t="s">
        <v>226</v>
      </c>
      <c r="C9" s="32" t="s">
        <v>260</v>
      </c>
      <c r="D9" s="38">
        <f>VLOOKUP(B9,Base!E:G,3,0)</f>
        <v>314</v>
      </c>
      <c r="E9" s="137">
        <f>IFERROR(IF(VLOOKUP(B9,Detalle!$A:$AA,$E$1,0)=0,"Sin datos",IFERROR(VLOOKUP(B9,Detalle!$A:$AA,$E$1,0),"Sin datos")),"")</f>
        <v>3990</v>
      </c>
      <c r="F9" s="138">
        <f>IFERROR(IF(VLOOKUP(B9,Detalle!$A:$AA,$F$1,0)=0,"Sin datos",IFERROR(VLOOKUP(B9,Detalle!$A:$AA,$F$1,0),"Sin datos")),"")</f>
        <v>2</v>
      </c>
      <c r="G9" s="139">
        <f>IFERROR(IF(VLOOKUP(B9,Detalle!$A:$AA,$G$1,0)=0,"Sin datos",IFERROR(VLOOKUP(B9,Detalle!$A:$AA,$G$1,0),"Sin datos")),"")</f>
        <v>3990</v>
      </c>
      <c r="H9" s="140">
        <f>IFERROR(IF(VLOOKUP(B9,Detalle!$A:$AA,$H$1,0)=0,"Sin datos",IFERROR(VLOOKUP(B9,Detalle!$A:$AA,$H$1,0),"Sin datos")),"")</f>
        <v>1</v>
      </c>
      <c r="I9" s="139">
        <f>IFERROR(IF(VLOOKUP(B9,Detalle!$A:$AA,$I$1,0)=0,"Sin datos",IFERROR(VLOOKUP(B9,Detalle!$A:$AA,$I$1,0),"Sin datos")),"")</f>
        <v>3990</v>
      </c>
      <c r="J9" s="140">
        <f>IFERROR(IF(VLOOKUP(B9,Detalle!$A:$AA,$J$1,0)=0,"Sin datos",IFERROR(VLOOKUP(B9,Detalle!$A:$AA,$J$1,0),"Sin datos")),"")</f>
        <v>1</v>
      </c>
      <c r="K9" s="34" t="s">
        <v>293</v>
      </c>
      <c r="L9" s="141">
        <f t="shared" si="0"/>
        <v>3990</v>
      </c>
      <c r="M9" s="142" t="str">
        <f t="shared" si="1"/>
        <v>Escenario 2</v>
      </c>
      <c r="N9" s="34">
        <f>IFERROR(VLOOKUP(M9,Base!$BJ$28:$BL$36,3,0),0)</f>
        <v>25</v>
      </c>
      <c r="O9" s="143">
        <f>IF(LOOKUP(M9,Base!$X$8:$BG$8)=M9,VLOOKUP(B9,Base!E:BG,N9,0),0)</f>
        <v>1490</v>
      </c>
      <c r="P9" s="143"/>
      <c r="Q9" s="139">
        <f>IFERROR(IF(VLOOKUP(B9,Detalle!$A:$AA,$Q$1,0)=0,"Sin datos",IFERROR(VLOOKUP(B9,Detalle!$A:$AA,$Q$1,0),"Sin datos")),"")</f>
        <v>7790</v>
      </c>
      <c r="R9" s="140">
        <f>IFERROR(IF(VLOOKUP(B9,Detalle!$A:$AA,$R$1,0)=0,"Sin datos",IFERROR(VLOOKUP(B9,Detalle!$A:$AA,$R$1,0),"Sin datos")),"")</f>
        <v>3</v>
      </c>
      <c r="S9" s="139">
        <f>IFERROR(IF(VLOOKUP(B9,Detalle!$A:$AA,$S$1,0)=0,"Sin datos",IFERROR(VLOOKUP(B9,Detalle!$A:$AA,$S$1,0),"Sin datos")),"")</f>
        <v>7790</v>
      </c>
      <c r="T9" s="140">
        <f>IFERROR(IF(VLOOKUP(B9,Detalle!$A:$AA,$T$1,0)=0,"Sin datos",IFERROR(VLOOKUP(B9,Detalle!$A:$AA,$T$1,0),"Sin datos")),"")</f>
        <v>1</v>
      </c>
      <c r="U9" s="139">
        <f>IFERROR(IF(VLOOKUP(B9,Detalle!$A:$AA,$U$1,0)=0,"Sin datos",IFERROR(VLOOKUP(B9,Detalle!$A:$AA,$U$1,0),"Sin datos")),"")</f>
        <v>8990</v>
      </c>
      <c r="V9" s="140">
        <f>IFERROR(IF(VLOOKUP(B9,Detalle!$A:$AA,$V$1,0)=0,"Sin datos",IFERROR(VLOOKUP(B9,Detalle!$A:$AA,$V$1,0),"Sin datos")),"")</f>
        <v>1</v>
      </c>
      <c r="W9" s="34" t="str">
        <f t="shared" si="2"/>
        <v>Si</v>
      </c>
      <c r="X9" s="141">
        <f t="shared" si="3"/>
        <v>7790</v>
      </c>
      <c r="Y9" s="141" t="str">
        <f t="shared" si="4"/>
        <v>Escenario 1</v>
      </c>
      <c r="Z9" s="34">
        <f>IFERROR(VLOOKUP(Y9,Base!$BJ$19:$BL$27,3,0),0)</f>
        <v>22</v>
      </c>
      <c r="AA9" s="143">
        <f>IF(LOOKUP(Y9,Base!$X$8:$BG$8)=Y9,VLOOKUP(B9,Base!E:BG,Z9,0),0)</f>
        <v>1490</v>
      </c>
      <c r="AB9" s="143"/>
      <c r="AC9" s="139">
        <f>IFERROR(IF(VLOOKUP(B9,Detalle!$A:$AA,$AC$1,0)=0,"Sin datos",IFERROR(VLOOKUP(B9,Detalle!$A:$AA,$AC$1,0),"Sin datos")),"")</f>
        <v>9990</v>
      </c>
      <c r="AD9" s="140">
        <f>IFERROR(IF(VLOOKUP(B9,Detalle!$A:$AA,$AD$1,0)=0,"Sin datos",IFERROR(VLOOKUP(B9,Detalle!$A:$AA,$AD$1,0),"Sin datos")),"")</f>
        <v>2</v>
      </c>
      <c r="AE9" s="139">
        <f>IFERROR(IF(VLOOKUP(B9,Detalle!$A:$AA,$AE$1,0)=0,"Sin datos",IFERROR(VLOOKUP(B9,Detalle!$A:$AA,$AE$1,0),"Sin datos")),"")</f>
        <v>9990</v>
      </c>
      <c r="AF9" s="140">
        <f>IFERROR(IF(VLOOKUP(B9,Detalle!$A:$AA,$AF$1,0)=0,"Sin datos",IFERROR(VLOOKUP(B9,Detalle!$A:$AA,$AF$1,0),"Sin datos")),"")</f>
        <v>5</v>
      </c>
      <c r="AG9" s="139">
        <f>IFERROR(IF(VLOOKUP(B9,Detalle!$A:$AA,$AG$1,0)=0,"Sin datos",IFERROR(VLOOKUP(B9,Detalle!$A:$AA,$AG$1,0),"Sin datos")),"")</f>
        <v>8990</v>
      </c>
      <c r="AH9" s="140">
        <f>IFERROR(IF(VLOOKUP(B9,Detalle!$A:$AA,$AH$1,0)=0,"Sin datos",IFERROR(VLOOKUP(B9,Detalle!$A:$AA,$AH$1,0),"Sin datos")),"")</f>
        <v>2</v>
      </c>
      <c r="AI9" s="34" t="str">
        <f t="shared" si="5"/>
        <v>Si</v>
      </c>
      <c r="AJ9" s="141">
        <f t="shared" si="6"/>
        <v>8990</v>
      </c>
      <c r="AK9" s="141" t="str">
        <f t="shared" si="7"/>
        <v>Escenario 4</v>
      </c>
      <c r="AL9" s="34">
        <f>IFERROR(VLOOKUP(AK9,Base!$BJ$37:$BL$45,3,0),0)</f>
        <v>35</v>
      </c>
      <c r="AM9" s="143">
        <f>IF(LOOKUP(AK9,Base!$X$8:$BG$8)=AK9,VLOOKUP(B9,Base!E:BG,AL9,0),0)</f>
        <v>1490</v>
      </c>
      <c r="AN9" s="143"/>
      <c r="AO9" s="144"/>
      <c r="AP9" s="144" t="str">
        <f t="shared" si="8"/>
        <v>REVISAR!</v>
      </c>
      <c r="AQ9" s="144"/>
    </row>
    <row r="10" spans="2:43" ht="12.95" customHeight="1" x14ac:dyDescent="0.25">
      <c r="B10" s="39" t="s">
        <v>136</v>
      </c>
      <c r="C10" s="32" t="s">
        <v>260</v>
      </c>
      <c r="D10" s="38">
        <f>VLOOKUP(B10,Base!E:G,3,0)</f>
        <v>356</v>
      </c>
      <c r="E10" s="137">
        <f>IFERROR(IF(VLOOKUP(B10,Detalle!$A:$AA,$E$1,0)=0,"Sin datos",IFERROR(VLOOKUP(B10,Detalle!$A:$AA,$E$1,0),"Sin datos")),"")</f>
        <v>3990</v>
      </c>
      <c r="F10" s="138">
        <f>IFERROR(IF(VLOOKUP(B10,Detalle!$A:$AA,$F$1,0)=0,"Sin datos",IFERROR(VLOOKUP(B10,Detalle!$A:$AA,$F$1,0),"Sin datos")),"")</f>
        <v>2</v>
      </c>
      <c r="G10" s="139">
        <f>IFERROR(IF(VLOOKUP(B10,Detalle!$A:$AA,$G$1,0)=0,"Sin datos",IFERROR(VLOOKUP(B10,Detalle!$A:$AA,$G$1,0),"Sin datos")),"")</f>
        <v>3990</v>
      </c>
      <c r="H10" s="140">
        <f>IFERROR(IF(VLOOKUP(B10,Detalle!$A:$AA,$H$1,0)=0,"Sin datos",IFERROR(VLOOKUP(B10,Detalle!$A:$AA,$H$1,0),"Sin datos")),"")</f>
        <v>1</v>
      </c>
      <c r="I10" s="139">
        <f>IFERROR(IF(VLOOKUP(B10,Detalle!$A:$AA,$I$1,0)=0,"Sin datos",IFERROR(VLOOKUP(B10,Detalle!$A:$AA,$I$1,0),"Sin datos")),"")</f>
        <v>3990</v>
      </c>
      <c r="J10" s="140">
        <f>IFERROR(IF(VLOOKUP(B10,Detalle!$A:$AA,$J$1,0)=0,"Sin datos",IFERROR(VLOOKUP(B10,Detalle!$A:$AA,$J$1,0),"Sin datos")),"")</f>
        <v>1</v>
      </c>
      <c r="K10" s="34" t="s">
        <v>293</v>
      </c>
      <c r="L10" s="141">
        <f t="shared" si="0"/>
        <v>3990</v>
      </c>
      <c r="M10" s="142" t="str">
        <f t="shared" si="1"/>
        <v>Escenario 2</v>
      </c>
      <c r="N10" s="34">
        <f>IFERROR(VLOOKUP(M10,Base!$BJ$28:$BL$36,3,0),0)</f>
        <v>25</v>
      </c>
      <c r="O10" s="143">
        <f>IF(LOOKUP(M10,Base!$X$8:$BG$8)=M10,VLOOKUP(B10,Base!E:BG,N10,0),0)</f>
        <v>1490</v>
      </c>
      <c r="P10" s="143"/>
      <c r="Q10" s="139">
        <f>IFERROR(IF(VLOOKUP(B10,Detalle!$A:$AA,$Q$1,0)=0,"Sin datos",IFERROR(VLOOKUP(B10,Detalle!$A:$AA,$Q$1,0),"Sin datos")),"")</f>
        <v>7790</v>
      </c>
      <c r="R10" s="140">
        <f>IFERROR(IF(VLOOKUP(B10,Detalle!$A:$AA,$R$1,0)=0,"Sin datos",IFERROR(VLOOKUP(B10,Detalle!$A:$AA,$R$1,0),"Sin datos")),"")</f>
        <v>3</v>
      </c>
      <c r="S10" s="139">
        <f>IFERROR(IF(VLOOKUP(B10,Detalle!$A:$AA,$S$1,0)=0,"Sin datos",IFERROR(VLOOKUP(B10,Detalle!$A:$AA,$S$1,0),"Sin datos")),"")</f>
        <v>7790</v>
      </c>
      <c r="T10" s="140">
        <f>IFERROR(IF(VLOOKUP(B10,Detalle!$A:$AA,$T$1,0)=0,"Sin datos",IFERROR(VLOOKUP(B10,Detalle!$A:$AA,$T$1,0),"Sin datos")),"")</f>
        <v>1</v>
      </c>
      <c r="U10" s="139">
        <f>IFERROR(IF(VLOOKUP(B10,Detalle!$A:$AA,$U$1,0)=0,"Sin datos",IFERROR(VLOOKUP(B10,Detalle!$A:$AA,$U$1,0),"Sin datos")),"")</f>
        <v>8990</v>
      </c>
      <c r="V10" s="140">
        <f>IFERROR(IF(VLOOKUP(B10,Detalle!$A:$AA,$V$1,0)=0,"Sin datos",IFERROR(VLOOKUP(B10,Detalle!$A:$AA,$V$1,0),"Sin datos")),"")</f>
        <v>1</v>
      </c>
      <c r="W10" s="34" t="str">
        <f t="shared" si="2"/>
        <v>Si</v>
      </c>
      <c r="X10" s="141">
        <f t="shared" si="3"/>
        <v>7790</v>
      </c>
      <c r="Y10" s="141" t="str">
        <f t="shared" si="4"/>
        <v>Escenario 1</v>
      </c>
      <c r="Z10" s="34">
        <f>IFERROR(VLOOKUP(Y10,Base!$BJ$19:$BL$27,3,0),0)</f>
        <v>22</v>
      </c>
      <c r="AA10" s="143">
        <f>IF(LOOKUP(Y10,Base!$X$8:$BG$8)=Y10,VLOOKUP(B10,Base!E:BG,Z10,0),0)</f>
        <v>1490</v>
      </c>
      <c r="AB10" s="143"/>
      <c r="AC10" s="139">
        <f>IFERROR(IF(VLOOKUP(B10,Detalle!$A:$AA,$AC$1,0)=0,"Sin datos",IFERROR(VLOOKUP(B10,Detalle!$A:$AA,$AC$1,0),"Sin datos")),"")</f>
        <v>9990</v>
      </c>
      <c r="AD10" s="140">
        <f>IFERROR(IF(VLOOKUP(B10,Detalle!$A:$AA,$AD$1,0)=0,"Sin datos",IFERROR(VLOOKUP(B10,Detalle!$A:$AA,$AD$1,0),"Sin datos")),"")</f>
        <v>2</v>
      </c>
      <c r="AE10" s="139">
        <f>IFERROR(IF(VLOOKUP(B10,Detalle!$A:$AA,$AE$1,0)=0,"Sin datos",IFERROR(VLOOKUP(B10,Detalle!$A:$AA,$AE$1,0),"Sin datos")),"")</f>
        <v>9990</v>
      </c>
      <c r="AF10" s="140">
        <f>IFERROR(IF(VLOOKUP(B10,Detalle!$A:$AA,$AF$1,0)=0,"Sin datos",IFERROR(VLOOKUP(B10,Detalle!$A:$AA,$AF$1,0),"Sin datos")),"")</f>
        <v>5</v>
      </c>
      <c r="AG10" s="139">
        <f>IFERROR(IF(VLOOKUP(B10,Detalle!$A:$AA,$AG$1,0)=0,"Sin datos",IFERROR(VLOOKUP(B10,Detalle!$A:$AA,$AG$1,0),"Sin datos")),"")</f>
        <v>8990</v>
      </c>
      <c r="AH10" s="140">
        <f>IFERROR(IF(VLOOKUP(B10,Detalle!$A:$AA,$AH$1,0)=0,"Sin datos",IFERROR(VLOOKUP(B10,Detalle!$A:$AA,$AH$1,0),"Sin datos")),"")</f>
        <v>2</v>
      </c>
      <c r="AI10" s="34" t="str">
        <f t="shared" si="5"/>
        <v>Si</v>
      </c>
      <c r="AJ10" s="141">
        <f t="shared" si="6"/>
        <v>8990</v>
      </c>
      <c r="AK10" s="141" t="str">
        <f t="shared" si="7"/>
        <v>Escenario 4</v>
      </c>
      <c r="AL10" s="34">
        <f>IFERROR(VLOOKUP(AK10,Base!$BJ$37:$BL$45,3,0),0)</f>
        <v>35</v>
      </c>
      <c r="AM10" s="143">
        <f>IF(LOOKUP(AK10,Base!$X$8:$BG$8)=AK10,VLOOKUP(B10,Base!E:BG,AL10,0),0)</f>
        <v>1490</v>
      </c>
      <c r="AN10" s="143"/>
      <c r="AO10" s="144"/>
      <c r="AP10" s="144" t="str">
        <f t="shared" si="8"/>
        <v>REVISAR!</v>
      </c>
      <c r="AQ10" s="144"/>
    </row>
    <row r="11" spans="2:43" ht="12.95" customHeight="1" x14ac:dyDescent="0.25">
      <c r="B11" s="39" t="s">
        <v>116</v>
      </c>
      <c r="C11" s="32" t="s">
        <v>260</v>
      </c>
      <c r="D11" s="38">
        <f>VLOOKUP(B11,Base!E:G,3,0)</f>
        <v>332</v>
      </c>
      <c r="E11" s="137">
        <f>IFERROR(IF(VLOOKUP(B11,Detalle!$A:$AA,$E$1,0)=0,"Sin datos",IFERROR(VLOOKUP(B11,Detalle!$A:$AA,$E$1,0),"Sin datos")),"")</f>
        <v>3990</v>
      </c>
      <c r="F11" s="138">
        <f>IFERROR(IF(VLOOKUP(B11,Detalle!$A:$AA,$F$1,0)=0,"Sin datos",IFERROR(VLOOKUP(B11,Detalle!$A:$AA,$F$1,0),"Sin datos")),"")</f>
        <v>2</v>
      </c>
      <c r="G11" s="139">
        <f>IFERROR(IF(VLOOKUP(B11,Detalle!$A:$AA,$G$1,0)=0,"Sin datos",IFERROR(VLOOKUP(B11,Detalle!$A:$AA,$G$1,0),"Sin datos")),"")</f>
        <v>3990</v>
      </c>
      <c r="H11" s="140">
        <f>IFERROR(IF(VLOOKUP(B11,Detalle!$A:$AA,$H$1,0)=0,"Sin datos",IFERROR(VLOOKUP(B11,Detalle!$A:$AA,$H$1,0),"Sin datos")),"")</f>
        <v>1</v>
      </c>
      <c r="I11" s="139">
        <f>IFERROR(IF(VLOOKUP(B11,Detalle!$A:$AA,$I$1,0)=0,"Sin datos",IFERROR(VLOOKUP(B11,Detalle!$A:$AA,$I$1,0),"Sin datos")),"")</f>
        <v>3990</v>
      </c>
      <c r="J11" s="140">
        <f>IFERROR(IF(VLOOKUP(B11,Detalle!$A:$AA,$J$1,0)=0,"Sin datos",IFERROR(VLOOKUP(B11,Detalle!$A:$AA,$J$1,0),"Sin datos")),"")</f>
        <v>1</v>
      </c>
      <c r="K11" s="34" t="s">
        <v>293</v>
      </c>
      <c r="L11" s="141">
        <f t="shared" si="0"/>
        <v>3990</v>
      </c>
      <c r="M11" s="142" t="str">
        <f t="shared" si="1"/>
        <v>Escenario 2</v>
      </c>
      <c r="N11" s="34">
        <f>IFERROR(VLOOKUP(M11,Base!$BJ$28:$BL$36,3,0),0)</f>
        <v>25</v>
      </c>
      <c r="O11" s="143">
        <f>IF(LOOKUP(M11,Base!$X$8:$BG$8)=M11,VLOOKUP(B11,Base!E:BG,N11,0),0)</f>
        <v>1490</v>
      </c>
      <c r="P11" s="143"/>
      <c r="Q11" s="139">
        <f>IFERROR(IF(VLOOKUP(B11,Detalle!$A:$AA,$Q$1,0)=0,"Sin datos",IFERROR(VLOOKUP(B11,Detalle!$A:$AA,$Q$1,0),"Sin datos")),"")</f>
        <v>7490</v>
      </c>
      <c r="R11" s="140">
        <f>IFERROR(IF(VLOOKUP(B11,Detalle!$A:$AA,$R$1,0)=0,"Sin datos",IFERROR(VLOOKUP(B11,Detalle!$A:$AA,$R$1,0),"Sin datos")),"")</f>
        <v>3</v>
      </c>
      <c r="S11" s="139">
        <f>IFERROR(IF(VLOOKUP(B11,Detalle!$A:$AA,$S$1,0)=0,"Sin datos",IFERROR(VLOOKUP(B11,Detalle!$A:$AA,$S$1,0),"Sin datos")),"")</f>
        <v>7490</v>
      </c>
      <c r="T11" s="140">
        <f>IFERROR(IF(VLOOKUP(B11,Detalle!$A:$AA,$T$1,0)=0,"Sin datos",IFERROR(VLOOKUP(B11,Detalle!$A:$AA,$T$1,0),"Sin datos")),"")</f>
        <v>1</v>
      </c>
      <c r="U11" s="139">
        <f>IFERROR(IF(VLOOKUP(B11,Detalle!$A:$AA,$U$1,0)=0,"Sin datos",IFERROR(VLOOKUP(B11,Detalle!$A:$AA,$U$1,0),"Sin datos")),"")</f>
        <v>8990</v>
      </c>
      <c r="V11" s="140">
        <f>IFERROR(IF(VLOOKUP(B11,Detalle!$A:$AA,$V$1,0)=0,"Sin datos",IFERROR(VLOOKUP(B11,Detalle!$A:$AA,$V$1,0),"Sin datos")),"")</f>
        <v>1</v>
      </c>
      <c r="W11" s="34" t="str">
        <f t="shared" si="2"/>
        <v>Si</v>
      </c>
      <c r="X11" s="141">
        <f t="shared" si="3"/>
        <v>7490</v>
      </c>
      <c r="Y11" s="141" t="str">
        <f t="shared" si="4"/>
        <v>Escenario 1</v>
      </c>
      <c r="Z11" s="34">
        <f>IFERROR(VLOOKUP(Y11,Base!$BJ$19:$BL$27,3,0),0)</f>
        <v>22</v>
      </c>
      <c r="AA11" s="143">
        <f>IF(LOOKUP(Y11,Base!$X$8:$BG$8)=Y11,VLOOKUP(B11,Base!E:BG,Z11,0),0)</f>
        <v>1490</v>
      </c>
      <c r="AB11" s="143"/>
      <c r="AC11" s="139">
        <f>IFERROR(IF(VLOOKUP(B11,Detalle!$A:$AA,$AC$1,0)=0,"Sin datos",IFERROR(VLOOKUP(B11,Detalle!$A:$AA,$AC$1,0),"Sin datos")),"")</f>
        <v>9990</v>
      </c>
      <c r="AD11" s="140">
        <f>IFERROR(IF(VLOOKUP(B11,Detalle!$A:$AA,$AD$1,0)=0,"Sin datos",IFERROR(VLOOKUP(B11,Detalle!$A:$AA,$AD$1,0),"Sin datos")),"")</f>
        <v>2</v>
      </c>
      <c r="AE11" s="139">
        <f>IFERROR(IF(VLOOKUP(B11,Detalle!$A:$AA,$AE$1,0)=0,"Sin datos",IFERROR(VLOOKUP(B11,Detalle!$A:$AA,$AE$1,0),"Sin datos")),"")</f>
        <v>9990</v>
      </c>
      <c r="AF11" s="140">
        <f>IFERROR(IF(VLOOKUP(B11,Detalle!$A:$AA,$AF$1,0)=0,"Sin datos",IFERROR(VLOOKUP(B11,Detalle!$A:$AA,$AF$1,0),"Sin datos")),"")</f>
        <v>5</v>
      </c>
      <c r="AG11" s="139">
        <f>IFERROR(IF(VLOOKUP(B11,Detalle!$A:$AA,$AG$1,0)=0,"Sin datos",IFERROR(VLOOKUP(B11,Detalle!$A:$AA,$AG$1,0),"Sin datos")),"")</f>
        <v>8990</v>
      </c>
      <c r="AH11" s="140">
        <f>IFERROR(IF(VLOOKUP(B11,Detalle!$A:$AA,$AH$1,0)=0,"Sin datos",IFERROR(VLOOKUP(B11,Detalle!$A:$AA,$AH$1,0),"Sin datos")),"")</f>
        <v>2</v>
      </c>
      <c r="AI11" s="34" t="str">
        <f t="shared" si="5"/>
        <v>Si</v>
      </c>
      <c r="AJ11" s="141">
        <f t="shared" si="6"/>
        <v>8990</v>
      </c>
      <c r="AK11" s="141" t="str">
        <f t="shared" si="7"/>
        <v>Escenario 4</v>
      </c>
      <c r="AL11" s="34">
        <f>IFERROR(VLOOKUP(AK11,Base!$BJ$37:$BL$45,3,0),0)</f>
        <v>35</v>
      </c>
      <c r="AM11" s="143">
        <f>IF(LOOKUP(AK11,Base!$X$8:$BG$8)=AK11,VLOOKUP(B11,Base!E:BG,AL11,0),0)</f>
        <v>1490</v>
      </c>
      <c r="AN11" s="143"/>
      <c r="AO11" s="144"/>
      <c r="AP11" s="144" t="str">
        <f t="shared" si="8"/>
        <v>REVISAR!</v>
      </c>
      <c r="AQ11" s="144"/>
    </row>
    <row r="12" spans="2:43" ht="12.95" customHeight="1" x14ac:dyDescent="0.25">
      <c r="B12" s="39" t="s">
        <v>147</v>
      </c>
      <c r="C12" s="32" t="s">
        <v>260</v>
      </c>
      <c r="D12" s="38">
        <f>VLOOKUP(B12,Base!E:G,3,0)</f>
        <v>369</v>
      </c>
      <c r="E12" s="137">
        <f>IFERROR(IF(VLOOKUP(B12,Detalle!$A:$AA,$E$1,0)=0,"Sin datos",IFERROR(VLOOKUP(B12,Detalle!$A:$AA,$E$1,0),"Sin datos")),"")</f>
        <v>3990</v>
      </c>
      <c r="F12" s="138">
        <f>IFERROR(IF(VLOOKUP(B12,Detalle!$A:$AA,$F$1,0)=0,"Sin datos",IFERROR(VLOOKUP(B12,Detalle!$A:$AA,$F$1,0),"Sin datos")),"")</f>
        <v>2</v>
      </c>
      <c r="G12" s="139">
        <f>IFERROR(IF(VLOOKUP(B12,Detalle!$A:$AA,$G$1,0)=0,"Sin datos",IFERROR(VLOOKUP(B12,Detalle!$A:$AA,$G$1,0),"Sin datos")),"")</f>
        <v>3990</v>
      </c>
      <c r="H12" s="140">
        <f>IFERROR(IF(VLOOKUP(B12,Detalle!$A:$AA,$H$1,0)=0,"Sin datos",IFERROR(VLOOKUP(B12,Detalle!$A:$AA,$H$1,0),"Sin datos")),"")</f>
        <v>1</v>
      </c>
      <c r="I12" s="139">
        <f>IFERROR(IF(VLOOKUP(B12,Detalle!$A:$AA,$I$1,0)=0,"Sin datos",IFERROR(VLOOKUP(B12,Detalle!$A:$AA,$I$1,0),"Sin datos")),"")</f>
        <v>3990</v>
      </c>
      <c r="J12" s="140">
        <f>IFERROR(IF(VLOOKUP(B12,Detalle!$A:$AA,$J$1,0)=0,"Sin datos",IFERROR(VLOOKUP(B12,Detalle!$A:$AA,$J$1,0),"Sin datos")),"")</f>
        <v>1</v>
      </c>
      <c r="K12" s="34" t="s">
        <v>293</v>
      </c>
      <c r="L12" s="141">
        <f t="shared" si="0"/>
        <v>3990</v>
      </c>
      <c r="M12" s="142" t="str">
        <f t="shared" si="1"/>
        <v>Escenario 2</v>
      </c>
      <c r="N12" s="34">
        <f>IFERROR(VLOOKUP(M12,Base!$BJ$28:$BL$36,3,0),0)</f>
        <v>25</v>
      </c>
      <c r="O12" s="143">
        <f>IF(LOOKUP(M12,Base!$X$8:$BG$8)=M12,VLOOKUP(B12,Base!E:BG,N12,0),0)</f>
        <v>1490</v>
      </c>
      <c r="P12" s="143"/>
      <c r="Q12" s="139">
        <f>IFERROR(IF(VLOOKUP(B12,Detalle!$A:$AA,$Q$1,0)=0,"Sin datos",IFERROR(VLOOKUP(B12,Detalle!$A:$AA,$Q$1,0),"Sin datos")),"")</f>
        <v>7490</v>
      </c>
      <c r="R12" s="140">
        <f>IFERROR(IF(VLOOKUP(B12,Detalle!$A:$AA,$R$1,0)=0,"Sin datos",IFERROR(VLOOKUP(B12,Detalle!$A:$AA,$R$1,0),"Sin datos")),"")</f>
        <v>3</v>
      </c>
      <c r="S12" s="139">
        <f>IFERROR(IF(VLOOKUP(B12,Detalle!$A:$AA,$S$1,0)=0,"Sin datos",IFERROR(VLOOKUP(B12,Detalle!$A:$AA,$S$1,0),"Sin datos")),"")</f>
        <v>7490</v>
      </c>
      <c r="T12" s="140">
        <f>IFERROR(IF(VLOOKUP(B12,Detalle!$A:$AA,$T$1,0)=0,"Sin datos",IFERROR(VLOOKUP(B12,Detalle!$A:$AA,$T$1,0),"Sin datos")),"")</f>
        <v>1</v>
      </c>
      <c r="U12" s="139">
        <f>IFERROR(IF(VLOOKUP(B12,Detalle!$A:$AA,$U$1,0)=0,"Sin datos",IFERROR(VLOOKUP(B12,Detalle!$A:$AA,$U$1,0),"Sin datos")),"")</f>
        <v>8990</v>
      </c>
      <c r="V12" s="140">
        <f>IFERROR(IF(VLOOKUP(B12,Detalle!$A:$AA,$V$1,0)=0,"Sin datos",IFERROR(VLOOKUP(B12,Detalle!$A:$AA,$V$1,0),"Sin datos")),"")</f>
        <v>1</v>
      </c>
      <c r="W12" s="34" t="str">
        <f t="shared" si="2"/>
        <v>Si</v>
      </c>
      <c r="X12" s="141">
        <f t="shared" si="3"/>
        <v>7490</v>
      </c>
      <c r="Y12" s="141" t="str">
        <f t="shared" si="4"/>
        <v>Escenario 1</v>
      </c>
      <c r="Z12" s="34">
        <f>IFERROR(VLOOKUP(Y12,Base!$BJ$19:$BL$27,3,0),0)</f>
        <v>22</v>
      </c>
      <c r="AA12" s="143">
        <f>IF(LOOKUP(Y12,Base!$X$8:$BG$8)=Y12,VLOOKUP(B12,Base!E:BG,Z12,0),0)</f>
        <v>1490</v>
      </c>
      <c r="AB12" s="143"/>
      <c r="AC12" s="139">
        <f>IFERROR(IF(VLOOKUP(B12,Detalle!$A:$AA,$AC$1,0)=0,"Sin datos",IFERROR(VLOOKUP(B12,Detalle!$A:$AA,$AC$1,0),"Sin datos")),"")</f>
        <v>9990</v>
      </c>
      <c r="AD12" s="140">
        <f>IFERROR(IF(VLOOKUP(B12,Detalle!$A:$AA,$AD$1,0)=0,"Sin datos",IFERROR(VLOOKUP(B12,Detalle!$A:$AA,$AD$1,0),"Sin datos")),"")</f>
        <v>2</v>
      </c>
      <c r="AE12" s="139">
        <f>IFERROR(IF(VLOOKUP(B12,Detalle!$A:$AA,$AE$1,0)=0,"Sin datos",IFERROR(VLOOKUP(B12,Detalle!$A:$AA,$AE$1,0),"Sin datos")),"")</f>
        <v>9990</v>
      </c>
      <c r="AF12" s="140">
        <f>IFERROR(IF(VLOOKUP(B12,Detalle!$A:$AA,$AF$1,0)=0,"Sin datos",IFERROR(VLOOKUP(B12,Detalle!$A:$AA,$AF$1,0),"Sin datos")),"")</f>
        <v>5</v>
      </c>
      <c r="AG12" s="139">
        <f>IFERROR(IF(VLOOKUP(B12,Detalle!$A:$AA,$AG$1,0)=0,"Sin datos",IFERROR(VLOOKUP(B12,Detalle!$A:$AA,$AG$1,0),"Sin datos")),"")</f>
        <v>8990</v>
      </c>
      <c r="AH12" s="140">
        <f>IFERROR(IF(VLOOKUP(B12,Detalle!$A:$AA,$AH$1,0)=0,"Sin datos",IFERROR(VLOOKUP(B12,Detalle!$A:$AA,$AH$1,0),"Sin datos")),"")</f>
        <v>2</v>
      </c>
      <c r="AI12" s="34" t="str">
        <f t="shared" si="5"/>
        <v>Si</v>
      </c>
      <c r="AJ12" s="141">
        <f t="shared" si="6"/>
        <v>8990</v>
      </c>
      <c r="AK12" s="141" t="str">
        <f t="shared" si="7"/>
        <v>Escenario 4</v>
      </c>
      <c r="AL12" s="34">
        <f>IFERROR(VLOOKUP(AK12,Base!$BJ$37:$BL$45,3,0),0)</f>
        <v>35</v>
      </c>
      <c r="AM12" s="143">
        <f>IF(LOOKUP(AK12,Base!$X$8:$BG$8)=AK12,VLOOKUP(B12,Base!E:BG,AL12,0),0)</f>
        <v>1490</v>
      </c>
      <c r="AN12" s="143"/>
      <c r="AO12" s="144"/>
      <c r="AP12" s="144" t="str">
        <f t="shared" si="8"/>
        <v>REVISAR!</v>
      </c>
      <c r="AQ12" s="144"/>
    </row>
    <row r="13" spans="2:43" ht="12.95" customHeight="1" x14ac:dyDescent="0.25">
      <c r="B13" s="39" t="s">
        <v>135</v>
      </c>
      <c r="C13" s="32" t="s">
        <v>260</v>
      </c>
      <c r="D13" s="38">
        <f>VLOOKUP(B13,Base!E:G,3,0)</f>
        <v>355</v>
      </c>
      <c r="E13" s="137">
        <f>IFERROR(IF(VLOOKUP(B13,Detalle!$A:$AA,$E$1,0)=0,"Sin datos",IFERROR(VLOOKUP(B13,Detalle!$A:$AA,$E$1,0),"Sin datos")),"")</f>
        <v>3990</v>
      </c>
      <c r="F13" s="138">
        <f>IFERROR(IF(VLOOKUP(B13,Detalle!$A:$AA,$F$1,0)=0,"Sin datos",IFERROR(VLOOKUP(B13,Detalle!$A:$AA,$F$1,0),"Sin datos")),"")</f>
        <v>2</v>
      </c>
      <c r="G13" s="139">
        <f>IFERROR(IF(VLOOKUP(B13,Detalle!$A:$AA,$G$1,0)=0,"Sin datos",IFERROR(VLOOKUP(B13,Detalle!$A:$AA,$G$1,0),"Sin datos")),"")</f>
        <v>3990</v>
      </c>
      <c r="H13" s="140">
        <f>IFERROR(IF(VLOOKUP(B13,Detalle!$A:$AA,$H$1,0)=0,"Sin datos",IFERROR(VLOOKUP(B13,Detalle!$A:$AA,$H$1,0),"Sin datos")),"")</f>
        <v>1</v>
      </c>
      <c r="I13" s="139">
        <f>IFERROR(IF(VLOOKUP(B13,Detalle!$A:$AA,$I$1,0)=0,"Sin datos",IFERROR(VLOOKUP(B13,Detalle!$A:$AA,$I$1,0),"Sin datos")),"")</f>
        <v>3990</v>
      </c>
      <c r="J13" s="140">
        <f>IFERROR(IF(VLOOKUP(B13,Detalle!$A:$AA,$J$1,0)=0,"Sin datos",IFERROR(VLOOKUP(B13,Detalle!$A:$AA,$J$1,0),"Sin datos")),"")</f>
        <v>1</v>
      </c>
      <c r="K13" s="34" t="s">
        <v>293</v>
      </c>
      <c r="L13" s="141">
        <f t="shared" si="0"/>
        <v>3990</v>
      </c>
      <c r="M13" s="142" t="str">
        <f t="shared" si="1"/>
        <v>Escenario 2</v>
      </c>
      <c r="N13" s="34">
        <f>IFERROR(VLOOKUP(M13,Base!$BJ$28:$BL$36,3,0),0)</f>
        <v>25</v>
      </c>
      <c r="O13" s="143">
        <f>IF(LOOKUP(M13,Base!$X$8:$BG$8)=M13,VLOOKUP(B13,Base!E:BG,N13,0),0)</f>
        <v>1490</v>
      </c>
      <c r="P13" s="143"/>
      <c r="Q13" s="139">
        <f>IFERROR(IF(VLOOKUP(B13,Detalle!$A:$AA,$Q$1,0)=0,"Sin datos",IFERROR(VLOOKUP(B13,Detalle!$A:$AA,$Q$1,0),"Sin datos")),"")</f>
        <v>7490</v>
      </c>
      <c r="R13" s="140">
        <f>IFERROR(IF(VLOOKUP(B13,Detalle!$A:$AA,$R$1,0)=0,"Sin datos",IFERROR(VLOOKUP(B13,Detalle!$A:$AA,$R$1,0),"Sin datos")),"")</f>
        <v>3</v>
      </c>
      <c r="S13" s="139">
        <f>IFERROR(IF(VLOOKUP(B13,Detalle!$A:$AA,$S$1,0)=0,"Sin datos",IFERROR(VLOOKUP(B13,Detalle!$A:$AA,$S$1,0),"Sin datos")),"")</f>
        <v>7490</v>
      </c>
      <c r="T13" s="140">
        <f>IFERROR(IF(VLOOKUP(B13,Detalle!$A:$AA,$T$1,0)=0,"Sin datos",IFERROR(VLOOKUP(B13,Detalle!$A:$AA,$T$1,0),"Sin datos")),"")</f>
        <v>1</v>
      </c>
      <c r="U13" s="139">
        <f>IFERROR(IF(VLOOKUP(B13,Detalle!$A:$AA,$U$1,0)=0,"Sin datos",IFERROR(VLOOKUP(B13,Detalle!$A:$AA,$U$1,0),"Sin datos")),"")</f>
        <v>8990</v>
      </c>
      <c r="V13" s="140">
        <f>IFERROR(IF(VLOOKUP(B13,Detalle!$A:$AA,$V$1,0)=0,"Sin datos",IFERROR(VLOOKUP(B13,Detalle!$A:$AA,$V$1,0),"Sin datos")),"")</f>
        <v>1</v>
      </c>
      <c r="W13" s="34" t="str">
        <f t="shared" si="2"/>
        <v>Si</v>
      </c>
      <c r="X13" s="141">
        <f t="shared" si="3"/>
        <v>7490</v>
      </c>
      <c r="Y13" s="141" t="str">
        <f t="shared" si="4"/>
        <v>Escenario 1</v>
      </c>
      <c r="Z13" s="34">
        <f>IFERROR(VLOOKUP(Y13,Base!$BJ$19:$BL$27,3,0),0)</f>
        <v>22</v>
      </c>
      <c r="AA13" s="143">
        <f>IF(LOOKUP(Y13,Base!$X$8:$BG$8)=Y13,VLOOKUP(B13,Base!E:BG,Z13,0),0)</f>
        <v>1490</v>
      </c>
      <c r="AB13" s="143"/>
      <c r="AC13" s="139">
        <f>IFERROR(IF(VLOOKUP(B13,Detalle!$A:$AA,$AC$1,0)=0,"Sin datos",IFERROR(VLOOKUP(B13,Detalle!$A:$AA,$AC$1,0),"Sin datos")),"")</f>
        <v>9990</v>
      </c>
      <c r="AD13" s="140">
        <f>IFERROR(IF(VLOOKUP(B13,Detalle!$A:$AA,$AD$1,0)=0,"Sin datos",IFERROR(VLOOKUP(B13,Detalle!$A:$AA,$AD$1,0),"Sin datos")),"")</f>
        <v>2</v>
      </c>
      <c r="AE13" s="139">
        <f>IFERROR(IF(VLOOKUP(B13,Detalle!$A:$AA,$AE$1,0)=0,"Sin datos",IFERROR(VLOOKUP(B13,Detalle!$A:$AA,$AE$1,0),"Sin datos")),"")</f>
        <v>9990</v>
      </c>
      <c r="AF13" s="140">
        <f>IFERROR(IF(VLOOKUP(B13,Detalle!$A:$AA,$AF$1,0)=0,"Sin datos",IFERROR(VLOOKUP(B13,Detalle!$A:$AA,$AF$1,0),"Sin datos")),"")</f>
        <v>5</v>
      </c>
      <c r="AG13" s="139">
        <f>IFERROR(IF(VLOOKUP(B13,Detalle!$A:$AA,$AG$1,0)=0,"Sin datos",IFERROR(VLOOKUP(B13,Detalle!$A:$AA,$AG$1,0),"Sin datos")),"")</f>
        <v>8990</v>
      </c>
      <c r="AH13" s="140">
        <f>IFERROR(IF(VLOOKUP(B13,Detalle!$A:$AA,$AH$1,0)=0,"Sin datos",IFERROR(VLOOKUP(B13,Detalle!$A:$AA,$AH$1,0),"Sin datos")),"")</f>
        <v>2</v>
      </c>
      <c r="AI13" s="34" t="str">
        <f t="shared" si="5"/>
        <v>Si</v>
      </c>
      <c r="AJ13" s="141">
        <f t="shared" si="6"/>
        <v>8990</v>
      </c>
      <c r="AK13" s="141" t="str">
        <f t="shared" si="7"/>
        <v>Escenario 4</v>
      </c>
      <c r="AL13" s="34">
        <f>IFERROR(VLOOKUP(AK13,Base!$BJ$37:$BL$45,3,0),0)</f>
        <v>35</v>
      </c>
      <c r="AM13" s="143">
        <f>IF(LOOKUP(AK13,Base!$X$8:$BG$8)=AK13,VLOOKUP(B13,Base!E:BG,AL13,0),0)</f>
        <v>1490</v>
      </c>
      <c r="AN13" s="143"/>
      <c r="AO13" s="144"/>
      <c r="AP13" s="144" t="str">
        <f t="shared" si="8"/>
        <v>REVISAR!</v>
      </c>
      <c r="AQ13" s="144"/>
    </row>
    <row r="14" spans="2:43" ht="12.95" customHeight="1" x14ac:dyDescent="0.25">
      <c r="B14" s="39" t="s">
        <v>233</v>
      </c>
      <c r="C14" s="32" t="s">
        <v>260</v>
      </c>
      <c r="D14" s="38">
        <f>VLOOKUP(B14,Base!E:G,3,0)</f>
        <v>351</v>
      </c>
      <c r="E14" s="137">
        <f>IFERROR(IF(VLOOKUP(B14,Detalle!$A:$AA,$E$1,0)=0,"Sin datos",IFERROR(VLOOKUP(B14,Detalle!$A:$AA,$E$1,0),"Sin datos")),"")</f>
        <v>3990</v>
      </c>
      <c r="F14" s="138">
        <f>IFERROR(IF(VLOOKUP(B14,Detalle!$A:$AA,$F$1,0)=0,"Sin datos",IFERROR(VLOOKUP(B14,Detalle!$A:$AA,$F$1,0),"Sin datos")),"")</f>
        <v>2</v>
      </c>
      <c r="G14" s="139">
        <f>IFERROR(IF(VLOOKUP(B14,Detalle!$A:$AA,$G$1,0)=0,"Sin datos",IFERROR(VLOOKUP(B14,Detalle!$A:$AA,$G$1,0),"Sin datos")),"")</f>
        <v>3990</v>
      </c>
      <c r="H14" s="140">
        <f>IFERROR(IF(VLOOKUP(B14,Detalle!$A:$AA,$H$1,0)=0,"Sin datos",IFERROR(VLOOKUP(B14,Detalle!$A:$AA,$H$1,0),"Sin datos")),"")</f>
        <v>1</v>
      </c>
      <c r="I14" s="139">
        <f>IFERROR(IF(VLOOKUP(B14,Detalle!$A:$AA,$I$1,0)=0,"Sin datos",IFERROR(VLOOKUP(B14,Detalle!$A:$AA,$I$1,0),"Sin datos")),"")</f>
        <v>3990</v>
      </c>
      <c r="J14" s="140">
        <f>IFERROR(IF(VLOOKUP(B14,Detalle!$A:$AA,$J$1,0)=0,"Sin datos",IFERROR(VLOOKUP(B14,Detalle!$A:$AA,$J$1,0),"Sin datos")),"")</f>
        <v>1</v>
      </c>
      <c r="K14" s="34" t="s">
        <v>293</v>
      </c>
      <c r="L14" s="141">
        <f t="shared" si="0"/>
        <v>3990</v>
      </c>
      <c r="M14" s="142" t="str">
        <f t="shared" si="1"/>
        <v>Escenario 2</v>
      </c>
      <c r="N14" s="34">
        <f>IFERROR(VLOOKUP(M14,Base!$BJ$28:$BL$36,3,0),0)</f>
        <v>25</v>
      </c>
      <c r="O14" s="143">
        <f>IF(LOOKUP(M14,Base!$X$8:$BG$8)=M14,VLOOKUP(B14,Base!E:BG,N14,0),0)</f>
        <v>1490</v>
      </c>
      <c r="P14" s="143"/>
      <c r="Q14" s="139">
        <f>IFERROR(IF(VLOOKUP(B14,Detalle!$A:$AA,$Q$1,0)=0,"Sin datos",IFERROR(VLOOKUP(B14,Detalle!$A:$AA,$Q$1,0),"Sin datos")),"")</f>
        <v>7790</v>
      </c>
      <c r="R14" s="140">
        <f>IFERROR(IF(VLOOKUP(B14,Detalle!$A:$AA,$R$1,0)=0,"Sin datos",IFERROR(VLOOKUP(B14,Detalle!$A:$AA,$R$1,0),"Sin datos")),"")</f>
        <v>3</v>
      </c>
      <c r="S14" s="139">
        <f>IFERROR(IF(VLOOKUP(B14,Detalle!$A:$AA,$S$1,0)=0,"Sin datos",IFERROR(VLOOKUP(B14,Detalle!$A:$AA,$S$1,0),"Sin datos")),"")</f>
        <v>7790</v>
      </c>
      <c r="T14" s="140">
        <f>IFERROR(IF(VLOOKUP(B14,Detalle!$A:$AA,$T$1,0)=0,"Sin datos",IFERROR(VLOOKUP(B14,Detalle!$A:$AA,$T$1,0),"Sin datos")),"")</f>
        <v>1</v>
      </c>
      <c r="U14" s="139">
        <f>IFERROR(IF(VLOOKUP(B14,Detalle!$A:$AA,$U$1,0)=0,"Sin datos",IFERROR(VLOOKUP(B14,Detalle!$A:$AA,$U$1,0),"Sin datos")),"")</f>
        <v>8990</v>
      </c>
      <c r="V14" s="140">
        <f>IFERROR(IF(VLOOKUP(B14,Detalle!$A:$AA,$V$1,0)=0,"Sin datos",IFERROR(VLOOKUP(B14,Detalle!$A:$AA,$V$1,0),"Sin datos")),"")</f>
        <v>1</v>
      </c>
      <c r="W14" s="34" t="str">
        <f t="shared" si="2"/>
        <v>Si</v>
      </c>
      <c r="X14" s="141">
        <f t="shared" si="3"/>
        <v>7790</v>
      </c>
      <c r="Y14" s="141" t="str">
        <f t="shared" si="4"/>
        <v>Escenario 1</v>
      </c>
      <c r="Z14" s="34">
        <f>IFERROR(VLOOKUP(Y14,Base!$BJ$19:$BL$27,3,0),0)</f>
        <v>22</v>
      </c>
      <c r="AA14" s="143">
        <f>IF(LOOKUP(Y14,Base!$X$8:$BG$8)=Y14,VLOOKUP(B14,Base!E:BG,Z14,0),0)</f>
        <v>1490</v>
      </c>
      <c r="AB14" s="143"/>
      <c r="AC14" s="139">
        <f>IFERROR(IF(VLOOKUP(B14,Detalle!$A:$AA,$AC$1,0)=0,"Sin datos",IFERROR(VLOOKUP(B14,Detalle!$A:$AA,$AC$1,0),"Sin datos")),"")</f>
        <v>9990</v>
      </c>
      <c r="AD14" s="140">
        <f>IFERROR(IF(VLOOKUP(B14,Detalle!$A:$AA,$AD$1,0)=0,"Sin datos",IFERROR(VLOOKUP(B14,Detalle!$A:$AA,$AD$1,0),"Sin datos")),"")</f>
        <v>2</v>
      </c>
      <c r="AE14" s="139">
        <f>IFERROR(IF(VLOOKUP(B14,Detalle!$A:$AA,$AE$1,0)=0,"Sin datos",IFERROR(VLOOKUP(B14,Detalle!$A:$AA,$AE$1,0),"Sin datos")),"")</f>
        <v>9990</v>
      </c>
      <c r="AF14" s="140">
        <f>IFERROR(IF(VLOOKUP(B14,Detalle!$A:$AA,$AF$1,0)=0,"Sin datos",IFERROR(VLOOKUP(B14,Detalle!$A:$AA,$AF$1,0),"Sin datos")),"")</f>
        <v>5</v>
      </c>
      <c r="AG14" s="139">
        <f>IFERROR(IF(VLOOKUP(B14,Detalle!$A:$AA,$AG$1,0)=0,"Sin datos",IFERROR(VLOOKUP(B14,Detalle!$A:$AA,$AG$1,0),"Sin datos")),"")</f>
        <v>8990</v>
      </c>
      <c r="AH14" s="140">
        <f>IFERROR(IF(VLOOKUP(B14,Detalle!$A:$AA,$AH$1,0)=0,"Sin datos",IFERROR(VLOOKUP(B14,Detalle!$A:$AA,$AH$1,0),"Sin datos")),"")</f>
        <v>2</v>
      </c>
      <c r="AI14" s="34" t="str">
        <f t="shared" si="5"/>
        <v>Si</v>
      </c>
      <c r="AJ14" s="141">
        <f t="shared" si="6"/>
        <v>8990</v>
      </c>
      <c r="AK14" s="141" t="str">
        <f t="shared" si="7"/>
        <v>Escenario 4</v>
      </c>
      <c r="AL14" s="34">
        <f>IFERROR(VLOOKUP(AK14,Base!$BJ$37:$BL$45,3,0),0)</f>
        <v>35</v>
      </c>
      <c r="AM14" s="143">
        <f>IF(LOOKUP(AK14,Base!$X$8:$BG$8)=AK14,VLOOKUP(B14,Base!E:BG,AL14,0),0)</f>
        <v>1490</v>
      </c>
      <c r="AN14" s="143"/>
      <c r="AO14" s="144"/>
      <c r="AP14" s="144" t="str">
        <f t="shared" si="8"/>
        <v>REVISAR!</v>
      </c>
      <c r="AQ14" s="144"/>
    </row>
    <row r="15" spans="2:43" ht="12.95" customHeight="1" x14ac:dyDescent="0.25">
      <c r="B15" s="39" t="s">
        <v>143</v>
      </c>
      <c r="C15" s="32" t="s">
        <v>260</v>
      </c>
      <c r="D15" s="38">
        <f>VLOOKUP(B15,Base!E:G,3,0)</f>
        <v>364</v>
      </c>
      <c r="E15" s="137">
        <f>IFERROR(IF(VLOOKUP(B15,Detalle!$A:$AA,$E$1,0)=0,"Sin datos",IFERROR(VLOOKUP(B15,Detalle!$A:$AA,$E$1,0),"Sin datos")),"")</f>
        <v>4990</v>
      </c>
      <c r="F15" s="138">
        <f>IFERROR(IF(VLOOKUP(B15,Detalle!$A:$AA,$F$1,0)=0,"Sin datos",IFERROR(VLOOKUP(B15,Detalle!$A:$AA,$F$1,0),"Sin datos")),"")</f>
        <v>2</v>
      </c>
      <c r="G15" s="139">
        <f>IFERROR(IF(VLOOKUP(B15,Detalle!$A:$AA,$G$1,0)=0,"Sin datos",IFERROR(VLOOKUP(B15,Detalle!$A:$AA,$G$1,0),"Sin datos")),"")</f>
        <v>4490</v>
      </c>
      <c r="H15" s="140">
        <f>IFERROR(IF(VLOOKUP(B15,Detalle!$A:$AA,$H$1,0)=0,"Sin datos",IFERROR(VLOOKUP(B15,Detalle!$A:$AA,$H$1,0),"Sin datos")),"")</f>
        <v>1</v>
      </c>
      <c r="I15" s="139">
        <f>IFERROR(IF(VLOOKUP(B15,Detalle!$A:$AA,$I$1,0)=0,"Sin datos",IFERROR(VLOOKUP(B15,Detalle!$A:$AA,$I$1,0),"Sin datos")),"")</f>
        <v>3990</v>
      </c>
      <c r="J15" s="140">
        <f>IFERROR(IF(VLOOKUP(B15,Detalle!$A:$AA,$J$1,0)=0,"Sin datos",IFERROR(VLOOKUP(B15,Detalle!$A:$AA,$J$1,0),"Sin datos")),"")</f>
        <v>1</v>
      </c>
      <c r="K15" s="34" t="s">
        <v>293</v>
      </c>
      <c r="L15" s="141">
        <f t="shared" si="0"/>
        <v>3990</v>
      </c>
      <c r="M15" s="142" t="str">
        <f t="shared" si="1"/>
        <v>Escenario 1</v>
      </c>
      <c r="N15" s="34">
        <f>IFERROR(VLOOKUP(M15,Base!$BJ$28:$BL$36,3,0),0)</f>
        <v>21</v>
      </c>
      <c r="O15" s="143">
        <f>IF(LOOKUP(M15,Base!$X$8:$BG$8)=M15,VLOOKUP(B15,Base!E:BG,N15,0),0)</f>
        <v>1490</v>
      </c>
      <c r="P15" s="143"/>
      <c r="Q15" s="139">
        <f>IFERROR(IF(VLOOKUP(B15,Detalle!$A:$AA,$Q$1,0)=0,"Sin datos",IFERROR(VLOOKUP(B15,Detalle!$A:$AA,$Q$1,0),"Sin datos")),"")</f>
        <v>7790</v>
      </c>
      <c r="R15" s="140">
        <f>IFERROR(IF(VLOOKUP(B15,Detalle!$A:$AA,$R$1,0)=0,"Sin datos",IFERROR(VLOOKUP(B15,Detalle!$A:$AA,$R$1,0),"Sin datos")),"")</f>
        <v>3</v>
      </c>
      <c r="S15" s="139">
        <f>IFERROR(IF(VLOOKUP(B15,Detalle!$A:$AA,$S$1,0)=0,"Sin datos",IFERROR(VLOOKUP(B15,Detalle!$A:$AA,$S$1,0),"Sin datos")),"")</f>
        <v>7490</v>
      </c>
      <c r="T15" s="140">
        <f>IFERROR(IF(VLOOKUP(B15,Detalle!$A:$AA,$T$1,0)=0,"Sin datos",IFERROR(VLOOKUP(B15,Detalle!$A:$AA,$T$1,0),"Sin datos")),"")</f>
        <v>1</v>
      </c>
      <c r="U15" s="139">
        <f>IFERROR(IF(VLOOKUP(B15,Detalle!$A:$AA,$U$1,0)=0,"Sin datos",IFERROR(VLOOKUP(B15,Detalle!$A:$AA,$U$1,0),"Sin datos")),"")</f>
        <v>8990</v>
      </c>
      <c r="V15" s="140">
        <f>IFERROR(IF(VLOOKUP(B15,Detalle!$A:$AA,$V$1,0)=0,"Sin datos",IFERROR(VLOOKUP(B15,Detalle!$A:$AA,$V$1,0),"Sin datos")),"")</f>
        <v>1</v>
      </c>
      <c r="W15" s="34" t="str">
        <f t="shared" si="2"/>
        <v>Si</v>
      </c>
      <c r="X15" s="141">
        <f t="shared" si="3"/>
        <v>7490</v>
      </c>
      <c r="Y15" s="141" t="str">
        <f t="shared" si="4"/>
        <v>Escenario 1</v>
      </c>
      <c r="Z15" s="34">
        <f>IFERROR(VLOOKUP(Y15,Base!$BJ$19:$BL$27,3,0),0)</f>
        <v>22</v>
      </c>
      <c r="AA15" s="143">
        <f>IF(LOOKUP(Y15,Base!$X$8:$BG$8)=Y15,VLOOKUP(B15,Base!E:BG,Z15,0),0)</f>
        <v>1490</v>
      </c>
      <c r="AB15" s="143"/>
      <c r="AC15" s="139">
        <f>IFERROR(IF(VLOOKUP(B15,Detalle!$A:$AA,$AC$1,0)=0,"Sin datos",IFERROR(VLOOKUP(B15,Detalle!$A:$AA,$AC$1,0),"Sin datos")),"")</f>
        <v>9990</v>
      </c>
      <c r="AD15" s="140">
        <f>IFERROR(IF(VLOOKUP(B15,Detalle!$A:$AA,$AD$1,0)=0,"Sin datos",IFERROR(VLOOKUP(B15,Detalle!$A:$AA,$AD$1,0),"Sin datos")),"")</f>
        <v>2</v>
      </c>
      <c r="AE15" s="139">
        <f>IFERROR(IF(VLOOKUP(B15,Detalle!$A:$AA,$AE$1,0)=0,"Sin datos",IFERROR(VLOOKUP(B15,Detalle!$A:$AA,$AE$1,0),"Sin datos")),"")</f>
        <v>7990</v>
      </c>
      <c r="AF15" s="140">
        <f>IFERROR(IF(VLOOKUP(B15,Detalle!$A:$AA,$AF$1,0)=0,"Sin datos",IFERROR(VLOOKUP(B15,Detalle!$A:$AA,$AF$1,0),"Sin datos")),"")</f>
        <v>5</v>
      </c>
      <c r="AG15" s="139">
        <f>IFERROR(IF(VLOOKUP(B15,Detalle!$A:$AA,$AG$1,0)=0,"Sin datos",IFERROR(VLOOKUP(B15,Detalle!$A:$AA,$AG$1,0),"Sin datos")),"")</f>
        <v>8990</v>
      </c>
      <c r="AH15" s="140">
        <f>IFERROR(IF(VLOOKUP(B15,Detalle!$A:$AA,$AH$1,0)=0,"Sin datos",IFERROR(VLOOKUP(B15,Detalle!$A:$AA,$AH$1,0),"Sin datos")),"")</f>
        <v>2</v>
      </c>
      <c r="AI15" s="34" t="str">
        <f t="shared" si="5"/>
        <v>Si</v>
      </c>
      <c r="AJ15" s="141">
        <f t="shared" si="6"/>
        <v>7990</v>
      </c>
      <c r="AK15" s="141" t="str">
        <f t="shared" si="7"/>
        <v>Escenario 4</v>
      </c>
      <c r="AL15" s="34">
        <f>IFERROR(VLOOKUP(AK15,Base!$BJ$37:$BL$45,3,0),0)</f>
        <v>35</v>
      </c>
      <c r="AM15" s="143">
        <f>IF(LOOKUP(AK15,Base!$X$8:$BG$8)=AK15,VLOOKUP(B15,Base!E:BG,AL15,0),0)</f>
        <v>1490</v>
      </c>
      <c r="AN15" s="143"/>
      <c r="AO15" s="144"/>
      <c r="AP15" s="144" t="str">
        <f t="shared" si="8"/>
        <v>REVISAR!</v>
      </c>
      <c r="AQ15" s="144"/>
    </row>
    <row r="16" spans="2:43" ht="12.95" customHeight="1" x14ac:dyDescent="0.25">
      <c r="B16" s="39" t="s">
        <v>141</v>
      </c>
      <c r="C16" s="32" t="s">
        <v>260</v>
      </c>
      <c r="D16" s="38">
        <f>VLOOKUP(B16,Base!E:G,3,0)</f>
        <v>362</v>
      </c>
      <c r="E16" s="137">
        <f>IFERROR(IF(VLOOKUP(B16,Detalle!$A:$AA,$E$1,0)=0,"Sin datos",IFERROR(VLOOKUP(B16,Detalle!$A:$AA,$E$1,0),"Sin datos")),"")</f>
        <v>3990</v>
      </c>
      <c r="F16" s="138">
        <f>IFERROR(IF(VLOOKUP(B16,Detalle!$A:$AA,$F$1,0)=0,"Sin datos",IFERROR(VLOOKUP(B16,Detalle!$A:$AA,$F$1,0),"Sin datos")),"")</f>
        <v>2</v>
      </c>
      <c r="G16" s="139">
        <f>IFERROR(IF(VLOOKUP(B16,Detalle!$A:$AA,$G$1,0)=0,"Sin datos",IFERROR(VLOOKUP(B16,Detalle!$A:$AA,$G$1,0),"Sin datos")),"")</f>
        <v>3990</v>
      </c>
      <c r="H16" s="140">
        <f>IFERROR(IF(VLOOKUP(B16,Detalle!$A:$AA,$H$1,0)=0,"Sin datos",IFERROR(VLOOKUP(B16,Detalle!$A:$AA,$H$1,0),"Sin datos")),"")</f>
        <v>1</v>
      </c>
      <c r="I16" s="139">
        <f>IFERROR(IF(VLOOKUP(B16,Detalle!$A:$AA,$I$1,0)=0,"Sin datos",IFERROR(VLOOKUP(B16,Detalle!$A:$AA,$I$1,0),"Sin datos")),"")</f>
        <v>3990</v>
      </c>
      <c r="J16" s="140">
        <f>IFERROR(IF(VLOOKUP(B16,Detalle!$A:$AA,$J$1,0)=0,"Sin datos",IFERROR(VLOOKUP(B16,Detalle!$A:$AA,$J$1,0),"Sin datos")),"")</f>
        <v>1</v>
      </c>
      <c r="K16" s="34" t="s">
        <v>293</v>
      </c>
      <c r="L16" s="141">
        <f t="shared" si="0"/>
        <v>3990</v>
      </c>
      <c r="M16" s="142" t="str">
        <f t="shared" si="1"/>
        <v>Escenario 2</v>
      </c>
      <c r="N16" s="34">
        <f>IFERROR(VLOOKUP(M16,Base!$BJ$28:$BL$36,3,0),0)</f>
        <v>25</v>
      </c>
      <c r="O16" s="143">
        <f>IF(LOOKUP(M16,Base!$X$8:$BG$8)=M16,VLOOKUP(B16,Base!E:BG,N16,0),0)</f>
        <v>1490</v>
      </c>
      <c r="P16" s="143"/>
      <c r="Q16" s="139">
        <f>IFERROR(IF(VLOOKUP(B16,Detalle!$A:$AA,$Q$1,0)=0,"Sin datos",IFERROR(VLOOKUP(B16,Detalle!$A:$AA,$Q$1,0),"Sin datos")),"")</f>
        <v>7790</v>
      </c>
      <c r="R16" s="140">
        <f>IFERROR(IF(VLOOKUP(B16,Detalle!$A:$AA,$R$1,0)=0,"Sin datos",IFERROR(VLOOKUP(B16,Detalle!$A:$AA,$R$1,0),"Sin datos")),"")</f>
        <v>3</v>
      </c>
      <c r="S16" s="139">
        <f>IFERROR(IF(VLOOKUP(B16,Detalle!$A:$AA,$S$1,0)=0,"Sin datos",IFERROR(VLOOKUP(B16,Detalle!$A:$AA,$S$1,0),"Sin datos")),"")</f>
        <v>7790</v>
      </c>
      <c r="T16" s="140">
        <f>IFERROR(IF(VLOOKUP(B16,Detalle!$A:$AA,$T$1,0)=0,"Sin datos",IFERROR(VLOOKUP(B16,Detalle!$A:$AA,$T$1,0),"Sin datos")),"")</f>
        <v>1</v>
      </c>
      <c r="U16" s="139">
        <f>IFERROR(IF(VLOOKUP(B16,Detalle!$A:$AA,$U$1,0)=0,"Sin datos",IFERROR(VLOOKUP(B16,Detalle!$A:$AA,$U$1,0),"Sin datos")),"")</f>
        <v>8990</v>
      </c>
      <c r="V16" s="140">
        <f>IFERROR(IF(VLOOKUP(B16,Detalle!$A:$AA,$V$1,0)=0,"Sin datos",IFERROR(VLOOKUP(B16,Detalle!$A:$AA,$V$1,0),"Sin datos")),"")</f>
        <v>1</v>
      </c>
      <c r="W16" s="34" t="str">
        <f t="shared" si="2"/>
        <v>Si</v>
      </c>
      <c r="X16" s="141">
        <f t="shared" si="3"/>
        <v>7790</v>
      </c>
      <c r="Y16" s="141" t="str">
        <f t="shared" si="4"/>
        <v>Escenario 1</v>
      </c>
      <c r="Z16" s="34">
        <f>IFERROR(VLOOKUP(Y16,Base!$BJ$19:$BL$27,3,0),0)</f>
        <v>22</v>
      </c>
      <c r="AA16" s="143">
        <f>IF(LOOKUP(Y16,Base!$X$8:$BG$8)=Y16,VLOOKUP(B16,Base!E:BG,Z16,0),0)</f>
        <v>1490</v>
      </c>
      <c r="AB16" s="143"/>
      <c r="AC16" s="139">
        <f>IFERROR(IF(VLOOKUP(B16,Detalle!$A:$AA,$AC$1,0)=0,"Sin datos",IFERROR(VLOOKUP(B16,Detalle!$A:$AA,$AC$1,0),"Sin datos")),"")</f>
        <v>9990</v>
      </c>
      <c r="AD16" s="140">
        <f>IFERROR(IF(VLOOKUP(B16,Detalle!$A:$AA,$AD$1,0)=0,"Sin datos",IFERROR(VLOOKUP(B16,Detalle!$A:$AA,$AD$1,0),"Sin datos")),"")</f>
        <v>2</v>
      </c>
      <c r="AE16" s="139">
        <f>IFERROR(IF(VLOOKUP(B16,Detalle!$A:$AA,$AE$1,0)=0,"Sin datos",IFERROR(VLOOKUP(B16,Detalle!$A:$AA,$AE$1,0),"Sin datos")),"")</f>
        <v>9990</v>
      </c>
      <c r="AF16" s="140">
        <f>IFERROR(IF(VLOOKUP(B16,Detalle!$A:$AA,$AF$1,0)=0,"Sin datos",IFERROR(VLOOKUP(B16,Detalle!$A:$AA,$AF$1,0),"Sin datos")),"")</f>
        <v>5</v>
      </c>
      <c r="AG16" s="139">
        <f>IFERROR(IF(VLOOKUP(B16,Detalle!$A:$AA,$AG$1,0)=0,"Sin datos",IFERROR(VLOOKUP(B16,Detalle!$A:$AA,$AG$1,0),"Sin datos")),"")</f>
        <v>8990</v>
      </c>
      <c r="AH16" s="140">
        <f>IFERROR(IF(VLOOKUP(B16,Detalle!$A:$AA,$AH$1,0)=0,"Sin datos",IFERROR(VLOOKUP(B16,Detalle!$A:$AA,$AH$1,0),"Sin datos")),"")</f>
        <v>2</v>
      </c>
      <c r="AI16" s="34" t="str">
        <f t="shared" si="5"/>
        <v>Si</v>
      </c>
      <c r="AJ16" s="141">
        <f t="shared" si="6"/>
        <v>8990</v>
      </c>
      <c r="AK16" s="141" t="str">
        <f t="shared" si="7"/>
        <v>Escenario 4</v>
      </c>
      <c r="AL16" s="34">
        <f>IFERROR(VLOOKUP(AK16,Base!$BJ$37:$BL$45,3,0),0)</f>
        <v>35</v>
      </c>
      <c r="AM16" s="143">
        <f>IF(LOOKUP(AK16,Base!$X$8:$BG$8)=AK16,VLOOKUP(B16,Base!E:BG,AL16,0),0)</f>
        <v>1490</v>
      </c>
      <c r="AN16" s="143"/>
      <c r="AO16" s="144"/>
      <c r="AP16" s="144" t="str">
        <f t="shared" si="8"/>
        <v>REVISAR!</v>
      </c>
      <c r="AQ16" s="144"/>
    </row>
    <row r="17" spans="2:43" ht="12.75" customHeight="1" x14ac:dyDescent="0.25">
      <c r="B17" s="39" t="s">
        <v>137</v>
      </c>
      <c r="C17" s="32" t="s">
        <v>260</v>
      </c>
      <c r="D17" s="38">
        <f>VLOOKUP(B17,Base!E:G,3,0)</f>
        <v>358</v>
      </c>
      <c r="E17" s="137">
        <f>IFERROR(IF(VLOOKUP(B17,Detalle!$A:$AA,$E$1,0)=0,"Sin datos",IFERROR(VLOOKUP(B17,Detalle!$A:$AA,$E$1,0),"Sin datos")),"")</f>
        <v>3990</v>
      </c>
      <c r="F17" s="138">
        <f>IFERROR(IF(VLOOKUP(B17,Detalle!$A:$AA,$F$1,0)=0,"Sin datos",IFERROR(VLOOKUP(B17,Detalle!$A:$AA,$F$1,0),"Sin datos")),"")</f>
        <v>2</v>
      </c>
      <c r="G17" s="139">
        <f>IFERROR(IF(VLOOKUP(B17,Detalle!$A:$AA,$G$1,0)=0,"Sin datos",IFERROR(VLOOKUP(B17,Detalle!$A:$AA,$G$1,0),"Sin datos")),"")</f>
        <v>3990</v>
      </c>
      <c r="H17" s="140">
        <f>IFERROR(IF(VLOOKUP(B17,Detalle!$A:$AA,$H$1,0)=0,"Sin datos",IFERROR(VLOOKUP(B17,Detalle!$A:$AA,$H$1,0),"Sin datos")),"")</f>
        <v>1</v>
      </c>
      <c r="I17" s="139">
        <f>IFERROR(IF(VLOOKUP(B17,Detalle!$A:$AA,$I$1,0)=0,"Sin datos",IFERROR(VLOOKUP(B17,Detalle!$A:$AA,$I$1,0),"Sin datos")),"")</f>
        <v>3990</v>
      </c>
      <c r="J17" s="140">
        <f>IFERROR(IF(VLOOKUP(B17,Detalle!$A:$AA,$J$1,0)=0,"Sin datos",IFERROR(VLOOKUP(B17,Detalle!$A:$AA,$J$1,0),"Sin datos")),"")</f>
        <v>1</v>
      </c>
      <c r="K17" s="34" t="s">
        <v>293</v>
      </c>
      <c r="L17" s="141">
        <f t="shared" si="0"/>
        <v>3990</v>
      </c>
      <c r="M17" s="142" t="str">
        <f t="shared" si="1"/>
        <v>Escenario 2</v>
      </c>
      <c r="N17" s="34">
        <f>IFERROR(VLOOKUP(M17,Base!$BJ$28:$BL$36,3,0),0)</f>
        <v>25</v>
      </c>
      <c r="O17" s="143">
        <f>IF(LOOKUP(M17,Base!$X$8:$BG$8)=M17,VLOOKUP(B17,Base!E:BG,N17,0),0)</f>
        <v>1490</v>
      </c>
      <c r="P17" s="143"/>
      <c r="Q17" s="139">
        <f>IFERROR(IF(VLOOKUP(B17,Detalle!$A:$AA,$Q$1,0)=0,"Sin datos",IFERROR(VLOOKUP(B17,Detalle!$A:$AA,$Q$1,0),"Sin datos")),"")</f>
        <v>7790</v>
      </c>
      <c r="R17" s="140">
        <f>IFERROR(IF(VLOOKUP(B17,Detalle!$A:$AA,$R$1,0)=0,"Sin datos",IFERROR(VLOOKUP(B17,Detalle!$A:$AA,$R$1,0),"Sin datos")),"")</f>
        <v>3</v>
      </c>
      <c r="S17" s="139">
        <f>IFERROR(IF(VLOOKUP(B17,Detalle!$A:$AA,$S$1,0)=0,"Sin datos",IFERROR(VLOOKUP(B17,Detalle!$A:$AA,$S$1,0),"Sin datos")),"")</f>
        <v>7790</v>
      </c>
      <c r="T17" s="140">
        <f>IFERROR(IF(VLOOKUP(B17,Detalle!$A:$AA,$T$1,0)=0,"Sin datos",IFERROR(VLOOKUP(B17,Detalle!$A:$AA,$T$1,0),"Sin datos")),"")</f>
        <v>1</v>
      </c>
      <c r="U17" s="139">
        <f>IFERROR(IF(VLOOKUP(B17,Detalle!$A:$AA,$U$1,0)=0,"Sin datos",IFERROR(VLOOKUP(B17,Detalle!$A:$AA,$U$1,0),"Sin datos")),"")</f>
        <v>8990</v>
      </c>
      <c r="V17" s="140">
        <f>IFERROR(IF(VLOOKUP(B17,Detalle!$A:$AA,$V$1,0)=0,"Sin datos",IFERROR(VLOOKUP(B17,Detalle!$A:$AA,$V$1,0),"Sin datos")),"")</f>
        <v>1</v>
      </c>
      <c r="W17" s="34" t="str">
        <f t="shared" si="2"/>
        <v>Si</v>
      </c>
      <c r="X17" s="141">
        <f t="shared" si="3"/>
        <v>7790</v>
      </c>
      <c r="Y17" s="141" t="str">
        <f t="shared" si="4"/>
        <v>Escenario 1</v>
      </c>
      <c r="Z17" s="34">
        <f>IFERROR(VLOOKUP(Y17,Base!$BJ$19:$BL$27,3,0),0)</f>
        <v>22</v>
      </c>
      <c r="AA17" s="143">
        <f>IF(LOOKUP(Y17,Base!$X$8:$BG$8)=Y17,VLOOKUP(B17,Base!E:BG,Z17,0),0)</f>
        <v>1490</v>
      </c>
      <c r="AB17" s="143"/>
      <c r="AC17" s="139">
        <f>IFERROR(IF(VLOOKUP(B17,Detalle!$A:$AA,$AC$1,0)=0,"Sin datos",IFERROR(VLOOKUP(B17,Detalle!$A:$AA,$AC$1,0),"Sin datos")),"")</f>
        <v>9990</v>
      </c>
      <c r="AD17" s="140">
        <f>IFERROR(IF(VLOOKUP(B17,Detalle!$A:$AA,$AD$1,0)=0,"Sin datos",IFERROR(VLOOKUP(B17,Detalle!$A:$AA,$AD$1,0),"Sin datos")),"")</f>
        <v>2</v>
      </c>
      <c r="AE17" s="139">
        <f>IFERROR(IF(VLOOKUP(B17,Detalle!$A:$AA,$AE$1,0)=0,"Sin datos",IFERROR(VLOOKUP(B17,Detalle!$A:$AA,$AE$1,0),"Sin datos")),"")</f>
        <v>9990</v>
      </c>
      <c r="AF17" s="140">
        <f>IFERROR(IF(VLOOKUP(B17,Detalle!$A:$AA,$AF$1,0)=0,"Sin datos",IFERROR(VLOOKUP(B17,Detalle!$A:$AA,$AF$1,0),"Sin datos")),"")</f>
        <v>5</v>
      </c>
      <c r="AG17" s="139">
        <f>IFERROR(IF(VLOOKUP(B17,Detalle!$A:$AA,$AG$1,0)=0,"Sin datos",IFERROR(VLOOKUP(B17,Detalle!$A:$AA,$AG$1,0),"Sin datos")),"")</f>
        <v>8990</v>
      </c>
      <c r="AH17" s="140">
        <f>IFERROR(IF(VLOOKUP(B17,Detalle!$A:$AA,$AH$1,0)=0,"Sin datos",IFERROR(VLOOKUP(B17,Detalle!$A:$AA,$AH$1,0),"Sin datos")),"")</f>
        <v>2</v>
      </c>
      <c r="AI17" s="34" t="str">
        <f t="shared" si="5"/>
        <v>Si</v>
      </c>
      <c r="AJ17" s="141">
        <f t="shared" si="6"/>
        <v>8990</v>
      </c>
      <c r="AK17" s="141" t="str">
        <f t="shared" si="7"/>
        <v>Escenario 4</v>
      </c>
      <c r="AL17" s="34">
        <f>IFERROR(VLOOKUP(AK17,Base!$BJ$37:$BL$45,3,0),0)</f>
        <v>35</v>
      </c>
      <c r="AM17" s="143">
        <f>IF(LOOKUP(AK17,Base!$X$8:$BG$8)=AK17,VLOOKUP(B17,Base!E:BG,AL17,0),0)</f>
        <v>1490</v>
      </c>
      <c r="AN17" s="143"/>
      <c r="AO17" s="144"/>
      <c r="AP17" s="144" t="str">
        <f t="shared" si="8"/>
        <v>REVISAR!</v>
      </c>
      <c r="AQ17" s="144"/>
    </row>
    <row r="18" spans="2:43" ht="12.95" customHeight="1" x14ac:dyDescent="0.25">
      <c r="B18" s="39" t="s">
        <v>109</v>
      </c>
      <c r="C18" s="32" t="s">
        <v>258</v>
      </c>
      <c r="D18" s="38">
        <f>VLOOKUP(B18,Base!E:G,3,0)</f>
        <v>321</v>
      </c>
      <c r="E18" s="137">
        <f>IFERROR(IF(VLOOKUP(B18,Detalle!$A:$AA,$E$1,0)=0,"Sin datos",IFERROR(VLOOKUP(B18,Detalle!$A:$AA,$E$1,0),"Sin datos")),"")</f>
        <v>3990</v>
      </c>
      <c r="F18" s="138">
        <f>IFERROR(IF(VLOOKUP(B18,Detalle!$A:$AA,$F$1,0)=0,"Sin datos",IFERROR(VLOOKUP(B18,Detalle!$A:$AA,$F$1,0),"Sin datos")),"")</f>
        <v>2</v>
      </c>
      <c r="G18" s="139">
        <f>IFERROR(IF(VLOOKUP(B18,Detalle!$A:$AA,$G$1,0)=0,"Sin datos",IFERROR(VLOOKUP(B18,Detalle!$A:$AA,$G$1,0),"Sin datos")),"")</f>
        <v>4490</v>
      </c>
      <c r="H18" s="140">
        <f>IFERROR(IF(VLOOKUP(B18,Detalle!$A:$AA,$H$1,0)=0,"Sin datos",IFERROR(VLOOKUP(B18,Detalle!$A:$AA,$H$1,0),"Sin datos")),"")</f>
        <v>2</v>
      </c>
      <c r="I18" s="139">
        <f>IFERROR(IF(VLOOKUP(B18,Detalle!$A:$AA,$I$1,0)=0,"Sin datos",IFERROR(VLOOKUP(B18,Detalle!$A:$AA,$I$1,0),"Sin datos")),"")</f>
        <v>3990</v>
      </c>
      <c r="J18" s="140">
        <f>IFERROR(IF(VLOOKUP(B18,Detalle!$A:$AA,$J$1,0)=0,"Sin datos",IFERROR(VLOOKUP(B18,Detalle!$A:$AA,$J$1,0),"Sin datos")),"")</f>
        <v>1</v>
      </c>
      <c r="K18" s="34" t="s">
        <v>293</v>
      </c>
      <c r="L18" s="141">
        <f t="shared" si="0"/>
        <v>3990</v>
      </c>
      <c r="M18" s="142" t="str">
        <f t="shared" si="1"/>
        <v>Escenario 1</v>
      </c>
      <c r="N18" s="34">
        <f>IFERROR(VLOOKUP(M18,Base!$BJ$28:$BL$36,3,0),0)</f>
        <v>21</v>
      </c>
      <c r="O18" s="143">
        <f>IF(LOOKUP(M18,Base!$X$8:$BG$8)=M18,VLOOKUP(B18,Base!E:BG,N18,0),0)</f>
        <v>1490</v>
      </c>
      <c r="P18" s="143"/>
      <c r="Q18" s="139">
        <f>IFERROR(IF(VLOOKUP(B18,Detalle!$A:$AA,$Q$1,0)=0,"Sin datos",IFERROR(VLOOKUP(B18,Detalle!$A:$AA,$Q$1,0),"Sin datos")),"")</f>
        <v>7990</v>
      </c>
      <c r="R18" s="140">
        <f>IFERROR(IF(VLOOKUP(B18,Detalle!$A:$AA,$R$1,0)=0,"Sin datos",IFERROR(VLOOKUP(B18,Detalle!$A:$AA,$R$1,0),"Sin datos")),"")</f>
        <v>3</v>
      </c>
      <c r="S18" s="139">
        <f>IFERROR(IF(VLOOKUP(B18,Detalle!$A:$AA,$S$1,0)=0,"Sin datos",IFERROR(VLOOKUP(B18,Detalle!$A:$AA,$S$1,0),"Sin datos")),"")</f>
        <v>7990</v>
      </c>
      <c r="T18" s="140">
        <f>IFERROR(IF(VLOOKUP(B18,Detalle!$A:$AA,$T$1,0)=0,"Sin datos",IFERROR(VLOOKUP(B18,Detalle!$A:$AA,$T$1,0),"Sin datos")),"")</f>
        <v>1</v>
      </c>
      <c r="U18" s="139">
        <f>IFERROR(IF(VLOOKUP(B18,Detalle!$A:$AA,$U$1,0)=0,"Sin datos",IFERROR(VLOOKUP(B18,Detalle!$A:$AA,$U$1,0),"Sin datos")),"")</f>
        <v>9990</v>
      </c>
      <c r="V18" s="140">
        <f>IFERROR(IF(VLOOKUP(B18,Detalle!$A:$AA,$V$1,0)=0,"Sin datos",IFERROR(VLOOKUP(B18,Detalle!$A:$AA,$V$1,0),"Sin datos")),"")</f>
        <v>2</v>
      </c>
      <c r="W18" s="34" t="str">
        <f t="shared" si="2"/>
        <v>Si</v>
      </c>
      <c r="X18" s="141">
        <f t="shared" si="3"/>
        <v>7990</v>
      </c>
      <c r="Y18" s="141" t="str">
        <f t="shared" si="4"/>
        <v>Escenario 1</v>
      </c>
      <c r="Z18" s="34">
        <f>IFERROR(VLOOKUP(Y18,Base!$BJ$19:$BL$27,3,0),0)</f>
        <v>22</v>
      </c>
      <c r="AA18" s="143">
        <f>IF(LOOKUP(Y18,Base!$X$8:$BG$8)=Y18,VLOOKUP(B18,Base!E:BG,Z18,0),0)</f>
        <v>1490</v>
      </c>
      <c r="AB18" s="143"/>
      <c r="AC18" s="139">
        <f>IFERROR(IF(VLOOKUP(B18,Detalle!$A:$AA,$AC$1,0)=0,"Sin datos",IFERROR(VLOOKUP(B18,Detalle!$A:$AA,$AC$1,0),"Sin datos")),"")</f>
        <v>10990</v>
      </c>
      <c r="AD18" s="140">
        <f>IFERROR(IF(VLOOKUP(B18,Detalle!$A:$AA,$AD$1,0)=0,"Sin datos",IFERROR(VLOOKUP(B18,Detalle!$A:$AA,$AD$1,0),"Sin datos")),"")</f>
        <v>2</v>
      </c>
      <c r="AE18" s="139">
        <f>IFERROR(IF(VLOOKUP(B18,Detalle!$A:$AA,$AE$1,0)=0,"Sin datos",IFERROR(VLOOKUP(B18,Detalle!$A:$AA,$AE$1,0),"Sin datos")),"")</f>
        <v>10990</v>
      </c>
      <c r="AF18" s="140">
        <f>IFERROR(IF(VLOOKUP(B18,Detalle!$A:$AA,$AF$1,0)=0,"Sin datos",IFERROR(VLOOKUP(B18,Detalle!$A:$AA,$AF$1,0),"Sin datos")),"")</f>
        <v>7</v>
      </c>
      <c r="AG18" s="139">
        <f>IFERROR(IF(VLOOKUP(B18,Detalle!$A:$AA,$AG$1,0)=0,"Sin datos",IFERROR(VLOOKUP(B18,Detalle!$A:$AA,$AG$1,0),"Sin datos")),"")</f>
        <v>9990</v>
      </c>
      <c r="AH18" s="140">
        <f>IFERROR(IF(VLOOKUP(B18,Detalle!$A:$AA,$AH$1,0)=0,"Sin datos",IFERROR(VLOOKUP(B18,Detalle!$A:$AA,$AH$1,0),"Sin datos")),"")</f>
        <v>4</v>
      </c>
      <c r="AI18" s="34" t="str">
        <f t="shared" si="5"/>
        <v>Si</v>
      </c>
      <c r="AJ18" s="141">
        <f t="shared" si="6"/>
        <v>9990</v>
      </c>
      <c r="AK18" s="141" t="str">
        <f t="shared" si="7"/>
        <v>Escenario 6</v>
      </c>
      <c r="AL18" s="34">
        <f>IFERROR(VLOOKUP(AK18,Base!$BJ$37:$BL$45,3,0),0)</f>
        <v>43</v>
      </c>
      <c r="AM18" s="143">
        <f>IF(LOOKUP(AK18,Base!$X$8:$BG$8)=AK18,VLOOKUP(B18,Base!E:BG,AL18,0),0)</f>
        <v>1490</v>
      </c>
      <c r="AN18" s="143">
        <v>11990</v>
      </c>
      <c r="AO18" s="144"/>
      <c r="AP18" s="144" t="str">
        <f t="shared" si="8"/>
        <v>REVISAR!</v>
      </c>
      <c r="AQ18" s="144"/>
    </row>
    <row r="19" spans="2:43" ht="12.95" customHeight="1" x14ac:dyDescent="0.25">
      <c r="B19" s="39" t="s">
        <v>139</v>
      </c>
      <c r="C19" s="32" t="s">
        <v>260</v>
      </c>
      <c r="D19" s="38">
        <f>VLOOKUP(B19,Base!E:G,3,0)</f>
        <v>359</v>
      </c>
      <c r="E19" s="137">
        <f>IFERROR(IF(VLOOKUP(B19,Detalle!$A:$AA,$E$1,0)=0,"Sin datos",IFERROR(VLOOKUP(B19,Detalle!$A:$AA,$E$1,0),"Sin datos")),"")</f>
        <v>3990</v>
      </c>
      <c r="F19" s="138">
        <f>IFERROR(IF(VLOOKUP(B19,Detalle!$A:$AA,$F$1,0)=0,"Sin datos",IFERROR(VLOOKUP(B19,Detalle!$A:$AA,$F$1,0),"Sin datos")),"")</f>
        <v>2</v>
      </c>
      <c r="G19" s="139">
        <f>IFERROR(IF(VLOOKUP(B19,Detalle!$A:$AA,$G$1,0)=0,"Sin datos",IFERROR(VLOOKUP(B19,Detalle!$A:$AA,$G$1,0),"Sin datos")),"")</f>
        <v>3990</v>
      </c>
      <c r="H19" s="140">
        <f>IFERROR(IF(VLOOKUP(B19,Detalle!$A:$AA,$H$1,0)=0,"Sin datos",IFERROR(VLOOKUP(B19,Detalle!$A:$AA,$H$1,0),"Sin datos")),"")</f>
        <v>1</v>
      </c>
      <c r="I19" s="139">
        <f>IFERROR(IF(VLOOKUP(B19,Detalle!$A:$AA,$I$1,0)=0,"Sin datos",IFERROR(VLOOKUP(B19,Detalle!$A:$AA,$I$1,0),"Sin datos")),"")</f>
        <v>3990</v>
      </c>
      <c r="J19" s="140">
        <f>IFERROR(IF(VLOOKUP(B19,Detalle!$A:$AA,$J$1,0)=0,"Sin datos",IFERROR(VLOOKUP(B19,Detalle!$A:$AA,$J$1,0),"Sin datos")),"")</f>
        <v>1</v>
      </c>
      <c r="K19" s="34" t="s">
        <v>293</v>
      </c>
      <c r="L19" s="141">
        <f t="shared" si="0"/>
        <v>3990</v>
      </c>
      <c r="M19" s="142" t="str">
        <f t="shared" si="1"/>
        <v>Escenario 2</v>
      </c>
      <c r="N19" s="34">
        <f>IFERROR(VLOOKUP(M19,Base!$BJ$28:$BL$36,3,0),0)</f>
        <v>25</v>
      </c>
      <c r="O19" s="143">
        <f>IF(LOOKUP(M19,Base!$X$8:$BG$8)=M19,VLOOKUP(B19,Base!E:BG,N19,0),0)</f>
        <v>1490</v>
      </c>
      <c r="P19" s="143"/>
      <c r="Q19" s="139">
        <f>IFERROR(IF(VLOOKUP(B19,Detalle!$A:$AA,$Q$1,0)=0,"Sin datos",IFERROR(VLOOKUP(B19,Detalle!$A:$AA,$Q$1,0),"Sin datos")),"")</f>
        <v>7490</v>
      </c>
      <c r="R19" s="140">
        <f>IFERROR(IF(VLOOKUP(B19,Detalle!$A:$AA,$R$1,0)=0,"Sin datos",IFERROR(VLOOKUP(B19,Detalle!$A:$AA,$R$1,0),"Sin datos")),"")</f>
        <v>3</v>
      </c>
      <c r="S19" s="139">
        <f>IFERROR(IF(VLOOKUP(B19,Detalle!$A:$AA,$S$1,0)=0,"Sin datos",IFERROR(VLOOKUP(B19,Detalle!$A:$AA,$S$1,0),"Sin datos")),"")</f>
        <v>7490</v>
      </c>
      <c r="T19" s="140">
        <f>IFERROR(IF(VLOOKUP(B19,Detalle!$A:$AA,$T$1,0)=0,"Sin datos",IFERROR(VLOOKUP(B19,Detalle!$A:$AA,$T$1,0),"Sin datos")),"")</f>
        <v>1</v>
      </c>
      <c r="U19" s="139">
        <f>IFERROR(IF(VLOOKUP(B19,Detalle!$A:$AA,$U$1,0)=0,"Sin datos",IFERROR(VLOOKUP(B19,Detalle!$A:$AA,$U$1,0),"Sin datos")),"")</f>
        <v>8990</v>
      </c>
      <c r="V19" s="140">
        <f>IFERROR(IF(VLOOKUP(B19,Detalle!$A:$AA,$V$1,0)=0,"Sin datos",IFERROR(VLOOKUP(B19,Detalle!$A:$AA,$V$1,0),"Sin datos")),"")</f>
        <v>1</v>
      </c>
      <c r="W19" s="34" t="str">
        <f t="shared" si="2"/>
        <v>Si</v>
      </c>
      <c r="X19" s="141">
        <f t="shared" si="3"/>
        <v>7490</v>
      </c>
      <c r="Y19" s="141" t="str">
        <f t="shared" si="4"/>
        <v>Escenario 1</v>
      </c>
      <c r="Z19" s="34">
        <f>IFERROR(VLOOKUP(Y19,Base!$BJ$19:$BL$27,3,0),0)</f>
        <v>22</v>
      </c>
      <c r="AA19" s="143">
        <f>IF(LOOKUP(Y19,Base!$X$8:$BG$8)=Y19,VLOOKUP(B19,Base!E:BG,Z19,0),0)</f>
        <v>1490</v>
      </c>
      <c r="AB19" s="143"/>
      <c r="AC19" s="139">
        <f>IFERROR(IF(VLOOKUP(B19,Detalle!$A:$AA,$AC$1,0)=0,"Sin datos",IFERROR(VLOOKUP(B19,Detalle!$A:$AA,$AC$1,0),"Sin datos")),"")</f>
        <v>9990</v>
      </c>
      <c r="AD19" s="140">
        <f>IFERROR(IF(VLOOKUP(B19,Detalle!$A:$AA,$AD$1,0)=0,"Sin datos",IFERROR(VLOOKUP(B19,Detalle!$A:$AA,$AD$1,0),"Sin datos")),"")</f>
        <v>2</v>
      </c>
      <c r="AE19" s="139">
        <f>IFERROR(IF(VLOOKUP(B19,Detalle!$A:$AA,$AE$1,0)=0,"Sin datos",IFERROR(VLOOKUP(B19,Detalle!$A:$AA,$AE$1,0),"Sin datos")),"")</f>
        <v>9990</v>
      </c>
      <c r="AF19" s="140">
        <f>IFERROR(IF(VLOOKUP(B19,Detalle!$A:$AA,$AF$1,0)=0,"Sin datos",IFERROR(VLOOKUP(B19,Detalle!$A:$AA,$AF$1,0),"Sin datos")),"")</f>
        <v>5</v>
      </c>
      <c r="AG19" s="139">
        <f>IFERROR(IF(VLOOKUP(B19,Detalle!$A:$AA,$AG$1,0)=0,"Sin datos",IFERROR(VLOOKUP(B19,Detalle!$A:$AA,$AG$1,0),"Sin datos")),"")</f>
        <v>8990</v>
      </c>
      <c r="AH19" s="140">
        <f>IFERROR(IF(VLOOKUP(B19,Detalle!$A:$AA,$AH$1,0)=0,"Sin datos",IFERROR(VLOOKUP(B19,Detalle!$A:$AA,$AH$1,0),"Sin datos")),"")</f>
        <v>2</v>
      </c>
      <c r="AI19" s="34" t="str">
        <f t="shared" si="5"/>
        <v>Si</v>
      </c>
      <c r="AJ19" s="141">
        <f t="shared" si="6"/>
        <v>8990</v>
      </c>
      <c r="AK19" s="141" t="str">
        <f t="shared" si="7"/>
        <v>Escenario 4</v>
      </c>
      <c r="AL19" s="34">
        <f>IFERROR(VLOOKUP(AK19,Base!$BJ$37:$BL$45,3,0),0)</f>
        <v>35</v>
      </c>
      <c r="AM19" s="143">
        <f>IF(LOOKUP(AK19,Base!$X$8:$BG$8)=AK19,VLOOKUP(B19,Base!E:BG,AL19,0),0)</f>
        <v>1490</v>
      </c>
      <c r="AN19" s="143"/>
      <c r="AO19" s="144"/>
      <c r="AP19" s="144" t="str">
        <f t="shared" si="8"/>
        <v>REVISAR!</v>
      </c>
      <c r="AQ19" s="144"/>
    </row>
    <row r="20" spans="2:43" ht="12.95" customHeight="1" x14ac:dyDescent="0.25">
      <c r="B20" s="39" t="s">
        <v>122</v>
      </c>
      <c r="C20" s="32" t="s">
        <v>260</v>
      </c>
      <c r="D20" s="38">
        <f>VLOOKUP(B20,Base!E:G,3,0)</f>
        <v>338</v>
      </c>
      <c r="E20" s="137">
        <f>IFERROR(IF(VLOOKUP(B20,Detalle!$A:$AA,$E$1,0)=0,"Sin datos",IFERROR(VLOOKUP(B20,Detalle!$A:$AA,$E$1,0),"Sin datos")),"")</f>
        <v>3990</v>
      </c>
      <c r="F20" s="138">
        <f>IFERROR(IF(VLOOKUP(B20,Detalle!$A:$AA,$F$1,0)=0,"Sin datos",IFERROR(VLOOKUP(B20,Detalle!$A:$AA,$F$1,0),"Sin datos")),"")</f>
        <v>2</v>
      </c>
      <c r="G20" s="139">
        <f>IFERROR(IF(VLOOKUP(B20,Detalle!$A:$AA,$G$1,0)=0,"Sin datos",IFERROR(VLOOKUP(B20,Detalle!$A:$AA,$G$1,0),"Sin datos")),"")</f>
        <v>3990</v>
      </c>
      <c r="H20" s="140">
        <f>IFERROR(IF(VLOOKUP(B20,Detalle!$A:$AA,$H$1,0)=0,"Sin datos",IFERROR(VLOOKUP(B20,Detalle!$A:$AA,$H$1,0),"Sin datos")),"")</f>
        <v>1</v>
      </c>
      <c r="I20" s="139">
        <f>IFERROR(IF(VLOOKUP(B20,Detalle!$A:$AA,$I$1,0)=0,"Sin datos",IFERROR(VLOOKUP(B20,Detalle!$A:$AA,$I$1,0),"Sin datos")),"")</f>
        <v>3990</v>
      </c>
      <c r="J20" s="140">
        <f>IFERROR(IF(VLOOKUP(B20,Detalle!$A:$AA,$J$1,0)=0,"Sin datos",IFERROR(VLOOKUP(B20,Detalle!$A:$AA,$J$1,0),"Sin datos")),"")</f>
        <v>1</v>
      </c>
      <c r="K20" s="34" t="s">
        <v>293</v>
      </c>
      <c r="L20" s="141">
        <f t="shared" si="0"/>
        <v>3990</v>
      </c>
      <c r="M20" s="142" t="str">
        <f t="shared" si="1"/>
        <v>Escenario 2</v>
      </c>
      <c r="N20" s="34">
        <f>IFERROR(VLOOKUP(M20,Base!$BJ$28:$BL$36,3,0),0)</f>
        <v>25</v>
      </c>
      <c r="O20" s="143">
        <f>IF(LOOKUP(M20,Base!$X$8:$BG$8)=M20,VLOOKUP(B20,Base!E:BG,N20,0),0)</f>
        <v>1490</v>
      </c>
      <c r="P20" s="143"/>
      <c r="Q20" s="139">
        <f>IFERROR(IF(VLOOKUP(B20,Detalle!$A:$AA,$Q$1,0)=0,"Sin datos",IFERROR(VLOOKUP(B20,Detalle!$A:$AA,$Q$1,0),"Sin datos")),"")</f>
        <v>7490</v>
      </c>
      <c r="R20" s="140">
        <f>IFERROR(IF(VLOOKUP(B20,Detalle!$A:$AA,$R$1,0)=0,"Sin datos",IFERROR(VLOOKUP(B20,Detalle!$A:$AA,$R$1,0),"Sin datos")),"")</f>
        <v>3</v>
      </c>
      <c r="S20" s="139">
        <f>IFERROR(IF(VLOOKUP(B20,Detalle!$A:$AA,$S$1,0)=0,"Sin datos",IFERROR(VLOOKUP(B20,Detalle!$A:$AA,$S$1,0),"Sin datos")),"")</f>
        <v>7490</v>
      </c>
      <c r="T20" s="140">
        <f>IFERROR(IF(VLOOKUP(B20,Detalle!$A:$AA,$T$1,0)=0,"Sin datos",IFERROR(VLOOKUP(B20,Detalle!$A:$AA,$T$1,0),"Sin datos")),"")</f>
        <v>1</v>
      </c>
      <c r="U20" s="139">
        <f>IFERROR(IF(VLOOKUP(B20,Detalle!$A:$AA,$U$1,0)=0,"Sin datos",IFERROR(VLOOKUP(B20,Detalle!$A:$AA,$U$1,0),"Sin datos")),"")</f>
        <v>8990</v>
      </c>
      <c r="V20" s="140">
        <f>IFERROR(IF(VLOOKUP(B20,Detalle!$A:$AA,$V$1,0)=0,"Sin datos",IFERROR(VLOOKUP(B20,Detalle!$A:$AA,$V$1,0),"Sin datos")),"")</f>
        <v>1</v>
      </c>
      <c r="W20" s="34" t="str">
        <f t="shared" si="2"/>
        <v>Si</v>
      </c>
      <c r="X20" s="141">
        <f t="shared" si="3"/>
        <v>7490</v>
      </c>
      <c r="Y20" s="141" t="str">
        <f t="shared" si="4"/>
        <v>Escenario 1</v>
      </c>
      <c r="Z20" s="34">
        <f>IFERROR(VLOOKUP(Y20,Base!$BJ$19:$BL$27,3,0),0)</f>
        <v>22</v>
      </c>
      <c r="AA20" s="143">
        <f>IF(LOOKUP(Y20,Base!$X$8:$BG$8)=Y20,VLOOKUP(B20,Base!E:BG,Z20,0),0)</f>
        <v>1490</v>
      </c>
      <c r="AB20" s="143"/>
      <c r="AC20" s="139">
        <f>IFERROR(IF(VLOOKUP(B20,Detalle!$A:$AA,$AC$1,0)=0,"Sin datos",IFERROR(VLOOKUP(B20,Detalle!$A:$AA,$AC$1,0),"Sin datos")),"")</f>
        <v>9990</v>
      </c>
      <c r="AD20" s="140">
        <f>IFERROR(IF(VLOOKUP(B20,Detalle!$A:$AA,$AD$1,0)=0,"Sin datos",IFERROR(VLOOKUP(B20,Detalle!$A:$AA,$AD$1,0),"Sin datos")),"")</f>
        <v>2</v>
      </c>
      <c r="AE20" s="139">
        <f>IFERROR(IF(VLOOKUP(B20,Detalle!$A:$AA,$AE$1,0)=0,"Sin datos",IFERROR(VLOOKUP(B20,Detalle!$A:$AA,$AE$1,0),"Sin datos")),"")</f>
        <v>9990</v>
      </c>
      <c r="AF20" s="140">
        <f>IFERROR(IF(VLOOKUP(B20,Detalle!$A:$AA,$AF$1,0)=0,"Sin datos",IFERROR(VLOOKUP(B20,Detalle!$A:$AA,$AF$1,0),"Sin datos")),"")</f>
        <v>5</v>
      </c>
      <c r="AG20" s="139">
        <f>IFERROR(IF(VLOOKUP(B20,Detalle!$A:$AA,$AG$1,0)=0,"Sin datos",IFERROR(VLOOKUP(B20,Detalle!$A:$AA,$AG$1,0),"Sin datos")),"")</f>
        <v>8990</v>
      </c>
      <c r="AH20" s="140">
        <f>IFERROR(IF(VLOOKUP(B20,Detalle!$A:$AA,$AH$1,0)=0,"Sin datos",IFERROR(VLOOKUP(B20,Detalle!$A:$AA,$AH$1,0),"Sin datos")),"")</f>
        <v>2</v>
      </c>
      <c r="AI20" s="34" t="str">
        <f t="shared" si="5"/>
        <v>Si</v>
      </c>
      <c r="AJ20" s="141">
        <f t="shared" si="6"/>
        <v>8990</v>
      </c>
      <c r="AK20" s="141" t="str">
        <f t="shared" si="7"/>
        <v>Escenario 4</v>
      </c>
      <c r="AL20" s="34">
        <f>IFERROR(VLOOKUP(AK20,Base!$BJ$37:$BL$45,3,0),0)</f>
        <v>35</v>
      </c>
      <c r="AM20" s="143">
        <f>IF(LOOKUP(AK20,Base!$X$8:$BG$8)=AK20,VLOOKUP(B20,Base!E:BG,AL20,0),0)</f>
        <v>1490</v>
      </c>
      <c r="AN20" s="143"/>
      <c r="AO20" s="144"/>
      <c r="AP20" s="144" t="str">
        <f t="shared" si="8"/>
        <v>REVISAR!</v>
      </c>
      <c r="AQ20" s="144"/>
    </row>
    <row r="21" spans="2:43" ht="12.95" customHeight="1" x14ac:dyDescent="0.25">
      <c r="B21" s="39" t="s">
        <v>119</v>
      </c>
      <c r="C21" s="32" t="s">
        <v>260</v>
      </c>
      <c r="D21" s="38">
        <f>VLOOKUP(B21,Base!E:G,3,0)</f>
        <v>335</v>
      </c>
      <c r="E21" s="137">
        <f>IFERROR(IF(VLOOKUP(B21,Detalle!$A:$AA,$E$1,0)=0,"Sin datos",IFERROR(VLOOKUP(B21,Detalle!$A:$AA,$E$1,0),"Sin datos")),"")</f>
        <v>3990</v>
      </c>
      <c r="F21" s="138">
        <f>IFERROR(IF(VLOOKUP(B21,Detalle!$A:$AA,$F$1,0)=0,"Sin datos",IFERROR(VLOOKUP(B21,Detalle!$A:$AA,$F$1,0),"Sin datos")),"")</f>
        <v>2</v>
      </c>
      <c r="G21" s="139">
        <f>IFERROR(IF(VLOOKUP(B21,Detalle!$A:$AA,$G$1,0)=0,"Sin datos",IFERROR(VLOOKUP(B21,Detalle!$A:$AA,$G$1,0),"Sin datos")),"")</f>
        <v>3990</v>
      </c>
      <c r="H21" s="140">
        <f>IFERROR(IF(VLOOKUP(B21,Detalle!$A:$AA,$H$1,0)=0,"Sin datos",IFERROR(VLOOKUP(B21,Detalle!$A:$AA,$H$1,0),"Sin datos")),"")</f>
        <v>1</v>
      </c>
      <c r="I21" s="139">
        <f>IFERROR(IF(VLOOKUP(B21,Detalle!$A:$AA,$I$1,0)=0,"Sin datos",IFERROR(VLOOKUP(B21,Detalle!$A:$AA,$I$1,0),"Sin datos")),"")</f>
        <v>3990</v>
      </c>
      <c r="J21" s="140">
        <f>IFERROR(IF(VLOOKUP(B21,Detalle!$A:$AA,$J$1,0)=0,"Sin datos",IFERROR(VLOOKUP(B21,Detalle!$A:$AA,$J$1,0),"Sin datos")),"")</f>
        <v>1</v>
      </c>
      <c r="K21" s="34" t="s">
        <v>293</v>
      </c>
      <c r="L21" s="141">
        <f t="shared" si="0"/>
        <v>3990</v>
      </c>
      <c r="M21" s="142" t="str">
        <f t="shared" si="1"/>
        <v>Escenario 2</v>
      </c>
      <c r="N21" s="34">
        <f>IFERROR(VLOOKUP(M21,Base!$BJ$28:$BL$36,3,0),0)</f>
        <v>25</v>
      </c>
      <c r="O21" s="143">
        <f>IF(LOOKUP(M21,Base!$X$8:$BG$8)=M21,VLOOKUP(B21,Base!E:BG,N21,0),0)</f>
        <v>1490</v>
      </c>
      <c r="P21" s="143"/>
      <c r="Q21" s="139">
        <f>IFERROR(IF(VLOOKUP(B21,Detalle!$A:$AA,$Q$1,0)=0,"Sin datos",IFERROR(VLOOKUP(B21,Detalle!$A:$AA,$Q$1,0),"Sin datos")),"")</f>
        <v>7790</v>
      </c>
      <c r="R21" s="140">
        <f>IFERROR(IF(VLOOKUP(B21,Detalle!$A:$AA,$R$1,0)=0,"Sin datos",IFERROR(VLOOKUP(B21,Detalle!$A:$AA,$R$1,0),"Sin datos")),"")</f>
        <v>3</v>
      </c>
      <c r="S21" s="139">
        <f>IFERROR(IF(VLOOKUP(B21,Detalle!$A:$AA,$S$1,0)=0,"Sin datos",IFERROR(VLOOKUP(B21,Detalle!$A:$AA,$S$1,0),"Sin datos")),"")</f>
        <v>7790</v>
      </c>
      <c r="T21" s="140">
        <f>IFERROR(IF(VLOOKUP(B21,Detalle!$A:$AA,$T$1,0)=0,"Sin datos",IFERROR(VLOOKUP(B21,Detalle!$A:$AA,$T$1,0),"Sin datos")),"")</f>
        <v>1</v>
      </c>
      <c r="U21" s="139">
        <f>IFERROR(IF(VLOOKUP(B21,Detalle!$A:$AA,$U$1,0)=0,"Sin datos",IFERROR(VLOOKUP(B21,Detalle!$A:$AA,$U$1,0),"Sin datos")),"")</f>
        <v>8990</v>
      </c>
      <c r="V21" s="140">
        <f>IFERROR(IF(VLOOKUP(B21,Detalle!$A:$AA,$V$1,0)=0,"Sin datos",IFERROR(VLOOKUP(B21,Detalle!$A:$AA,$V$1,0),"Sin datos")),"")</f>
        <v>1</v>
      </c>
      <c r="W21" s="34" t="str">
        <f t="shared" si="2"/>
        <v>Si</v>
      </c>
      <c r="X21" s="141">
        <f t="shared" si="3"/>
        <v>7790</v>
      </c>
      <c r="Y21" s="141" t="str">
        <f t="shared" si="4"/>
        <v>Escenario 1</v>
      </c>
      <c r="Z21" s="34">
        <f>IFERROR(VLOOKUP(Y21,Base!$BJ$19:$BL$27,3,0),0)</f>
        <v>22</v>
      </c>
      <c r="AA21" s="143">
        <f>IF(LOOKUP(Y21,Base!$X$8:$BG$8)=Y21,VLOOKUP(B21,Base!E:BG,Z21,0),0)</f>
        <v>1490</v>
      </c>
      <c r="AB21" s="143"/>
      <c r="AC21" s="139">
        <f>IFERROR(IF(VLOOKUP(B21,Detalle!$A:$AA,$AC$1,0)=0,"Sin datos",IFERROR(VLOOKUP(B21,Detalle!$A:$AA,$AC$1,0),"Sin datos")),"")</f>
        <v>9990</v>
      </c>
      <c r="AD21" s="140">
        <f>IFERROR(IF(VLOOKUP(B21,Detalle!$A:$AA,$AD$1,0)=0,"Sin datos",IFERROR(VLOOKUP(B21,Detalle!$A:$AA,$AD$1,0),"Sin datos")),"")</f>
        <v>2</v>
      </c>
      <c r="AE21" s="139">
        <f>IFERROR(IF(VLOOKUP(B21,Detalle!$A:$AA,$AE$1,0)=0,"Sin datos",IFERROR(VLOOKUP(B21,Detalle!$A:$AA,$AE$1,0),"Sin datos")),"")</f>
        <v>9990</v>
      </c>
      <c r="AF21" s="140">
        <f>IFERROR(IF(VLOOKUP(B21,Detalle!$A:$AA,$AF$1,0)=0,"Sin datos",IFERROR(VLOOKUP(B21,Detalle!$A:$AA,$AF$1,0),"Sin datos")),"")</f>
        <v>5</v>
      </c>
      <c r="AG21" s="139">
        <f>IFERROR(IF(VLOOKUP(B21,Detalle!$A:$AA,$AG$1,0)=0,"Sin datos",IFERROR(VLOOKUP(B21,Detalle!$A:$AA,$AG$1,0),"Sin datos")),"")</f>
        <v>8990</v>
      </c>
      <c r="AH21" s="140">
        <f>IFERROR(IF(VLOOKUP(B21,Detalle!$A:$AA,$AH$1,0)=0,"Sin datos",IFERROR(VLOOKUP(B21,Detalle!$A:$AA,$AH$1,0),"Sin datos")),"")</f>
        <v>2</v>
      </c>
      <c r="AI21" s="34" t="str">
        <f t="shared" si="5"/>
        <v>Si</v>
      </c>
      <c r="AJ21" s="141">
        <f t="shared" si="6"/>
        <v>8990</v>
      </c>
      <c r="AK21" s="141" t="str">
        <f t="shared" si="7"/>
        <v>Escenario 4</v>
      </c>
      <c r="AL21" s="34">
        <f>IFERROR(VLOOKUP(AK21,Base!$BJ$37:$BL$45,3,0),0)</f>
        <v>35</v>
      </c>
      <c r="AM21" s="143">
        <f>IF(LOOKUP(AK21,Base!$X$8:$BG$8)=AK21,VLOOKUP(B21,Base!E:BG,AL21,0),0)</f>
        <v>1490</v>
      </c>
      <c r="AN21" s="143"/>
      <c r="AO21" s="144"/>
      <c r="AP21" s="144" t="str">
        <f t="shared" si="8"/>
        <v>REVISAR!</v>
      </c>
      <c r="AQ21" s="144"/>
    </row>
    <row r="22" spans="2:43" ht="12.95" customHeight="1" x14ac:dyDescent="0.25">
      <c r="B22" s="39" t="s">
        <v>113</v>
      </c>
      <c r="C22" s="32" t="s">
        <v>260</v>
      </c>
      <c r="D22" s="38">
        <f>VLOOKUP(B22,Base!E:G,3,0)</f>
        <v>327</v>
      </c>
      <c r="E22" s="137">
        <f>IFERROR(IF(VLOOKUP(B22,Detalle!$A:$AA,$E$1,0)=0,"Sin datos",IFERROR(VLOOKUP(B22,Detalle!$A:$AA,$E$1,0),"Sin datos")),"")</f>
        <v>3990</v>
      </c>
      <c r="F22" s="138">
        <f>IFERROR(IF(VLOOKUP(B22,Detalle!$A:$AA,$F$1,0)=0,"Sin datos",IFERROR(VLOOKUP(B22,Detalle!$A:$AA,$F$1,0),"Sin datos")),"")</f>
        <v>2</v>
      </c>
      <c r="G22" s="139">
        <f>IFERROR(IF(VLOOKUP(B22,Detalle!$A:$AA,$G$1,0)=0,"Sin datos",IFERROR(VLOOKUP(B22,Detalle!$A:$AA,$G$1,0),"Sin datos")),"")</f>
        <v>3990</v>
      </c>
      <c r="H22" s="140">
        <f>IFERROR(IF(VLOOKUP(B22,Detalle!$A:$AA,$H$1,0)=0,"Sin datos",IFERROR(VLOOKUP(B22,Detalle!$A:$AA,$H$1,0),"Sin datos")),"")</f>
        <v>1</v>
      </c>
      <c r="I22" s="139">
        <f>IFERROR(IF(VLOOKUP(B22,Detalle!$A:$AA,$I$1,0)=0,"Sin datos",IFERROR(VLOOKUP(B22,Detalle!$A:$AA,$I$1,0),"Sin datos")),"")</f>
        <v>3990</v>
      </c>
      <c r="J22" s="140">
        <f>IFERROR(IF(VLOOKUP(B22,Detalle!$A:$AA,$J$1,0)=0,"Sin datos",IFERROR(VLOOKUP(B22,Detalle!$A:$AA,$J$1,0),"Sin datos")),"")</f>
        <v>1</v>
      </c>
      <c r="K22" s="34" t="s">
        <v>293</v>
      </c>
      <c r="L22" s="141">
        <f t="shared" si="0"/>
        <v>3990</v>
      </c>
      <c r="M22" s="142" t="str">
        <f t="shared" si="1"/>
        <v>Escenario 2</v>
      </c>
      <c r="N22" s="34">
        <f>IFERROR(VLOOKUP(M22,Base!$BJ$28:$BL$36,3,0),0)</f>
        <v>25</v>
      </c>
      <c r="O22" s="143">
        <f>IF(LOOKUP(M22,Base!$X$8:$BG$8)=M22,VLOOKUP(B22,Base!E:BG,N22,0),0)</f>
        <v>1490</v>
      </c>
      <c r="P22" s="143"/>
      <c r="Q22" s="139">
        <f>IFERROR(IF(VLOOKUP(B22,Detalle!$A:$AA,$Q$1,0)=0,"Sin datos",IFERROR(VLOOKUP(B22,Detalle!$A:$AA,$Q$1,0),"Sin datos")),"")</f>
        <v>7490</v>
      </c>
      <c r="R22" s="140">
        <f>IFERROR(IF(VLOOKUP(B22,Detalle!$A:$AA,$R$1,0)=0,"Sin datos",IFERROR(VLOOKUP(B22,Detalle!$A:$AA,$R$1,0),"Sin datos")),"")</f>
        <v>3</v>
      </c>
      <c r="S22" s="139">
        <f>IFERROR(IF(VLOOKUP(B22,Detalle!$A:$AA,$S$1,0)=0,"Sin datos",IFERROR(VLOOKUP(B22,Detalle!$A:$AA,$S$1,0),"Sin datos")),"")</f>
        <v>7490</v>
      </c>
      <c r="T22" s="140">
        <f>IFERROR(IF(VLOOKUP(B22,Detalle!$A:$AA,$T$1,0)=0,"Sin datos",IFERROR(VLOOKUP(B22,Detalle!$A:$AA,$T$1,0),"Sin datos")),"")</f>
        <v>1</v>
      </c>
      <c r="U22" s="139">
        <f>IFERROR(IF(VLOOKUP(B22,Detalle!$A:$AA,$U$1,0)=0,"Sin datos",IFERROR(VLOOKUP(B22,Detalle!$A:$AA,$U$1,0),"Sin datos")),"")</f>
        <v>8990</v>
      </c>
      <c r="V22" s="140">
        <f>IFERROR(IF(VLOOKUP(B22,Detalle!$A:$AA,$V$1,0)=0,"Sin datos",IFERROR(VLOOKUP(B22,Detalle!$A:$AA,$V$1,0),"Sin datos")),"")</f>
        <v>1</v>
      </c>
      <c r="W22" s="34" t="str">
        <f t="shared" si="2"/>
        <v>Si</v>
      </c>
      <c r="X22" s="141">
        <f t="shared" si="3"/>
        <v>7490</v>
      </c>
      <c r="Y22" s="141" t="str">
        <f t="shared" si="4"/>
        <v>Escenario 1</v>
      </c>
      <c r="Z22" s="34">
        <f>IFERROR(VLOOKUP(Y22,Base!$BJ$19:$BL$27,3,0),0)</f>
        <v>22</v>
      </c>
      <c r="AA22" s="143">
        <f>IF(LOOKUP(Y22,Base!$X$8:$BG$8)=Y22,VLOOKUP(B22,Base!E:BG,Z22,0),0)</f>
        <v>1490</v>
      </c>
      <c r="AB22" s="143"/>
      <c r="AC22" s="139">
        <f>IFERROR(IF(VLOOKUP(B22,Detalle!$A:$AA,$AC$1,0)=0,"Sin datos",IFERROR(VLOOKUP(B22,Detalle!$A:$AA,$AC$1,0),"Sin datos")),"")</f>
        <v>9990</v>
      </c>
      <c r="AD22" s="140">
        <f>IFERROR(IF(VLOOKUP(B22,Detalle!$A:$AA,$AD$1,0)=0,"Sin datos",IFERROR(VLOOKUP(B22,Detalle!$A:$AA,$AD$1,0),"Sin datos")),"")</f>
        <v>2</v>
      </c>
      <c r="AE22" s="139">
        <f>IFERROR(IF(VLOOKUP(B22,Detalle!$A:$AA,$AE$1,0)=0,"Sin datos",IFERROR(VLOOKUP(B22,Detalle!$A:$AA,$AE$1,0),"Sin datos")),"")</f>
        <v>9990</v>
      </c>
      <c r="AF22" s="140">
        <f>IFERROR(IF(VLOOKUP(B22,Detalle!$A:$AA,$AF$1,0)=0,"Sin datos",IFERROR(VLOOKUP(B22,Detalle!$A:$AA,$AF$1,0),"Sin datos")),"")</f>
        <v>5</v>
      </c>
      <c r="AG22" s="139">
        <f>IFERROR(IF(VLOOKUP(B22,Detalle!$A:$AA,$AG$1,0)=0,"Sin datos",IFERROR(VLOOKUP(B22,Detalle!$A:$AA,$AG$1,0),"Sin datos")),"")</f>
        <v>8990</v>
      </c>
      <c r="AH22" s="140">
        <f>IFERROR(IF(VLOOKUP(B22,Detalle!$A:$AA,$AH$1,0)=0,"Sin datos",IFERROR(VLOOKUP(B22,Detalle!$A:$AA,$AH$1,0),"Sin datos")),"")</f>
        <v>2</v>
      </c>
      <c r="AI22" s="34" t="str">
        <f t="shared" si="5"/>
        <v>Si</v>
      </c>
      <c r="AJ22" s="141">
        <f t="shared" si="6"/>
        <v>8990</v>
      </c>
      <c r="AK22" s="141" t="str">
        <f t="shared" si="7"/>
        <v>Escenario 4</v>
      </c>
      <c r="AL22" s="34">
        <f>IFERROR(VLOOKUP(AK22,Base!$BJ$37:$BL$45,3,0),0)</f>
        <v>35</v>
      </c>
      <c r="AM22" s="143">
        <f>IF(LOOKUP(AK22,Base!$X$8:$BG$8)=AK22,VLOOKUP(B22,Base!E:BG,AL22,0),0)</f>
        <v>1490</v>
      </c>
      <c r="AN22" s="143"/>
      <c r="AO22" s="144"/>
      <c r="AP22" s="144" t="str">
        <f t="shared" si="8"/>
        <v>REVISAR!</v>
      </c>
      <c r="AQ22" s="144"/>
    </row>
    <row r="23" spans="2:43" ht="12.95" customHeight="1" x14ac:dyDescent="0.25">
      <c r="B23" s="39" t="s">
        <v>138</v>
      </c>
      <c r="C23" s="32" t="s">
        <v>260</v>
      </c>
      <c r="D23" s="38">
        <f>VLOOKUP(B23,Base!E:G,3,0)</f>
        <v>357</v>
      </c>
      <c r="E23" s="137">
        <f>IFERROR(IF(VLOOKUP(B23,Detalle!$A:$AA,$E$1,0)=0,"Sin datos",IFERROR(VLOOKUP(B23,Detalle!$A:$AA,$E$1,0),"Sin datos")),"")</f>
        <v>3990</v>
      </c>
      <c r="F23" s="138">
        <f>IFERROR(IF(VLOOKUP(B23,Detalle!$A:$AA,$F$1,0)=0,"Sin datos",IFERROR(VLOOKUP(B23,Detalle!$A:$AA,$F$1,0),"Sin datos")),"")</f>
        <v>2</v>
      </c>
      <c r="G23" s="139">
        <f>IFERROR(IF(VLOOKUP(B23,Detalle!$A:$AA,$G$1,0)=0,"Sin datos",IFERROR(VLOOKUP(B23,Detalle!$A:$AA,$G$1,0),"Sin datos")),"")</f>
        <v>3990</v>
      </c>
      <c r="H23" s="140">
        <f>IFERROR(IF(VLOOKUP(B23,Detalle!$A:$AA,$H$1,0)=0,"Sin datos",IFERROR(VLOOKUP(B23,Detalle!$A:$AA,$H$1,0),"Sin datos")),"")</f>
        <v>1</v>
      </c>
      <c r="I23" s="139">
        <f>IFERROR(IF(VLOOKUP(B23,Detalle!$A:$AA,$I$1,0)=0,"Sin datos",IFERROR(VLOOKUP(B23,Detalle!$A:$AA,$I$1,0),"Sin datos")),"")</f>
        <v>3990</v>
      </c>
      <c r="J23" s="140">
        <f>IFERROR(IF(VLOOKUP(B23,Detalle!$A:$AA,$J$1,0)=0,"Sin datos",IFERROR(VLOOKUP(B23,Detalle!$A:$AA,$J$1,0),"Sin datos")),"")</f>
        <v>1</v>
      </c>
      <c r="K23" s="34" t="s">
        <v>293</v>
      </c>
      <c r="L23" s="141">
        <f t="shared" si="0"/>
        <v>3990</v>
      </c>
      <c r="M23" s="142" t="str">
        <f t="shared" si="1"/>
        <v>Escenario 2</v>
      </c>
      <c r="N23" s="34">
        <f>IFERROR(VLOOKUP(M23,Base!$BJ$28:$BL$36,3,0),0)</f>
        <v>25</v>
      </c>
      <c r="O23" s="143">
        <f>IF(LOOKUP(M23,Base!$X$8:$BG$8)=M23,VLOOKUP(B23,Base!E:BG,N23,0),0)</f>
        <v>1490</v>
      </c>
      <c r="P23" s="143"/>
      <c r="Q23" s="139">
        <f>IFERROR(IF(VLOOKUP(B23,Detalle!$A:$AA,$Q$1,0)=0,"Sin datos",IFERROR(VLOOKUP(B23,Detalle!$A:$AA,$Q$1,0),"Sin datos")),"")</f>
        <v>7490</v>
      </c>
      <c r="R23" s="140">
        <f>IFERROR(IF(VLOOKUP(B23,Detalle!$A:$AA,$R$1,0)=0,"Sin datos",IFERROR(VLOOKUP(B23,Detalle!$A:$AA,$R$1,0),"Sin datos")),"")</f>
        <v>3</v>
      </c>
      <c r="S23" s="139">
        <f>IFERROR(IF(VLOOKUP(B23,Detalle!$A:$AA,$S$1,0)=0,"Sin datos",IFERROR(VLOOKUP(B23,Detalle!$A:$AA,$S$1,0),"Sin datos")),"")</f>
        <v>7490</v>
      </c>
      <c r="T23" s="140">
        <f>IFERROR(IF(VLOOKUP(B23,Detalle!$A:$AA,$T$1,0)=0,"Sin datos",IFERROR(VLOOKUP(B23,Detalle!$A:$AA,$T$1,0),"Sin datos")),"")</f>
        <v>1</v>
      </c>
      <c r="U23" s="139">
        <f>IFERROR(IF(VLOOKUP(B23,Detalle!$A:$AA,$U$1,0)=0,"Sin datos",IFERROR(VLOOKUP(B23,Detalle!$A:$AA,$U$1,0),"Sin datos")),"")</f>
        <v>8990</v>
      </c>
      <c r="V23" s="140">
        <f>IFERROR(IF(VLOOKUP(B23,Detalle!$A:$AA,$V$1,0)=0,"Sin datos",IFERROR(VLOOKUP(B23,Detalle!$A:$AA,$V$1,0),"Sin datos")),"")</f>
        <v>1</v>
      </c>
      <c r="W23" s="34" t="str">
        <f t="shared" si="2"/>
        <v>Si</v>
      </c>
      <c r="X23" s="141">
        <f t="shared" si="3"/>
        <v>7490</v>
      </c>
      <c r="Y23" s="141" t="str">
        <f t="shared" si="4"/>
        <v>Escenario 1</v>
      </c>
      <c r="Z23" s="34">
        <f>IFERROR(VLOOKUP(Y23,Base!$BJ$19:$BL$27,3,0),0)</f>
        <v>22</v>
      </c>
      <c r="AA23" s="143">
        <f>IF(LOOKUP(Y23,Base!$X$8:$BG$8)=Y23,VLOOKUP(B23,Base!E:BG,Z23,0),0)</f>
        <v>1490</v>
      </c>
      <c r="AB23" s="143"/>
      <c r="AC23" s="139">
        <f>IFERROR(IF(VLOOKUP(B23,Detalle!$A:$AA,$AC$1,0)=0,"Sin datos",IFERROR(VLOOKUP(B23,Detalle!$A:$AA,$AC$1,0),"Sin datos")),"")</f>
        <v>9990</v>
      </c>
      <c r="AD23" s="140">
        <f>IFERROR(IF(VLOOKUP(B23,Detalle!$A:$AA,$AD$1,0)=0,"Sin datos",IFERROR(VLOOKUP(B23,Detalle!$A:$AA,$AD$1,0),"Sin datos")),"")</f>
        <v>2</v>
      </c>
      <c r="AE23" s="139">
        <f>IFERROR(IF(VLOOKUP(B23,Detalle!$A:$AA,$AE$1,0)=0,"Sin datos",IFERROR(VLOOKUP(B23,Detalle!$A:$AA,$AE$1,0),"Sin datos")),"")</f>
        <v>9990</v>
      </c>
      <c r="AF23" s="140">
        <f>IFERROR(IF(VLOOKUP(B23,Detalle!$A:$AA,$AF$1,0)=0,"Sin datos",IFERROR(VLOOKUP(B23,Detalle!$A:$AA,$AF$1,0),"Sin datos")),"")</f>
        <v>5</v>
      </c>
      <c r="AG23" s="139">
        <f>IFERROR(IF(VLOOKUP(B23,Detalle!$A:$AA,$AG$1,0)=0,"Sin datos",IFERROR(VLOOKUP(B23,Detalle!$A:$AA,$AG$1,0),"Sin datos")),"")</f>
        <v>8990</v>
      </c>
      <c r="AH23" s="140">
        <f>IFERROR(IF(VLOOKUP(B23,Detalle!$A:$AA,$AH$1,0)=0,"Sin datos",IFERROR(VLOOKUP(B23,Detalle!$A:$AA,$AH$1,0),"Sin datos")),"")</f>
        <v>2</v>
      </c>
      <c r="AI23" s="34" t="str">
        <f t="shared" si="5"/>
        <v>Si</v>
      </c>
      <c r="AJ23" s="141">
        <f t="shared" si="6"/>
        <v>8990</v>
      </c>
      <c r="AK23" s="141" t="str">
        <f t="shared" si="7"/>
        <v>Escenario 4</v>
      </c>
      <c r="AL23" s="34">
        <f>IFERROR(VLOOKUP(AK23,Base!$BJ$37:$BL$45,3,0),0)</f>
        <v>35</v>
      </c>
      <c r="AM23" s="143">
        <f>IF(LOOKUP(AK23,Base!$X$8:$BG$8)=AK23,VLOOKUP(B23,Base!E:BG,AL23,0),0)</f>
        <v>1490</v>
      </c>
      <c r="AN23" s="143"/>
      <c r="AO23" s="144"/>
      <c r="AP23" s="144" t="str">
        <f t="shared" si="8"/>
        <v>REVISAR!</v>
      </c>
      <c r="AQ23" s="144"/>
    </row>
    <row r="24" spans="2:43" ht="12.95" customHeight="1" x14ac:dyDescent="0.25">
      <c r="B24" s="39" t="s">
        <v>140</v>
      </c>
      <c r="C24" s="32" t="s">
        <v>260</v>
      </c>
      <c r="D24" s="38">
        <f>VLOOKUP(B24,Base!E:G,3,0)</f>
        <v>360</v>
      </c>
      <c r="E24" s="137">
        <f>IFERROR(IF(VLOOKUP(B24,Detalle!$A:$AA,$E$1,0)=0,"Sin datos",IFERROR(VLOOKUP(B24,Detalle!$A:$AA,$E$1,0),"Sin datos")),"")</f>
        <v>3990</v>
      </c>
      <c r="F24" s="138">
        <f>IFERROR(IF(VLOOKUP(B24,Detalle!$A:$AA,$F$1,0)=0,"Sin datos",IFERROR(VLOOKUP(B24,Detalle!$A:$AA,$F$1,0),"Sin datos")),"")</f>
        <v>2</v>
      </c>
      <c r="G24" s="139">
        <f>IFERROR(IF(VLOOKUP(B24,Detalle!$A:$AA,$G$1,0)=0,"Sin datos",IFERROR(VLOOKUP(B24,Detalle!$A:$AA,$G$1,0),"Sin datos")),"")</f>
        <v>3990</v>
      </c>
      <c r="H24" s="140">
        <f>IFERROR(IF(VLOOKUP(B24,Detalle!$A:$AA,$H$1,0)=0,"Sin datos",IFERROR(VLOOKUP(B24,Detalle!$A:$AA,$H$1,0),"Sin datos")),"")</f>
        <v>1</v>
      </c>
      <c r="I24" s="139">
        <f>IFERROR(IF(VLOOKUP(B24,Detalle!$A:$AA,$I$1,0)=0,"Sin datos",IFERROR(VLOOKUP(B24,Detalle!$A:$AA,$I$1,0),"Sin datos")),"")</f>
        <v>3990</v>
      </c>
      <c r="J24" s="140">
        <f>IFERROR(IF(VLOOKUP(B24,Detalle!$A:$AA,$J$1,0)=0,"Sin datos",IFERROR(VLOOKUP(B24,Detalle!$A:$AA,$J$1,0),"Sin datos")),"")</f>
        <v>1</v>
      </c>
      <c r="K24" s="34" t="s">
        <v>293</v>
      </c>
      <c r="L24" s="141">
        <f t="shared" si="0"/>
        <v>3990</v>
      </c>
      <c r="M24" s="142" t="str">
        <f t="shared" si="1"/>
        <v>Escenario 2</v>
      </c>
      <c r="N24" s="34">
        <f>IFERROR(VLOOKUP(M24,Base!$BJ$28:$BL$36,3,0),0)</f>
        <v>25</v>
      </c>
      <c r="O24" s="143">
        <f>IF(LOOKUP(M24,Base!$X$8:$BG$8)=M24,VLOOKUP(B24,Base!E:BG,N24,0),0)</f>
        <v>1490</v>
      </c>
      <c r="P24" s="143"/>
      <c r="Q24" s="139">
        <f>IFERROR(IF(VLOOKUP(B24,Detalle!$A:$AA,$Q$1,0)=0,"Sin datos",IFERROR(VLOOKUP(B24,Detalle!$A:$AA,$Q$1,0),"Sin datos")),"")</f>
        <v>7790</v>
      </c>
      <c r="R24" s="140">
        <f>IFERROR(IF(VLOOKUP(B24,Detalle!$A:$AA,$R$1,0)=0,"Sin datos",IFERROR(VLOOKUP(B24,Detalle!$A:$AA,$R$1,0),"Sin datos")),"")</f>
        <v>3</v>
      </c>
      <c r="S24" s="139">
        <f>IFERROR(IF(VLOOKUP(B24,Detalle!$A:$AA,$S$1,0)=0,"Sin datos",IFERROR(VLOOKUP(B24,Detalle!$A:$AA,$S$1,0),"Sin datos")),"")</f>
        <v>7790</v>
      </c>
      <c r="T24" s="140">
        <f>IFERROR(IF(VLOOKUP(B24,Detalle!$A:$AA,$T$1,0)=0,"Sin datos",IFERROR(VLOOKUP(B24,Detalle!$A:$AA,$T$1,0),"Sin datos")),"")</f>
        <v>1</v>
      </c>
      <c r="U24" s="139">
        <f>IFERROR(IF(VLOOKUP(B24,Detalle!$A:$AA,$U$1,0)=0,"Sin datos",IFERROR(VLOOKUP(B24,Detalle!$A:$AA,$U$1,0),"Sin datos")),"")</f>
        <v>8990</v>
      </c>
      <c r="V24" s="140">
        <f>IFERROR(IF(VLOOKUP(B24,Detalle!$A:$AA,$V$1,0)=0,"Sin datos",IFERROR(VLOOKUP(B24,Detalle!$A:$AA,$V$1,0),"Sin datos")),"")</f>
        <v>1</v>
      </c>
      <c r="W24" s="34" t="str">
        <f t="shared" si="2"/>
        <v>Si</v>
      </c>
      <c r="X24" s="141">
        <f t="shared" si="3"/>
        <v>7790</v>
      </c>
      <c r="Y24" s="141" t="str">
        <f t="shared" si="4"/>
        <v>Escenario 1</v>
      </c>
      <c r="Z24" s="34">
        <f>IFERROR(VLOOKUP(Y24,Base!$BJ$19:$BL$27,3,0),0)</f>
        <v>22</v>
      </c>
      <c r="AA24" s="143">
        <f>IF(LOOKUP(Y24,Base!$X$8:$BG$8)=Y24,VLOOKUP(B24,Base!E:BG,Z24,0),0)</f>
        <v>1490</v>
      </c>
      <c r="AB24" s="143"/>
      <c r="AC24" s="139">
        <f>IFERROR(IF(VLOOKUP(B24,Detalle!$A:$AA,$AC$1,0)=0,"Sin datos",IFERROR(VLOOKUP(B24,Detalle!$A:$AA,$AC$1,0),"Sin datos")),"")</f>
        <v>9990</v>
      </c>
      <c r="AD24" s="140">
        <f>IFERROR(IF(VLOOKUP(B24,Detalle!$A:$AA,$AD$1,0)=0,"Sin datos",IFERROR(VLOOKUP(B24,Detalle!$A:$AA,$AD$1,0),"Sin datos")),"")</f>
        <v>2</v>
      </c>
      <c r="AE24" s="139">
        <f>IFERROR(IF(VLOOKUP(B24,Detalle!$A:$AA,$AE$1,0)=0,"Sin datos",IFERROR(VLOOKUP(B24,Detalle!$A:$AA,$AE$1,0),"Sin datos")),"")</f>
        <v>9990</v>
      </c>
      <c r="AF24" s="140">
        <f>IFERROR(IF(VLOOKUP(B24,Detalle!$A:$AA,$AF$1,0)=0,"Sin datos",IFERROR(VLOOKUP(B24,Detalle!$A:$AA,$AF$1,0),"Sin datos")),"")</f>
        <v>5</v>
      </c>
      <c r="AG24" s="139">
        <f>IFERROR(IF(VLOOKUP(B24,Detalle!$A:$AA,$AG$1,0)=0,"Sin datos",IFERROR(VLOOKUP(B24,Detalle!$A:$AA,$AG$1,0),"Sin datos")),"")</f>
        <v>8990</v>
      </c>
      <c r="AH24" s="140">
        <f>IFERROR(IF(VLOOKUP(B24,Detalle!$A:$AA,$AH$1,0)=0,"Sin datos",IFERROR(VLOOKUP(B24,Detalle!$A:$AA,$AH$1,0),"Sin datos")),"")</f>
        <v>2</v>
      </c>
      <c r="AI24" s="34" t="str">
        <f t="shared" si="5"/>
        <v>Si</v>
      </c>
      <c r="AJ24" s="141">
        <f t="shared" si="6"/>
        <v>8990</v>
      </c>
      <c r="AK24" s="141" t="str">
        <f t="shared" si="7"/>
        <v>Escenario 4</v>
      </c>
      <c r="AL24" s="34">
        <f>IFERROR(VLOOKUP(AK24,Base!$BJ$37:$BL$45,3,0),0)</f>
        <v>35</v>
      </c>
      <c r="AM24" s="143">
        <f>IF(LOOKUP(AK24,Base!$X$8:$BG$8)=AK24,VLOOKUP(B24,Base!E:BG,AL24,0),0)</f>
        <v>1490</v>
      </c>
      <c r="AN24" s="143"/>
      <c r="AO24" s="144"/>
      <c r="AP24" s="144" t="str">
        <f t="shared" si="8"/>
        <v>REVISAR!</v>
      </c>
      <c r="AQ24" s="144"/>
    </row>
    <row r="25" spans="2:43" ht="12.95" customHeight="1" x14ac:dyDescent="0.25">
      <c r="B25" s="39" t="s">
        <v>112</v>
      </c>
      <c r="C25" s="32" t="s">
        <v>260</v>
      </c>
      <c r="D25" s="38">
        <f>VLOOKUP(B25,Base!E:G,3,0)</f>
        <v>326</v>
      </c>
      <c r="E25" s="137">
        <f>IFERROR(IF(VLOOKUP(B25,Detalle!$A:$AA,$E$1,0)=0,"Sin datos",IFERROR(VLOOKUP(B25,Detalle!$A:$AA,$E$1,0),"Sin datos")),"")</f>
        <v>3990</v>
      </c>
      <c r="F25" s="138">
        <f>IFERROR(IF(VLOOKUP(B25,Detalle!$A:$AA,$F$1,0)=0,"Sin datos",IFERROR(VLOOKUP(B25,Detalle!$A:$AA,$F$1,0),"Sin datos")),"")</f>
        <v>2</v>
      </c>
      <c r="G25" s="139">
        <f>IFERROR(IF(VLOOKUP(B25,Detalle!$A:$AA,$G$1,0)=0,"Sin datos",IFERROR(VLOOKUP(B25,Detalle!$A:$AA,$G$1,0),"Sin datos")),"")</f>
        <v>3990</v>
      </c>
      <c r="H25" s="140">
        <f>IFERROR(IF(VLOOKUP(B25,Detalle!$A:$AA,$H$1,0)=0,"Sin datos",IFERROR(VLOOKUP(B25,Detalle!$A:$AA,$H$1,0),"Sin datos")),"")</f>
        <v>1</v>
      </c>
      <c r="I25" s="139">
        <f>IFERROR(IF(VLOOKUP(B25,Detalle!$A:$AA,$I$1,0)=0,"Sin datos",IFERROR(VLOOKUP(B25,Detalle!$A:$AA,$I$1,0),"Sin datos")),"")</f>
        <v>3990</v>
      </c>
      <c r="J25" s="140">
        <f>IFERROR(IF(VLOOKUP(B25,Detalle!$A:$AA,$J$1,0)=0,"Sin datos",IFERROR(VLOOKUP(B25,Detalle!$A:$AA,$J$1,0),"Sin datos")),"")</f>
        <v>1</v>
      </c>
      <c r="K25" s="34" t="s">
        <v>293</v>
      </c>
      <c r="L25" s="141">
        <f t="shared" si="0"/>
        <v>3990</v>
      </c>
      <c r="M25" s="142" t="str">
        <f t="shared" si="1"/>
        <v>Escenario 2</v>
      </c>
      <c r="N25" s="34">
        <f>IFERROR(VLOOKUP(M25,Base!$BJ$28:$BL$36,3,0),0)</f>
        <v>25</v>
      </c>
      <c r="O25" s="143">
        <f>IF(LOOKUP(M25,Base!$X$8:$BG$8)=M25,VLOOKUP(B25,Base!E:BG,N25,0),0)</f>
        <v>1490</v>
      </c>
      <c r="P25" s="143"/>
      <c r="Q25" s="139">
        <f>IFERROR(IF(VLOOKUP(B25,Detalle!$A:$AA,$Q$1,0)=0,"Sin datos",IFERROR(VLOOKUP(B25,Detalle!$A:$AA,$Q$1,0),"Sin datos")),"")</f>
        <v>7790</v>
      </c>
      <c r="R25" s="140">
        <f>IFERROR(IF(VLOOKUP(B25,Detalle!$A:$AA,$R$1,0)=0,"Sin datos",IFERROR(VLOOKUP(B25,Detalle!$A:$AA,$R$1,0),"Sin datos")),"")</f>
        <v>3</v>
      </c>
      <c r="S25" s="139">
        <f>IFERROR(IF(VLOOKUP(B25,Detalle!$A:$AA,$S$1,0)=0,"Sin datos",IFERROR(VLOOKUP(B25,Detalle!$A:$AA,$S$1,0),"Sin datos")),"")</f>
        <v>7790</v>
      </c>
      <c r="T25" s="140">
        <f>IFERROR(IF(VLOOKUP(B25,Detalle!$A:$AA,$T$1,0)=0,"Sin datos",IFERROR(VLOOKUP(B25,Detalle!$A:$AA,$T$1,0),"Sin datos")),"")</f>
        <v>1</v>
      </c>
      <c r="U25" s="139">
        <f>IFERROR(IF(VLOOKUP(B25,Detalle!$A:$AA,$U$1,0)=0,"Sin datos",IFERROR(VLOOKUP(B25,Detalle!$A:$AA,$U$1,0),"Sin datos")),"")</f>
        <v>8990</v>
      </c>
      <c r="V25" s="140">
        <f>IFERROR(IF(VLOOKUP(B25,Detalle!$A:$AA,$V$1,0)=0,"Sin datos",IFERROR(VLOOKUP(B25,Detalle!$A:$AA,$V$1,0),"Sin datos")),"")</f>
        <v>1</v>
      </c>
      <c r="W25" s="34" t="str">
        <f t="shared" si="2"/>
        <v>Si</v>
      </c>
      <c r="X25" s="141">
        <f t="shared" si="3"/>
        <v>7790</v>
      </c>
      <c r="Y25" s="141" t="str">
        <f t="shared" si="4"/>
        <v>Escenario 1</v>
      </c>
      <c r="Z25" s="34">
        <f>IFERROR(VLOOKUP(Y25,Base!$BJ$19:$BL$27,3,0),0)</f>
        <v>22</v>
      </c>
      <c r="AA25" s="143">
        <f>IF(LOOKUP(Y25,Base!$X$8:$BG$8)=Y25,VLOOKUP(B25,Base!E:BG,Z25,0),0)</f>
        <v>1490</v>
      </c>
      <c r="AB25" s="143"/>
      <c r="AC25" s="139">
        <f>IFERROR(IF(VLOOKUP(B25,Detalle!$A:$AA,$AC$1,0)=0,"Sin datos",IFERROR(VLOOKUP(B25,Detalle!$A:$AA,$AC$1,0),"Sin datos")),"")</f>
        <v>9990</v>
      </c>
      <c r="AD25" s="140">
        <f>IFERROR(IF(VLOOKUP(B25,Detalle!$A:$AA,$AD$1,0)=0,"Sin datos",IFERROR(VLOOKUP(B25,Detalle!$A:$AA,$AD$1,0),"Sin datos")),"")</f>
        <v>2</v>
      </c>
      <c r="AE25" s="139">
        <f>IFERROR(IF(VLOOKUP(B25,Detalle!$A:$AA,$AE$1,0)=0,"Sin datos",IFERROR(VLOOKUP(B25,Detalle!$A:$AA,$AE$1,0),"Sin datos")),"")</f>
        <v>9990</v>
      </c>
      <c r="AF25" s="140">
        <f>IFERROR(IF(VLOOKUP(B25,Detalle!$A:$AA,$AF$1,0)=0,"Sin datos",IFERROR(VLOOKUP(B25,Detalle!$A:$AA,$AF$1,0),"Sin datos")),"")</f>
        <v>5</v>
      </c>
      <c r="AG25" s="139">
        <f>IFERROR(IF(VLOOKUP(B25,Detalle!$A:$AA,$AG$1,0)=0,"Sin datos",IFERROR(VLOOKUP(B25,Detalle!$A:$AA,$AG$1,0),"Sin datos")),"")</f>
        <v>8990</v>
      </c>
      <c r="AH25" s="140">
        <f>IFERROR(IF(VLOOKUP(B25,Detalle!$A:$AA,$AH$1,0)=0,"Sin datos",IFERROR(VLOOKUP(B25,Detalle!$A:$AA,$AH$1,0),"Sin datos")),"")</f>
        <v>2</v>
      </c>
      <c r="AI25" s="34" t="str">
        <f t="shared" si="5"/>
        <v>Si</v>
      </c>
      <c r="AJ25" s="141">
        <f t="shared" si="6"/>
        <v>8990</v>
      </c>
      <c r="AK25" s="141" t="str">
        <f t="shared" si="7"/>
        <v>Escenario 4</v>
      </c>
      <c r="AL25" s="34">
        <f>IFERROR(VLOOKUP(AK25,Base!$BJ$37:$BL$45,3,0),0)</f>
        <v>35</v>
      </c>
      <c r="AM25" s="143">
        <f>IF(LOOKUP(AK25,Base!$X$8:$BG$8)=AK25,VLOOKUP(B25,Base!E:BG,AL25,0),0)</f>
        <v>1490</v>
      </c>
      <c r="AN25" s="143"/>
      <c r="AO25" s="144"/>
      <c r="AP25" s="144" t="str">
        <f t="shared" si="8"/>
        <v>REVISAR!</v>
      </c>
      <c r="AQ25" s="144"/>
    </row>
    <row r="26" spans="2:43" ht="12.95" customHeight="1" x14ac:dyDescent="0.25">
      <c r="B26" s="39" t="s">
        <v>111</v>
      </c>
      <c r="C26" s="32" t="s">
        <v>260</v>
      </c>
      <c r="D26" s="38">
        <f>VLOOKUP(B26,Base!E:G,3,0)</f>
        <v>324</v>
      </c>
      <c r="E26" s="137">
        <f>IFERROR(IF(VLOOKUP(B26,Detalle!$A:$AA,$E$1,0)=0,"Sin datos",IFERROR(VLOOKUP(B26,Detalle!$A:$AA,$E$1,0),"Sin datos")),"")</f>
        <v>4490</v>
      </c>
      <c r="F26" s="138">
        <f>IFERROR(IF(VLOOKUP(B26,Detalle!$A:$AA,$F$1,0)=0,"Sin datos",IFERROR(VLOOKUP(B26,Detalle!$A:$AA,$F$1,0),"Sin datos")),"")</f>
        <v>2</v>
      </c>
      <c r="G26" s="139">
        <f>IFERROR(IF(VLOOKUP(B26,Detalle!$A:$AA,$G$1,0)=0,"Sin datos",IFERROR(VLOOKUP(B26,Detalle!$A:$AA,$G$1,0),"Sin datos")),"")</f>
        <v>4490</v>
      </c>
      <c r="H26" s="140">
        <f>IFERROR(IF(VLOOKUP(B26,Detalle!$A:$AA,$H$1,0)=0,"Sin datos",IFERROR(VLOOKUP(B26,Detalle!$A:$AA,$H$1,0),"Sin datos")),"")</f>
        <v>1</v>
      </c>
      <c r="I26" s="139">
        <f>IFERROR(IF(VLOOKUP(B26,Detalle!$A:$AA,$I$1,0)=0,"Sin datos",IFERROR(VLOOKUP(B26,Detalle!$A:$AA,$I$1,0),"Sin datos")),"")</f>
        <v>3990</v>
      </c>
      <c r="J26" s="140">
        <f>IFERROR(IF(VLOOKUP(B26,Detalle!$A:$AA,$J$1,0)=0,"Sin datos",IFERROR(VLOOKUP(B26,Detalle!$A:$AA,$J$1,0),"Sin datos")),"")</f>
        <v>1</v>
      </c>
      <c r="K26" s="34" t="s">
        <v>293</v>
      </c>
      <c r="L26" s="141">
        <f t="shared" si="0"/>
        <v>3990</v>
      </c>
      <c r="M26" s="142" t="str">
        <f t="shared" si="1"/>
        <v>Escenario 1</v>
      </c>
      <c r="N26" s="34">
        <f>IFERROR(VLOOKUP(M26,Base!$BJ$28:$BL$36,3,0),0)</f>
        <v>21</v>
      </c>
      <c r="O26" s="143">
        <f>IF(LOOKUP(M26,Base!$X$8:$BG$8)=M26,VLOOKUP(B26,Base!E:BG,N26,0),0)</f>
        <v>1490</v>
      </c>
      <c r="P26" s="143"/>
      <c r="Q26" s="139">
        <f>IFERROR(IF(VLOOKUP(B26,Detalle!$A:$AA,$Q$1,0)=0,"Sin datos",IFERROR(VLOOKUP(B26,Detalle!$A:$AA,$Q$1,0),"Sin datos")),"")</f>
        <v>7490</v>
      </c>
      <c r="R26" s="140">
        <f>IFERROR(IF(VLOOKUP(B26,Detalle!$A:$AA,$R$1,0)=0,"Sin datos",IFERROR(VLOOKUP(B26,Detalle!$A:$AA,$R$1,0),"Sin datos")),"")</f>
        <v>3</v>
      </c>
      <c r="S26" s="139">
        <f>IFERROR(IF(VLOOKUP(B26,Detalle!$A:$AA,$S$1,0)=0,"Sin datos",IFERROR(VLOOKUP(B26,Detalle!$A:$AA,$S$1,0),"Sin datos")),"")</f>
        <v>7490</v>
      </c>
      <c r="T26" s="140">
        <f>IFERROR(IF(VLOOKUP(B26,Detalle!$A:$AA,$T$1,0)=0,"Sin datos",IFERROR(VLOOKUP(B26,Detalle!$A:$AA,$T$1,0),"Sin datos")),"")</f>
        <v>1</v>
      </c>
      <c r="U26" s="139">
        <f>IFERROR(IF(VLOOKUP(B26,Detalle!$A:$AA,$U$1,0)=0,"Sin datos",IFERROR(VLOOKUP(B26,Detalle!$A:$AA,$U$1,0),"Sin datos")),"")</f>
        <v>8990</v>
      </c>
      <c r="V26" s="140">
        <f>IFERROR(IF(VLOOKUP(B26,Detalle!$A:$AA,$V$1,0)=0,"Sin datos",IFERROR(VLOOKUP(B26,Detalle!$A:$AA,$V$1,0),"Sin datos")),"")</f>
        <v>1</v>
      </c>
      <c r="W26" s="34" t="str">
        <f t="shared" si="2"/>
        <v>Si</v>
      </c>
      <c r="X26" s="141">
        <f t="shared" si="3"/>
        <v>7490</v>
      </c>
      <c r="Y26" s="141" t="str">
        <f t="shared" si="4"/>
        <v>Escenario 1</v>
      </c>
      <c r="Z26" s="34">
        <f>IFERROR(VLOOKUP(Y26,Base!$BJ$19:$BL$27,3,0),0)</f>
        <v>22</v>
      </c>
      <c r="AA26" s="143">
        <f>IF(LOOKUP(Y26,Base!$X$8:$BG$8)=Y26,VLOOKUP(B26,Base!E:BG,Z26,0),0)</f>
        <v>1490</v>
      </c>
      <c r="AB26" s="143"/>
      <c r="AC26" s="139">
        <f>IFERROR(IF(VLOOKUP(B26,Detalle!$A:$AA,$AC$1,0)=0,"Sin datos",IFERROR(VLOOKUP(B26,Detalle!$A:$AA,$AC$1,0),"Sin datos")),"")</f>
        <v>9990</v>
      </c>
      <c r="AD26" s="140">
        <f>IFERROR(IF(VLOOKUP(B26,Detalle!$A:$AA,$AD$1,0)=0,"Sin datos",IFERROR(VLOOKUP(B26,Detalle!$A:$AA,$AD$1,0),"Sin datos")),"")</f>
        <v>2</v>
      </c>
      <c r="AE26" s="139">
        <f>IFERROR(IF(VLOOKUP(B26,Detalle!$A:$AA,$AE$1,0)=0,"Sin datos",IFERROR(VLOOKUP(B26,Detalle!$A:$AA,$AE$1,0),"Sin datos")),"")</f>
        <v>9990</v>
      </c>
      <c r="AF26" s="140">
        <f>IFERROR(IF(VLOOKUP(B26,Detalle!$A:$AA,$AF$1,0)=0,"Sin datos",IFERROR(VLOOKUP(B26,Detalle!$A:$AA,$AF$1,0),"Sin datos")),"")</f>
        <v>5</v>
      </c>
      <c r="AG26" s="139">
        <f>IFERROR(IF(VLOOKUP(B26,Detalle!$A:$AA,$AG$1,0)=0,"Sin datos",IFERROR(VLOOKUP(B26,Detalle!$A:$AA,$AG$1,0),"Sin datos")),"")</f>
        <v>8990</v>
      </c>
      <c r="AH26" s="140">
        <f>IFERROR(IF(VLOOKUP(B26,Detalle!$A:$AA,$AH$1,0)=0,"Sin datos",IFERROR(VLOOKUP(B26,Detalle!$A:$AA,$AH$1,0),"Sin datos")),"")</f>
        <v>2</v>
      </c>
      <c r="AI26" s="34" t="str">
        <f t="shared" si="5"/>
        <v>Si</v>
      </c>
      <c r="AJ26" s="141">
        <f t="shared" si="6"/>
        <v>8990</v>
      </c>
      <c r="AK26" s="141" t="str">
        <f t="shared" si="7"/>
        <v>Escenario 4</v>
      </c>
      <c r="AL26" s="34">
        <f>IFERROR(VLOOKUP(AK26,Base!$BJ$37:$BL$45,3,0),0)</f>
        <v>35</v>
      </c>
      <c r="AM26" s="143">
        <f>IF(LOOKUP(AK26,Base!$X$8:$BG$8)=AK26,VLOOKUP(B26,Base!E:BG,AL26,0),0)</f>
        <v>1490</v>
      </c>
      <c r="AN26" s="143"/>
      <c r="AO26" s="144"/>
      <c r="AP26" s="144" t="str">
        <f t="shared" si="8"/>
        <v>REVISAR!</v>
      </c>
      <c r="AQ26" s="144"/>
    </row>
    <row r="27" spans="2:43" ht="12.95" customHeight="1" x14ac:dyDescent="0.25">
      <c r="B27" s="39" t="s">
        <v>125</v>
      </c>
      <c r="C27" s="32" t="s">
        <v>260</v>
      </c>
      <c r="D27" s="38">
        <f>VLOOKUP(B27,Base!E:G,3,0)</f>
        <v>342</v>
      </c>
      <c r="E27" s="137">
        <f>IFERROR(IF(VLOOKUP(B27,Detalle!$A:$AA,$E$1,0)=0,"Sin datos",IFERROR(VLOOKUP(B27,Detalle!$A:$AA,$E$1,0),"Sin datos")),"")</f>
        <v>3990</v>
      </c>
      <c r="F27" s="138">
        <f>IFERROR(IF(VLOOKUP(B27,Detalle!$A:$AA,$F$1,0)=0,"Sin datos",IFERROR(VLOOKUP(B27,Detalle!$A:$AA,$F$1,0),"Sin datos")),"")</f>
        <v>2</v>
      </c>
      <c r="G27" s="139">
        <f>IFERROR(IF(VLOOKUP(B27,Detalle!$A:$AA,$G$1,0)=0,"Sin datos",IFERROR(VLOOKUP(B27,Detalle!$A:$AA,$G$1,0),"Sin datos")),"")</f>
        <v>3990</v>
      </c>
      <c r="H27" s="140">
        <f>IFERROR(IF(VLOOKUP(B27,Detalle!$A:$AA,$H$1,0)=0,"Sin datos",IFERROR(VLOOKUP(B27,Detalle!$A:$AA,$H$1,0),"Sin datos")),"")</f>
        <v>1</v>
      </c>
      <c r="I27" s="139">
        <f>IFERROR(IF(VLOOKUP(B27,Detalle!$A:$AA,$I$1,0)=0,"Sin datos",IFERROR(VLOOKUP(B27,Detalle!$A:$AA,$I$1,0),"Sin datos")),"")</f>
        <v>3990</v>
      </c>
      <c r="J27" s="140">
        <f>IFERROR(IF(VLOOKUP(B27,Detalle!$A:$AA,$J$1,0)=0,"Sin datos",IFERROR(VLOOKUP(B27,Detalle!$A:$AA,$J$1,0),"Sin datos")),"")</f>
        <v>1</v>
      </c>
      <c r="K27" s="34" t="s">
        <v>293</v>
      </c>
      <c r="L27" s="141">
        <f t="shared" si="0"/>
        <v>3990</v>
      </c>
      <c r="M27" s="142" t="str">
        <f t="shared" si="1"/>
        <v>Escenario 2</v>
      </c>
      <c r="N27" s="34">
        <f>IFERROR(VLOOKUP(M27,Base!$BJ$28:$BL$36,3,0),0)</f>
        <v>25</v>
      </c>
      <c r="O27" s="143">
        <f>IF(LOOKUP(M27,Base!$X$8:$BG$8)=M27,VLOOKUP(B27,Base!E:BG,N27,0),0)</f>
        <v>1490</v>
      </c>
      <c r="P27" s="143"/>
      <c r="Q27" s="139">
        <f>IFERROR(IF(VLOOKUP(B27,Detalle!$A:$AA,$Q$1,0)=0,"Sin datos",IFERROR(VLOOKUP(B27,Detalle!$A:$AA,$Q$1,0),"Sin datos")),"")</f>
        <v>7490</v>
      </c>
      <c r="R27" s="140">
        <f>IFERROR(IF(VLOOKUP(B27,Detalle!$A:$AA,$R$1,0)=0,"Sin datos",IFERROR(VLOOKUP(B27,Detalle!$A:$AA,$R$1,0),"Sin datos")),"")</f>
        <v>3</v>
      </c>
      <c r="S27" s="139">
        <f>IFERROR(IF(VLOOKUP(B27,Detalle!$A:$AA,$S$1,0)=0,"Sin datos",IFERROR(VLOOKUP(B27,Detalle!$A:$AA,$S$1,0),"Sin datos")),"")</f>
        <v>7490</v>
      </c>
      <c r="T27" s="140">
        <f>IFERROR(IF(VLOOKUP(B27,Detalle!$A:$AA,$T$1,0)=0,"Sin datos",IFERROR(VLOOKUP(B27,Detalle!$A:$AA,$T$1,0),"Sin datos")),"")</f>
        <v>1</v>
      </c>
      <c r="U27" s="139">
        <f>IFERROR(IF(VLOOKUP(B27,Detalle!$A:$AA,$U$1,0)=0,"Sin datos",IFERROR(VLOOKUP(B27,Detalle!$A:$AA,$U$1,0),"Sin datos")),"")</f>
        <v>8990</v>
      </c>
      <c r="V27" s="140">
        <f>IFERROR(IF(VLOOKUP(B27,Detalle!$A:$AA,$V$1,0)=0,"Sin datos",IFERROR(VLOOKUP(B27,Detalle!$A:$AA,$V$1,0),"Sin datos")),"")</f>
        <v>1</v>
      </c>
      <c r="W27" s="34" t="str">
        <f t="shared" si="2"/>
        <v>Si</v>
      </c>
      <c r="X27" s="141">
        <f t="shared" si="3"/>
        <v>7490</v>
      </c>
      <c r="Y27" s="141" t="str">
        <f t="shared" si="4"/>
        <v>Escenario 1</v>
      </c>
      <c r="Z27" s="34">
        <f>IFERROR(VLOOKUP(Y27,Base!$BJ$19:$BL$27,3,0),0)</f>
        <v>22</v>
      </c>
      <c r="AA27" s="143">
        <f>IF(LOOKUP(Y27,Base!$X$8:$BG$8)=Y27,VLOOKUP(B27,Base!E:BG,Z27,0),0)</f>
        <v>1490</v>
      </c>
      <c r="AB27" s="143"/>
      <c r="AC27" s="139">
        <f>IFERROR(IF(VLOOKUP(B27,Detalle!$A:$AA,$AC$1,0)=0,"Sin datos",IFERROR(VLOOKUP(B27,Detalle!$A:$AA,$AC$1,0),"Sin datos")),"")</f>
        <v>9990</v>
      </c>
      <c r="AD27" s="140">
        <f>IFERROR(IF(VLOOKUP(B27,Detalle!$A:$AA,$AD$1,0)=0,"Sin datos",IFERROR(VLOOKUP(B27,Detalle!$A:$AA,$AD$1,0),"Sin datos")),"")</f>
        <v>2</v>
      </c>
      <c r="AE27" s="139">
        <f>IFERROR(IF(VLOOKUP(B27,Detalle!$A:$AA,$AE$1,0)=0,"Sin datos",IFERROR(VLOOKUP(B27,Detalle!$A:$AA,$AE$1,0),"Sin datos")),"")</f>
        <v>9990</v>
      </c>
      <c r="AF27" s="140">
        <f>IFERROR(IF(VLOOKUP(B27,Detalle!$A:$AA,$AF$1,0)=0,"Sin datos",IFERROR(VLOOKUP(B27,Detalle!$A:$AA,$AF$1,0),"Sin datos")),"")</f>
        <v>5</v>
      </c>
      <c r="AG27" s="139">
        <f>IFERROR(IF(VLOOKUP(B27,Detalle!$A:$AA,$AG$1,0)=0,"Sin datos",IFERROR(VLOOKUP(B27,Detalle!$A:$AA,$AG$1,0),"Sin datos")),"")</f>
        <v>8990</v>
      </c>
      <c r="AH27" s="140">
        <f>IFERROR(IF(VLOOKUP(B27,Detalle!$A:$AA,$AH$1,0)=0,"Sin datos",IFERROR(VLOOKUP(B27,Detalle!$A:$AA,$AH$1,0),"Sin datos")),"")</f>
        <v>2</v>
      </c>
      <c r="AI27" s="34" t="str">
        <f t="shared" si="5"/>
        <v>Si</v>
      </c>
      <c r="AJ27" s="141">
        <f t="shared" si="6"/>
        <v>8990</v>
      </c>
      <c r="AK27" s="141" t="str">
        <f t="shared" si="7"/>
        <v>Escenario 4</v>
      </c>
      <c r="AL27" s="34">
        <f>IFERROR(VLOOKUP(AK27,Base!$BJ$37:$BL$45,3,0),0)</f>
        <v>35</v>
      </c>
      <c r="AM27" s="143">
        <f>IF(LOOKUP(AK27,Base!$X$8:$BG$8)=AK27,VLOOKUP(B27,Base!E:BG,AL27,0),0)</f>
        <v>1490</v>
      </c>
      <c r="AN27" s="143"/>
      <c r="AO27" s="144"/>
      <c r="AP27" s="144" t="str">
        <f t="shared" si="8"/>
        <v>REVISAR!</v>
      </c>
      <c r="AQ27" s="144"/>
    </row>
    <row r="28" spans="2:43" ht="12.75" customHeight="1" x14ac:dyDescent="0.25">
      <c r="B28" s="39" t="s">
        <v>115</v>
      </c>
      <c r="C28" s="32" t="s">
        <v>260</v>
      </c>
      <c r="D28" s="38">
        <f>VLOOKUP(B28,Base!E:G,3,0)</f>
        <v>330</v>
      </c>
      <c r="E28" s="137">
        <f>IFERROR(IF(VLOOKUP(B28,Detalle!$A:$AA,$E$1,0)=0,"Sin datos",IFERROR(VLOOKUP(B28,Detalle!$A:$AA,$E$1,0),"Sin datos")),"")</f>
        <v>4490</v>
      </c>
      <c r="F28" s="138">
        <f>IFERROR(IF(VLOOKUP(B28,Detalle!$A:$AA,$F$1,0)=0,"Sin datos",IFERROR(VLOOKUP(B28,Detalle!$A:$AA,$F$1,0),"Sin datos")),"")</f>
        <v>2</v>
      </c>
      <c r="G28" s="139">
        <f>IFERROR(IF(VLOOKUP(B28,Detalle!$A:$AA,$G$1,0)=0,"Sin datos",IFERROR(VLOOKUP(B28,Detalle!$A:$AA,$G$1,0),"Sin datos")),"")</f>
        <v>4490</v>
      </c>
      <c r="H28" s="140">
        <f>IFERROR(IF(VLOOKUP(B28,Detalle!$A:$AA,$H$1,0)=0,"Sin datos",IFERROR(VLOOKUP(B28,Detalle!$A:$AA,$H$1,0),"Sin datos")),"")</f>
        <v>1</v>
      </c>
      <c r="I28" s="139">
        <f>IFERROR(IF(VLOOKUP(B28,Detalle!$A:$AA,$I$1,0)=0,"Sin datos",IFERROR(VLOOKUP(B28,Detalle!$A:$AA,$I$1,0),"Sin datos")),"")</f>
        <v>3990</v>
      </c>
      <c r="J28" s="140">
        <f>IFERROR(IF(VLOOKUP(B28,Detalle!$A:$AA,$J$1,0)=0,"Sin datos",IFERROR(VLOOKUP(B28,Detalle!$A:$AA,$J$1,0),"Sin datos")),"")</f>
        <v>1</v>
      </c>
      <c r="K28" s="34" t="s">
        <v>293</v>
      </c>
      <c r="L28" s="141">
        <f t="shared" si="0"/>
        <v>3990</v>
      </c>
      <c r="M28" s="142" t="str">
        <f t="shared" si="1"/>
        <v>Escenario 1</v>
      </c>
      <c r="N28" s="34">
        <f>IFERROR(VLOOKUP(M28,Base!$BJ$28:$BL$36,3,0),0)</f>
        <v>21</v>
      </c>
      <c r="O28" s="143">
        <f>IF(LOOKUP(M28,Base!$X$8:$BG$8)=M28,VLOOKUP(B28,Base!E:BG,N28,0),0)</f>
        <v>1490</v>
      </c>
      <c r="P28" s="143"/>
      <c r="Q28" s="139">
        <f>IFERROR(IF(VLOOKUP(B28,Detalle!$A:$AA,$Q$1,0)=0,"Sin datos",IFERROR(VLOOKUP(B28,Detalle!$A:$AA,$Q$1,0),"Sin datos")),"")</f>
        <v>7490</v>
      </c>
      <c r="R28" s="140">
        <f>IFERROR(IF(VLOOKUP(B28,Detalle!$A:$AA,$R$1,0)=0,"Sin datos",IFERROR(VLOOKUP(B28,Detalle!$A:$AA,$R$1,0),"Sin datos")),"")</f>
        <v>3</v>
      </c>
      <c r="S28" s="139">
        <f>IFERROR(IF(VLOOKUP(B28,Detalle!$A:$AA,$S$1,0)=0,"Sin datos",IFERROR(VLOOKUP(B28,Detalle!$A:$AA,$S$1,0),"Sin datos")),"")</f>
        <v>7490</v>
      </c>
      <c r="T28" s="140">
        <f>IFERROR(IF(VLOOKUP(B28,Detalle!$A:$AA,$T$1,0)=0,"Sin datos",IFERROR(VLOOKUP(B28,Detalle!$A:$AA,$T$1,0),"Sin datos")),"")</f>
        <v>1</v>
      </c>
      <c r="U28" s="139">
        <f>IFERROR(IF(VLOOKUP(B28,Detalle!$A:$AA,$U$1,0)=0,"Sin datos",IFERROR(VLOOKUP(B28,Detalle!$A:$AA,$U$1,0),"Sin datos")),"")</f>
        <v>8990</v>
      </c>
      <c r="V28" s="140">
        <f>IFERROR(IF(VLOOKUP(B28,Detalle!$A:$AA,$V$1,0)=0,"Sin datos",IFERROR(VLOOKUP(B28,Detalle!$A:$AA,$V$1,0),"Sin datos")),"")</f>
        <v>1</v>
      </c>
      <c r="W28" s="34" t="str">
        <f t="shared" si="2"/>
        <v>Si</v>
      </c>
      <c r="X28" s="141">
        <f t="shared" si="3"/>
        <v>7490</v>
      </c>
      <c r="Y28" s="141" t="str">
        <f t="shared" si="4"/>
        <v>Escenario 1</v>
      </c>
      <c r="Z28" s="34">
        <f>IFERROR(VLOOKUP(Y28,Base!$BJ$19:$BL$27,3,0),0)</f>
        <v>22</v>
      </c>
      <c r="AA28" s="143">
        <f>IF(LOOKUP(Y28,Base!$X$8:$BG$8)=Y28,VLOOKUP(B28,Base!E:BG,Z28,0),0)</f>
        <v>1490</v>
      </c>
      <c r="AB28" s="143"/>
      <c r="AC28" s="139">
        <f>IFERROR(IF(VLOOKUP(B28,Detalle!$A:$AA,$AC$1,0)=0,"Sin datos",IFERROR(VLOOKUP(B28,Detalle!$A:$AA,$AC$1,0),"Sin datos")),"")</f>
        <v>9990</v>
      </c>
      <c r="AD28" s="140">
        <f>IFERROR(IF(VLOOKUP(B28,Detalle!$A:$AA,$AD$1,0)=0,"Sin datos",IFERROR(VLOOKUP(B28,Detalle!$A:$AA,$AD$1,0),"Sin datos")),"")</f>
        <v>2</v>
      </c>
      <c r="AE28" s="139">
        <f>IFERROR(IF(VLOOKUP(B28,Detalle!$A:$AA,$AE$1,0)=0,"Sin datos",IFERROR(VLOOKUP(B28,Detalle!$A:$AA,$AE$1,0),"Sin datos")),"")</f>
        <v>9990</v>
      </c>
      <c r="AF28" s="140">
        <f>IFERROR(IF(VLOOKUP(B28,Detalle!$A:$AA,$AF$1,0)=0,"Sin datos",IFERROR(VLOOKUP(B28,Detalle!$A:$AA,$AF$1,0),"Sin datos")),"")</f>
        <v>5</v>
      </c>
      <c r="AG28" s="139">
        <f>IFERROR(IF(VLOOKUP(B28,Detalle!$A:$AA,$AG$1,0)=0,"Sin datos",IFERROR(VLOOKUP(B28,Detalle!$A:$AA,$AG$1,0),"Sin datos")),"")</f>
        <v>8990</v>
      </c>
      <c r="AH28" s="140">
        <f>IFERROR(IF(VLOOKUP(B28,Detalle!$A:$AA,$AH$1,0)=0,"Sin datos",IFERROR(VLOOKUP(B28,Detalle!$A:$AA,$AH$1,0),"Sin datos")),"")</f>
        <v>2</v>
      </c>
      <c r="AI28" s="34" t="str">
        <f t="shared" si="5"/>
        <v>Si</v>
      </c>
      <c r="AJ28" s="141">
        <f t="shared" si="6"/>
        <v>8990</v>
      </c>
      <c r="AK28" s="141" t="str">
        <f t="shared" si="7"/>
        <v>Escenario 4</v>
      </c>
      <c r="AL28" s="34">
        <f>IFERROR(VLOOKUP(AK28,Base!$BJ$37:$BL$45,3,0),0)</f>
        <v>35</v>
      </c>
      <c r="AM28" s="143">
        <f>IF(LOOKUP(AK28,Base!$X$8:$BG$8)=AK28,VLOOKUP(B28,Base!E:BG,AL28,0),0)</f>
        <v>1490</v>
      </c>
      <c r="AN28" s="143"/>
      <c r="AO28" s="144"/>
      <c r="AP28" s="144" t="str">
        <f t="shared" si="8"/>
        <v>REVISAR!</v>
      </c>
      <c r="AQ28" s="144"/>
    </row>
    <row r="29" spans="2:43" ht="12.95" customHeight="1" x14ac:dyDescent="0.25">
      <c r="B29" s="39" t="s">
        <v>110</v>
      </c>
      <c r="C29" s="32" t="s">
        <v>260</v>
      </c>
      <c r="D29" s="38">
        <f>VLOOKUP(B29,Base!E:G,3,0)</f>
        <v>322</v>
      </c>
      <c r="E29" s="137">
        <f>IFERROR(IF(VLOOKUP(B29,Detalle!$A:$AA,$E$1,0)=0,"Sin datos",IFERROR(VLOOKUP(B29,Detalle!$A:$AA,$E$1,0),"Sin datos")),"")</f>
        <v>4790</v>
      </c>
      <c r="F29" s="138">
        <f>IFERROR(IF(VLOOKUP(B29,Detalle!$A:$AA,$F$1,0)=0,"Sin datos",IFERROR(VLOOKUP(B29,Detalle!$A:$AA,$F$1,0),"Sin datos")),"")</f>
        <v>2</v>
      </c>
      <c r="G29" s="139">
        <f>IFERROR(IF(VLOOKUP(B29,Detalle!$A:$AA,$G$1,0)=0,"Sin datos",IFERROR(VLOOKUP(B29,Detalle!$A:$AA,$G$1,0),"Sin datos")),"")</f>
        <v>4850</v>
      </c>
      <c r="H29" s="140">
        <f>IFERROR(IF(VLOOKUP(B29,Detalle!$A:$AA,$H$1,0)=0,"Sin datos",IFERROR(VLOOKUP(B29,Detalle!$A:$AA,$H$1,0),"Sin datos")),"")</f>
        <v>1</v>
      </c>
      <c r="I29" s="139">
        <f>IFERROR(IF(VLOOKUP(B29,Detalle!$A:$AA,$I$1,0)=0,"Sin datos",IFERROR(VLOOKUP(B29,Detalle!$A:$AA,$I$1,0),"Sin datos")),"")</f>
        <v>3990</v>
      </c>
      <c r="J29" s="140">
        <f>IFERROR(IF(VLOOKUP(B29,Detalle!$A:$AA,$J$1,0)=0,"Sin datos",IFERROR(VLOOKUP(B29,Detalle!$A:$AA,$J$1,0),"Sin datos")),"")</f>
        <v>1</v>
      </c>
      <c r="K29" s="34" t="s">
        <v>293</v>
      </c>
      <c r="L29" s="141">
        <f t="shared" si="0"/>
        <v>3990</v>
      </c>
      <c r="M29" s="142" t="str">
        <f t="shared" si="1"/>
        <v>Escenario 1</v>
      </c>
      <c r="N29" s="34">
        <f>IFERROR(VLOOKUP(M29,Base!$BJ$28:$BL$36,3,0),0)</f>
        <v>21</v>
      </c>
      <c r="O29" s="143">
        <f>IF(LOOKUP(M29,Base!$X$8:$BG$8)=M29,VLOOKUP(B29,Base!E:BG,N29,0),0)</f>
        <v>1490</v>
      </c>
      <c r="P29" s="143"/>
      <c r="Q29" s="139">
        <f>IFERROR(IF(VLOOKUP(B29,Detalle!$A:$AA,$Q$1,0)=0,"Sin datos",IFERROR(VLOOKUP(B29,Detalle!$A:$AA,$Q$1,0),"Sin datos")),"")</f>
        <v>7790</v>
      </c>
      <c r="R29" s="140">
        <f>IFERROR(IF(VLOOKUP(B29,Detalle!$A:$AA,$R$1,0)=0,"Sin datos",IFERROR(VLOOKUP(B29,Detalle!$A:$AA,$R$1,0),"Sin datos")),"")</f>
        <v>3</v>
      </c>
      <c r="S29" s="139">
        <f>IFERROR(IF(VLOOKUP(B29,Detalle!$A:$AA,$S$1,0)=0,"Sin datos",IFERROR(VLOOKUP(B29,Detalle!$A:$AA,$S$1,0),"Sin datos")),"")</f>
        <v>7790</v>
      </c>
      <c r="T29" s="140">
        <f>IFERROR(IF(VLOOKUP(B29,Detalle!$A:$AA,$T$1,0)=0,"Sin datos",IFERROR(VLOOKUP(B29,Detalle!$A:$AA,$T$1,0),"Sin datos")),"")</f>
        <v>1</v>
      </c>
      <c r="U29" s="139">
        <f>IFERROR(IF(VLOOKUP(B29,Detalle!$A:$AA,$U$1,0)=0,"Sin datos",IFERROR(VLOOKUP(B29,Detalle!$A:$AA,$U$1,0),"Sin datos")),"")</f>
        <v>8990</v>
      </c>
      <c r="V29" s="140">
        <f>IFERROR(IF(VLOOKUP(B29,Detalle!$A:$AA,$V$1,0)=0,"Sin datos",IFERROR(VLOOKUP(B29,Detalle!$A:$AA,$V$1,0),"Sin datos")),"")</f>
        <v>1</v>
      </c>
      <c r="W29" s="34" t="str">
        <f t="shared" si="2"/>
        <v>Si</v>
      </c>
      <c r="X29" s="141">
        <f t="shared" si="3"/>
        <v>7790</v>
      </c>
      <c r="Y29" s="141" t="str">
        <f t="shared" si="4"/>
        <v>Escenario 1</v>
      </c>
      <c r="Z29" s="34">
        <f>IFERROR(VLOOKUP(Y29,Base!$BJ$19:$BL$27,3,0),0)</f>
        <v>22</v>
      </c>
      <c r="AA29" s="143">
        <f>IF(LOOKUP(Y29,Base!$X$8:$BG$8)=Y29,VLOOKUP(B29,Base!E:BG,Z29,0),0)</f>
        <v>1490</v>
      </c>
      <c r="AB29" s="143"/>
      <c r="AC29" s="139">
        <f>IFERROR(IF(VLOOKUP(B29,Detalle!$A:$AA,$AC$1,0)=0,"Sin datos",IFERROR(VLOOKUP(B29,Detalle!$A:$AA,$AC$1,0),"Sin datos")),"")</f>
        <v>9990</v>
      </c>
      <c r="AD29" s="140">
        <f>IFERROR(IF(VLOOKUP(B29,Detalle!$A:$AA,$AD$1,0)=0,"Sin datos",IFERROR(VLOOKUP(B29,Detalle!$A:$AA,$AD$1,0),"Sin datos")),"")</f>
        <v>2</v>
      </c>
      <c r="AE29" s="139">
        <f>IFERROR(IF(VLOOKUP(B29,Detalle!$A:$AA,$AE$1,0)=0,"Sin datos",IFERROR(VLOOKUP(B29,Detalle!$A:$AA,$AE$1,0),"Sin datos")),"")</f>
        <v>9990</v>
      </c>
      <c r="AF29" s="140">
        <f>IFERROR(IF(VLOOKUP(B29,Detalle!$A:$AA,$AF$1,0)=0,"Sin datos",IFERROR(VLOOKUP(B29,Detalle!$A:$AA,$AF$1,0),"Sin datos")),"")</f>
        <v>5</v>
      </c>
      <c r="AG29" s="139">
        <f>IFERROR(IF(VLOOKUP(B29,Detalle!$A:$AA,$AG$1,0)=0,"Sin datos",IFERROR(VLOOKUP(B29,Detalle!$A:$AA,$AG$1,0),"Sin datos")),"")</f>
        <v>8990</v>
      </c>
      <c r="AH29" s="140">
        <f>IFERROR(IF(VLOOKUP(B29,Detalle!$A:$AA,$AH$1,0)=0,"Sin datos",IFERROR(VLOOKUP(B29,Detalle!$A:$AA,$AH$1,0),"Sin datos")),"")</f>
        <v>2</v>
      </c>
      <c r="AI29" s="34" t="str">
        <f t="shared" si="5"/>
        <v>Si</v>
      </c>
      <c r="AJ29" s="141">
        <f t="shared" si="6"/>
        <v>8990</v>
      </c>
      <c r="AK29" s="141" t="str">
        <f t="shared" si="7"/>
        <v>Escenario 4</v>
      </c>
      <c r="AL29" s="34">
        <f>IFERROR(VLOOKUP(AK29,Base!$BJ$37:$BL$45,3,0),0)</f>
        <v>35</v>
      </c>
      <c r="AM29" s="143">
        <f>IF(LOOKUP(AK29,Base!$X$8:$BG$8)=AK29,VLOOKUP(B29,Base!E:BG,AL29,0),0)</f>
        <v>1490</v>
      </c>
      <c r="AN29" s="143"/>
      <c r="AO29" s="144"/>
      <c r="AP29" s="144" t="str">
        <f t="shared" si="8"/>
        <v>REVISAR!</v>
      </c>
      <c r="AQ29" s="144"/>
    </row>
    <row r="30" spans="2:43" ht="12.95" customHeight="1" x14ac:dyDescent="0.25">
      <c r="B30" s="39" t="s">
        <v>114</v>
      </c>
      <c r="C30" s="32" t="s">
        <v>260</v>
      </c>
      <c r="D30" s="38">
        <f>VLOOKUP(B30,Base!E:G,3,0)</f>
        <v>328</v>
      </c>
      <c r="E30" s="137">
        <f>IFERROR(IF(VLOOKUP(B30,Detalle!$A:$AA,$E$1,0)=0,"Sin datos",IFERROR(VLOOKUP(B30,Detalle!$A:$AA,$E$1,0),"Sin datos")),"")</f>
        <v>4790</v>
      </c>
      <c r="F30" s="138">
        <f>IFERROR(IF(VLOOKUP(B30,Detalle!$A:$AA,$F$1,0)=0,"Sin datos",IFERROR(VLOOKUP(B30,Detalle!$A:$AA,$F$1,0),"Sin datos")),"")</f>
        <v>2</v>
      </c>
      <c r="G30" s="139">
        <f>IFERROR(IF(VLOOKUP(B30,Detalle!$A:$AA,$G$1,0)=0,"Sin datos",IFERROR(VLOOKUP(B30,Detalle!$A:$AA,$G$1,0),"Sin datos")),"")</f>
        <v>4850</v>
      </c>
      <c r="H30" s="140">
        <f>IFERROR(IF(VLOOKUP(B30,Detalle!$A:$AA,$H$1,0)=0,"Sin datos",IFERROR(VLOOKUP(B30,Detalle!$A:$AA,$H$1,0),"Sin datos")),"")</f>
        <v>1</v>
      </c>
      <c r="I30" s="139">
        <f>IFERROR(IF(VLOOKUP(B30,Detalle!$A:$AA,$I$1,0)=0,"Sin datos",IFERROR(VLOOKUP(B30,Detalle!$A:$AA,$I$1,0),"Sin datos")),"")</f>
        <v>3990</v>
      </c>
      <c r="J30" s="140">
        <f>IFERROR(IF(VLOOKUP(B30,Detalle!$A:$AA,$J$1,0)=0,"Sin datos",IFERROR(VLOOKUP(B30,Detalle!$A:$AA,$J$1,0),"Sin datos")),"")</f>
        <v>1</v>
      </c>
      <c r="K30" s="34" t="s">
        <v>293</v>
      </c>
      <c r="L30" s="141">
        <f t="shared" si="0"/>
        <v>3990</v>
      </c>
      <c r="M30" s="142" t="str">
        <f t="shared" si="1"/>
        <v>Escenario 1</v>
      </c>
      <c r="N30" s="34">
        <f>IFERROR(VLOOKUP(M30,Base!$BJ$28:$BL$36,3,0),0)</f>
        <v>21</v>
      </c>
      <c r="O30" s="143">
        <f>IF(LOOKUP(M30,Base!$X$8:$BG$8)=M30,VLOOKUP(B30,Base!E:BG,N30,0),0)</f>
        <v>1490</v>
      </c>
      <c r="P30" s="143"/>
      <c r="Q30" s="139">
        <f>IFERROR(IF(VLOOKUP(B30,Detalle!$A:$AA,$Q$1,0)=0,"Sin datos",IFERROR(VLOOKUP(B30,Detalle!$A:$AA,$Q$1,0),"Sin datos")),"")</f>
        <v>7790</v>
      </c>
      <c r="R30" s="140">
        <f>IFERROR(IF(VLOOKUP(B30,Detalle!$A:$AA,$R$1,0)=0,"Sin datos",IFERROR(VLOOKUP(B30,Detalle!$A:$AA,$R$1,0),"Sin datos")),"")</f>
        <v>3</v>
      </c>
      <c r="S30" s="139">
        <f>IFERROR(IF(VLOOKUP(B30,Detalle!$A:$AA,$S$1,0)=0,"Sin datos",IFERROR(VLOOKUP(B30,Detalle!$A:$AA,$S$1,0),"Sin datos")),"")</f>
        <v>7790</v>
      </c>
      <c r="T30" s="140">
        <f>IFERROR(IF(VLOOKUP(B30,Detalle!$A:$AA,$T$1,0)=0,"Sin datos",IFERROR(VLOOKUP(B30,Detalle!$A:$AA,$T$1,0),"Sin datos")),"")</f>
        <v>1</v>
      </c>
      <c r="U30" s="139">
        <f>IFERROR(IF(VLOOKUP(B30,Detalle!$A:$AA,$U$1,0)=0,"Sin datos",IFERROR(VLOOKUP(B30,Detalle!$A:$AA,$U$1,0),"Sin datos")),"")</f>
        <v>8990</v>
      </c>
      <c r="V30" s="140">
        <f>IFERROR(IF(VLOOKUP(B30,Detalle!$A:$AA,$V$1,0)=0,"Sin datos",IFERROR(VLOOKUP(B30,Detalle!$A:$AA,$V$1,0),"Sin datos")),"")</f>
        <v>1</v>
      </c>
      <c r="W30" s="34" t="str">
        <f t="shared" si="2"/>
        <v>Si</v>
      </c>
      <c r="X30" s="141">
        <f t="shared" si="3"/>
        <v>7790</v>
      </c>
      <c r="Y30" s="141" t="str">
        <f t="shared" si="4"/>
        <v>Escenario 1</v>
      </c>
      <c r="Z30" s="34">
        <f>IFERROR(VLOOKUP(Y30,Base!$BJ$19:$BL$27,3,0),0)</f>
        <v>22</v>
      </c>
      <c r="AA30" s="143">
        <f>IF(LOOKUP(Y30,Base!$X$8:$BG$8)=Y30,VLOOKUP(B30,Base!E:BG,Z30,0),0)</f>
        <v>1490</v>
      </c>
      <c r="AB30" s="143"/>
      <c r="AC30" s="139">
        <f>IFERROR(IF(VLOOKUP(B30,Detalle!$A:$AA,$AC$1,0)=0,"Sin datos",IFERROR(VLOOKUP(B30,Detalle!$A:$AA,$AC$1,0),"Sin datos")),"")</f>
        <v>9990</v>
      </c>
      <c r="AD30" s="140">
        <f>IFERROR(IF(VLOOKUP(B30,Detalle!$A:$AA,$AD$1,0)=0,"Sin datos",IFERROR(VLOOKUP(B30,Detalle!$A:$AA,$AD$1,0),"Sin datos")),"")</f>
        <v>2</v>
      </c>
      <c r="AE30" s="139">
        <f>IFERROR(IF(VLOOKUP(B30,Detalle!$A:$AA,$AE$1,0)=0,"Sin datos",IFERROR(VLOOKUP(B30,Detalle!$A:$AA,$AE$1,0),"Sin datos")),"")</f>
        <v>9990</v>
      </c>
      <c r="AF30" s="140">
        <f>IFERROR(IF(VLOOKUP(B30,Detalle!$A:$AA,$AF$1,0)=0,"Sin datos",IFERROR(VLOOKUP(B30,Detalle!$A:$AA,$AF$1,0),"Sin datos")),"")</f>
        <v>5</v>
      </c>
      <c r="AG30" s="139">
        <f>IFERROR(IF(VLOOKUP(B30,Detalle!$A:$AA,$AG$1,0)=0,"Sin datos",IFERROR(VLOOKUP(B30,Detalle!$A:$AA,$AG$1,0),"Sin datos")),"")</f>
        <v>8990</v>
      </c>
      <c r="AH30" s="140">
        <f>IFERROR(IF(VLOOKUP(B30,Detalle!$A:$AA,$AH$1,0)=0,"Sin datos",IFERROR(VLOOKUP(B30,Detalle!$A:$AA,$AH$1,0),"Sin datos")),"")</f>
        <v>2</v>
      </c>
      <c r="AI30" s="34" t="str">
        <f t="shared" si="5"/>
        <v>Si</v>
      </c>
      <c r="AJ30" s="141">
        <f t="shared" si="6"/>
        <v>8990</v>
      </c>
      <c r="AK30" s="141" t="str">
        <f t="shared" si="7"/>
        <v>Escenario 4</v>
      </c>
      <c r="AL30" s="34">
        <f>IFERROR(VLOOKUP(AK30,Base!$BJ$37:$BL$45,3,0),0)</f>
        <v>35</v>
      </c>
      <c r="AM30" s="143">
        <f>IF(LOOKUP(AK30,Base!$X$8:$BG$8)=AK30,VLOOKUP(B30,Base!E:BG,AL30,0),0)</f>
        <v>1490</v>
      </c>
      <c r="AN30" s="143"/>
      <c r="AO30" s="144"/>
      <c r="AP30" s="144" t="str">
        <f t="shared" si="8"/>
        <v>REVISAR!</v>
      </c>
      <c r="AQ30" s="144"/>
    </row>
    <row r="31" spans="2:43" ht="12.95" customHeight="1" x14ac:dyDescent="0.25">
      <c r="B31" s="39" t="s">
        <v>127</v>
      </c>
      <c r="C31" s="32" t="s">
        <v>258</v>
      </c>
      <c r="D31" s="38">
        <f>VLOOKUP(B31,Base!E:G,3,0)</f>
        <v>347</v>
      </c>
      <c r="E31" s="137">
        <f>IFERROR(IF(VLOOKUP(B31,Detalle!$A:$AA,$E$1,0)=0,"Sin datos",IFERROR(VLOOKUP(B31,Detalle!$A:$AA,$E$1,0),"Sin datos")),"")</f>
        <v>3990</v>
      </c>
      <c r="F31" s="138">
        <f>IFERROR(IF(VLOOKUP(B31,Detalle!$A:$AA,$F$1,0)=0,"Sin datos",IFERROR(VLOOKUP(B31,Detalle!$A:$AA,$F$1,0),"Sin datos")),"")</f>
        <v>2</v>
      </c>
      <c r="G31" s="139">
        <f>IFERROR(IF(VLOOKUP(B31,Detalle!$A:$AA,$G$1,0)=0,"Sin datos",IFERROR(VLOOKUP(B31,Detalle!$A:$AA,$G$1,0),"Sin datos")),"")</f>
        <v>5350</v>
      </c>
      <c r="H31" s="140">
        <f>IFERROR(IF(VLOOKUP(B31,Detalle!$A:$AA,$H$1,0)=0,"Sin datos",IFERROR(VLOOKUP(B31,Detalle!$A:$AA,$H$1,0),"Sin datos")),"")</f>
        <v>2</v>
      </c>
      <c r="I31" s="139">
        <f>IFERROR(IF(VLOOKUP(B31,Detalle!$A:$AA,$I$1,0)=0,"Sin datos",IFERROR(VLOOKUP(B31,Detalle!$A:$AA,$I$1,0),"Sin datos")),"")</f>
        <v>3990</v>
      </c>
      <c r="J31" s="140">
        <f>IFERROR(IF(VLOOKUP(B31,Detalle!$A:$AA,$J$1,0)=0,"Sin datos",IFERROR(VLOOKUP(B31,Detalle!$A:$AA,$J$1,0),"Sin datos")),"")</f>
        <v>2</v>
      </c>
      <c r="K31" s="34" t="s">
        <v>293</v>
      </c>
      <c r="L31" s="141">
        <f t="shared" si="0"/>
        <v>3990</v>
      </c>
      <c r="M31" s="142" t="str">
        <f t="shared" si="1"/>
        <v>Escenario 4</v>
      </c>
      <c r="N31" s="34">
        <f>IFERROR(VLOOKUP(M31,Base!$BJ$28:$BL$36,3,0),0)</f>
        <v>33</v>
      </c>
      <c r="O31" s="143">
        <f>IF(LOOKUP(M31,Base!$X$8:$BG$8)=M31,VLOOKUP(B31,Base!E:BG,N31,0),0)</f>
        <v>1490</v>
      </c>
      <c r="P31" s="143"/>
      <c r="Q31" s="139">
        <f>IFERROR(IF(VLOOKUP(B31,Detalle!$A:$AA,$Q$1,0)=0,"Sin datos",IFERROR(VLOOKUP(B31,Detalle!$A:$AA,$Q$1,0),"Sin datos")),"")</f>
        <v>10590</v>
      </c>
      <c r="R31" s="140">
        <f>IFERROR(IF(VLOOKUP(B31,Detalle!$A:$AA,$R$1,0)=0,"Sin datos",IFERROR(VLOOKUP(B31,Detalle!$A:$AA,$R$1,0),"Sin datos")),"")</f>
        <v>3</v>
      </c>
      <c r="S31" s="139">
        <f>IFERROR(IF(VLOOKUP(B31,Detalle!$A:$AA,$S$1,0)=0,"Sin datos",IFERROR(VLOOKUP(B31,Detalle!$A:$AA,$S$1,0),"Sin datos")),"")</f>
        <v>10650</v>
      </c>
      <c r="T31" s="140">
        <f>IFERROR(IF(VLOOKUP(B31,Detalle!$A:$AA,$T$1,0)=0,"Sin datos",IFERROR(VLOOKUP(B31,Detalle!$A:$AA,$T$1,0),"Sin datos")),"")</f>
        <v>2</v>
      </c>
      <c r="U31" s="139">
        <f>IFERROR(IF(VLOOKUP(B31,Detalle!$A:$AA,$U$1,0)=0,"Sin datos",IFERROR(VLOOKUP(B31,Detalle!$A:$AA,$U$1,0),"Sin datos")),"")</f>
        <v>10990</v>
      </c>
      <c r="V31" s="140">
        <f>IFERROR(IF(VLOOKUP(B31,Detalle!$A:$AA,$V$1,0)=0,"Sin datos",IFERROR(VLOOKUP(B31,Detalle!$A:$AA,$V$1,0),"Sin datos")),"")</f>
        <v>2</v>
      </c>
      <c r="W31" s="34" t="str">
        <f t="shared" si="2"/>
        <v>Si</v>
      </c>
      <c r="X31" s="141">
        <f t="shared" si="3"/>
        <v>10590</v>
      </c>
      <c r="Y31" s="141" t="str">
        <f t="shared" si="4"/>
        <v>Escenario 1</v>
      </c>
      <c r="Z31" s="34">
        <f>IFERROR(VLOOKUP(Y31,Base!$BJ$19:$BL$27,3,0),0)</f>
        <v>22</v>
      </c>
      <c r="AA31" s="143">
        <f>IF(LOOKUP(Y31,Base!$X$8:$BG$8)=Y31,VLOOKUP(B31,Base!E:BG,Z31,0),0)</f>
        <v>1490</v>
      </c>
      <c r="AB31" s="143"/>
      <c r="AC31" s="139">
        <f>IFERROR(IF(VLOOKUP(B31,Detalle!$A:$AA,$AC$1,0)=0,"Sin datos",IFERROR(VLOOKUP(B31,Detalle!$A:$AA,$AC$1,0),"Sin datos")),"")</f>
        <v>12990</v>
      </c>
      <c r="AD31" s="140">
        <f>IFERROR(IF(VLOOKUP(B31,Detalle!$A:$AA,$AD$1,0)=0,"Sin datos",IFERROR(VLOOKUP(B31,Detalle!$A:$AA,$AD$1,0),"Sin datos")),"")</f>
        <v>2</v>
      </c>
      <c r="AE31" s="139">
        <f>IFERROR(IF(VLOOKUP(B31,Detalle!$A:$AA,$AE$1,0)=0,"Sin datos",IFERROR(VLOOKUP(B31,Detalle!$A:$AA,$AE$1,0),"Sin datos")),"")</f>
        <v>10650</v>
      </c>
      <c r="AF31" s="140">
        <f>IFERROR(IF(VLOOKUP(B31,Detalle!$A:$AA,$AF$1,0)=0,"Sin datos",IFERROR(VLOOKUP(B31,Detalle!$A:$AA,$AF$1,0),"Sin datos")),"")</f>
        <v>9</v>
      </c>
      <c r="AG31" s="139">
        <f>IFERROR(IF(VLOOKUP(B31,Detalle!$A:$AA,$AG$1,0)=0,"Sin datos",IFERROR(VLOOKUP(B31,Detalle!$A:$AA,$AG$1,0),"Sin datos")),"")</f>
        <v>10990</v>
      </c>
      <c r="AH31" s="140">
        <f>IFERROR(IF(VLOOKUP(B31,Detalle!$A:$AA,$AH$1,0)=0,"Sin datos",IFERROR(VLOOKUP(B31,Detalle!$A:$AA,$AH$1,0),"Sin datos")),"")</f>
        <v>3</v>
      </c>
      <c r="AI31" s="34" t="str">
        <f t="shared" si="5"/>
        <v>Si</v>
      </c>
      <c r="AJ31" s="141">
        <f t="shared" si="6"/>
        <v>10650</v>
      </c>
      <c r="AK31" s="141" t="str">
        <f t="shared" si="7"/>
        <v>Escenario 6</v>
      </c>
      <c r="AL31" s="34">
        <f>IFERROR(VLOOKUP(AK31,Base!$BJ$37:$BL$45,3,0),0)</f>
        <v>43</v>
      </c>
      <c r="AM31" s="143">
        <f>IF(LOOKUP(AK31,Base!$X$8:$BG$8)=AK31,VLOOKUP(B31,Base!E:BG,AL31,0),0)</f>
        <v>1490</v>
      </c>
      <c r="AN31" s="143"/>
      <c r="AO31" s="144"/>
      <c r="AP31" s="144" t="str">
        <f t="shared" si="8"/>
        <v>REVISAR!</v>
      </c>
      <c r="AQ31" s="144"/>
    </row>
    <row r="32" spans="2:43" ht="12.75" customHeight="1" x14ac:dyDescent="0.25">
      <c r="B32" s="39" t="s">
        <v>106</v>
      </c>
      <c r="C32" s="32" t="s">
        <v>258</v>
      </c>
      <c r="D32" s="38">
        <f>VLOOKUP(B32,Base!E:G,3,0)</f>
        <v>316</v>
      </c>
      <c r="E32" s="137">
        <f>IFERROR(IF(VLOOKUP(B32,Detalle!$A:$AA,$E$1,0)=0,"Sin datos",IFERROR(VLOOKUP(B32,Detalle!$A:$AA,$E$1,0),"Sin datos")),"")</f>
        <v>3990</v>
      </c>
      <c r="F32" s="138">
        <f>IFERROR(IF(VLOOKUP(B32,Detalle!$A:$AA,$F$1,0)=0,"Sin datos",IFERROR(VLOOKUP(B32,Detalle!$A:$AA,$F$1,0),"Sin datos")),"")</f>
        <v>2</v>
      </c>
      <c r="G32" s="139">
        <f>IFERROR(IF(VLOOKUP(B32,Detalle!$A:$AA,$G$1,0)=0,"Sin datos",IFERROR(VLOOKUP(B32,Detalle!$A:$AA,$G$1,0),"Sin datos")),"")</f>
        <v>4990</v>
      </c>
      <c r="H32" s="140">
        <f>IFERROR(IF(VLOOKUP(B32,Detalle!$A:$AA,$H$1,0)=0,"Sin datos",IFERROR(VLOOKUP(B32,Detalle!$A:$AA,$H$1,0),"Sin datos")),"")</f>
        <v>2</v>
      </c>
      <c r="I32" s="139">
        <f>IFERROR(IF(VLOOKUP(B32,Detalle!$A:$AA,$I$1,0)=0,"Sin datos",IFERROR(VLOOKUP(B32,Detalle!$A:$AA,$I$1,0),"Sin datos")),"")</f>
        <v>3990</v>
      </c>
      <c r="J32" s="140">
        <f>IFERROR(IF(VLOOKUP(B32,Detalle!$A:$AA,$J$1,0)=0,"Sin datos",IFERROR(VLOOKUP(B32,Detalle!$A:$AA,$J$1,0),"Sin datos")),"")</f>
        <v>2</v>
      </c>
      <c r="K32" s="34" t="s">
        <v>293</v>
      </c>
      <c r="L32" s="141">
        <f t="shared" si="0"/>
        <v>3990</v>
      </c>
      <c r="M32" s="142" t="str">
        <f t="shared" si="1"/>
        <v>Escenario 4</v>
      </c>
      <c r="N32" s="34">
        <f>IFERROR(VLOOKUP(M32,Base!$BJ$28:$BL$36,3,0),0)</f>
        <v>33</v>
      </c>
      <c r="O32" s="143">
        <f>IF(LOOKUP(M32,Base!$X$8:$BG$8)=M32,VLOOKUP(B32,Base!E:BG,N32,0),0)</f>
        <v>1490</v>
      </c>
      <c r="P32" s="143">
        <v>3990</v>
      </c>
      <c r="Q32" s="139">
        <f>IFERROR(IF(VLOOKUP(B32,Detalle!$A:$AA,$Q$1,0)=0,"Sin datos",IFERROR(VLOOKUP(B32,Detalle!$A:$AA,$Q$1,0),"Sin datos")),"")</f>
        <v>7490</v>
      </c>
      <c r="R32" s="140">
        <f>IFERROR(IF(VLOOKUP(B32,Detalle!$A:$AA,$R$1,0)=0,"Sin datos",IFERROR(VLOOKUP(B32,Detalle!$A:$AA,$R$1,0),"Sin datos")),"")</f>
        <v>3</v>
      </c>
      <c r="S32" s="139">
        <f>IFERROR(IF(VLOOKUP(B32,Detalle!$A:$AA,$S$1,0)=0,"Sin datos",IFERROR(VLOOKUP(B32,Detalle!$A:$AA,$S$1,0),"Sin datos")),"")</f>
        <v>7490</v>
      </c>
      <c r="T32" s="140">
        <f>IFERROR(IF(VLOOKUP(B32,Detalle!$A:$AA,$T$1,0)=0,"Sin datos",IFERROR(VLOOKUP(B32,Detalle!$A:$AA,$T$1,0),"Sin datos")),"")</f>
        <v>1</v>
      </c>
      <c r="U32" s="139">
        <f>IFERROR(IF(VLOOKUP(B32,Detalle!$A:$AA,$U$1,0)=0,"Sin datos",IFERROR(VLOOKUP(B32,Detalle!$A:$AA,$U$1,0),"Sin datos")),"")</f>
        <v>9990</v>
      </c>
      <c r="V32" s="140">
        <f>IFERROR(IF(VLOOKUP(B32,Detalle!$A:$AA,$V$1,0)=0,"Sin datos",IFERROR(VLOOKUP(B32,Detalle!$A:$AA,$V$1,0),"Sin datos")),"")</f>
        <v>2</v>
      </c>
      <c r="W32" s="34" t="str">
        <f t="shared" si="2"/>
        <v>Si</v>
      </c>
      <c r="X32" s="141">
        <f t="shared" si="3"/>
        <v>7490</v>
      </c>
      <c r="Y32" s="141" t="str">
        <f t="shared" si="4"/>
        <v>Escenario 1</v>
      </c>
      <c r="Z32" s="34">
        <f>IFERROR(VLOOKUP(Y32,Base!$BJ$19:$BL$27,3,0),0)</f>
        <v>22</v>
      </c>
      <c r="AA32" s="143">
        <f>IF(LOOKUP(Y32,Base!$X$8:$BG$8)=Y32,VLOOKUP(B32,Base!E:BG,Z32,0),0)</f>
        <v>1490</v>
      </c>
      <c r="AB32" s="143">
        <v>8990</v>
      </c>
      <c r="AC32" s="139">
        <f>IFERROR(IF(VLOOKUP(B32,Detalle!$A:$AA,$AC$1,0)=0,"Sin datos",IFERROR(VLOOKUP(B32,Detalle!$A:$AA,$AC$1,0),"Sin datos")),"")</f>
        <v>11990</v>
      </c>
      <c r="AD32" s="140">
        <f>IFERROR(IF(VLOOKUP(B32,Detalle!$A:$AA,$AD$1,0)=0,"Sin datos",IFERROR(VLOOKUP(B32,Detalle!$A:$AA,$AD$1,0),"Sin datos")),"")</f>
        <v>2</v>
      </c>
      <c r="AE32" s="139">
        <f>IFERROR(IF(VLOOKUP(B32,Detalle!$A:$AA,$AE$1,0)=0,"Sin datos",IFERROR(VLOOKUP(B32,Detalle!$A:$AA,$AE$1,0),"Sin datos")),"")</f>
        <v>11990</v>
      </c>
      <c r="AF32" s="140">
        <f>IFERROR(IF(VLOOKUP(B32,Detalle!$A:$AA,$AF$1,0)=0,"Sin datos",IFERROR(VLOOKUP(B32,Detalle!$A:$AA,$AF$1,0),"Sin datos")),"")</f>
        <v>7</v>
      </c>
      <c r="AG32" s="139">
        <f>IFERROR(IF(VLOOKUP(B32,Detalle!$A:$AA,$AG$1,0)=0,"Sin datos",IFERROR(VLOOKUP(B32,Detalle!$A:$AA,$AG$1,0),"Sin datos")),"")</f>
        <v>9990</v>
      </c>
      <c r="AH32" s="140">
        <f>IFERROR(IF(VLOOKUP(B32,Detalle!$A:$AA,$AH$1,0)=0,"Sin datos",IFERROR(VLOOKUP(B32,Detalle!$A:$AA,$AH$1,0),"Sin datos")),"")</f>
        <v>3</v>
      </c>
      <c r="AI32" s="34" t="str">
        <f t="shared" si="5"/>
        <v>Si</v>
      </c>
      <c r="AJ32" s="141">
        <f t="shared" si="6"/>
        <v>9990</v>
      </c>
      <c r="AK32" s="141" t="str">
        <f t="shared" si="7"/>
        <v>Escenario 6</v>
      </c>
      <c r="AL32" s="34">
        <f>IFERROR(VLOOKUP(AK32,Base!$BJ$37:$BL$45,3,0),0)</f>
        <v>43</v>
      </c>
      <c r="AM32" s="143">
        <f>IF(LOOKUP(AK32,Base!$X$8:$BG$8)=AK32,VLOOKUP(B32,Base!E:BG,AL32,0),0)</f>
        <v>1490</v>
      </c>
      <c r="AN32" s="143"/>
      <c r="AO32" s="144"/>
      <c r="AP32" s="144"/>
      <c r="AQ32" s="144"/>
    </row>
    <row r="33" spans="2:43" ht="12.95" customHeight="1" x14ac:dyDescent="0.25">
      <c r="B33" s="39" t="s">
        <v>108</v>
      </c>
      <c r="C33" s="32" t="s">
        <v>260</v>
      </c>
      <c r="D33" s="38">
        <f>VLOOKUP(B33,Base!E:G,3,0)</f>
        <v>320</v>
      </c>
      <c r="E33" s="137">
        <f>IFERROR(IF(VLOOKUP(B33,Detalle!$A:$AA,$E$1,0)=0,"Sin datos",IFERROR(VLOOKUP(B33,Detalle!$A:$AA,$E$1,0),"Sin datos")),"")</f>
        <v>4790</v>
      </c>
      <c r="F33" s="138">
        <f>IFERROR(IF(VLOOKUP(B33,Detalle!$A:$AA,$F$1,0)=0,"Sin datos",IFERROR(VLOOKUP(B33,Detalle!$A:$AA,$F$1,0),"Sin datos")),"")</f>
        <v>2</v>
      </c>
      <c r="G33" s="139">
        <f>IFERROR(IF(VLOOKUP(B33,Detalle!$A:$AA,$G$1,0)=0,"Sin datos",IFERROR(VLOOKUP(B33,Detalle!$A:$AA,$G$1,0),"Sin datos")),"")</f>
        <v>4850</v>
      </c>
      <c r="H33" s="140">
        <f>IFERROR(IF(VLOOKUP(B33,Detalle!$A:$AA,$H$1,0)=0,"Sin datos",IFERROR(VLOOKUP(B33,Detalle!$A:$AA,$H$1,0),"Sin datos")),"")</f>
        <v>1</v>
      </c>
      <c r="I33" s="139">
        <f>IFERROR(IF(VLOOKUP(B33,Detalle!$A:$AA,$I$1,0)=0,"Sin datos",IFERROR(VLOOKUP(B33,Detalle!$A:$AA,$I$1,0),"Sin datos")),"")</f>
        <v>3990</v>
      </c>
      <c r="J33" s="140">
        <f>IFERROR(IF(VLOOKUP(B33,Detalle!$A:$AA,$J$1,0)=0,"Sin datos",IFERROR(VLOOKUP(B33,Detalle!$A:$AA,$J$1,0),"Sin datos")),"")</f>
        <v>1</v>
      </c>
      <c r="K33" s="34" t="s">
        <v>293</v>
      </c>
      <c r="L33" s="141">
        <f t="shared" si="0"/>
        <v>3990</v>
      </c>
      <c r="M33" s="142" t="str">
        <f t="shared" si="1"/>
        <v>Escenario 1</v>
      </c>
      <c r="N33" s="34">
        <f>IFERROR(VLOOKUP(M33,Base!$BJ$28:$BL$36,3,0),0)</f>
        <v>21</v>
      </c>
      <c r="O33" s="143">
        <f>IF(LOOKUP(M33,Base!$X$8:$BG$8)=M33,VLOOKUP(B33,Base!E:BG,N33,0),0)</f>
        <v>1490</v>
      </c>
      <c r="P33" s="143"/>
      <c r="Q33" s="139">
        <f>IFERROR(IF(VLOOKUP(B33,Detalle!$A:$AA,$Q$1,0)=0,"Sin datos",IFERROR(VLOOKUP(B33,Detalle!$A:$AA,$Q$1,0),"Sin datos")),"")</f>
        <v>7790</v>
      </c>
      <c r="R33" s="140">
        <f>IFERROR(IF(VLOOKUP(B33,Detalle!$A:$AA,$R$1,0)=0,"Sin datos",IFERROR(VLOOKUP(B33,Detalle!$A:$AA,$R$1,0),"Sin datos")),"")</f>
        <v>3</v>
      </c>
      <c r="S33" s="139">
        <f>IFERROR(IF(VLOOKUP(B33,Detalle!$A:$AA,$S$1,0)=0,"Sin datos",IFERROR(VLOOKUP(B33,Detalle!$A:$AA,$S$1,0),"Sin datos")),"")</f>
        <v>7790</v>
      </c>
      <c r="T33" s="140">
        <f>IFERROR(IF(VLOOKUP(B33,Detalle!$A:$AA,$T$1,0)=0,"Sin datos",IFERROR(VLOOKUP(B33,Detalle!$A:$AA,$T$1,0),"Sin datos")),"")</f>
        <v>1</v>
      </c>
      <c r="U33" s="139">
        <f>IFERROR(IF(VLOOKUP(B33,Detalle!$A:$AA,$U$1,0)=0,"Sin datos",IFERROR(VLOOKUP(B33,Detalle!$A:$AA,$U$1,0),"Sin datos")),"")</f>
        <v>8990</v>
      </c>
      <c r="V33" s="140">
        <f>IFERROR(IF(VLOOKUP(B33,Detalle!$A:$AA,$V$1,0)=0,"Sin datos",IFERROR(VLOOKUP(B33,Detalle!$A:$AA,$V$1,0),"Sin datos")),"")</f>
        <v>1</v>
      </c>
      <c r="W33" s="34" t="str">
        <f t="shared" si="2"/>
        <v>Si</v>
      </c>
      <c r="X33" s="141">
        <f t="shared" si="3"/>
        <v>7790</v>
      </c>
      <c r="Y33" s="141" t="str">
        <f t="shared" si="4"/>
        <v>Escenario 1</v>
      </c>
      <c r="Z33" s="34">
        <f>IFERROR(VLOOKUP(Y33,Base!$BJ$19:$BL$27,3,0),0)</f>
        <v>22</v>
      </c>
      <c r="AA33" s="143">
        <f>IF(LOOKUP(Y33,Base!$X$8:$BG$8)=Y33,VLOOKUP(B33,Base!E:BG,Z33,0),0)</f>
        <v>1490</v>
      </c>
      <c r="AB33" s="143"/>
      <c r="AC33" s="139">
        <f>IFERROR(IF(VLOOKUP(B33,Detalle!$A:$AA,$AC$1,0)=0,"Sin datos",IFERROR(VLOOKUP(B33,Detalle!$A:$AA,$AC$1,0),"Sin datos")),"")</f>
        <v>9490</v>
      </c>
      <c r="AD33" s="140">
        <f>IFERROR(IF(VLOOKUP(B33,Detalle!$A:$AA,$AD$1,0)=0,"Sin datos",IFERROR(VLOOKUP(B33,Detalle!$A:$AA,$AD$1,0),"Sin datos")),"")</f>
        <v>2</v>
      </c>
      <c r="AE33" s="139">
        <f>IFERROR(IF(VLOOKUP(B33,Detalle!$A:$AA,$AE$1,0)=0,"Sin datos",IFERROR(VLOOKUP(B33,Detalle!$A:$AA,$AE$1,0),"Sin datos")),"")</f>
        <v>9490</v>
      </c>
      <c r="AF33" s="140">
        <f>IFERROR(IF(VLOOKUP(B33,Detalle!$A:$AA,$AF$1,0)=0,"Sin datos",IFERROR(VLOOKUP(B33,Detalle!$A:$AA,$AF$1,0),"Sin datos")),"")</f>
        <v>5</v>
      </c>
      <c r="AG33" s="139">
        <f>IFERROR(IF(VLOOKUP(B33,Detalle!$A:$AA,$AG$1,0)=0,"Sin datos",IFERROR(VLOOKUP(B33,Detalle!$A:$AA,$AG$1,0),"Sin datos")),"")</f>
        <v>8990</v>
      </c>
      <c r="AH33" s="140">
        <f>IFERROR(IF(VLOOKUP(B33,Detalle!$A:$AA,$AH$1,0)=0,"Sin datos",IFERROR(VLOOKUP(B33,Detalle!$A:$AA,$AH$1,0),"Sin datos")),"")</f>
        <v>2</v>
      </c>
      <c r="AI33" s="34" t="str">
        <f t="shared" si="5"/>
        <v>Si</v>
      </c>
      <c r="AJ33" s="141">
        <f t="shared" si="6"/>
        <v>8990</v>
      </c>
      <c r="AK33" s="141" t="str">
        <f t="shared" si="7"/>
        <v>Escenario 4</v>
      </c>
      <c r="AL33" s="34">
        <f>IFERROR(VLOOKUP(AK33,Base!$BJ$37:$BL$45,3,0),0)</f>
        <v>35</v>
      </c>
      <c r="AM33" s="143">
        <f>IF(LOOKUP(AK33,Base!$X$8:$BG$8)=AK33,VLOOKUP(B33,Base!E:BG,AL33,0),0)</f>
        <v>1490</v>
      </c>
      <c r="AN33" s="143"/>
      <c r="AO33" s="144"/>
      <c r="AP33" s="144" t="str">
        <f>IF(AM33&lt;=AA33,"REVISAR!","ok")</f>
        <v>REVISAR!</v>
      </c>
      <c r="AQ33" s="144"/>
    </row>
    <row r="34" spans="2:43" ht="12.75" customHeight="1" x14ac:dyDescent="0.25">
      <c r="B34" s="39" t="s">
        <v>150</v>
      </c>
      <c r="C34" s="32" t="s">
        <v>260</v>
      </c>
      <c r="D34" s="38">
        <f>VLOOKUP(B34,Base!E:G,3,0)</f>
        <v>331</v>
      </c>
      <c r="E34" s="137">
        <f>IFERROR(IF(VLOOKUP(B34,Detalle!$A:$AA,$E$1,0)=0,"Sin datos",IFERROR(VLOOKUP(B34,Detalle!$A:$AA,$E$1,0),"Sin datos")),"")</f>
        <v>3990</v>
      </c>
      <c r="F34" s="138">
        <f>IFERROR(IF(VLOOKUP(B34,Detalle!$A:$AA,$F$1,0)=0,"Sin datos",IFERROR(VLOOKUP(B34,Detalle!$A:$AA,$F$1,0),"Sin datos")),"")</f>
        <v>2</v>
      </c>
      <c r="G34" s="139" t="str">
        <f>IFERROR(IF(VLOOKUP(B34,Detalle!$A:$AA,$G$1,0)=0,"Sin datos",IFERROR(VLOOKUP(B34,Detalle!$A:$AA,$G$1,0),"Sin datos")),"")</f>
        <v>Sin datos</v>
      </c>
      <c r="H34" s="140" t="str">
        <f>IFERROR(IF(VLOOKUP(B34,Detalle!$A:$AA,$H$1,0)=0,"Sin datos",IFERROR(VLOOKUP(B34,Detalle!$A:$AA,$H$1,0),"Sin datos")),"")</f>
        <v>Sin datos</v>
      </c>
      <c r="I34" s="139" t="str">
        <f>IFERROR(IF(VLOOKUP(B34,Detalle!$A:$AA,$I$1,0)=0,"Sin datos",IFERROR(VLOOKUP(B34,Detalle!$A:$AA,$I$1,0),"Sin datos")),"")</f>
        <v>Sin datos</v>
      </c>
      <c r="J34" s="140" t="str">
        <f>IFERROR(IF(VLOOKUP(B34,Detalle!$A:$AA,$J$1,0)=0,"Sin datos",IFERROR(VLOOKUP(B34,Detalle!$A:$AA,$J$1,0),"Sin datos")),"")</f>
        <v>Sin datos</v>
      </c>
      <c r="K34" s="34" t="s">
        <v>293</v>
      </c>
      <c r="L34" s="141">
        <f t="shared" si="0"/>
        <v>3990</v>
      </c>
      <c r="M34" s="142" t="str">
        <f t="shared" si="1"/>
        <v>Escenario 2</v>
      </c>
      <c r="N34" s="34">
        <f>IFERROR(VLOOKUP(M34,Base!$BJ$28:$BL$36,3,0),0)</f>
        <v>25</v>
      </c>
      <c r="O34" s="143">
        <f>IF(LOOKUP(M34,Base!$X$8:$BG$8)=M34,VLOOKUP(B34,Base!E:BG,N34,0),0)</f>
        <v>1490</v>
      </c>
      <c r="P34" s="143"/>
      <c r="Q34" s="139">
        <f>IFERROR(IF(VLOOKUP(B34,Detalle!$A:$AA,$Q$1,0)=0,"Sin datos",IFERROR(VLOOKUP(B34,Detalle!$A:$AA,$Q$1,0),"Sin datos")),"")</f>
        <v>8990</v>
      </c>
      <c r="R34" s="140">
        <f>IFERROR(IF(VLOOKUP(B34,Detalle!$A:$AA,$R$1,0)=0,"Sin datos",IFERROR(VLOOKUP(B34,Detalle!$A:$AA,$R$1,0),"Sin datos")),"")</f>
        <v>3</v>
      </c>
      <c r="S34" s="139" t="str">
        <f>IFERROR(IF(VLOOKUP(B34,Detalle!$A:$AA,$S$1,0)=0,"Sin datos",IFERROR(VLOOKUP(B34,Detalle!$A:$AA,$S$1,0),"Sin datos")),"")</f>
        <v>Sin datos</v>
      </c>
      <c r="T34" s="140" t="str">
        <f>IFERROR(IF(VLOOKUP(B34,Detalle!$A:$AA,$T$1,0)=0,"Sin datos",IFERROR(VLOOKUP(B34,Detalle!$A:$AA,$T$1,0),"Sin datos")),"")</f>
        <v>Sin datos</v>
      </c>
      <c r="U34" s="139" t="str">
        <f>IFERROR(IF(VLOOKUP(B34,Detalle!$A:$AA,$U$1,0)=0,"Sin datos",IFERROR(VLOOKUP(B34,Detalle!$A:$AA,$U$1,0),"Sin datos")),"")</f>
        <v>Sin datos</v>
      </c>
      <c r="V34" s="140" t="str">
        <f>IFERROR(IF(VLOOKUP(B34,Detalle!$A:$AA,$V$1,0)=0,"Sin datos",IFERROR(VLOOKUP(B34,Detalle!$A:$AA,$V$1,0),"Sin datos")),"")</f>
        <v>Sin datos</v>
      </c>
      <c r="W34" s="34" t="str">
        <f t="shared" si="2"/>
        <v>Si</v>
      </c>
      <c r="X34" s="141">
        <f t="shared" si="3"/>
        <v>8990</v>
      </c>
      <c r="Y34" s="141" t="str">
        <f t="shared" si="4"/>
        <v>Escenario 3</v>
      </c>
      <c r="Z34" s="34">
        <f>IFERROR(VLOOKUP(Y34,Base!$BJ$19:$BL$27,3,0),0)</f>
        <v>30</v>
      </c>
      <c r="AA34" s="143" t="str">
        <f>IF(LOOKUP(Y34,Base!$X$8:$BG$8)=Y34,VLOOKUP(B34,Base!E:BG,Z34,0),0)</f>
        <v>Manual</v>
      </c>
      <c r="AB34" s="143"/>
      <c r="AC34" s="139">
        <f>IFERROR(IF(VLOOKUP(B34,Detalle!$A:$AA,$AC$1,0)=0,"Sin datos",IFERROR(VLOOKUP(B34,Detalle!$A:$AA,$AC$1,0),"Sin datos")),"")</f>
        <v>9990</v>
      </c>
      <c r="AD34" s="140">
        <f>IFERROR(IF(VLOOKUP(B34,Detalle!$A:$AA,$AD$1,0)=0,"Sin datos",IFERROR(VLOOKUP(B34,Detalle!$A:$AA,$AD$1,0),"Sin datos")),"")</f>
        <v>2</v>
      </c>
      <c r="AE34" s="139" t="str">
        <f>IFERROR(IF(VLOOKUP(B34,Detalle!$A:$AA,$AE$1,0)=0,"Sin datos",IFERROR(VLOOKUP(B34,Detalle!$A:$AA,$AE$1,0),"Sin datos")),"")</f>
        <v>Sin datos</v>
      </c>
      <c r="AF34" s="140" t="str">
        <f>IFERROR(IF(VLOOKUP(B34,Detalle!$A:$AA,$AF$1,0)=0,"Sin datos",IFERROR(VLOOKUP(B34,Detalle!$A:$AA,$AF$1,0),"Sin datos")),"")</f>
        <v>Sin datos</v>
      </c>
      <c r="AG34" s="139" t="str">
        <f>IFERROR(IF(VLOOKUP(B34,Detalle!$A:$AA,$AG$1,0)=0,"Sin datos",IFERROR(VLOOKUP(B34,Detalle!$A:$AA,$AG$1,0),"Sin datos")),"")</f>
        <v>Sin datos</v>
      </c>
      <c r="AH34" s="140" t="str">
        <f>IFERROR(IF(VLOOKUP(B34,Detalle!$A:$AA,$AH$1,0)=0,"Sin datos",IFERROR(VLOOKUP(B34,Detalle!$A:$AA,$AH$1,0),"Sin datos")),"")</f>
        <v>Sin datos</v>
      </c>
      <c r="AI34" s="34" t="str">
        <f t="shared" si="5"/>
        <v>Si</v>
      </c>
      <c r="AJ34" s="141">
        <f t="shared" si="6"/>
        <v>9990</v>
      </c>
      <c r="AK34" s="141" t="str">
        <f t="shared" si="7"/>
        <v>Escenario 2</v>
      </c>
      <c r="AL34" s="34">
        <f>IFERROR(VLOOKUP(AK34,Base!$BJ$37:$BL$45,3,0),0)</f>
        <v>27</v>
      </c>
      <c r="AM34" s="143">
        <f>IF(LOOKUP(AK34,Base!$X$8:$BG$8)=AK34,VLOOKUP(B34,Base!E:BG,AL34,0),0)</f>
        <v>1490</v>
      </c>
      <c r="AN34" s="143"/>
      <c r="AO34" s="144"/>
      <c r="AP34" s="144" t="str">
        <f>IF(AM34&lt;=AA34,"REVISAR!","ok")</f>
        <v>REVISAR!</v>
      </c>
      <c r="AQ34" s="144"/>
    </row>
    <row r="35" spans="2:43" ht="12.95" customHeight="1" x14ac:dyDescent="0.25">
      <c r="B35" s="39" t="s">
        <v>118</v>
      </c>
      <c r="C35" s="32" t="s">
        <v>260</v>
      </c>
      <c r="D35" s="38">
        <f>VLOOKUP(B35,Base!E:G,3,0)</f>
        <v>334</v>
      </c>
      <c r="E35" s="137" t="str">
        <f>IFERROR(IF(VLOOKUP(B35,Detalle!$A:$AA,$E$1,0)=0,"Sin datos",IFERROR(VLOOKUP(B35,Detalle!$A:$AA,$E$1,0),"Sin datos")),"")</f>
        <v>Sin datos</v>
      </c>
      <c r="F35" s="138" t="str">
        <f>IFERROR(IF(VLOOKUP(B35,Detalle!$A:$AA,$F$1,0)=0,"Sin datos",IFERROR(VLOOKUP(B35,Detalle!$A:$AA,$F$1,0),"Sin datos")),"")</f>
        <v>Sin datos</v>
      </c>
      <c r="G35" s="139">
        <f>IFERROR(IF(VLOOKUP(B35,Detalle!$A:$AA,$G$1,0)=0,"Sin datos",IFERROR(VLOOKUP(B35,Detalle!$A:$AA,$G$1,0),"Sin datos")),"")</f>
        <v>4850</v>
      </c>
      <c r="H35" s="140">
        <f>IFERROR(IF(VLOOKUP(B35,Detalle!$A:$AA,$H$1,0)=0,"Sin datos",IFERROR(VLOOKUP(B35,Detalle!$A:$AA,$H$1,0),"Sin datos")),"")</f>
        <v>1</v>
      </c>
      <c r="I35" s="139">
        <f>IFERROR(IF(VLOOKUP(B35,Detalle!$A:$AA,$I$1,0)=0,"Sin datos",IFERROR(VLOOKUP(B35,Detalle!$A:$AA,$I$1,0),"Sin datos")),"")</f>
        <v>3990</v>
      </c>
      <c r="J35" s="140">
        <f>IFERROR(IF(VLOOKUP(B35,Detalle!$A:$AA,$J$1,0)=0,"Sin datos",IFERROR(VLOOKUP(B35,Detalle!$A:$AA,$J$1,0),"Sin datos")),"")</f>
        <v>1</v>
      </c>
      <c r="K35" s="34" t="s">
        <v>293</v>
      </c>
      <c r="L35" s="141">
        <f t="shared" si="0"/>
        <v>3990</v>
      </c>
      <c r="M35" s="142" t="str">
        <f t="shared" si="1"/>
        <v>Falta info</v>
      </c>
      <c r="N35" s="34">
        <f>IFERROR(VLOOKUP(M35,Base!$BJ$28:$BL$36,3,0),0)</f>
        <v>0</v>
      </c>
      <c r="O35" s="143">
        <f>IF(LOOKUP(M35,Base!$X$8:$BG$8)=M35,VLOOKUP(B35,Base!E:BG,N35,0),0)</f>
        <v>0</v>
      </c>
      <c r="P35" s="143"/>
      <c r="Q35" s="139" t="str">
        <f>IFERROR(IF(VLOOKUP(B35,Detalle!$A:$AA,$Q$1,0)=0,"Sin datos",IFERROR(VLOOKUP(B35,Detalle!$A:$AA,$Q$1,0),"Sin datos")),"")</f>
        <v>Sin datos</v>
      </c>
      <c r="R35" s="140" t="str">
        <f>IFERROR(IF(VLOOKUP(B35,Detalle!$A:$AA,$R$1,0)=0,"Sin datos",IFERROR(VLOOKUP(B35,Detalle!$A:$AA,$R$1,0),"Sin datos")),"")</f>
        <v>Sin datos</v>
      </c>
      <c r="S35" s="139">
        <f>IFERROR(IF(VLOOKUP(B35,Detalle!$A:$AA,$S$1,0)=0,"Sin datos",IFERROR(VLOOKUP(B35,Detalle!$A:$AA,$S$1,0),"Sin datos")),"")</f>
        <v>7850</v>
      </c>
      <c r="T35" s="140">
        <f>IFERROR(IF(VLOOKUP(B35,Detalle!$A:$AA,$T$1,0)=0,"Sin datos",IFERROR(VLOOKUP(B35,Detalle!$A:$AA,$T$1,0),"Sin datos")),"")</f>
        <v>1</v>
      </c>
      <c r="U35" s="139">
        <f>IFERROR(IF(VLOOKUP(B35,Detalle!$A:$AA,$U$1,0)=0,"Sin datos",IFERROR(VLOOKUP(B35,Detalle!$A:$AA,$U$1,0),"Sin datos")),"")</f>
        <v>8990</v>
      </c>
      <c r="V35" s="140">
        <f>IFERROR(IF(VLOOKUP(B35,Detalle!$A:$AA,$V$1,0)=0,"Sin datos",IFERROR(VLOOKUP(B35,Detalle!$A:$AA,$V$1,0),"Sin datos")),"")</f>
        <v>1</v>
      </c>
      <c r="W35" s="34" t="str">
        <f t="shared" si="2"/>
        <v>No</v>
      </c>
      <c r="X35" s="141">
        <f t="shared" si="3"/>
        <v>7850</v>
      </c>
      <c r="Y35" s="141" t="str">
        <f t="shared" si="4"/>
        <v>Falta info</v>
      </c>
      <c r="Z35" s="34">
        <f>IFERROR(VLOOKUP(Y35,Base!$BJ$19:$BL$27,3,0),0)</f>
        <v>0</v>
      </c>
      <c r="AA35" s="143">
        <f>IF(LOOKUP(Y35,Base!$X$8:$BG$8)=Y35,VLOOKUP(B35,Base!E:BG,Z35,0),0)</f>
        <v>0</v>
      </c>
      <c r="AB35" s="143"/>
      <c r="AC35" s="139" t="str">
        <f>IFERROR(IF(VLOOKUP(B35,Detalle!$A:$AA,$AC$1,0)=0,"Sin datos",IFERROR(VLOOKUP(B35,Detalle!$A:$AA,$AC$1,0),"Sin datos")),"")</f>
        <v>Sin datos</v>
      </c>
      <c r="AD35" s="140" t="str">
        <f>IFERROR(IF(VLOOKUP(B35,Detalle!$A:$AA,$AD$1,0)=0,"Sin datos",IFERROR(VLOOKUP(B35,Detalle!$A:$AA,$AD$1,0),"Sin datos")),"")</f>
        <v>Sin datos</v>
      </c>
      <c r="AE35" s="139">
        <f>IFERROR(IF(VLOOKUP(B35,Detalle!$A:$AA,$AE$1,0)=0,"Sin datos",IFERROR(VLOOKUP(B35,Detalle!$A:$AA,$AE$1,0),"Sin datos")),"")</f>
        <v>8990</v>
      </c>
      <c r="AF35" s="140">
        <f>IFERROR(IF(VLOOKUP(B35,Detalle!$A:$AA,$AF$1,0)=0,"Sin datos",IFERROR(VLOOKUP(B35,Detalle!$A:$AA,$AF$1,0),"Sin datos")),"")</f>
        <v>5</v>
      </c>
      <c r="AG35" s="139">
        <f>IFERROR(IF(VLOOKUP(B35,Detalle!$A:$AA,$AG$1,0)=0,"Sin datos",IFERROR(VLOOKUP(B35,Detalle!$A:$AA,$AG$1,0),"Sin datos")),"")</f>
        <v>8990</v>
      </c>
      <c r="AH35" s="140">
        <f>IFERROR(IF(VLOOKUP(B35,Detalle!$A:$AA,$AH$1,0)=0,"Sin datos",IFERROR(VLOOKUP(B35,Detalle!$A:$AA,$AH$1,0),"Sin datos")),"")</f>
        <v>2</v>
      </c>
      <c r="AI35" s="34" t="str">
        <f t="shared" si="5"/>
        <v>No</v>
      </c>
      <c r="AJ35" s="141">
        <f t="shared" si="6"/>
        <v>8990</v>
      </c>
      <c r="AK35" s="141" t="str">
        <f t="shared" si="7"/>
        <v>Falta info</v>
      </c>
      <c r="AL35" s="34">
        <f>IFERROR(VLOOKUP(AK35,Base!$BJ$37:$BL$45,3,0),0)</f>
        <v>0</v>
      </c>
      <c r="AM35" s="143">
        <f>IF(LOOKUP(AK35,Base!$X$8:$BG$8)=AK35,VLOOKUP(B35,Base!E:BG,AL35,0),0)</f>
        <v>0</v>
      </c>
      <c r="AN35" s="143"/>
      <c r="AO35" s="144"/>
      <c r="AP35" s="144" t="str">
        <f>IF(AM35&lt;=AA35,"REVISAR!","ok")</f>
        <v>REVISAR!</v>
      </c>
      <c r="AQ35" s="144"/>
    </row>
    <row r="36" spans="2:43" ht="12.95" customHeight="1" x14ac:dyDescent="0.25">
      <c r="B36" s="39" t="s">
        <v>146</v>
      </c>
      <c r="C36" s="32" t="s">
        <v>258</v>
      </c>
      <c r="D36" s="38">
        <f>VLOOKUP(B36,Base!E:G,3,0)</f>
        <v>367</v>
      </c>
      <c r="E36" s="137">
        <f>IFERROR(IF(VLOOKUP(B36,Detalle!$A:$AA,$E$1,0)=0,"Sin datos",IFERROR(VLOOKUP(B36,Detalle!$A:$AA,$E$1,0),"Sin datos")),"")</f>
        <v>3990</v>
      </c>
      <c r="F36" s="138">
        <f>IFERROR(IF(VLOOKUP(B36,Detalle!$A:$AA,$F$1,0)=0,"Sin datos",IFERROR(VLOOKUP(B36,Detalle!$A:$AA,$F$1,0),"Sin datos")),"")</f>
        <v>2</v>
      </c>
      <c r="G36" s="139">
        <f>IFERROR(IF(VLOOKUP(B36,Detalle!$A:$AA,$G$1,0)=0,"Sin datos",IFERROR(VLOOKUP(B36,Detalle!$A:$AA,$G$1,0),"Sin datos")),"")</f>
        <v>5350</v>
      </c>
      <c r="H36" s="140">
        <f>IFERROR(IF(VLOOKUP(B36,Detalle!$A:$AA,$H$1,0)=0,"Sin datos",IFERROR(VLOOKUP(B36,Detalle!$A:$AA,$H$1,0),"Sin datos")),"")</f>
        <v>2</v>
      </c>
      <c r="I36" s="139">
        <f>IFERROR(IF(VLOOKUP(B36,Detalle!$A:$AA,$I$1,0)=0,"Sin datos",IFERROR(VLOOKUP(B36,Detalle!$A:$AA,$I$1,0),"Sin datos")),"")</f>
        <v>3990</v>
      </c>
      <c r="J36" s="140">
        <f>IFERROR(IF(VLOOKUP(B36,Detalle!$A:$AA,$J$1,0)=0,"Sin datos",IFERROR(VLOOKUP(B36,Detalle!$A:$AA,$J$1,0),"Sin datos")),"")</f>
        <v>2</v>
      </c>
      <c r="K36" s="34" t="s">
        <v>293</v>
      </c>
      <c r="L36" s="141">
        <f t="shared" si="0"/>
        <v>3990</v>
      </c>
      <c r="M36" s="142" t="str">
        <f t="shared" si="1"/>
        <v>Escenario 4</v>
      </c>
      <c r="N36" s="34">
        <f>IFERROR(VLOOKUP(M36,Base!$BJ$28:$BL$36,3,0),0)</f>
        <v>33</v>
      </c>
      <c r="O36" s="143">
        <f>IF(LOOKUP(M36,Base!$X$8:$BG$8)=M36,VLOOKUP(B36,Base!E:BG,N36,0),0)</f>
        <v>1490</v>
      </c>
      <c r="P36" s="143">
        <v>3990</v>
      </c>
      <c r="Q36" s="139">
        <f>IFERROR(IF(VLOOKUP(B36,Detalle!$A:$AA,$Q$1,0)=0,"Sin datos",IFERROR(VLOOKUP(B36,Detalle!$A:$AA,$Q$1,0),"Sin datos")),"")</f>
        <v>7790</v>
      </c>
      <c r="R36" s="140">
        <f>IFERROR(IF(VLOOKUP(B36,Detalle!$A:$AA,$R$1,0)=0,"Sin datos",IFERROR(VLOOKUP(B36,Detalle!$A:$AA,$R$1,0),"Sin datos")),"")</f>
        <v>3</v>
      </c>
      <c r="S36" s="139">
        <f>IFERROR(IF(VLOOKUP(B36,Detalle!$A:$AA,$S$1,0)=0,"Sin datos",IFERROR(VLOOKUP(B36,Detalle!$A:$AA,$S$1,0),"Sin datos")),"")</f>
        <v>7850</v>
      </c>
      <c r="T36" s="140">
        <f>IFERROR(IF(VLOOKUP(B36,Detalle!$A:$AA,$T$1,0)=0,"Sin datos",IFERROR(VLOOKUP(B36,Detalle!$A:$AA,$T$1,0),"Sin datos")),"")</f>
        <v>1</v>
      </c>
      <c r="U36" s="139">
        <f>IFERROR(IF(VLOOKUP(B36,Detalle!$A:$AA,$U$1,0)=0,"Sin datos",IFERROR(VLOOKUP(B36,Detalle!$A:$AA,$U$1,0),"Sin datos")),"")</f>
        <v>9990</v>
      </c>
      <c r="V36" s="140">
        <f>IFERROR(IF(VLOOKUP(B36,Detalle!$A:$AA,$V$1,0)=0,"Sin datos",IFERROR(VLOOKUP(B36,Detalle!$A:$AA,$V$1,0),"Sin datos")),"")</f>
        <v>2</v>
      </c>
      <c r="W36" s="34" t="str">
        <f t="shared" si="2"/>
        <v>Si</v>
      </c>
      <c r="X36" s="141">
        <f t="shared" si="3"/>
        <v>7790</v>
      </c>
      <c r="Y36" s="141" t="str">
        <f t="shared" si="4"/>
        <v>Escenario 1</v>
      </c>
      <c r="Z36" s="34">
        <f>IFERROR(VLOOKUP(Y36,Base!$BJ$19:$BL$27,3,0),0)</f>
        <v>22</v>
      </c>
      <c r="AA36" s="143">
        <f>IF(LOOKUP(Y36,Base!$X$8:$BG$8)=Y36,VLOOKUP(B36,Base!E:BG,Z36,0),0)</f>
        <v>1490</v>
      </c>
      <c r="AB36" s="143">
        <v>7990</v>
      </c>
      <c r="AC36" s="139">
        <f>IFERROR(IF(VLOOKUP(B36,Detalle!$A:$AA,$AC$1,0)=0,"Sin datos",IFERROR(VLOOKUP(B36,Detalle!$A:$AA,$AC$1,0),"Sin datos")),"")</f>
        <v>10990</v>
      </c>
      <c r="AD36" s="140">
        <f>IFERROR(IF(VLOOKUP(B36,Detalle!$A:$AA,$AD$1,0)=0,"Sin datos",IFERROR(VLOOKUP(B36,Detalle!$A:$AA,$AD$1,0),"Sin datos")),"")</f>
        <v>2</v>
      </c>
      <c r="AE36" s="139">
        <f>IFERROR(IF(VLOOKUP(B36,Detalle!$A:$AA,$AE$1,0)=0,"Sin datos",IFERROR(VLOOKUP(B36,Detalle!$A:$AA,$AE$1,0),"Sin datos")),"")</f>
        <v>8990</v>
      </c>
      <c r="AF36" s="140">
        <f>IFERROR(IF(VLOOKUP(B36,Detalle!$A:$AA,$AF$1,0)=0,"Sin datos",IFERROR(VLOOKUP(B36,Detalle!$A:$AA,$AF$1,0),"Sin datos")),"")</f>
        <v>7</v>
      </c>
      <c r="AG36" s="139">
        <f>IFERROR(IF(VLOOKUP(B36,Detalle!$A:$AA,$AG$1,0)=0,"Sin datos",IFERROR(VLOOKUP(B36,Detalle!$A:$AA,$AG$1,0),"Sin datos")),"")</f>
        <v>9990</v>
      </c>
      <c r="AH36" s="140">
        <f>IFERROR(IF(VLOOKUP(B36,Detalle!$A:$AA,$AH$1,0)=0,"Sin datos",IFERROR(VLOOKUP(B36,Detalle!$A:$AA,$AH$1,0),"Sin datos")),"")</f>
        <v>3</v>
      </c>
      <c r="AI36" s="34" t="str">
        <f t="shared" si="5"/>
        <v>Si</v>
      </c>
      <c r="AJ36" s="141">
        <f t="shared" si="6"/>
        <v>8990</v>
      </c>
      <c r="AK36" s="141" t="str">
        <f t="shared" si="7"/>
        <v>Escenario 6</v>
      </c>
      <c r="AL36" s="34">
        <f>IFERROR(VLOOKUP(AK36,Base!$BJ$37:$BL$45,3,0),0)</f>
        <v>43</v>
      </c>
      <c r="AM36" s="143">
        <f>IF(LOOKUP(AK36,Base!$X$8:$BG$8)=AK36,VLOOKUP(B36,Base!E:BG,AL36,0),0)</f>
        <v>1490</v>
      </c>
      <c r="AN36" s="143"/>
      <c r="AO36" s="144"/>
      <c r="AP36" s="144"/>
      <c r="AQ36" s="144"/>
    </row>
    <row r="37" spans="2:43" ht="12.95" customHeight="1" x14ac:dyDescent="0.25">
      <c r="B37" s="39" t="s">
        <v>124</v>
      </c>
      <c r="C37" s="32" t="s">
        <v>260</v>
      </c>
      <c r="D37" s="38">
        <f>VLOOKUP(B37,Base!E:G,3,0)</f>
        <v>340</v>
      </c>
      <c r="E37" s="137">
        <f>IFERROR(IF(VLOOKUP(B37,Detalle!$A:$AA,$E$1,0)=0,"Sin datos",IFERROR(VLOOKUP(B37,Detalle!$A:$AA,$E$1,0),"Sin datos")),"")</f>
        <v>4790</v>
      </c>
      <c r="F37" s="138">
        <f>IFERROR(IF(VLOOKUP(B37,Detalle!$A:$AA,$F$1,0)=0,"Sin datos",IFERROR(VLOOKUP(B37,Detalle!$A:$AA,$F$1,0),"Sin datos")),"")</f>
        <v>2</v>
      </c>
      <c r="G37" s="139">
        <f>IFERROR(IF(VLOOKUP(B37,Detalle!$A:$AA,$G$1,0)=0,"Sin datos",IFERROR(VLOOKUP(B37,Detalle!$A:$AA,$G$1,0),"Sin datos")),"")</f>
        <v>4850</v>
      </c>
      <c r="H37" s="140">
        <f>IFERROR(IF(VLOOKUP(B37,Detalle!$A:$AA,$H$1,0)=0,"Sin datos",IFERROR(VLOOKUP(B37,Detalle!$A:$AA,$H$1,0),"Sin datos")),"")</f>
        <v>1</v>
      </c>
      <c r="I37" s="139">
        <f>IFERROR(IF(VLOOKUP(B37,Detalle!$A:$AA,$I$1,0)=0,"Sin datos",IFERROR(VLOOKUP(B37,Detalle!$A:$AA,$I$1,0),"Sin datos")),"")</f>
        <v>3990</v>
      </c>
      <c r="J37" s="140">
        <f>IFERROR(IF(VLOOKUP(B37,Detalle!$A:$AA,$J$1,0)=0,"Sin datos",IFERROR(VLOOKUP(B37,Detalle!$A:$AA,$J$1,0),"Sin datos")),"")</f>
        <v>1</v>
      </c>
      <c r="K37" s="34" t="s">
        <v>293</v>
      </c>
      <c r="L37" s="141">
        <f t="shared" ref="L37:L68" si="9">MIN(E37,G37,I37)</f>
        <v>3990</v>
      </c>
      <c r="M37" s="142" t="str">
        <f t="shared" ref="M37:M68" si="10">IFERROR(IF(MIN(H37,J37)=F37,IF(G37=I37,"Escenario 5","Escenario 4"),IF(MIN(H37,J37)&lt;F37,IF(AND(F37-2&lt;=MIN(H37,J37),G37&lt;&gt;I37),"Escenario 1",IF(AND(F37-2&lt;=MIN(H37,J37),G37=I37),"Escenario 2","Escenario 3")),IF(MIN(H37,J37)&gt;F37,IF(AND(F37+2&gt;=MIN(H37,J37),G37=I37),"Escenario 7",IF(AND(F37+2&gt;=MIN(H37,J37),G37&lt;&gt;I37),"Escenario 6",IF(F37+5&lt;=MIN(H37,J37),"Escenario 9","Escenario 8"))),"error"))),"Falta info")</f>
        <v>Escenario 1</v>
      </c>
      <c r="N37" s="34">
        <f>IFERROR(VLOOKUP(M37,Base!$BJ$28:$BL$36,3,0),0)</f>
        <v>21</v>
      </c>
      <c r="O37" s="143">
        <f>IF(LOOKUP(M37,Base!$X$8:$BG$8)=M37,VLOOKUP(B37,Base!E:BG,N37,0),0)</f>
        <v>1490</v>
      </c>
      <c r="P37" s="143"/>
      <c r="Q37" s="139">
        <f>IFERROR(IF(VLOOKUP(B37,Detalle!$A:$AA,$Q$1,0)=0,"Sin datos",IFERROR(VLOOKUP(B37,Detalle!$A:$AA,$Q$1,0),"Sin datos")),"")</f>
        <v>7790</v>
      </c>
      <c r="R37" s="140">
        <f>IFERROR(IF(VLOOKUP(B37,Detalle!$A:$AA,$R$1,0)=0,"Sin datos",IFERROR(VLOOKUP(B37,Detalle!$A:$AA,$R$1,0),"Sin datos")),"")</f>
        <v>3</v>
      </c>
      <c r="S37" s="139">
        <f>IFERROR(IF(VLOOKUP(B37,Detalle!$A:$AA,$S$1,0)=0,"Sin datos",IFERROR(VLOOKUP(B37,Detalle!$A:$AA,$S$1,0),"Sin datos")),"")</f>
        <v>7850</v>
      </c>
      <c r="T37" s="140">
        <f>IFERROR(IF(VLOOKUP(B37,Detalle!$A:$AA,$T$1,0)=0,"Sin datos",IFERROR(VLOOKUP(B37,Detalle!$A:$AA,$T$1,0),"Sin datos")),"")</f>
        <v>1</v>
      </c>
      <c r="U37" s="139">
        <f>IFERROR(IF(VLOOKUP(B37,Detalle!$A:$AA,$U$1,0)=0,"Sin datos",IFERROR(VLOOKUP(B37,Detalle!$A:$AA,$U$1,0),"Sin datos")),"")</f>
        <v>8990</v>
      </c>
      <c r="V37" s="140">
        <f>IFERROR(IF(VLOOKUP(B37,Detalle!$A:$AA,$V$1,0)=0,"Sin datos",IFERROR(VLOOKUP(B37,Detalle!$A:$AA,$V$1,0),"Sin datos")),"")</f>
        <v>1</v>
      </c>
      <c r="W37" s="34" t="str">
        <f t="shared" ref="W37:W68" si="11">IF(P37="",IF(MIN(Q37,S37,U37)&gt;E37,"Si","No"),IF(MIN(Q37,S37,U37)&gt;P37,"Si","No"))</f>
        <v>Si</v>
      </c>
      <c r="X37" s="141">
        <f t="shared" ref="X37:X68" si="12">MIN(Q37,S37,U37)</f>
        <v>7790</v>
      </c>
      <c r="Y37" s="141" t="str">
        <f t="shared" ref="Y37:Y68" si="13">IFERROR(IF(MIN(T37,V37)=R37,IF(S37=U37,"Escenario 5","Escenario 4"),IF(MIN(T37,V37)&lt;R37,IF(AND(R37-2&lt;=MIN(T37,V37),S37&lt;&gt;U37),"Escenario 1",IF(AND(R37-2&lt;=MIN(T37,V37),S37=U37),"Escenario 2","Escenario 3")),IF(MIN(T37,V37)&gt;R37,IF(AND(R37+2&gt;=MIN(T37,V37),S37=U37),"Escenario 7",IF(AND(R37+2&gt;=MIN(T37,V37),S37&lt;&gt;U37),"Escenario 6",IF(R37+5&lt;=MIN(T37,V37),"Escenario 9","Escenario 8"))),"error"))),"Falta info")</f>
        <v>Escenario 1</v>
      </c>
      <c r="Z37" s="34">
        <f>IFERROR(VLOOKUP(Y37,Base!$BJ$19:$BL$27,3,0),0)</f>
        <v>22</v>
      </c>
      <c r="AA37" s="143">
        <f>IF(LOOKUP(Y37,Base!$X$8:$BG$8)=Y37,VLOOKUP(B37,Base!E:BG,Z37,0),0)</f>
        <v>1490</v>
      </c>
      <c r="AB37" s="143"/>
      <c r="AC37" s="139">
        <f>IFERROR(IF(VLOOKUP(B37,Detalle!$A:$AA,$AC$1,0)=0,"Sin datos",IFERROR(VLOOKUP(B37,Detalle!$A:$AA,$AC$1,0),"Sin datos")),"")</f>
        <v>9990</v>
      </c>
      <c r="AD37" s="140">
        <f>IFERROR(IF(VLOOKUP(B37,Detalle!$A:$AA,$AD$1,0)=0,"Sin datos",IFERROR(VLOOKUP(B37,Detalle!$A:$AA,$AD$1,0),"Sin datos")),"")</f>
        <v>2</v>
      </c>
      <c r="AE37" s="139">
        <f>IFERROR(IF(VLOOKUP(B37,Detalle!$A:$AA,$AE$1,0)=0,"Sin datos",IFERROR(VLOOKUP(B37,Detalle!$A:$AA,$AE$1,0),"Sin datos")),"")</f>
        <v>8990</v>
      </c>
      <c r="AF37" s="140">
        <f>IFERROR(IF(VLOOKUP(B37,Detalle!$A:$AA,$AF$1,0)=0,"Sin datos",IFERROR(VLOOKUP(B37,Detalle!$A:$AA,$AF$1,0),"Sin datos")),"")</f>
        <v>5</v>
      </c>
      <c r="AG37" s="139">
        <f>IFERROR(IF(VLOOKUP(B37,Detalle!$A:$AA,$AG$1,0)=0,"Sin datos",IFERROR(VLOOKUP(B37,Detalle!$A:$AA,$AG$1,0),"Sin datos")),"")</f>
        <v>8990</v>
      </c>
      <c r="AH37" s="140">
        <f>IFERROR(IF(VLOOKUP(B37,Detalle!$A:$AA,$AH$1,0)=0,"Sin datos",IFERROR(VLOOKUP(B37,Detalle!$A:$AA,$AH$1,0),"Sin datos")),"")</f>
        <v>2</v>
      </c>
      <c r="AI37" s="34" t="str">
        <f t="shared" ref="AI37:AI68" si="14">IF(AB37="",IF(MIN(AC37,AE37,AG37)&gt;E37,"Si","No"),IF(MIN(AC37,AG37,AG37)&gt;AB37,"Si","No"))</f>
        <v>Si</v>
      </c>
      <c r="AJ37" s="141">
        <f t="shared" ref="AJ37:AJ68" si="15">MIN(AC37,AE37,AG37)</f>
        <v>8990</v>
      </c>
      <c r="AK37" s="141" t="str">
        <f t="shared" ref="AK37:AK68" si="16">IFERROR(IF(MIN(AF37,AH37)=AD37,IF(AE37=AG37,"Escenario 5","Escenario 4"),IF(MIN(AF37,AH37)&lt;AD37,IF(AND(AD37-2&lt;=MIN(AF37,AH37),AE37&lt;&gt;AG37),"Escenario 1",IF(AND(AD37-2&lt;=MIN(AF37,AH37),AE37=AG37),"Escenario 2","Escenario 3")),IF(MIN(AF37,AH37)&gt;AD37,IF(AND(AD37+2&gt;=MIN(AF37,AH37),AE37=AG37),"Escenario 7",IF(AND(AD37+2&gt;=MIN(AF37,AH37),AE37&lt;&gt;AG37),"Escenario 6",IF(AD37+5&lt;=MIN(AF37,AH37),"Escenario 9","Escenario 8"))),"error"))),"Falta info")</f>
        <v>Escenario 5</v>
      </c>
      <c r="AL37" s="34">
        <f>IFERROR(VLOOKUP(AK37,Base!$BJ$37:$BL$45,3,0),0)</f>
        <v>39</v>
      </c>
      <c r="AM37" s="143">
        <f>IF(LOOKUP(AK37,Base!$X$8:$BG$8)=AK37,VLOOKUP(B37,Base!E:BG,AL37,0),0)</f>
        <v>1490</v>
      </c>
      <c r="AN37" s="143"/>
      <c r="AO37" s="144"/>
      <c r="AP37" s="144" t="str">
        <f>IF(AM37&lt;=AA37,"REVISAR!","ok")</f>
        <v>REVISAR!</v>
      </c>
      <c r="AQ37" s="144"/>
    </row>
    <row r="38" spans="2:43" ht="12.95" customHeight="1" x14ac:dyDescent="0.25">
      <c r="B38" s="39" t="s">
        <v>270</v>
      </c>
      <c r="C38" s="32" t="s">
        <v>258</v>
      </c>
      <c r="D38" s="38">
        <f>VLOOKUP(B38,Base!E:G,3,0)</f>
        <v>350</v>
      </c>
      <c r="E38" s="137">
        <f>IFERROR(IF(VLOOKUP(B38,Detalle!$A:$AA,$E$1,0)=0,"Sin datos",IFERROR(VLOOKUP(B38,Detalle!$A:$AA,$E$1,0),"Sin datos")),"")</f>
        <v>3990</v>
      </c>
      <c r="F38" s="138">
        <f>IFERROR(IF(VLOOKUP(B38,Detalle!$A:$AA,$F$1,0)=0,"Sin datos",IFERROR(VLOOKUP(B38,Detalle!$A:$AA,$F$1,0),"Sin datos")),"")</f>
        <v>2</v>
      </c>
      <c r="G38" s="139">
        <f>IFERROR(IF(VLOOKUP(B38,Detalle!$A:$AA,$G$1,0)=0,"Sin datos",IFERROR(VLOOKUP(B38,Detalle!$A:$AA,$G$1,0),"Sin datos")),"")</f>
        <v>5350</v>
      </c>
      <c r="H38" s="140">
        <f>IFERROR(IF(VLOOKUP(B38,Detalle!$A:$AA,$H$1,0)=0,"Sin datos",IFERROR(VLOOKUP(B38,Detalle!$A:$AA,$H$1,0),"Sin datos")),"")</f>
        <v>2</v>
      </c>
      <c r="I38" s="139">
        <f>IFERROR(IF(VLOOKUP(B38,Detalle!$A:$AA,$I$1,0)=0,"Sin datos",IFERROR(VLOOKUP(B38,Detalle!$A:$AA,$I$1,0),"Sin datos")),"")</f>
        <v>3990</v>
      </c>
      <c r="J38" s="140">
        <f>IFERROR(IF(VLOOKUP(B38,Detalle!$A:$AA,$J$1,0)=0,"Sin datos",IFERROR(VLOOKUP(B38,Detalle!$A:$AA,$J$1,0),"Sin datos")),"")</f>
        <v>2</v>
      </c>
      <c r="K38" s="34" t="s">
        <v>293</v>
      </c>
      <c r="L38" s="141">
        <f t="shared" si="9"/>
        <v>3990</v>
      </c>
      <c r="M38" s="142" t="str">
        <f t="shared" si="10"/>
        <v>Escenario 4</v>
      </c>
      <c r="N38" s="34">
        <f>IFERROR(VLOOKUP(M38,Base!$BJ$28:$BL$36,3,0),0)</f>
        <v>33</v>
      </c>
      <c r="O38" s="143">
        <f>IF(LOOKUP(M38,Base!$X$8:$BG$8)=M38,VLOOKUP(B38,Base!E:BG,N38,0),0)</f>
        <v>1490</v>
      </c>
      <c r="P38" s="143">
        <v>3990</v>
      </c>
      <c r="Q38" s="139">
        <f>IFERROR(IF(VLOOKUP(B38,Detalle!$A:$AA,$Q$1,0)=0,"Sin datos",IFERROR(VLOOKUP(B38,Detalle!$A:$AA,$Q$1,0),"Sin datos")),"")</f>
        <v>7790</v>
      </c>
      <c r="R38" s="140">
        <f>IFERROR(IF(VLOOKUP(B38,Detalle!$A:$AA,$R$1,0)=0,"Sin datos",IFERROR(VLOOKUP(B38,Detalle!$A:$AA,$R$1,0),"Sin datos")),"")</f>
        <v>3</v>
      </c>
      <c r="S38" s="139">
        <f>IFERROR(IF(VLOOKUP(B38,Detalle!$A:$AA,$S$1,0)=0,"Sin datos",IFERROR(VLOOKUP(B38,Detalle!$A:$AA,$S$1,0),"Sin datos")),"")</f>
        <v>8850</v>
      </c>
      <c r="T38" s="140">
        <f>IFERROR(IF(VLOOKUP(B38,Detalle!$A:$AA,$T$1,0)=0,"Sin datos",IFERROR(VLOOKUP(B38,Detalle!$A:$AA,$T$1,0),"Sin datos")),"")</f>
        <v>1</v>
      </c>
      <c r="U38" s="139">
        <f>IFERROR(IF(VLOOKUP(B38,Detalle!$A:$AA,$U$1,0)=0,"Sin datos",IFERROR(VLOOKUP(B38,Detalle!$A:$AA,$U$1,0),"Sin datos")),"")</f>
        <v>9990</v>
      </c>
      <c r="V38" s="140">
        <f>IFERROR(IF(VLOOKUP(B38,Detalle!$A:$AA,$V$1,0)=0,"Sin datos",IFERROR(VLOOKUP(B38,Detalle!$A:$AA,$V$1,0),"Sin datos")),"")</f>
        <v>2</v>
      </c>
      <c r="W38" s="34" t="str">
        <f t="shared" si="11"/>
        <v>Si</v>
      </c>
      <c r="X38" s="141">
        <f t="shared" si="12"/>
        <v>7790</v>
      </c>
      <c r="Y38" s="141" t="str">
        <f t="shared" si="13"/>
        <v>Escenario 1</v>
      </c>
      <c r="Z38" s="34">
        <f>IFERROR(VLOOKUP(Y38,Base!$BJ$19:$BL$27,3,0),0)</f>
        <v>22</v>
      </c>
      <c r="AA38" s="143">
        <f>IF(LOOKUP(Y38,Base!$X$8:$BG$8)=Y38,VLOOKUP(B38,Base!E:BG,Z38,0),0)</f>
        <v>1490</v>
      </c>
      <c r="AB38" s="143">
        <v>8990</v>
      </c>
      <c r="AC38" s="139">
        <f>IFERROR(IF(VLOOKUP(B38,Detalle!$A:$AA,$AC$1,0)=0,"Sin datos",IFERROR(VLOOKUP(B38,Detalle!$A:$AA,$AC$1,0),"Sin datos")),"")</f>
        <v>11990</v>
      </c>
      <c r="AD38" s="140">
        <f>IFERROR(IF(VLOOKUP(B38,Detalle!$A:$AA,$AD$1,0)=0,"Sin datos",IFERROR(VLOOKUP(B38,Detalle!$A:$AA,$AD$1,0),"Sin datos")),"")</f>
        <v>2</v>
      </c>
      <c r="AE38" s="139">
        <f>IFERROR(IF(VLOOKUP(B38,Detalle!$A:$AA,$AE$1,0)=0,"Sin datos",IFERROR(VLOOKUP(B38,Detalle!$A:$AA,$AE$1,0),"Sin datos")),"")</f>
        <v>9990</v>
      </c>
      <c r="AF38" s="140">
        <f>IFERROR(IF(VLOOKUP(B38,Detalle!$A:$AA,$AF$1,0)=0,"Sin datos",IFERROR(VLOOKUP(B38,Detalle!$A:$AA,$AF$1,0),"Sin datos")),"")</f>
        <v>7</v>
      </c>
      <c r="AG38" s="139">
        <f>IFERROR(IF(VLOOKUP(B38,Detalle!$A:$AA,$AG$1,0)=0,"Sin datos",IFERROR(VLOOKUP(B38,Detalle!$A:$AA,$AG$1,0),"Sin datos")),"")</f>
        <v>9990</v>
      </c>
      <c r="AH38" s="140">
        <f>IFERROR(IF(VLOOKUP(B38,Detalle!$A:$AA,$AH$1,0)=0,"Sin datos",IFERROR(VLOOKUP(B38,Detalle!$A:$AA,$AH$1,0),"Sin datos")),"")</f>
        <v>3</v>
      </c>
      <c r="AI38" s="34" t="str">
        <f t="shared" si="14"/>
        <v>Si</v>
      </c>
      <c r="AJ38" s="141">
        <f t="shared" si="15"/>
        <v>9990</v>
      </c>
      <c r="AK38" s="141" t="str">
        <f t="shared" si="16"/>
        <v>Escenario 7</v>
      </c>
      <c r="AL38" s="34">
        <f>IFERROR(VLOOKUP(AK38,Base!$BJ$37:$BL$45,3,0),0)</f>
        <v>47</v>
      </c>
      <c r="AM38" s="143">
        <f>IF(LOOKUP(AK38,Base!$X$8:$BG$8)=AK38,VLOOKUP(B38,Base!E:BG,AL38,0),0)</f>
        <v>1490</v>
      </c>
      <c r="AN38" s="143"/>
      <c r="AO38" s="144"/>
      <c r="AP38" s="144"/>
      <c r="AQ38" s="144"/>
    </row>
    <row r="39" spans="2:43" ht="12.95" customHeight="1" x14ac:dyDescent="0.25">
      <c r="B39" s="39" t="s">
        <v>120</v>
      </c>
      <c r="C39" s="32" t="s">
        <v>258</v>
      </c>
      <c r="D39" s="38">
        <f>VLOOKUP(B39,Base!E:G,3,0)</f>
        <v>336</v>
      </c>
      <c r="E39" s="137">
        <f>IFERROR(IF(VLOOKUP(B39,Detalle!$A:$AA,$E$1,0)=0,"Sin datos",IFERROR(VLOOKUP(B39,Detalle!$A:$AA,$E$1,0),"Sin datos")),"")</f>
        <v>3990</v>
      </c>
      <c r="F39" s="138">
        <f>IFERROR(IF(VLOOKUP(B39,Detalle!$A:$AA,$F$1,0)=0,"Sin datos",IFERROR(VLOOKUP(B39,Detalle!$A:$AA,$F$1,0),"Sin datos")),"")</f>
        <v>2</v>
      </c>
      <c r="G39" s="139">
        <f>IFERROR(IF(VLOOKUP(B39,Detalle!$A:$AA,$G$1,0)=0,"Sin datos",IFERROR(VLOOKUP(B39,Detalle!$A:$AA,$G$1,0),"Sin datos")),"")</f>
        <v>5850</v>
      </c>
      <c r="H39" s="140">
        <f>IFERROR(IF(VLOOKUP(B39,Detalle!$A:$AA,$H$1,0)=0,"Sin datos",IFERROR(VLOOKUP(B39,Detalle!$A:$AA,$H$1,0),"Sin datos")),"")</f>
        <v>2</v>
      </c>
      <c r="I39" s="139">
        <f>IFERROR(IF(VLOOKUP(B39,Detalle!$A:$AA,$I$1,0)=0,"Sin datos",IFERROR(VLOOKUP(B39,Detalle!$A:$AA,$I$1,0),"Sin datos")),"")</f>
        <v>3990</v>
      </c>
      <c r="J39" s="140">
        <f>IFERROR(IF(VLOOKUP(B39,Detalle!$A:$AA,$J$1,0)=0,"Sin datos",IFERROR(VLOOKUP(B39,Detalle!$A:$AA,$J$1,0),"Sin datos")),"")</f>
        <v>1</v>
      </c>
      <c r="K39" s="34" t="s">
        <v>293</v>
      </c>
      <c r="L39" s="141">
        <f t="shared" si="9"/>
        <v>3990</v>
      </c>
      <c r="M39" s="142" t="str">
        <f t="shared" si="10"/>
        <v>Escenario 1</v>
      </c>
      <c r="N39" s="34">
        <f>IFERROR(VLOOKUP(M39,Base!$BJ$28:$BL$36,3,0),0)</f>
        <v>21</v>
      </c>
      <c r="O39" s="143">
        <f>IF(LOOKUP(M39,Base!$X$8:$BG$8)=M39,VLOOKUP(B39,Base!E:BG,N39,0),0)</f>
        <v>1490</v>
      </c>
      <c r="P39" s="143"/>
      <c r="Q39" s="139">
        <f>IFERROR(IF(VLOOKUP(B39,Detalle!$A:$AA,$Q$1,0)=0,"Sin datos",IFERROR(VLOOKUP(B39,Detalle!$A:$AA,$Q$1,0),"Sin datos")),"")</f>
        <v>8790</v>
      </c>
      <c r="R39" s="140">
        <f>IFERROR(IF(VLOOKUP(B39,Detalle!$A:$AA,$R$1,0)=0,"Sin datos",IFERROR(VLOOKUP(B39,Detalle!$A:$AA,$R$1,0),"Sin datos")),"")</f>
        <v>3</v>
      </c>
      <c r="S39" s="139">
        <f>IFERROR(IF(VLOOKUP(B39,Detalle!$A:$AA,$S$1,0)=0,"Sin datos",IFERROR(VLOOKUP(B39,Detalle!$A:$AA,$S$1,0),"Sin datos")),"")</f>
        <v>8850</v>
      </c>
      <c r="T39" s="140">
        <f>IFERROR(IF(VLOOKUP(B39,Detalle!$A:$AA,$T$1,0)=0,"Sin datos",IFERROR(VLOOKUP(B39,Detalle!$A:$AA,$T$1,0),"Sin datos")),"")</f>
        <v>1</v>
      </c>
      <c r="U39" s="139">
        <f>IFERROR(IF(VLOOKUP(B39,Detalle!$A:$AA,$U$1,0)=0,"Sin datos",IFERROR(VLOOKUP(B39,Detalle!$A:$AA,$U$1,0),"Sin datos")),"")</f>
        <v>9990</v>
      </c>
      <c r="V39" s="140">
        <f>IFERROR(IF(VLOOKUP(B39,Detalle!$A:$AA,$V$1,0)=0,"Sin datos",IFERROR(VLOOKUP(B39,Detalle!$A:$AA,$V$1,0),"Sin datos")),"")</f>
        <v>2</v>
      </c>
      <c r="W39" s="34" t="str">
        <f t="shared" si="11"/>
        <v>Si</v>
      </c>
      <c r="X39" s="141">
        <f t="shared" si="12"/>
        <v>8790</v>
      </c>
      <c r="Y39" s="141" t="str">
        <f t="shared" si="13"/>
        <v>Escenario 1</v>
      </c>
      <c r="Z39" s="34">
        <f>IFERROR(VLOOKUP(Y39,Base!$BJ$19:$BL$27,3,0),0)</f>
        <v>22</v>
      </c>
      <c r="AA39" s="143">
        <f>IF(LOOKUP(Y39,Base!$X$8:$BG$8)=Y39,VLOOKUP(B39,Base!E:BG,Z39,0),0)</f>
        <v>1490</v>
      </c>
      <c r="AB39" s="143"/>
      <c r="AC39" s="139">
        <f>IFERROR(IF(VLOOKUP(B39,Detalle!$A:$AA,$AC$1,0)=0,"Sin datos",IFERROR(VLOOKUP(B39,Detalle!$A:$AA,$AC$1,0),"Sin datos")),"")</f>
        <v>11990</v>
      </c>
      <c r="AD39" s="140">
        <f>IFERROR(IF(VLOOKUP(B39,Detalle!$A:$AA,$AD$1,0)=0,"Sin datos",IFERROR(VLOOKUP(B39,Detalle!$A:$AA,$AD$1,0),"Sin datos")),"")</f>
        <v>2</v>
      </c>
      <c r="AE39" s="139">
        <f>IFERROR(IF(VLOOKUP(B39,Detalle!$A:$AA,$AE$1,0)=0,"Sin datos",IFERROR(VLOOKUP(B39,Detalle!$A:$AA,$AE$1,0),"Sin datos")),"")</f>
        <v>9990</v>
      </c>
      <c r="AF39" s="140">
        <f>IFERROR(IF(VLOOKUP(B39,Detalle!$A:$AA,$AF$1,0)=0,"Sin datos",IFERROR(VLOOKUP(B39,Detalle!$A:$AA,$AF$1,0),"Sin datos")),"")</f>
        <v>7</v>
      </c>
      <c r="AG39" s="139">
        <f>IFERROR(IF(VLOOKUP(B39,Detalle!$A:$AA,$AG$1,0)=0,"Sin datos",IFERROR(VLOOKUP(B39,Detalle!$A:$AA,$AG$1,0),"Sin datos")),"")</f>
        <v>9990</v>
      </c>
      <c r="AH39" s="140">
        <f>IFERROR(IF(VLOOKUP(B39,Detalle!$A:$AA,$AH$1,0)=0,"Sin datos",IFERROR(VLOOKUP(B39,Detalle!$A:$AA,$AH$1,0),"Sin datos")),"")</f>
        <v>4</v>
      </c>
      <c r="AI39" s="34" t="str">
        <f t="shared" si="14"/>
        <v>Si</v>
      </c>
      <c r="AJ39" s="141">
        <f t="shared" si="15"/>
        <v>9990</v>
      </c>
      <c r="AK39" s="141" t="str">
        <f t="shared" si="16"/>
        <v>Escenario 7</v>
      </c>
      <c r="AL39" s="34">
        <f>IFERROR(VLOOKUP(AK39,Base!$BJ$37:$BL$45,3,0),0)</f>
        <v>47</v>
      </c>
      <c r="AM39" s="143">
        <f>IF(LOOKUP(AK39,Base!$X$8:$BG$8)=AK39,VLOOKUP(B39,Base!E:BG,AL39,0),0)</f>
        <v>1490</v>
      </c>
      <c r="AN39" s="143">
        <v>11990</v>
      </c>
      <c r="AO39" s="144"/>
      <c r="AP39" s="144" t="str">
        <f t="shared" ref="AP39:AP45" si="17">IF(AM39&lt;=AA39,"REVISAR!","ok")</f>
        <v>REVISAR!</v>
      </c>
      <c r="AQ39" s="144"/>
    </row>
    <row r="40" spans="2:43" ht="12.95" customHeight="1" x14ac:dyDescent="0.25">
      <c r="B40" s="39" t="s">
        <v>117</v>
      </c>
      <c r="C40" s="32" t="s">
        <v>260</v>
      </c>
      <c r="D40" s="38">
        <f>VLOOKUP(B40,Base!E:G,3,0)</f>
        <v>333</v>
      </c>
      <c r="E40" s="137">
        <f>IFERROR(IF(VLOOKUP(B40,Detalle!$A:$AA,$E$1,0)=0,"Sin datos",IFERROR(VLOOKUP(B40,Detalle!$A:$AA,$E$1,0),"Sin datos")),"")</f>
        <v>4790</v>
      </c>
      <c r="F40" s="138">
        <f>IFERROR(IF(VLOOKUP(B40,Detalle!$A:$AA,$F$1,0)=0,"Sin datos",IFERROR(VLOOKUP(B40,Detalle!$A:$AA,$F$1,0),"Sin datos")),"")</f>
        <v>2</v>
      </c>
      <c r="G40" s="139">
        <f>IFERROR(IF(VLOOKUP(B40,Detalle!$A:$AA,$G$1,0)=0,"Sin datos",IFERROR(VLOOKUP(B40,Detalle!$A:$AA,$G$1,0),"Sin datos")),"")</f>
        <v>4850</v>
      </c>
      <c r="H40" s="140">
        <f>IFERROR(IF(VLOOKUP(B40,Detalle!$A:$AA,$H$1,0)=0,"Sin datos",IFERROR(VLOOKUP(B40,Detalle!$A:$AA,$H$1,0),"Sin datos")),"")</f>
        <v>1</v>
      </c>
      <c r="I40" s="139">
        <f>IFERROR(IF(VLOOKUP(B40,Detalle!$A:$AA,$I$1,0)=0,"Sin datos",IFERROR(VLOOKUP(B40,Detalle!$A:$AA,$I$1,0),"Sin datos")),"")</f>
        <v>3990</v>
      </c>
      <c r="J40" s="140">
        <f>IFERROR(IF(VLOOKUP(B40,Detalle!$A:$AA,$J$1,0)=0,"Sin datos",IFERROR(VLOOKUP(B40,Detalle!$A:$AA,$J$1,0),"Sin datos")),"")</f>
        <v>1</v>
      </c>
      <c r="K40" s="34" t="s">
        <v>293</v>
      </c>
      <c r="L40" s="141">
        <f t="shared" si="9"/>
        <v>3990</v>
      </c>
      <c r="M40" s="142" t="str">
        <f t="shared" si="10"/>
        <v>Escenario 1</v>
      </c>
      <c r="N40" s="34">
        <f>IFERROR(VLOOKUP(M40,Base!$BJ$28:$BL$36,3,0),0)</f>
        <v>21</v>
      </c>
      <c r="O40" s="143">
        <f>IF(LOOKUP(M40,Base!$X$8:$BG$8)=M40,VLOOKUP(B40,Base!E:BG,N40,0),0)</f>
        <v>1490</v>
      </c>
      <c r="P40" s="143"/>
      <c r="Q40" s="139">
        <f>IFERROR(IF(VLOOKUP(B40,Detalle!$A:$AA,$Q$1,0)=0,"Sin datos",IFERROR(VLOOKUP(B40,Detalle!$A:$AA,$Q$1,0),"Sin datos")),"")</f>
        <v>7790</v>
      </c>
      <c r="R40" s="140">
        <f>IFERROR(IF(VLOOKUP(B40,Detalle!$A:$AA,$R$1,0)=0,"Sin datos",IFERROR(VLOOKUP(B40,Detalle!$A:$AA,$R$1,0),"Sin datos")),"")</f>
        <v>3</v>
      </c>
      <c r="S40" s="139">
        <f>IFERROR(IF(VLOOKUP(B40,Detalle!$A:$AA,$S$1,0)=0,"Sin datos",IFERROR(VLOOKUP(B40,Detalle!$A:$AA,$S$1,0),"Sin datos")),"")</f>
        <v>7790</v>
      </c>
      <c r="T40" s="140">
        <f>IFERROR(IF(VLOOKUP(B40,Detalle!$A:$AA,$T$1,0)=0,"Sin datos",IFERROR(VLOOKUP(B40,Detalle!$A:$AA,$T$1,0),"Sin datos")),"")</f>
        <v>1</v>
      </c>
      <c r="U40" s="139">
        <f>IFERROR(IF(VLOOKUP(B40,Detalle!$A:$AA,$U$1,0)=0,"Sin datos",IFERROR(VLOOKUP(B40,Detalle!$A:$AA,$U$1,0),"Sin datos")),"")</f>
        <v>8990</v>
      </c>
      <c r="V40" s="140">
        <f>IFERROR(IF(VLOOKUP(B40,Detalle!$A:$AA,$V$1,0)=0,"Sin datos",IFERROR(VLOOKUP(B40,Detalle!$A:$AA,$V$1,0),"Sin datos")),"")</f>
        <v>1</v>
      </c>
      <c r="W40" s="34" t="str">
        <f t="shared" si="11"/>
        <v>Si</v>
      </c>
      <c r="X40" s="141">
        <f t="shared" si="12"/>
        <v>7790</v>
      </c>
      <c r="Y40" s="141" t="str">
        <f t="shared" si="13"/>
        <v>Escenario 1</v>
      </c>
      <c r="Z40" s="34">
        <f>IFERROR(VLOOKUP(Y40,Base!$BJ$19:$BL$27,3,0),0)</f>
        <v>22</v>
      </c>
      <c r="AA40" s="143">
        <f>IF(LOOKUP(Y40,Base!$X$8:$BG$8)=Y40,VLOOKUP(B40,Base!E:BG,Z40,0),0)</f>
        <v>1490</v>
      </c>
      <c r="AB40" s="143"/>
      <c r="AC40" s="139">
        <f>IFERROR(IF(VLOOKUP(B40,Detalle!$A:$AA,$AC$1,0)=0,"Sin datos",IFERROR(VLOOKUP(B40,Detalle!$A:$AA,$AC$1,0),"Sin datos")),"")</f>
        <v>9990</v>
      </c>
      <c r="AD40" s="140">
        <f>IFERROR(IF(VLOOKUP(B40,Detalle!$A:$AA,$AD$1,0)=0,"Sin datos",IFERROR(VLOOKUP(B40,Detalle!$A:$AA,$AD$1,0),"Sin datos")),"")</f>
        <v>2</v>
      </c>
      <c r="AE40" s="139">
        <f>IFERROR(IF(VLOOKUP(B40,Detalle!$A:$AA,$AE$1,0)=0,"Sin datos",IFERROR(VLOOKUP(B40,Detalle!$A:$AA,$AE$1,0),"Sin datos")),"")</f>
        <v>9990</v>
      </c>
      <c r="AF40" s="140">
        <f>IFERROR(IF(VLOOKUP(B40,Detalle!$A:$AA,$AF$1,0)=0,"Sin datos",IFERROR(VLOOKUP(B40,Detalle!$A:$AA,$AF$1,0),"Sin datos")),"")</f>
        <v>5</v>
      </c>
      <c r="AG40" s="139">
        <f>IFERROR(IF(VLOOKUP(B40,Detalle!$A:$AA,$AG$1,0)=0,"Sin datos",IFERROR(VLOOKUP(B40,Detalle!$A:$AA,$AG$1,0),"Sin datos")),"")</f>
        <v>8990</v>
      </c>
      <c r="AH40" s="140">
        <f>IFERROR(IF(VLOOKUP(B40,Detalle!$A:$AA,$AH$1,0)=0,"Sin datos",IFERROR(VLOOKUP(B40,Detalle!$A:$AA,$AH$1,0),"Sin datos")),"")</f>
        <v>2</v>
      </c>
      <c r="AI40" s="34" t="str">
        <f t="shared" si="14"/>
        <v>Si</v>
      </c>
      <c r="AJ40" s="141">
        <f t="shared" si="15"/>
        <v>8990</v>
      </c>
      <c r="AK40" s="141" t="str">
        <f t="shared" si="16"/>
        <v>Escenario 4</v>
      </c>
      <c r="AL40" s="34">
        <f>IFERROR(VLOOKUP(AK40,Base!$BJ$37:$BL$45,3,0),0)</f>
        <v>35</v>
      </c>
      <c r="AM40" s="143">
        <f>IF(LOOKUP(AK40,Base!$X$8:$BG$8)=AK40,VLOOKUP(B40,Base!E:BG,AL40,0),0)</f>
        <v>1490</v>
      </c>
      <c r="AN40" s="143"/>
      <c r="AO40" s="144"/>
      <c r="AP40" s="144" t="str">
        <f t="shared" si="17"/>
        <v>REVISAR!</v>
      </c>
      <c r="AQ40" s="144"/>
    </row>
    <row r="41" spans="2:43" ht="12.95" customHeight="1" x14ac:dyDescent="0.25">
      <c r="B41" s="39" t="s">
        <v>107</v>
      </c>
      <c r="C41" s="32" t="s">
        <v>260</v>
      </c>
      <c r="D41" s="38">
        <f>VLOOKUP(B41,Base!E:G,3,0)</f>
        <v>319</v>
      </c>
      <c r="E41" s="137">
        <f>IFERROR(IF(VLOOKUP(B41,Detalle!$A:$AA,$E$1,0)=0,"Sin datos",IFERROR(VLOOKUP(B41,Detalle!$A:$AA,$E$1,0),"Sin datos")),"")</f>
        <v>4790</v>
      </c>
      <c r="F41" s="138">
        <f>IFERROR(IF(VLOOKUP(B41,Detalle!$A:$AA,$F$1,0)=0,"Sin datos",IFERROR(VLOOKUP(B41,Detalle!$A:$AA,$F$1,0),"Sin datos")),"")</f>
        <v>2</v>
      </c>
      <c r="G41" s="139">
        <f>IFERROR(IF(VLOOKUP(B41,Detalle!$A:$AA,$G$1,0)=0,"Sin datos",IFERROR(VLOOKUP(B41,Detalle!$A:$AA,$G$1,0),"Sin datos")),"")</f>
        <v>4850</v>
      </c>
      <c r="H41" s="140">
        <f>IFERROR(IF(VLOOKUP(B41,Detalle!$A:$AA,$H$1,0)=0,"Sin datos",IFERROR(VLOOKUP(B41,Detalle!$A:$AA,$H$1,0),"Sin datos")),"")</f>
        <v>1</v>
      </c>
      <c r="I41" s="139">
        <f>IFERROR(IF(VLOOKUP(B41,Detalle!$A:$AA,$I$1,0)=0,"Sin datos",IFERROR(VLOOKUP(B41,Detalle!$A:$AA,$I$1,0),"Sin datos")),"")</f>
        <v>3990</v>
      </c>
      <c r="J41" s="140">
        <f>IFERROR(IF(VLOOKUP(B41,Detalle!$A:$AA,$J$1,0)=0,"Sin datos",IFERROR(VLOOKUP(B41,Detalle!$A:$AA,$J$1,0),"Sin datos")),"")</f>
        <v>1</v>
      </c>
      <c r="K41" s="34" t="s">
        <v>293</v>
      </c>
      <c r="L41" s="141">
        <f t="shared" si="9"/>
        <v>3990</v>
      </c>
      <c r="M41" s="142" t="str">
        <f t="shared" si="10"/>
        <v>Escenario 1</v>
      </c>
      <c r="N41" s="34">
        <f>IFERROR(VLOOKUP(M41,Base!$BJ$28:$BL$36,3,0),0)</f>
        <v>21</v>
      </c>
      <c r="O41" s="143">
        <f>IF(LOOKUP(M41,Base!$X$8:$BG$8)=M41,VLOOKUP(B41,Base!E:BG,N41,0),0)</f>
        <v>1490</v>
      </c>
      <c r="P41" s="143"/>
      <c r="Q41" s="139">
        <f>IFERROR(IF(VLOOKUP(B41,Detalle!$A:$AA,$Q$1,0)=0,"Sin datos",IFERROR(VLOOKUP(B41,Detalle!$A:$AA,$Q$1,0),"Sin datos")),"")</f>
        <v>7790</v>
      </c>
      <c r="R41" s="140">
        <f>IFERROR(IF(VLOOKUP(B41,Detalle!$A:$AA,$R$1,0)=0,"Sin datos",IFERROR(VLOOKUP(B41,Detalle!$A:$AA,$R$1,0),"Sin datos")),"")</f>
        <v>3</v>
      </c>
      <c r="S41" s="139">
        <f>IFERROR(IF(VLOOKUP(B41,Detalle!$A:$AA,$S$1,0)=0,"Sin datos",IFERROR(VLOOKUP(B41,Detalle!$A:$AA,$S$1,0),"Sin datos")),"")</f>
        <v>7790</v>
      </c>
      <c r="T41" s="140">
        <f>IFERROR(IF(VLOOKUP(B41,Detalle!$A:$AA,$T$1,0)=0,"Sin datos",IFERROR(VLOOKUP(B41,Detalle!$A:$AA,$T$1,0),"Sin datos")),"")</f>
        <v>1</v>
      </c>
      <c r="U41" s="139">
        <f>IFERROR(IF(VLOOKUP(B41,Detalle!$A:$AA,$U$1,0)=0,"Sin datos",IFERROR(VLOOKUP(B41,Detalle!$A:$AA,$U$1,0),"Sin datos")),"")</f>
        <v>8990</v>
      </c>
      <c r="V41" s="140">
        <f>IFERROR(IF(VLOOKUP(B41,Detalle!$A:$AA,$V$1,0)=0,"Sin datos",IFERROR(VLOOKUP(B41,Detalle!$A:$AA,$V$1,0),"Sin datos")),"")</f>
        <v>1</v>
      </c>
      <c r="W41" s="34" t="str">
        <f t="shared" si="11"/>
        <v>Si</v>
      </c>
      <c r="X41" s="141">
        <f t="shared" si="12"/>
        <v>7790</v>
      </c>
      <c r="Y41" s="141" t="str">
        <f t="shared" si="13"/>
        <v>Escenario 1</v>
      </c>
      <c r="Z41" s="34">
        <f>IFERROR(VLOOKUP(Y41,Base!$BJ$19:$BL$27,3,0),0)</f>
        <v>22</v>
      </c>
      <c r="AA41" s="143">
        <f>IF(LOOKUP(Y41,Base!$X$8:$BG$8)=Y41,VLOOKUP(B41,Base!E:BG,Z41,0),0)</f>
        <v>1490</v>
      </c>
      <c r="AB41" s="143"/>
      <c r="AC41" s="139">
        <f>IFERROR(IF(VLOOKUP(B41,Detalle!$A:$AA,$AC$1,0)=0,"Sin datos",IFERROR(VLOOKUP(B41,Detalle!$A:$AA,$AC$1,0),"Sin datos")),"")</f>
        <v>9990</v>
      </c>
      <c r="AD41" s="140">
        <f>IFERROR(IF(VLOOKUP(B41,Detalle!$A:$AA,$AD$1,0)=0,"Sin datos",IFERROR(VLOOKUP(B41,Detalle!$A:$AA,$AD$1,0),"Sin datos")),"")</f>
        <v>2</v>
      </c>
      <c r="AE41" s="139">
        <f>IFERROR(IF(VLOOKUP(B41,Detalle!$A:$AA,$AE$1,0)=0,"Sin datos",IFERROR(VLOOKUP(B41,Detalle!$A:$AA,$AE$1,0),"Sin datos")),"")</f>
        <v>9990</v>
      </c>
      <c r="AF41" s="140">
        <f>IFERROR(IF(VLOOKUP(B41,Detalle!$A:$AA,$AF$1,0)=0,"Sin datos",IFERROR(VLOOKUP(B41,Detalle!$A:$AA,$AF$1,0),"Sin datos")),"")</f>
        <v>5</v>
      </c>
      <c r="AG41" s="139">
        <f>IFERROR(IF(VLOOKUP(B41,Detalle!$A:$AA,$AG$1,0)=0,"Sin datos",IFERROR(VLOOKUP(B41,Detalle!$A:$AA,$AG$1,0),"Sin datos")),"")</f>
        <v>8990</v>
      </c>
      <c r="AH41" s="140">
        <f>IFERROR(IF(VLOOKUP(B41,Detalle!$A:$AA,$AH$1,0)=0,"Sin datos",IFERROR(VLOOKUP(B41,Detalle!$A:$AA,$AH$1,0),"Sin datos")),"")</f>
        <v>2</v>
      </c>
      <c r="AI41" s="34" t="str">
        <f t="shared" si="14"/>
        <v>Si</v>
      </c>
      <c r="AJ41" s="141">
        <f t="shared" si="15"/>
        <v>8990</v>
      </c>
      <c r="AK41" s="141" t="str">
        <f t="shared" si="16"/>
        <v>Escenario 4</v>
      </c>
      <c r="AL41" s="34">
        <f>IFERROR(VLOOKUP(AK41,Base!$BJ$37:$BL$45,3,0),0)</f>
        <v>35</v>
      </c>
      <c r="AM41" s="143">
        <f>IF(LOOKUP(AK41,Base!$X$8:$BG$8)=AK41,VLOOKUP(B41,Base!E:BG,AL41,0),0)</f>
        <v>1490</v>
      </c>
      <c r="AN41" s="143"/>
      <c r="AO41" s="144"/>
      <c r="AP41" s="144" t="str">
        <f t="shared" si="17"/>
        <v>REVISAR!</v>
      </c>
      <c r="AQ41" s="144"/>
    </row>
    <row r="42" spans="2:43" ht="12.95" customHeight="1" x14ac:dyDescent="0.25">
      <c r="B42" s="39" t="s">
        <v>142</v>
      </c>
      <c r="C42" s="32" t="s">
        <v>260</v>
      </c>
      <c r="D42" s="38">
        <f>VLOOKUP(B42,Base!E:G,3,0)</f>
        <v>363</v>
      </c>
      <c r="E42" s="137">
        <f>IFERROR(IF(VLOOKUP(B42,Detalle!$A:$AA,$E$1,0)=0,"Sin datos",IFERROR(VLOOKUP(B42,Detalle!$A:$AA,$E$1,0),"Sin datos")),"")</f>
        <v>4490</v>
      </c>
      <c r="F42" s="138">
        <f>IFERROR(IF(VLOOKUP(B42,Detalle!$A:$AA,$F$1,0)=0,"Sin datos",IFERROR(VLOOKUP(B42,Detalle!$A:$AA,$F$1,0),"Sin datos")),"")</f>
        <v>2</v>
      </c>
      <c r="G42" s="139">
        <f>IFERROR(IF(VLOOKUP(B42,Detalle!$A:$AA,$G$1,0)=0,"Sin datos",IFERROR(VLOOKUP(B42,Detalle!$A:$AA,$G$1,0),"Sin datos")),"")</f>
        <v>4490</v>
      </c>
      <c r="H42" s="140">
        <f>IFERROR(IF(VLOOKUP(B42,Detalle!$A:$AA,$H$1,0)=0,"Sin datos",IFERROR(VLOOKUP(B42,Detalle!$A:$AA,$H$1,0),"Sin datos")),"")</f>
        <v>1</v>
      </c>
      <c r="I42" s="139">
        <f>IFERROR(IF(VLOOKUP(B42,Detalle!$A:$AA,$I$1,0)=0,"Sin datos",IFERROR(VLOOKUP(B42,Detalle!$A:$AA,$I$1,0),"Sin datos")),"")</f>
        <v>3990</v>
      </c>
      <c r="J42" s="140">
        <f>IFERROR(IF(VLOOKUP(B42,Detalle!$A:$AA,$J$1,0)=0,"Sin datos",IFERROR(VLOOKUP(B42,Detalle!$A:$AA,$J$1,0),"Sin datos")),"")</f>
        <v>1</v>
      </c>
      <c r="K42" s="34" t="s">
        <v>293</v>
      </c>
      <c r="L42" s="141">
        <f t="shared" si="9"/>
        <v>3990</v>
      </c>
      <c r="M42" s="142" t="str">
        <f t="shared" si="10"/>
        <v>Escenario 1</v>
      </c>
      <c r="N42" s="34">
        <f>IFERROR(VLOOKUP(M42,Base!$BJ$28:$BL$36,3,0),0)</f>
        <v>21</v>
      </c>
      <c r="O42" s="143">
        <f>IF(LOOKUP(M42,Base!$X$8:$BG$8)=M42,VLOOKUP(B42,Base!E:BG,N42,0),0)</f>
        <v>1490</v>
      </c>
      <c r="P42" s="143"/>
      <c r="Q42" s="139">
        <f>IFERROR(IF(VLOOKUP(B42,Detalle!$A:$AA,$Q$1,0)=0,"Sin datos",IFERROR(VLOOKUP(B42,Detalle!$A:$AA,$Q$1,0),"Sin datos")),"")</f>
        <v>7490</v>
      </c>
      <c r="R42" s="140">
        <f>IFERROR(IF(VLOOKUP(B42,Detalle!$A:$AA,$R$1,0)=0,"Sin datos",IFERROR(VLOOKUP(B42,Detalle!$A:$AA,$R$1,0),"Sin datos")),"")</f>
        <v>3</v>
      </c>
      <c r="S42" s="139">
        <f>IFERROR(IF(VLOOKUP(B42,Detalle!$A:$AA,$S$1,0)=0,"Sin datos",IFERROR(VLOOKUP(B42,Detalle!$A:$AA,$S$1,0),"Sin datos")),"")</f>
        <v>7490</v>
      </c>
      <c r="T42" s="140">
        <f>IFERROR(IF(VLOOKUP(B42,Detalle!$A:$AA,$T$1,0)=0,"Sin datos",IFERROR(VLOOKUP(B42,Detalle!$A:$AA,$T$1,0),"Sin datos")),"")</f>
        <v>1</v>
      </c>
      <c r="U42" s="139">
        <f>IFERROR(IF(VLOOKUP(B42,Detalle!$A:$AA,$U$1,0)=0,"Sin datos",IFERROR(VLOOKUP(B42,Detalle!$A:$AA,$U$1,0),"Sin datos")),"")</f>
        <v>8990</v>
      </c>
      <c r="V42" s="140">
        <f>IFERROR(IF(VLOOKUP(B42,Detalle!$A:$AA,$V$1,0)=0,"Sin datos",IFERROR(VLOOKUP(B42,Detalle!$A:$AA,$V$1,0),"Sin datos")),"")</f>
        <v>1</v>
      </c>
      <c r="W42" s="34" t="str">
        <f t="shared" si="11"/>
        <v>Si</v>
      </c>
      <c r="X42" s="141">
        <f t="shared" si="12"/>
        <v>7490</v>
      </c>
      <c r="Y42" s="141" t="str">
        <f t="shared" si="13"/>
        <v>Escenario 1</v>
      </c>
      <c r="Z42" s="34">
        <f>IFERROR(VLOOKUP(Y42,Base!$BJ$19:$BL$27,3,0),0)</f>
        <v>22</v>
      </c>
      <c r="AA42" s="143">
        <f>IF(LOOKUP(Y42,Base!$X$8:$BG$8)=Y42,VLOOKUP(B42,Base!E:BG,Z42,0),0)</f>
        <v>1490</v>
      </c>
      <c r="AB42" s="143"/>
      <c r="AC42" s="139">
        <f>IFERROR(IF(VLOOKUP(B42,Detalle!$A:$AA,$AC$1,0)=0,"Sin datos",IFERROR(VLOOKUP(B42,Detalle!$A:$AA,$AC$1,0),"Sin datos")),"")</f>
        <v>9990</v>
      </c>
      <c r="AD42" s="140">
        <f>IFERROR(IF(VLOOKUP(B42,Detalle!$A:$AA,$AD$1,0)=0,"Sin datos",IFERROR(VLOOKUP(B42,Detalle!$A:$AA,$AD$1,0),"Sin datos")),"")</f>
        <v>2</v>
      </c>
      <c r="AE42" s="139">
        <f>IFERROR(IF(VLOOKUP(B42,Detalle!$A:$AA,$AE$1,0)=0,"Sin datos",IFERROR(VLOOKUP(B42,Detalle!$A:$AA,$AE$1,0),"Sin datos")),"")</f>
        <v>8990</v>
      </c>
      <c r="AF42" s="140">
        <f>IFERROR(IF(VLOOKUP(B42,Detalle!$A:$AA,$AF$1,0)=0,"Sin datos",IFERROR(VLOOKUP(B42,Detalle!$A:$AA,$AF$1,0),"Sin datos")),"")</f>
        <v>5</v>
      </c>
      <c r="AG42" s="139">
        <f>IFERROR(IF(VLOOKUP(B42,Detalle!$A:$AA,$AG$1,0)=0,"Sin datos",IFERROR(VLOOKUP(B42,Detalle!$A:$AA,$AG$1,0),"Sin datos")),"")</f>
        <v>8990</v>
      </c>
      <c r="AH42" s="140">
        <f>IFERROR(IF(VLOOKUP(B42,Detalle!$A:$AA,$AH$1,0)=0,"Sin datos",IFERROR(VLOOKUP(B42,Detalle!$A:$AA,$AH$1,0),"Sin datos")),"")</f>
        <v>2</v>
      </c>
      <c r="AI42" s="34" t="str">
        <f t="shared" si="14"/>
        <v>Si</v>
      </c>
      <c r="AJ42" s="141">
        <f t="shared" si="15"/>
        <v>8990</v>
      </c>
      <c r="AK42" s="141" t="str">
        <f t="shared" si="16"/>
        <v>Escenario 5</v>
      </c>
      <c r="AL42" s="34">
        <f>IFERROR(VLOOKUP(AK42,Base!$BJ$37:$BL$45,3,0),0)</f>
        <v>39</v>
      </c>
      <c r="AM42" s="143">
        <f>IF(LOOKUP(AK42,Base!$X$8:$BG$8)=AK42,VLOOKUP(B42,Base!E:BG,AL42,0),0)</f>
        <v>1490</v>
      </c>
      <c r="AN42" s="143"/>
      <c r="AO42" s="144"/>
      <c r="AP42" s="144" t="str">
        <f t="shared" si="17"/>
        <v>REVISAR!</v>
      </c>
      <c r="AQ42" s="144"/>
    </row>
    <row r="43" spans="2:43" ht="12.95" customHeight="1" x14ac:dyDescent="0.25">
      <c r="B43" s="39" t="s">
        <v>131</v>
      </c>
      <c r="C43" s="32" t="s">
        <v>260</v>
      </c>
      <c r="D43" s="38">
        <f>VLOOKUP(B43,Base!E:G,3,0)</f>
        <v>352</v>
      </c>
      <c r="E43" s="137">
        <f>IFERROR(IF(VLOOKUP(B43,Detalle!$A:$AA,$E$1,0)=0,"Sin datos",IFERROR(VLOOKUP(B43,Detalle!$A:$AA,$E$1,0),"Sin datos")),"")</f>
        <v>4490</v>
      </c>
      <c r="F43" s="138">
        <f>IFERROR(IF(VLOOKUP(B43,Detalle!$A:$AA,$F$1,0)=0,"Sin datos",IFERROR(VLOOKUP(B43,Detalle!$A:$AA,$F$1,0),"Sin datos")),"")</f>
        <v>2</v>
      </c>
      <c r="G43" s="139">
        <f>IFERROR(IF(VLOOKUP(B43,Detalle!$A:$AA,$G$1,0)=0,"Sin datos",IFERROR(VLOOKUP(B43,Detalle!$A:$AA,$G$1,0),"Sin datos")),"")</f>
        <v>4490</v>
      </c>
      <c r="H43" s="140">
        <f>IFERROR(IF(VLOOKUP(B43,Detalle!$A:$AA,$H$1,0)=0,"Sin datos",IFERROR(VLOOKUP(B43,Detalle!$A:$AA,$H$1,0),"Sin datos")),"")</f>
        <v>1</v>
      </c>
      <c r="I43" s="139">
        <f>IFERROR(IF(VLOOKUP(B43,Detalle!$A:$AA,$I$1,0)=0,"Sin datos",IFERROR(VLOOKUP(B43,Detalle!$A:$AA,$I$1,0),"Sin datos")),"")</f>
        <v>3990</v>
      </c>
      <c r="J43" s="140">
        <f>IFERROR(IF(VLOOKUP(B43,Detalle!$A:$AA,$J$1,0)=0,"Sin datos",IFERROR(VLOOKUP(B43,Detalle!$A:$AA,$J$1,0),"Sin datos")),"")</f>
        <v>1</v>
      </c>
      <c r="K43" s="34" t="s">
        <v>293</v>
      </c>
      <c r="L43" s="141">
        <f t="shared" si="9"/>
        <v>3990</v>
      </c>
      <c r="M43" s="142" t="str">
        <f t="shared" si="10"/>
        <v>Escenario 1</v>
      </c>
      <c r="N43" s="34">
        <f>IFERROR(VLOOKUP(M43,Base!$BJ$28:$BL$36,3,0),0)</f>
        <v>21</v>
      </c>
      <c r="O43" s="143">
        <f>IF(LOOKUP(M43,Base!$X$8:$BG$8)=M43,VLOOKUP(B43,Base!E:BG,N43,0),0)</f>
        <v>1490</v>
      </c>
      <c r="P43" s="143"/>
      <c r="Q43" s="139">
        <f>IFERROR(IF(VLOOKUP(B43,Detalle!$A:$AA,$Q$1,0)=0,"Sin datos",IFERROR(VLOOKUP(B43,Detalle!$A:$AA,$Q$1,0),"Sin datos")),"")</f>
        <v>7490</v>
      </c>
      <c r="R43" s="140">
        <f>IFERROR(IF(VLOOKUP(B43,Detalle!$A:$AA,$R$1,0)=0,"Sin datos",IFERROR(VLOOKUP(B43,Detalle!$A:$AA,$R$1,0),"Sin datos")),"")</f>
        <v>3</v>
      </c>
      <c r="S43" s="139">
        <f>IFERROR(IF(VLOOKUP(B43,Detalle!$A:$AA,$S$1,0)=0,"Sin datos",IFERROR(VLOOKUP(B43,Detalle!$A:$AA,$S$1,0),"Sin datos")),"")</f>
        <v>7490</v>
      </c>
      <c r="T43" s="140">
        <f>IFERROR(IF(VLOOKUP(B43,Detalle!$A:$AA,$T$1,0)=0,"Sin datos",IFERROR(VLOOKUP(B43,Detalle!$A:$AA,$T$1,0),"Sin datos")),"")</f>
        <v>1</v>
      </c>
      <c r="U43" s="139">
        <f>IFERROR(IF(VLOOKUP(B43,Detalle!$A:$AA,$U$1,0)=0,"Sin datos",IFERROR(VLOOKUP(B43,Detalle!$A:$AA,$U$1,0),"Sin datos")),"")</f>
        <v>8990</v>
      </c>
      <c r="V43" s="140">
        <f>IFERROR(IF(VLOOKUP(B43,Detalle!$A:$AA,$V$1,0)=0,"Sin datos",IFERROR(VLOOKUP(B43,Detalle!$A:$AA,$V$1,0),"Sin datos")),"")</f>
        <v>1</v>
      </c>
      <c r="W43" s="34" t="str">
        <f t="shared" si="11"/>
        <v>Si</v>
      </c>
      <c r="X43" s="141">
        <f t="shared" si="12"/>
        <v>7490</v>
      </c>
      <c r="Y43" s="141" t="str">
        <f t="shared" si="13"/>
        <v>Escenario 1</v>
      </c>
      <c r="Z43" s="34">
        <f>IFERROR(VLOOKUP(Y43,Base!$BJ$19:$BL$27,3,0),0)</f>
        <v>22</v>
      </c>
      <c r="AA43" s="143">
        <f>IF(LOOKUP(Y43,Base!$X$8:$BG$8)=Y43,VLOOKUP(B43,Base!E:BG,Z43,0),0)</f>
        <v>1490</v>
      </c>
      <c r="AB43" s="143"/>
      <c r="AC43" s="139">
        <f>IFERROR(IF(VLOOKUP(B43,Detalle!$A:$AA,$AC$1,0)=0,"Sin datos",IFERROR(VLOOKUP(B43,Detalle!$A:$AA,$AC$1,0),"Sin datos")),"")</f>
        <v>9990</v>
      </c>
      <c r="AD43" s="140">
        <f>IFERROR(IF(VLOOKUP(B43,Detalle!$A:$AA,$AD$1,0)=0,"Sin datos",IFERROR(VLOOKUP(B43,Detalle!$A:$AA,$AD$1,0),"Sin datos")),"")</f>
        <v>2</v>
      </c>
      <c r="AE43" s="139">
        <f>IFERROR(IF(VLOOKUP(B43,Detalle!$A:$AA,$AE$1,0)=0,"Sin datos",IFERROR(VLOOKUP(B43,Detalle!$A:$AA,$AE$1,0),"Sin datos")),"")</f>
        <v>8990</v>
      </c>
      <c r="AF43" s="140">
        <f>IFERROR(IF(VLOOKUP(B43,Detalle!$A:$AA,$AF$1,0)=0,"Sin datos",IFERROR(VLOOKUP(B43,Detalle!$A:$AA,$AF$1,0),"Sin datos")),"")</f>
        <v>5</v>
      </c>
      <c r="AG43" s="139">
        <f>IFERROR(IF(VLOOKUP(B43,Detalle!$A:$AA,$AG$1,0)=0,"Sin datos",IFERROR(VLOOKUP(B43,Detalle!$A:$AA,$AG$1,0),"Sin datos")),"")</f>
        <v>8990</v>
      </c>
      <c r="AH43" s="140">
        <f>IFERROR(IF(VLOOKUP(B43,Detalle!$A:$AA,$AH$1,0)=0,"Sin datos",IFERROR(VLOOKUP(B43,Detalle!$A:$AA,$AH$1,0),"Sin datos")),"")</f>
        <v>2</v>
      </c>
      <c r="AI43" s="34" t="str">
        <f t="shared" si="14"/>
        <v>Si</v>
      </c>
      <c r="AJ43" s="141">
        <f t="shared" si="15"/>
        <v>8990</v>
      </c>
      <c r="AK43" s="141" t="str">
        <f t="shared" si="16"/>
        <v>Escenario 5</v>
      </c>
      <c r="AL43" s="34">
        <f>IFERROR(VLOOKUP(AK43,Base!$BJ$37:$BL$45,3,0),0)</f>
        <v>39</v>
      </c>
      <c r="AM43" s="143">
        <f>IF(LOOKUP(AK43,Base!$X$8:$BG$8)=AK43,VLOOKUP(B43,Base!E:BG,AL43,0),0)</f>
        <v>1490</v>
      </c>
      <c r="AN43" s="143"/>
      <c r="AO43" s="144"/>
      <c r="AP43" s="144" t="str">
        <f t="shared" si="17"/>
        <v>REVISAR!</v>
      </c>
      <c r="AQ43" s="144"/>
    </row>
    <row r="44" spans="2:43" ht="12.95" customHeight="1" x14ac:dyDescent="0.25">
      <c r="B44" s="39" t="s">
        <v>144</v>
      </c>
      <c r="C44" s="32" t="s">
        <v>260</v>
      </c>
      <c r="D44" s="38">
        <f>VLOOKUP(B44,Base!E:G,3,0)</f>
        <v>365</v>
      </c>
      <c r="E44" s="137">
        <f>IFERROR(IF(VLOOKUP(B44,Detalle!$A:$AA,$E$1,0)=0,"Sin datos",IFERROR(VLOOKUP(B44,Detalle!$A:$AA,$E$1,0),"Sin datos")),"")</f>
        <v>4490</v>
      </c>
      <c r="F44" s="138">
        <f>IFERROR(IF(VLOOKUP(B44,Detalle!$A:$AA,$F$1,0)=0,"Sin datos",IFERROR(VLOOKUP(B44,Detalle!$A:$AA,$F$1,0),"Sin datos")),"")</f>
        <v>2</v>
      </c>
      <c r="G44" s="139">
        <f>IFERROR(IF(VLOOKUP(B44,Detalle!$A:$AA,$G$1,0)=0,"Sin datos",IFERROR(VLOOKUP(B44,Detalle!$A:$AA,$G$1,0),"Sin datos")),"")</f>
        <v>4490</v>
      </c>
      <c r="H44" s="140">
        <f>IFERROR(IF(VLOOKUP(B44,Detalle!$A:$AA,$H$1,0)=0,"Sin datos",IFERROR(VLOOKUP(B44,Detalle!$A:$AA,$H$1,0),"Sin datos")),"")</f>
        <v>1</v>
      </c>
      <c r="I44" s="139">
        <f>IFERROR(IF(VLOOKUP(B44,Detalle!$A:$AA,$I$1,0)=0,"Sin datos",IFERROR(VLOOKUP(B44,Detalle!$A:$AA,$I$1,0),"Sin datos")),"")</f>
        <v>3990</v>
      </c>
      <c r="J44" s="140">
        <f>IFERROR(IF(VLOOKUP(B44,Detalle!$A:$AA,$J$1,0)=0,"Sin datos",IFERROR(VLOOKUP(B44,Detalle!$A:$AA,$J$1,0),"Sin datos")),"")</f>
        <v>1</v>
      </c>
      <c r="K44" s="34" t="s">
        <v>293</v>
      </c>
      <c r="L44" s="141">
        <f t="shared" si="9"/>
        <v>3990</v>
      </c>
      <c r="M44" s="142" t="str">
        <f t="shared" si="10"/>
        <v>Escenario 1</v>
      </c>
      <c r="N44" s="34">
        <f>IFERROR(VLOOKUP(M44,Base!$BJ$28:$BL$36,3,0),0)</f>
        <v>21</v>
      </c>
      <c r="O44" s="143">
        <f>IF(LOOKUP(M44,Base!$X$8:$BG$8)=M44,VLOOKUP(B44,Base!E:BG,N44,0),0)</f>
        <v>1490</v>
      </c>
      <c r="P44" s="143"/>
      <c r="Q44" s="139">
        <f>IFERROR(IF(VLOOKUP(B44,Detalle!$A:$AA,$Q$1,0)=0,"Sin datos",IFERROR(VLOOKUP(B44,Detalle!$A:$AA,$Q$1,0),"Sin datos")),"")</f>
        <v>7490</v>
      </c>
      <c r="R44" s="140">
        <f>IFERROR(IF(VLOOKUP(B44,Detalle!$A:$AA,$R$1,0)=0,"Sin datos",IFERROR(VLOOKUP(B44,Detalle!$A:$AA,$R$1,0),"Sin datos")),"")</f>
        <v>3</v>
      </c>
      <c r="S44" s="139">
        <f>IFERROR(IF(VLOOKUP(B44,Detalle!$A:$AA,$S$1,0)=0,"Sin datos",IFERROR(VLOOKUP(B44,Detalle!$A:$AA,$S$1,0),"Sin datos")),"")</f>
        <v>7490</v>
      </c>
      <c r="T44" s="140">
        <f>IFERROR(IF(VLOOKUP(B44,Detalle!$A:$AA,$T$1,0)=0,"Sin datos",IFERROR(VLOOKUP(B44,Detalle!$A:$AA,$T$1,0),"Sin datos")),"")</f>
        <v>1</v>
      </c>
      <c r="U44" s="139">
        <f>IFERROR(IF(VLOOKUP(B44,Detalle!$A:$AA,$U$1,0)=0,"Sin datos",IFERROR(VLOOKUP(B44,Detalle!$A:$AA,$U$1,0),"Sin datos")),"")</f>
        <v>8990</v>
      </c>
      <c r="V44" s="140">
        <f>IFERROR(IF(VLOOKUP(B44,Detalle!$A:$AA,$V$1,0)=0,"Sin datos",IFERROR(VLOOKUP(B44,Detalle!$A:$AA,$V$1,0),"Sin datos")),"")</f>
        <v>1</v>
      </c>
      <c r="W44" s="34" t="str">
        <f t="shared" si="11"/>
        <v>Si</v>
      </c>
      <c r="X44" s="141">
        <f t="shared" si="12"/>
        <v>7490</v>
      </c>
      <c r="Y44" s="141" t="str">
        <f t="shared" si="13"/>
        <v>Escenario 1</v>
      </c>
      <c r="Z44" s="34">
        <f>IFERROR(VLOOKUP(Y44,Base!$BJ$19:$BL$27,3,0),0)</f>
        <v>22</v>
      </c>
      <c r="AA44" s="143">
        <f>IF(LOOKUP(Y44,Base!$X$8:$BG$8)=Y44,VLOOKUP(B44,Base!E:BG,Z44,0),0)</f>
        <v>1490</v>
      </c>
      <c r="AB44" s="143"/>
      <c r="AC44" s="139">
        <f>IFERROR(IF(VLOOKUP(B44,Detalle!$A:$AA,$AC$1,0)=0,"Sin datos",IFERROR(VLOOKUP(B44,Detalle!$A:$AA,$AC$1,0),"Sin datos")),"")</f>
        <v>9990</v>
      </c>
      <c r="AD44" s="140">
        <f>IFERROR(IF(VLOOKUP(B44,Detalle!$A:$AA,$AD$1,0)=0,"Sin datos",IFERROR(VLOOKUP(B44,Detalle!$A:$AA,$AD$1,0),"Sin datos")),"")</f>
        <v>2</v>
      </c>
      <c r="AE44" s="139">
        <f>IFERROR(IF(VLOOKUP(B44,Detalle!$A:$AA,$AE$1,0)=0,"Sin datos",IFERROR(VLOOKUP(B44,Detalle!$A:$AA,$AE$1,0),"Sin datos")),"")</f>
        <v>8990</v>
      </c>
      <c r="AF44" s="140">
        <f>IFERROR(IF(VLOOKUP(B44,Detalle!$A:$AA,$AF$1,0)=0,"Sin datos",IFERROR(VLOOKUP(B44,Detalle!$A:$AA,$AF$1,0),"Sin datos")),"")</f>
        <v>5</v>
      </c>
      <c r="AG44" s="139">
        <f>IFERROR(IF(VLOOKUP(B44,Detalle!$A:$AA,$AG$1,0)=0,"Sin datos",IFERROR(VLOOKUP(B44,Detalle!$A:$AA,$AG$1,0),"Sin datos")),"")</f>
        <v>8990</v>
      </c>
      <c r="AH44" s="140">
        <f>IFERROR(IF(VLOOKUP(B44,Detalle!$A:$AA,$AH$1,0)=0,"Sin datos",IFERROR(VLOOKUP(B44,Detalle!$A:$AA,$AH$1,0),"Sin datos")),"")</f>
        <v>2</v>
      </c>
      <c r="AI44" s="34" t="str">
        <f t="shared" si="14"/>
        <v>Si</v>
      </c>
      <c r="AJ44" s="141">
        <f t="shared" si="15"/>
        <v>8990</v>
      </c>
      <c r="AK44" s="141" t="str">
        <f t="shared" si="16"/>
        <v>Escenario 5</v>
      </c>
      <c r="AL44" s="34">
        <f>IFERROR(VLOOKUP(AK44,Base!$BJ$37:$BL$45,3,0),0)</f>
        <v>39</v>
      </c>
      <c r="AM44" s="143">
        <f>IF(LOOKUP(AK44,Base!$X$8:$BG$8)=AK44,VLOOKUP(B44,Base!E:BG,AL44,0),0)</f>
        <v>1490</v>
      </c>
      <c r="AN44" s="143"/>
      <c r="AO44" s="144"/>
      <c r="AP44" s="144" t="str">
        <f t="shared" si="17"/>
        <v>REVISAR!</v>
      </c>
      <c r="AQ44" s="144"/>
    </row>
    <row r="45" spans="2:43" ht="12.95" customHeight="1" x14ac:dyDescent="0.25">
      <c r="B45" s="39" t="s">
        <v>123</v>
      </c>
      <c r="C45" s="32" t="s">
        <v>258</v>
      </c>
      <c r="D45" s="38">
        <f>VLOOKUP(B45,Base!E:G,3,0)</f>
        <v>339</v>
      </c>
      <c r="E45" s="137">
        <f>IFERROR(IF(VLOOKUP(B45,Detalle!$A:$AA,$E$1,0)=0,"Sin datos",IFERROR(VLOOKUP(B45,Detalle!$A:$AA,$E$1,0),"Sin datos")),"")</f>
        <v>4490</v>
      </c>
      <c r="F45" s="138">
        <f>IFERROR(IF(VLOOKUP(B45,Detalle!$A:$AA,$F$1,0)=0,"Sin datos",IFERROR(VLOOKUP(B45,Detalle!$A:$AA,$F$1,0),"Sin datos")),"")</f>
        <v>2</v>
      </c>
      <c r="G45" s="139">
        <f>IFERROR(IF(VLOOKUP(B45,Detalle!$A:$AA,$G$1,0)=0,"Sin datos",IFERROR(VLOOKUP(B45,Detalle!$A:$AA,$G$1,0),"Sin datos")),"")</f>
        <v>4490</v>
      </c>
      <c r="H45" s="140">
        <f>IFERROR(IF(VLOOKUP(B45,Detalle!$A:$AA,$H$1,0)=0,"Sin datos",IFERROR(VLOOKUP(B45,Detalle!$A:$AA,$H$1,0),"Sin datos")),"")</f>
        <v>1</v>
      </c>
      <c r="I45" s="139">
        <f>IFERROR(IF(VLOOKUP(B45,Detalle!$A:$AA,$I$1,0)=0,"Sin datos",IFERROR(VLOOKUP(B45,Detalle!$A:$AA,$I$1,0),"Sin datos")),"")</f>
        <v>3990</v>
      </c>
      <c r="J45" s="140">
        <f>IFERROR(IF(VLOOKUP(B45,Detalle!$A:$AA,$J$1,0)=0,"Sin datos",IFERROR(VLOOKUP(B45,Detalle!$A:$AA,$J$1,0),"Sin datos")),"")</f>
        <v>1</v>
      </c>
      <c r="K45" s="34" t="s">
        <v>293</v>
      </c>
      <c r="L45" s="141">
        <f t="shared" si="9"/>
        <v>3990</v>
      </c>
      <c r="M45" s="142" t="str">
        <f t="shared" si="10"/>
        <v>Escenario 1</v>
      </c>
      <c r="N45" s="34">
        <f>IFERROR(VLOOKUP(M45,Base!$BJ$28:$BL$36,3,0),0)</f>
        <v>21</v>
      </c>
      <c r="O45" s="143">
        <f>IF(LOOKUP(M45,Base!$X$8:$BG$8)=M45,VLOOKUP(B45,Base!E:BG,N45,0),0)</f>
        <v>1490</v>
      </c>
      <c r="P45" s="143"/>
      <c r="Q45" s="139">
        <f>IFERROR(IF(VLOOKUP(B45,Detalle!$A:$AA,$Q$1,0)=0,"Sin datos",IFERROR(VLOOKUP(B45,Detalle!$A:$AA,$Q$1,0),"Sin datos")),"")</f>
        <v>7490</v>
      </c>
      <c r="R45" s="140">
        <f>IFERROR(IF(VLOOKUP(B45,Detalle!$A:$AA,$R$1,0)=0,"Sin datos",IFERROR(VLOOKUP(B45,Detalle!$A:$AA,$R$1,0),"Sin datos")),"")</f>
        <v>3</v>
      </c>
      <c r="S45" s="139">
        <f>IFERROR(IF(VLOOKUP(B45,Detalle!$A:$AA,$S$1,0)=0,"Sin datos",IFERROR(VLOOKUP(B45,Detalle!$A:$AA,$S$1,0),"Sin datos")),"")</f>
        <v>7490</v>
      </c>
      <c r="T45" s="140">
        <f>IFERROR(IF(VLOOKUP(B45,Detalle!$A:$AA,$T$1,0)=0,"Sin datos",IFERROR(VLOOKUP(B45,Detalle!$A:$AA,$T$1,0),"Sin datos")),"")</f>
        <v>1</v>
      </c>
      <c r="U45" s="139">
        <f>IFERROR(IF(VLOOKUP(B45,Detalle!$A:$AA,$U$1,0)=0,"Sin datos",IFERROR(VLOOKUP(B45,Detalle!$A:$AA,$U$1,0),"Sin datos")),"")</f>
        <v>8990</v>
      </c>
      <c r="V45" s="140">
        <f>IFERROR(IF(VLOOKUP(B45,Detalle!$A:$AA,$V$1,0)=0,"Sin datos",IFERROR(VLOOKUP(B45,Detalle!$A:$AA,$V$1,0),"Sin datos")),"")</f>
        <v>1</v>
      </c>
      <c r="W45" s="34" t="str">
        <f t="shared" si="11"/>
        <v>Si</v>
      </c>
      <c r="X45" s="141">
        <f t="shared" si="12"/>
        <v>7490</v>
      </c>
      <c r="Y45" s="141" t="str">
        <f t="shared" si="13"/>
        <v>Escenario 1</v>
      </c>
      <c r="Z45" s="34">
        <f>IFERROR(VLOOKUP(Y45,Base!$BJ$19:$BL$27,3,0),0)</f>
        <v>22</v>
      </c>
      <c r="AA45" s="143">
        <f>IF(LOOKUP(Y45,Base!$X$8:$BG$8)=Y45,VLOOKUP(B45,Base!E:BG,Z45,0),0)</f>
        <v>1490</v>
      </c>
      <c r="AB45" s="143"/>
      <c r="AC45" s="139">
        <f>IFERROR(IF(VLOOKUP(B45,Detalle!$A:$AA,$AC$1,0)=0,"Sin datos",IFERROR(VLOOKUP(B45,Detalle!$A:$AA,$AC$1,0),"Sin datos")),"")</f>
        <v>9990</v>
      </c>
      <c r="AD45" s="140">
        <f>IFERROR(IF(VLOOKUP(B45,Detalle!$A:$AA,$AD$1,0)=0,"Sin datos",IFERROR(VLOOKUP(B45,Detalle!$A:$AA,$AD$1,0),"Sin datos")),"")</f>
        <v>2</v>
      </c>
      <c r="AE45" s="139">
        <f>IFERROR(IF(VLOOKUP(B45,Detalle!$A:$AA,$AE$1,0)=0,"Sin datos",IFERROR(VLOOKUP(B45,Detalle!$A:$AA,$AE$1,0),"Sin datos")),"")</f>
        <v>8990</v>
      </c>
      <c r="AF45" s="140">
        <f>IFERROR(IF(VLOOKUP(B45,Detalle!$A:$AA,$AF$1,0)=0,"Sin datos",IFERROR(VLOOKUP(B45,Detalle!$A:$AA,$AF$1,0),"Sin datos")),"")</f>
        <v>5</v>
      </c>
      <c r="AG45" s="139">
        <f>IFERROR(IF(VLOOKUP(B45,Detalle!$A:$AA,$AG$1,0)=0,"Sin datos",IFERROR(VLOOKUP(B45,Detalle!$A:$AA,$AG$1,0),"Sin datos")),"")</f>
        <v>8990</v>
      </c>
      <c r="AH45" s="140">
        <f>IFERROR(IF(VLOOKUP(B45,Detalle!$A:$AA,$AH$1,0)=0,"Sin datos",IFERROR(VLOOKUP(B45,Detalle!$A:$AA,$AH$1,0),"Sin datos")),"")</f>
        <v>2</v>
      </c>
      <c r="AI45" s="34" t="str">
        <f t="shared" si="14"/>
        <v>Si</v>
      </c>
      <c r="AJ45" s="141">
        <f t="shared" si="15"/>
        <v>8990</v>
      </c>
      <c r="AK45" s="141" t="str">
        <f t="shared" si="16"/>
        <v>Escenario 5</v>
      </c>
      <c r="AL45" s="34">
        <f>IFERROR(VLOOKUP(AK45,Base!$BJ$37:$BL$45,3,0),0)</f>
        <v>39</v>
      </c>
      <c r="AM45" s="143">
        <f>IF(LOOKUP(AK45,Base!$X$8:$BG$8)=AK45,VLOOKUP(B45,Base!E:BG,AL45,0),0)</f>
        <v>1490</v>
      </c>
      <c r="AN45" s="143"/>
      <c r="AO45" s="144"/>
      <c r="AP45" s="144" t="str">
        <f t="shared" si="17"/>
        <v>REVISAR!</v>
      </c>
      <c r="AQ45" s="144"/>
    </row>
    <row r="46" spans="2:43" ht="12.95" customHeight="1" x14ac:dyDescent="0.25">
      <c r="B46" s="39" t="s">
        <v>129</v>
      </c>
      <c r="C46" s="32" t="s">
        <v>258</v>
      </c>
      <c r="D46" s="38">
        <f>VLOOKUP(B46,Base!E:G,3,0)</f>
        <v>348</v>
      </c>
      <c r="E46" s="137">
        <f>IFERROR(IF(VLOOKUP(B46,Detalle!$A:$AA,$E$1,0)=0,"Sin datos",IFERROR(VLOOKUP(B46,Detalle!$A:$AA,$E$1,0),"Sin datos")),"")</f>
        <v>3990</v>
      </c>
      <c r="F46" s="138">
        <f>IFERROR(IF(VLOOKUP(B46,Detalle!$A:$AA,$F$1,0)=0,"Sin datos",IFERROR(VLOOKUP(B46,Detalle!$A:$AA,$F$1,0),"Sin datos")),"")</f>
        <v>2</v>
      </c>
      <c r="G46" s="139">
        <f>IFERROR(IF(VLOOKUP(B46,Detalle!$A:$AA,$G$1,0)=0,"Sin datos",IFERROR(VLOOKUP(B46,Detalle!$A:$AA,$G$1,0),"Sin datos")),"")</f>
        <v>5350</v>
      </c>
      <c r="H46" s="140">
        <f>IFERROR(IF(VLOOKUP(B46,Detalle!$A:$AA,$H$1,0)=0,"Sin datos",IFERROR(VLOOKUP(B46,Detalle!$A:$AA,$H$1,0),"Sin datos")),"")</f>
        <v>2</v>
      </c>
      <c r="I46" s="139">
        <f>IFERROR(IF(VLOOKUP(B46,Detalle!$A:$AA,$I$1,0)=0,"Sin datos",IFERROR(VLOOKUP(B46,Detalle!$A:$AA,$I$1,0),"Sin datos")),"")</f>
        <v>3990</v>
      </c>
      <c r="J46" s="140">
        <f>IFERROR(IF(VLOOKUP(B46,Detalle!$A:$AA,$J$1,0)=0,"Sin datos",IFERROR(VLOOKUP(B46,Detalle!$A:$AA,$J$1,0),"Sin datos")),"")</f>
        <v>2</v>
      </c>
      <c r="K46" s="34" t="s">
        <v>293</v>
      </c>
      <c r="L46" s="141">
        <f t="shared" si="9"/>
        <v>3990</v>
      </c>
      <c r="M46" s="142" t="str">
        <f t="shared" si="10"/>
        <v>Escenario 4</v>
      </c>
      <c r="N46" s="34">
        <f>IFERROR(VLOOKUP(M46,Base!$BJ$28:$BL$36,3,0),0)</f>
        <v>33</v>
      </c>
      <c r="O46" s="143">
        <f>IF(LOOKUP(M46,Base!$X$8:$BG$8)=M46,VLOOKUP(B46,Base!E:BG,N46,0),0)</f>
        <v>1490</v>
      </c>
      <c r="P46" s="143">
        <v>3990</v>
      </c>
      <c r="Q46" s="139">
        <f>IFERROR(IF(VLOOKUP(B46,Detalle!$A:$AA,$Q$1,0)=0,"Sin datos",IFERROR(VLOOKUP(B46,Detalle!$A:$AA,$Q$1,0),"Sin datos")),"")</f>
        <v>8590</v>
      </c>
      <c r="R46" s="140">
        <f>IFERROR(IF(VLOOKUP(B46,Detalle!$A:$AA,$R$1,0)=0,"Sin datos",IFERROR(VLOOKUP(B46,Detalle!$A:$AA,$R$1,0),"Sin datos")),"")</f>
        <v>3</v>
      </c>
      <c r="S46" s="139">
        <f>IFERROR(IF(VLOOKUP(B46,Detalle!$A:$AA,$S$1,0)=0,"Sin datos",IFERROR(VLOOKUP(B46,Detalle!$A:$AA,$S$1,0),"Sin datos")),"")</f>
        <v>8650</v>
      </c>
      <c r="T46" s="140">
        <f>IFERROR(IF(VLOOKUP(B46,Detalle!$A:$AA,$T$1,0)=0,"Sin datos",IFERROR(VLOOKUP(B46,Detalle!$A:$AA,$T$1,0),"Sin datos")),"")</f>
        <v>1</v>
      </c>
      <c r="U46" s="139">
        <f>IFERROR(IF(VLOOKUP(B46,Detalle!$A:$AA,$U$1,0)=0,"Sin datos",IFERROR(VLOOKUP(B46,Detalle!$A:$AA,$U$1,0),"Sin datos")),"")</f>
        <v>9990</v>
      </c>
      <c r="V46" s="140">
        <f>IFERROR(IF(VLOOKUP(B46,Detalle!$A:$AA,$V$1,0)=0,"Sin datos",IFERROR(VLOOKUP(B46,Detalle!$A:$AA,$V$1,0),"Sin datos")),"")</f>
        <v>2</v>
      </c>
      <c r="W46" s="34" t="str">
        <f t="shared" si="11"/>
        <v>Si</v>
      </c>
      <c r="X46" s="141">
        <f t="shared" si="12"/>
        <v>8590</v>
      </c>
      <c r="Y46" s="141" t="str">
        <f t="shared" si="13"/>
        <v>Escenario 1</v>
      </c>
      <c r="Z46" s="34">
        <f>IFERROR(VLOOKUP(Y46,Base!$BJ$19:$BL$27,3,0),0)</f>
        <v>22</v>
      </c>
      <c r="AA46" s="143">
        <f>IF(LOOKUP(Y46,Base!$X$8:$BG$8)=Y46,VLOOKUP(B46,Base!E:BG,Z46,0),0)</f>
        <v>1490</v>
      </c>
      <c r="AB46" s="143">
        <v>8990</v>
      </c>
      <c r="AC46" s="139">
        <f>IFERROR(IF(VLOOKUP(B46,Detalle!$A:$AA,$AC$1,0)=0,"Sin datos",IFERROR(VLOOKUP(B46,Detalle!$A:$AA,$AC$1,0),"Sin datos")),"")</f>
        <v>11990</v>
      </c>
      <c r="AD46" s="140">
        <f>IFERROR(IF(VLOOKUP(B46,Detalle!$A:$AA,$AD$1,0)=0,"Sin datos",IFERROR(VLOOKUP(B46,Detalle!$A:$AA,$AD$1,0),"Sin datos")),"")</f>
        <v>2</v>
      </c>
      <c r="AE46" s="139">
        <f>IFERROR(IF(VLOOKUP(B46,Detalle!$A:$AA,$AE$1,0)=0,"Sin datos",IFERROR(VLOOKUP(B46,Detalle!$A:$AA,$AE$1,0),"Sin datos")),"")</f>
        <v>9990</v>
      </c>
      <c r="AF46" s="140">
        <f>IFERROR(IF(VLOOKUP(B46,Detalle!$A:$AA,$AF$1,0)=0,"Sin datos",IFERROR(VLOOKUP(B46,Detalle!$A:$AA,$AF$1,0),"Sin datos")),"")</f>
        <v>7</v>
      </c>
      <c r="AG46" s="139">
        <f>IFERROR(IF(VLOOKUP(B46,Detalle!$A:$AA,$AG$1,0)=0,"Sin datos",IFERROR(VLOOKUP(B46,Detalle!$A:$AA,$AG$1,0),"Sin datos")),"")</f>
        <v>9990</v>
      </c>
      <c r="AH46" s="140">
        <f>IFERROR(IF(VLOOKUP(B46,Detalle!$A:$AA,$AH$1,0)=0,"Sin datos",IFERROR(VLOOKUP(B46,Detalle!$A:$AA,$AH$1,0),"Sin datos")),"")</f>
        <v>3</v>
      </c>
      <c r="AI46" s="34" t="str">
        <f t="shared" si="14"/>
        <v>Si</v>
      </c>
      <c r="AJ46" s="141">
        <f t="shared" si="15"/>
        <v>9990</v>
      </c>
      <c r="AK46" s="141" t="str">
        <f t="shared" si="16"/>
        <v>Escenario 7</v>
      </c>
      <c r="AL46" s="34">
        <f>IFERROR(VLOOKUP(AK46,Base!$BJ$37:$BL$45,3,0),0)</f>
        <v>47</v>
      </c>
      <c r="AM46" s="143">
        <f>IF(LOOKUP(AK46,Base!$X$8:$BG$8)=AK46,VLOOKUP(B46,Base!E:BG,AL46,0),0)</f>
        <v>1490</v>
      </c>
      <c r="AN46" s="143"/>
      <c r="AO46" s="144"/>
      <c r="AP46" s="144"/>
      <c r="AQ46" s="144"/>
    </row>
    <row r="47" spans="2:43" ht="12.95" customHeight="1" x14ac:dyDescent="0.25">
      <c r="B47" s="39" t="s">
        <v>219</v>
      </c>
      <c r="C47" s="32" t="s">
        <v>294</v>
      </c>
      <c r="D47" s="38">
        <f>VLOOKUP(B47,Base!E:G,3,0)</f>
        <v>88</v>
      </c>
      <c r="E47" s="137">
        <f>IFERROR(IF(VLOOKUP(B47,Detalle!$A:$AA,$E$1,0)=0,"Sin datos",IFERROR(VLOOKUP(B47,Detalle!$A:$AA,$E$1,0),"Sin datos")),"")</f>
        <v>3990</v>
      </c>
      <c r="F47" s="138">
        <f>IFERROR(IF(VLOOKUP(B47,Detalle!$A:$AA,$F$1,0)=0,"Sin datos",IFERROR(VLOOKUP(B47,Detalle!$A:$AA,$F$1,0),"Sin datos")),"")</f>
        <v>2</v>
      </c>
      <c r="G47" s="139">
        <f>IFERROR(IF(VLOOKUP(B47,Detalle!$A:$AA,$G$1,0)=0,"Sin datos",IFERROR(VLOOKUP(B47,Detalle!$A:$AA,$G$1,0),"Sin datos")),"")</f>
        <v>3990</v>
      </c>
      <c r="H47" s="140">
        <f>IFERROR(IF(VLOOKUP(B47,Detalle!$A:$AA,$H$1,0)=0,"Sin datos",IFERROR(VLOOKUP(B47,Detalle!$A:$AA,$H$1,0),"Sin datos")),"")</f>
        <v>1</v>
      </c>
      <c r="I47" s="139">
        <f>IFERROR(IF(VLOOKUP(B47,Detalle!$A:$AA,$I$1,0)=0,"Sin datos",IFERROR(VLOOKUP(B47,Detalle!$A:$AA,$I$1,0),"Sin datos")),"")</f>
        <v>3990</v>
      </c>
      <c r="J47" s="140">
        <f>IFERROR(IF(VLOOKUP(B47,Detalle!$A:$AA,$J$1,0)=0,"Sin datos",IFERROR(VLOOKUP(B47,Detalle!$A:$AA,$J$1,0),"Sin datos")),"")</f>
        <v>1</v>
      </c>
      <c r="K47" s="34" t="s">
        <v>293</v>
      </c>
      <c r="L47" s="141">
        <f t="shared" si="9"/>
        <v>3990</v>
      </c>
      <c r="M47" s="142" t="str">
        <f t="shared" si="10"/>
        <v>Escenario 2</v>
      </c>
      <c r="N47" s="34">
        <f>IFERROR(VLOOKUP(M47,Base!$BJ$28:$BL$36,3,0),0)</f>
        <v>25</v>
      </c>
      <c r="O47" s="143">
        <f>IF(LOOKUP(M47,Base!$X$8:$BG$8)=M47,VLOOKUP(B47,Base!E:BG,N47,0),0)</f>
        <v>1490</v>
      </c>
      <c r="P47" s="143"/>
      <c r="Q47" s="139">
        <f>IFERROR(IF(VLOOKUP(B47,Detalle!$A:$AA,$Q$1,0)=0,"Sin datos",IFERROR(VLOOKUP(B47,Detalle!$A:$AA,$Q$1,0),"Sin datos")),"")</f>
        <v>8990</v>
      </c>
      <c r="R47" s="140">
        <f>IFERROR(IF(VLOOKUP(B47,Detalle!$A:$AA,$R$1,0)=0,"Sin datos",IFERROR(VLOOKUP(B47,Detalle!$A:$AA,$R$1,0),"Sin datos")),"")</f>
        <v>3</v>
      </c>
      <c r="S47" s="139">
        <f>IFERROR(IF(VLOOKUP(B47,Detalle!$A:$AA,$S$1,0)=0,"Sin datos",IFERROR(VLOOKUP(B47,Detalle!$A:$AA,$S$1,0),"Sin datos")),"")</f>
        <v>8990</v>
      </c>
      <c r="T47" s="140">
        <f>IFERROR(IF(VLOOKUP(B47,Detalle!$A:$AA,$T$1,0)=0,"Sin datos",IFERROR(VLOOKUP(B47,Detalle!$A:$AA,$T$1,0),"Sin datos")),"")</f>
        <v>1</v>
      </c>
      <c r="U47" s="139">
        <f>IFERROR(IF(VLOOKUP(B47,Detalle!$A:$AA,$U$1,0)=0,"Sin datos",IFERROR(VLOOKUP(B47,Detalle!$A:$AA,$U$1,0),"Sin datos")),"")</f>
        <v>9990</v>
      </c>
      <c r="V47" s="140">
        <f>IFERROR(IF(VLOOKUP(B47,Detalle!$A:$AA,$V$1,0)=0,"Sin datos",IFERROR(VLOOKUP(B47,Detalle!$A:$AA,$V$1,0),"Sin datos")),"")</f>
        <v>1</v>
      </c>
      <c r="W47" s="34" t="str">
        <f t="shared" si="11"/>
        <v>Si</v>
      </c>
      <c r="X47" s="141">
        <f t="shared" si="12"/>
        <v>8990</v>
      </c>
      <c r="Y47" s="141" t="str">
        <f t="shared" si="13"/>
        <v>Escenario 1</v>
      </c>
      <c r="Z47" s="34">
        <f>IFERROR(VLOOKUP(Y47,Base!$BJ$19:$BL$27,3,0),0)</f>
        <v>22</v>
      </c>
      <c r="AA47" s="143">
        <f>IF(LOOKUP(Y47,Base!$X$8:$BG$8)=Y47,VLOOKUP(B47,Base!E:BG,Z47,0),0)</f>
        <v>1490</v>
      </c>
      <c r="AB47" s="143"/>
      <c r="AC47" s="139">
        <f>IFERROR(IF(VLOOKUP(B47,Detalle!$A:$AA,$AC$1,0)=0,"Sin datos",IFERROR(VLOOKUP(B47,Detalle!$A:$AA,$AC$1,0),"Sin datos")),"")</f>
        <v>10490</v>
      </c>
      <c r="AD47" s="140">
        <f>IFERROR(IF(VLOOKUP(B47,Detalle!$A:$AA,$AD$1,0)=0,"Sin datos",IFERROR(VLOOKUP(B47,Detalle!$A:$AA,$AD$1,0),"Sin datos")),"")</f>
        <v>2</v>
      </c>
      <c r="AE47" s="139">
        <f>IFERROR(IF(VLOOKUP(B47,Detalle!$A:$AA,$AE$1,0)=0,"Sin datos",IFERROR(VLOOKUP(B47,Detalle!$A:$AA,$AE$1,0),"Sin datos")),"")</f>
        <v>10490</v>
      </c>
      <c r="AF47" s="140">
        <f>IFERROR(IF(VLOOKUP(B47,Detalle!$A:$AA,$AF$1,0)=0,"Sin datos",IFERROR(VLOOKUP(B47,Detalle!$A:$AA,$AF$1,0),"Sin datos")),"")</f>
        <v>4</v>
      </c>
      <c r="AG47" s="139">
        <f>IFERROR(IF(VLOOKUP(B47,Detalle!$A:$AA,$AG$1,0)=0,"Sin datos",IFERROR(VLOOKUP(B47,Detalle!$A:$AA,$AG$1,0),"Sin datos")),"")</f>
        <v>9990</v>
      </c>
      <c r="AH47" s="140">
        <f>IFERROR(IF(VLOOKUP(B47,Detalle!$A:$AA,$AH$1,0)=0,"Sin datos",IFERROR(VLOOKUP(B47,Detalle!$A:$AA,$AH$1,0),"Sin datos")),"")</f>
        <v>2</v>
      </c>
      <c r="AI47" s="34" t="str">
        <f t="shared" si="14"/>
        <v>Si</v>
      </c>
      <c r="AJ47" s="141">
        <f t="shared" si="15"/>
        <v>9990</v>
      </c>
      <c r="AK47" s="141" t="str">
        <f t="shared" si="16"/>
        <v>Escenario 4</v>
      </c>
      <c r="AL47" s="34">
        <f>IFERROR(VLOOKUP(AK47,Base!$BJ$37:$BL$45,3,0),0)</f>
        <v>35</v>
      </c>
      <c r="AM47" s="143">
        <f>IF(LOOKUP(AK47,Base!$X$8:$BG$8)=AK47,VLOOKUP(B47,Base!E:BG,AL47,0),0)</f>
        <v>1490</v>
      </c>
      <c r="AN47" s="143"/>
      <c r="AP47" s="144" t="str">
        <f>IF(AM47&lt;=AA47,"REVISAR!","ok")</f>
        <v>REVISAR!</v>
      </c>
    </row>
    <row r="48" spans="2:43" ht="12.95" customHeight="1" x14ac:dyDescent="0.25">
      <c r="B48" s="39" t="s">
        <v>37</v>
      </c>
      <c r="C48" s="32" t="s">
        <v>294</v>
      </c>
      <c r="D48" s="38">
        <f>VLOOKUP(B48,Base!E:G,3,0)</f>
        <v>10</v>
      </c>
      <c r="E48" s="137">
        <f>IFERROR(IF(VLOOKUP(B48,Detalle!$A:$AA,$E$1,0)=0,"Sin datos",IFERROR(VLOOKUP(B48,Detalle!$A:$AA,$E$1,0),"Sin datos")),"")</f>
        <v>9990</v>
      </c>
      <c r="F48" s="138">
        <f>IFERROR(IF(VLOOKUP(B48,Detalle!$A:$AA,$F$1,0)=0,"Sin datos",IFERROR(VLOOKUP(B48,Detalle!$A:$AA,$F$1,0),"Sin datos")),"")</f>
        <v>4</v>
      </c>
      <c r="G48" s="139">
        <f>IFERROR(IF(VLOOKUP(B48,Detalle!$A:$AA,$G$1,0)=0,"Sin datos",IFERROR(VLOOKUP(B48,Detalle!$A:$AA,$G$1,0),"Sin datos")),"")</f>
        <v>9490</v>
      </c>
      <c r="H48" s="140">
        <f>IFERROR(IF(VLOOKUP(B48,Detalle!$A:$AA,$H$1,0)=0,"Sin datos",IFERROR(VLOOKUP(B48,Detalle!$A:$AA,$H$1,0),"Sin datos")),"")</f>
        <v>3</v>
      </c>
      <c r="I48" s="139">
        <f>IFERROR(IF(VLOOKUP(B48,Detalle!$A:$AA,$I$1,0)=0,"Sin datos",IFERROR(VLOOKUP(B48,Detalle!$A:$AA,$I$1,0),"Sin datos")),"")</f>
        <v>9990</v>
      </c>
      <c r="J48" s="140">
        <f>IFERROR(IF(VLOOKUP(B48,Detalle!$A:$AA,$J$1,0)=0,"Sin datos",IFERROR(VLOOKUP(B48,Detalle!$A:$AA,$J$1,0),"Sin datos")),"")</f>
        <v>5</v>
      </c>
      <c r="K48" s="34" t="s">
        <v>293</v>
      </c>
      <c r="L48" s="141">
        <f t="shared" si="9"/>
        <v>9490</v>
      </c>
      <c r="M48" s="142" t="str">
        <f t="shared" si="10"/>
        <v>Escenario 1</v>
      </c>
      <c r="N48" s="34">
        <f>IFERROR(VLOOKUP(M48,Base!$BJ$28:$BL$36,3,0),0)</f>
        <v>21</v>
      </c>
      <c r="O48" s="143">
        <f>IF(LOOKUP(M48,Base!$X$8:$BG$8)=M48,VLOOKUP(B48,Base!E:BG,N48,0),0)</f>
        <v>1490</v>
      </c>
      <c r="P48" s="143"/>
      <c r="Q48" s="139">
        <f>IFERROR(IF(VLOOKUP(B48,Detalle!$A:$AA,$Q$1,0)=0,"Sin datos",IFERROR(VLOOKUP(B48,Detalle!$A:$AA,$Q$1,0),"Sin datos")),"")</f>
        <v>21990</v>
      </c>
      <c r="R48" s="140">
        <f>IFERROR(IF(VLOOKUP(B48,Detalle!$A:$AA,$R$1,0)=0,"Sin datos",IFERROR(VLOOKUP(B48,Detalle!$A:$AA,$R$1,0),"Sin datos")),"")</f>
        <v>5</v>
      </c>
      <c r="S48" s="139">
        <f>IFERROR(IF(VLOOKUP(B48,Detalle!$A:$AA,$S$1,0)=0,"Sin datos",IFERROR(VLOOKUP(B48,Detalle!$A:$AA,$S$1,0),"Sin datos")),"")</f>
        <v>21990</v>
      </c>
      <c r="T48" s="140">
        <f>IFERROR(IF(VLOOKUP(B48,Detalle!$A:$AA,$T$1,0)=0,"Sin datos",IFERROR(VLOOKUP(B48,Detalle!$A:$AA,$T$1,0),"Sin datos")),"")</f>
        <v>3</v>
      </c>
      <c r="U48" s="139">
        <f>IFERROR(IF(VLOOKUP(B48,Detalle!$A:$AA,$U$1,0)=0,"Sin datos",IFERROR(VLOOKUP(B48,Detalle!$A:$AA,$U$1,0),"Sin datos")),"")</f>
        <v>21990</v>
      </c>
      <c r="V48" s="140">
        <f>IFERROR(IF(VLOOKUP(B48,Detalle!$A:$AA,$V$1,0)=0,"Sin datos",IFERROR(VLOOKUP(B48,Detalle!$A:$AA,$V$1,0),"Sin datos")),"")</f>
        <v>5</v>
      </c>
      <c r="W48" s="34" t="str">
        <f t="shared" si="11"/>
        <v>Si</v>
      </c>
      <c r="X48" s="141">
        <f t="shared" si="12"/>
        <v>21990</v>
      </c>
      <c r="Y48" s="141" t="str">
        <f t="shared" si="13"/>
        <v>Escenario 2</v>
      </c>
      <c r="Z48" s="34">
        <f>IFERROR(VLOOKUP(Y48,Base!$BJ$19:$BL$27,3,0),0)</f>
        <v>26</v>
      </c>
      <c r="AA48" s="145">
        <f>IF(LOOKUP(Y48,Base!$X$8:$BG$8)=Y48,VLOOKUP(B48,Base!E:BG,Z48,0),0)</f>
        <v>1490</v>
      </c>
      <c r="AB48" s="145">
        <v>21990</v>
      </c>
      <c r="AC48" s="139">
        <f>IFERROR(IF(VLOOKUP(B48,Detalle!$A:$AA,$AC$1,0)=0,"Sin datos",IFERROR(VLOOKUP(B48,Detalle!$A:$AA,$AC$1,0),"Sin datos")),"")</f>
        <v>29990</v>
      </c>
      <c r="AD48" s="140">
        <f>IFERROR(IF(VLOOKUP(B48,Detalle!$A:$AA,$AD$1,0)=0,"Sin datos",IFERROR(VLOOKUP(B48,Detalle!$A:$AA,$AD$1,0),"Sin datos")),"")</f>
        <v>4</v>
      </c>
      <c r="AE48" s="139">
        <f>IFERROR(IF(VLOOKUP(B48,Detalle!$A:$AA,$AE$1,0)=0,"Sin datos",IFERROR(VLOOKUP(B48,Detalle!$A:$AA,$AE$1,0),"Sin datos")),"")</f>
        <v>29990</v>
      </c>
      <c r="AF48" s="140">
        <f>IFERROR(IF(VLOOKUP(B48,Detalle!$A:$AA,$AF$1,0)=0,"Sin datos",IFERROR(VLOOKUP(B48,Detalle!$A:$AA,$AF$1,0),"Sin datos")),"")</f>
        <v>10</v>
      </c>
      <c r="AG48" s="139">
        <f>IFERROR(IF(VLOOKUP(B48,Detalle!$A:$AA,$AG$1,0)=0,"Sin datos",IFERROR(VLOOKUP(B48,Detalle!$A:$AA,$AG$1,0),"Sin datos")),"")</f>
        <v>21990</v>
      </c>
      <c r="AH48" s="140">
        <f>IFERROR(IF(VLOOKUP(B48,Detalle!$A:$AA,$AH$1,0)=0,"Sin datos",IFERROR(VLOOKUP(B48,Detalle!$A:$AA,$AH$1,0),"Sin datos")),"")</f>
        <v>8</v>
      </c>
      <c r="AI48" s="34" t="str">
        <f t="shared" si="14"/>
        <v>No</v>
      </c>
      <c r="AJ48" s="141">
        <f t="shared" si="15"/>
        <v>21990</v>
      </c>
      <c r="AK48" s="141" t="str">
        <f t="shared" si="16"/>
        <v>Escenario 8</v>
      </c>
      <c r="AL48" s="34">
        <f>IFERROR(VLOOKUP(AK48,Base!$BJ$37:$BL$45,3,0),0)</f>
        <v>51</v>
      </c>
      <c r="AM48" s="145">
        <f>IF(LOOKUP(AK48,Base!$X$8:$BG$8)=AK48,VLOOKUP(B48,Base!E:BG,AL48,0),0)</f>
        <v>1490</v>
      </c>
      <c r="AN48" s="145">
        <v>29990</v>
      </c>
      <c r="AP48" s="144" t="str">
        <f>IF(AM48&lt;=AA48,"REVISAR!","ok")</f>
        <v>REVISAR!</v>
      </c>
    </row>
    <row r="49" spans="2:42" ht="12.95" customHeight="1" x14ac:dyDescent="0.25">
      <c r="B49" s="39" t="s">
        <v>90</v>
      </c>
      <c r="C49" s="32" t="s">
        <v>294</v>
      </c>
      <c r="D49" s="38">
        <f>VLOOKUP(B49,Base!E:G,3,0)</f>
        <v>171</v>
      </c>
      <c r="E49" s="137">
        <f>IFERROR(IF(VLOOKUP(B49,Detalle!$A:$AA,$E$1,0)=0,"Sin datos",IFERROR(VLOOKUP(B49,Detalle!$A:$AA,$E$1,0),"Sin datos")),"")</f>
        <v>4490</v>
      </c>
      <c r="F49" s="138">
        <f>IFERROR(IF(VLOOKUP(B49,Detalle!$A:$AA,$F$1,0)=0,"Sin datos",IFERROR(VLOOKUP(B49,Detalle!$A:$AA,$F$1,0),"Sin datos")),"")</f>
        <v>3</v>
      </c>
      <c r="G49" s="139">
        <f>IFERROR(IF(VLOOKUP(B49,Detalle!$A:$AA,$G$1,0)=0,"Sin datos",IFERROR(VLOOKUP(B49,Detalle!$A:$AA,$G$1,0),"Sin datos")),"")</f>
        <v>4490</v>
      </c>
      <c r="H49" s="140">
        <f>IFERROR(IF(VLOOKUP(B49,Detalle!$A:$AA,$H$1,0)=0,"Sin datos",IFERROR(VLOOKUP(B49,Detalle!$A:$AA,$H$1,0),"Sin datos")),"")</f>
        <v>2</v>
      </c>
      <c r="I49" s="139">
        <f>IFERROR(IF(VLOOKUP(B49,Detalle!$A:$AA,$I$1,0)=0,"Sin datos",IFERROR(VLOOKUP(B49,Detalle!$A:$AA,$I$1,0),"Sin datos")),"")</f>
        <v>4990</v>
      </c>
      <c r="J49" s="140">
        <f>IFERROR(IF(VLOOKUP(B49,Detalle!$A:$AA,$J$1,0)=0,"Sin datos",IFERROR(VLOOKUP(B49,Detalle!$A:$AA,$J$1,0),"Sin datos")),"")</f>
        <v>3</v>
      </c>
      <c r="K49" s="34" t="s">
        <v>293</v>
      </c>
      <c r="L49" s="141">
        <f t="shared" si="9"/>
        <v>4490</v>
      </c>
      <c r="M49" s="142" t="str">
        <f t="shared" si="10"/>
        <v>Escenario 1</v>
      </c>
      <c r="N49" s="34">
        <f>IFERROR(VLOOKUP(M49,Base!$BJ$28:$BL$36,3,0),0)</f>
        <v>21</v>
      </c>
      <c r="O49" s="143">
        <f>IF(LOOKUP(M49,Base!$X$8:$BG$8)=M49,VLOOKUP(B49,Base!E:BG,N49,0),0)</f>
        <v>1490</v>
      </c>
      <c r="P49" s="143"/>
      <c r="Q49" s="139">
        <f>IFERROR(IF(VLOOKUP(B49,Detalle!$A:$AA,$Q$1,0)=0,"Sin datos",IFERROR(VLOOKUP(B49,Detalle!$A:$AA,$Q$1,0),"Sin datos")),"")</f>
        <v>8990</v>
      </c>
      <c r="R49" s="140">
        <f>IFERROR(IF(VLOOKUP(B49,Detalle!$A:$AA,$R$1,0)=0,"Sin datos",IFERROR(VLOOKUP(B49,Detalle!$A:$AA,$R$1,0),"Sin datos")),"")</f>
        <v>1</v>
      </c>
      <c r="S49" s="139">
        <f>IFERROR(IF(VLOOKUP(B49,Detalle!$A:$AA,$S$1,0)=0,"Sin datos",IFERROR(VLOOKUP(B49,Detalle!$A:$AA,$S$1,0),"Sin datos")),"")</f>
        <v>8990</v>
      </c>
      <c r="T49" s="140">
        <f>IFERROR(IF(VLOOKUP(B49,Detalle!$A:$AA,$T$1,0)=0,"Sin datos",IFERROR(VLOOKUP(B49,Detalle!$A:$AA,$T$1,0),"Sin datos")),"")</f>
        <v>1</v>
      </c>
      <c r="U49" s="139">
        <f>IFERROR(IF(VLOOKUP(B49,Detalle!$A:$AA,$U$1,0)=0,"Sin datos",IFERROR(VLOOKUP(B49,Detalle!$A:$AA,$U$1,0),"Sin datos")),"")</f>
        <v>14990</v>
      </c>
      <c r="V49" s="140">
        <f>IFERROR(IF(VLOOKUP(B49,Detalle!$A:$AA,$V$1,0)=0,"Sin datos",IFERROR(VLOOKUP(B49,Detalle!$A:$AA,$V$1,0),"Sin datos")),"")</f>
        <v>3</v>
      </c>
      <c r="W49" s="34" t="str">
        <f t="shared" si="11"/>
        <v>Si</v>
      </c>
      <c r="X49" s="141">
        <f t="shared" si="12"/>
        <v>8990</v>
      </c>
      <c r="Y49" s="141" t="str">
        <f t="shared" si="13"/>
        <v>Escenario 4</v>
      </c>
      <c r="Z49" s="34">
        <f>IFERROR(VLOOKUP(Y49,Base!$BJ$19:$BL$27,3,0),0)</f>
        <v>34</v>
      </c>
      <c r="AA49" s="143">
        <f>IF(LOOKUP(Y49,Base!$X$8:$BG$8)=Y49,VLOOKUP(B49,Base!E:BG,Z49,0),0)</f>
        <v>1490</v>
      </c>
      <c r="AB49" s="143"/>
      <c r="AC49" s="139">
        <f>IFERROR(IF(VLOOKUP(B49,Detalle!$A:$AA,$AC$1,0)=0,"Sin datos",IFERROR(VLOOKUP(B49,Detalle!$A:$AA,$AC$1,0),"Sin datos")),"")</f>
        <v>10990</v>
      </c>
      <c r="AD49" s="140">
        <f>IFERROR(IF(VLOOKUP(B49,Detalle!$A:$AA,$AD$1,0)=0,"Sin datos",IFERROR(VLOOKUP(B49,Detalle!$A:$AA,$AD$1,0),"Sin datos")),"")</f>
        <v>3</v>
      </c>
      <c r="AE49" s="139">
        <f>IFERROR(IF(VLOOKUP(B49,Detalle!$A:$AA,$AE$1,0)=0,"Sin datos",IFERROR(VLOOKUP(B49,Detalle!$A:$AA,$AE$1,0),"Sin datos")),"")</f>
        <v>10990</v>
      </c>
      <c r="AF49" s="140">
        <f>IFERROR(IF(VLOOKUP(B49,Detalle!$A:$AA,$AF$1,0)=0,"Sin datos",IFERROR(VLOOKUP(B49,Detalle!$A:$AA,$AF$1,0),"Sin datos")),"")</f>
        <v>8</v>
      </c>
      <c r="AG49" s="139">
        <f>IFERROR(IF(VLOOKUP(B49,Detalle!$A:$AA,$AG$1,0)=0,"Sin datos",IFERROR(VLOOKUP(B49,Detalle!$A:$AA,$AG$1,0),"Sin datos")),"")</f>
        <v>14990</v>
      </c>
      <c r="AH49" s="140">
        <f>IFERROR(IF(VLOOKUP(B49,Detalle!$A:$AA,$AH$1,0)=0,"Sin datos",IFERROR(VLOOKUP(B49,Detalle!$A:$AA,$AH$1,0),"Sin datos")),"")</f>
        <v>2</v>
      </c>
      <c r="AI49" s="34" t="str">
        <f t="shared" si="14"/>
        <v>Si</v>
      </c>
      <c r="AJ49" s="141">
        <f t="shared" si="15"/>
        <v>10990</v>
      </c>
      <c r="AK49" s="141" t="str">
        <f t="shared" si="16"/>
        <v>Escenario 1</v>
      </c>
      <c r="AL49" s="34">
        <f>IFERROR(VLOOKUP(AK49,Base!$BJ$37:$BL$45,3,0),0)</f>
        <v>23</v>
      </c>
      <c r="AM49" s="143">
        <f>IF(LOOKUP(AK49,Base!$X$8:$BG$8)=AK49,VLOOKUP(B49,Base!E:BG,AL49,0),0)</f>
        <v>1490</v>
      </c>
      <c r="AN49" s="143"/>
      <c r="AP49" s="144" t="str">
        <f>IF(AM49&lt;=AA49,"REVISAR!","ok")</f>
        <v>REVISAR!</v>
      </c>
    </row>
    <row r="50" spans="2:42" ht="12.95" customHeight="1" x14ac:dyDescent="0.25">
      <c r="B50" s="39" t="s">
        <v>83</v>
      </c>
      <c r="C50" s="32" t="s">
        <v>294</v>
      </c>
      <c r="D50" s="38">
        <f>VLOOKUP(B50,Base!E:G,3,0)</f>
        <v>87</v>
      </c>
      <c r="E50" s="137">
        <f>IFERROR(IF(VLOOKUP(B50,Detalle!$A:$AA,$E$1,0)=0,"Sin datos",IFERROR(VLOOKUP(B50,Detalle!$A:$AA,$E$1,0),"Sin datos")),"")</f>
        <v>3990</v>
      </c>
      <c r="F50" s="138">
        <f>IFERROR(IF(VLOOKUP(B50,Detalle!$A:$AA,$F$1,0)=0,"Sin datos",IFERROR(VLOOKUP(B50,Detalle!$A:$AA,$F$1,0),"Sin datos")),"")</f>
        <v>2</v>
      </c>
      <c r="G50" s="139">
        <f>IFERROR(IF(VLOOKUP(B50,Detalle!$A:$AA,$G$1,0)=0,"Sin datos",IFERROR(VLOOKUP(B50,Detalle!$A:$AA,$G$1,0),"Sin datos")),"")</f>
        <v>3990</v>
      </c>
      <c r="H50" s="140">
        <f>IFERROR(IF(VLOOKUP(B50,Detalle!$A:$AA,$H$1,0)=0,"Sin datos",IFERROR(VLOOKUP(B50,Detalle!$A:$AA,$H$1,0),"Sin datos")),"")</f>
        <v>1</v>
      </c>
      <c r="I50" s="139">
        <f>IFERROR(IF(VLOOKUP(B50,Detalle!$A:$AA,$I$1,0)=0,"Sin datos",IFERROR(VLOOKUP(B50,Detalle!$A:$AA,$I$1,0),"Sin datos")),"")</f>
        <v>3990</v>
      </c>
      <c r="J50" s="140">
        <f>IFERROR(IF(VLOOKUP(B50,Detalle!$A:$AA,$J$1,0)=0,"Sin datos",IFERROR(VLOOKUP(B50,Detalle!$A:$AA,$J$1,0),"Sin datos")),"")</f>
        <v>1</v>
      </c>
      <c r="K50" s="34" t="s">
        <v>293</v>
      </c>
      <c r="L50" s="141">
        <f t="shared" si="9"/>
        <v>3990</v>
      </c>
      <c r="M50" s="142" t="str">
        <f t="shared" si="10"/>
        <v>Escenario 2</v>
      </c>
      <c r="N50" s="34">
        <f>IFERROR(VLOOKUP(M50,Base!$BJ$28:$BL$36,3,0),0)</f>
        <v>25</v>
      </c>
      <c r="O50" s="143">
        <f>IF(LOOKUP(M50,Base!$X$8:$BG$8)=M50,VLOOKUP(B50,Base!E:BG,N50,0),0)</f>
        <v>1490</v>
      </c>
      <c r="P50" s="143"/>
      <c r="Q50" s="139">
        <f>IFERROR(IF(VLOOKUP(B50,Detalle!$A:$AA,$Q$1,0)=0,"Sin datos",IFERROR(VLOOKUP(B50,Detalle!$A:$AA,$Q$1,0),"Sin datos")),"")</f>
        <v>8990</v>
      </c>
      <c r="R50" s="140">
        <f>IFERROR(IF(VLOOKUP(B50,Detalle!$A:$AA,$R$1,0)=0,"Sin datos",IFERROR(VLOOKUP(B50,Detalle!$A:$AA,$R$1,0),"Sin datos")),"")</f>
        <v>3</v>
      </c>
      <c r="S50" s="139">
        <f>IFERROR(IF(VLOOKUP(B50,Detalle!$A:$AA,$S$1,0)=0,"Sin datos",IFERROR(VLOOKUP(B50,Detalle!$A:$AA,$S$1,0),"Sin datos")),"")</f>
        <v>8990</v>
      </c>
      <c r="T50" s="140">
        <f>IFERROR(IF(VLOOKUP(B50,Detalle!$A:$AA,$T$1,0)=0,"Sin datos",IFERROR(VLOOKUP(B50,Detalle!$A:$AA,$T$1,0),"Sin datos")),"")</f>
        <v>1</v>
      </c>
      <c r="U50" s="139">
        <f>IFERROR(IF(VLOOKUP(B50,Detalle!$A:$AA,$U$1,0)=0,"Sin datos",IFERROR(VLOOKUP(B50,Detalle!$A:$AA,$U$1,0),"Sin datos")),"")</f>
        <v>9990</v>
      </c>
      <c r="V50" s="140">
        <f>IFERROR(IF(VLOOKUP(B50,Detalle!$A:$AA,$V$1,0)=0,"Sin datos",IFERROR(VLOOKUP(B50,Detalle!$A:$AA,$V$1,0),"Sin datos")),"")</f>
        <v>1</v>
      </c>
      <c r="W50" s="34" t="str">
        <f t="shared" si="11"/>
        <v>Si</v>
      </c>
      <c r="X50" s="141">
        <f t="shared" si="12"/>
        <v>8990</v>
      </c>
      <c r="Y50" s="141" t="str">
        <f t="shared" si="13"/>
        <v>Escenario 1</v>
      </c>
      <c r="Z50" s="34">
        <f>IFERROR(VLOOKUP(Y50,Base!$BJ$19:$BL$27,3,0),0)</f>
        <v>22</v>
      </c>
      <c r="AA50" s="143">
        <f>IF(LOOKUP(Y50,Base!$X$8:$BG$8)=Y50,VLOOKUP(B50,Base!E:BG,Z50,0),0)</f>
        <v>1490</v>
      </c>
      <c r="AB50" s="143"/>
      <c r="AC50" s="139">
        <f>IFERROR(IF(VLOOKUP(B50,Detalle!$A:$AA,$AC$1,0)=0,"Sin datos",IFERROR(VLOOKUP(B50,Detalle!$A:$AA,$AC$1,0),"Sin datos")),"")</f>
        <v>10490</v>
      </c>
      <c r="AD50" s="140">
        <f>IFERROR(IF(VLOOKUP(B50,Detalle!$A:$AA,$AD$1,0)=0,"Sin datos",IFERROR(VLOOKUP(B50,Detalle!$A:$AA,$AD$1,0),"Sin datos")),"")</f>
        <v>2</v>
      </c>
      <c r="AE50" s="139">
        <f>IFERROR(IF(VLOOKUP(B50,Detalle!$A:$AA,$AE$1,0)=0,"Sin datos",IFERROR(VLOOKUP(B50,Detalle!$A:$AA,$AE$1,0),"Sin datos")),"")</f>
        <v>10490</v>
      </c>
      <c r="AF50" s="140">
        <f>IFERROR(IF(VLOOKUP(B50,Detalle!$A:$AA,$AF$1,0)=0,"Sin datos",IFERROR(VLOOKUP(B50,Detalle!$A:$AA,$AF$1,0),"Sin datos")),"")</f>
        <v>4</v>
      </c>
      <c r="AG50" s="139">
        <f>IFERROR(IF(VLOOKUP(B50,Detalle!$A:$AA,$AG$1,0)=0,"Sin datos",IFERROR(VLOOKUP(B50,Detalle!$A:$AA,$AG$1,0),"Sin datos")),"")</f>
        <v>9990</v>
      </c>
      <c r="AH50" s="140">
        <f>IFERROR(IF(VLOOKUP(B50,Detalle!$A:$AA,$AH$1,0)=0,"Sin datos",IFERROR(VLOOKUP(B50,Detalle!$A:$AA,$AH$1,0),"Sin datos")),"")</f>
        <v>2</v>
      </c>
      <c r="AI50" s="34" t="str">
        <f t="shared" si="14"/>
        <v>Si</v>
      </c>
      <c r="AJ50" s="141">
        <f t="shared" si="15"/>
        <v>9990</v>
      </c>
      <c r="AK50" s="141" t="str">
        <f t="shared" si="16"/>
        <v>Escenario 4</v>
      </c>
      <c r="AL50" s="34">
        <f>IFERROR(VLOOKUP(AK50,Base!$BJ$37:$BL$45,3,0),0)</f>
        <v>35</v>
      </c>
      <c r="AM50" s="143">
        <f>IF(LOOKUP(AK50,Base!$X$8:$BG$8)=AK50,VLOOKUP(B50,Base!E:BG,AL50,0),0)</f>
        <v>1490</v>
      </c>
      <c r="AN50" s="143"/>
      <c r="AP50" s="144" t="str">
        <f>IF(AM50&lt;=AA50,"REVISAR!","ok")</f>
        <v>REVISAR!</v>
      </c>
    </row>
    <row r="51" spans="2:42" ht="12.95" customHeight="1" x14ac:dyDescent="0.25">
      <c r="B51" s="39" t="s">
        <v>98</v>
      </c>
      <c r="C51" s="32" t="s">
        <v>294</v>
      </c>
      <c r="D51" s="38">
        <f>VLOOKUP(B51,Base!E:G,3,0)</f>
        <v>121</v>
      </c>
      <c r="E51" s="137">
        <f>IFERROR(IF(VLOOKUP(B51,Detalle!$A:$AA,$E$1,0)=0,"Sin datos",IFERROR(VLOOKUP(B51,Detalle!$A:$AA,$E$1,0),"Sin datos")),"")</f>
        <v>4490</v>
      </c>
      <c r="F51" s="138">
        <f>IFERROR(IF(VLOOKUP(B51,Detalle!$A:$AA,$F$1,0)=0,"Sin datos",IFERROR(VLOOKUP(B51,Detalle!$A:$AA,$F$1,0),"Sin datos")),"")</f>
        <v>2</v>
      </c>
      <c r="G51" s="139">
        <f>IFERROR(IF(VLOOKUP(B51,Detalle!$A:$AA,$G$1,0)=0,"Sin datos",IFERROR(VLOOKUP(B51,Detalle!$A:$AA,$G$1,0),"Sin datos")),"")</f>
        <v>4550</v>
      </c>
      <c r="H51" s="140">
        <f>IFERROR(IF(VLOOKUP(B51,Detalle!$A:$AA,$H$1,0)=0,"Sin datos",IFERROR(VLOOKUP(B51,Detalle!$A:$AA,$H$1,0),"Sin datos")),"")</f>
        <v>1</v>
      </c>
      <c r="I51" s="139">
        <f>IFERROR(IF(VLOOKUP(B51,Detalle!$A:$AA,$I$1,0)=0,"Sin datos",IFERROR(VLOOKUP(B51,Detalle!$A:$AA,$I$1,0),"Sin datos")),"")</f>
        <v>3990</v>
      </c>
      <c r="J51" s="140">
        <f>IFERROR(IF(VLOOKUP(B51,Detalle!$A:$AA,$J$1,0)=0,"Sin datos",IFERROR(VLOOKUP(B51,Detalle!$A:$AA,$J$1,0),"Sin datos")),"")</f>
        <v>2</v>
      </c>
      <c r="K51" s="34" t="s">
        <v>293</v>
      </c>
      <c r="L51" s="141">
        <f t="shared" si="9"/>
        <v>3990</v>
      </c>
      <c r="M51" s="142" t="str">
        <f t="shared" si="10"/>
        <v>Escenario 1</v>
      </c>
      <c r="N51" s="34">
        <f>IFERROR(VLOOKUP(M51,Base!$BJ$28:$BL$36,3,0),0)</f>
        <v>21</v>
      </c>
      <c r="O51" s="143">
        <f>IF(LOOKUP(M51,Base!$X$8:$BG$8)=M51,VLOOKUP(B51,Base!E:BG,N51,0),0)</f>
        <v>1490</v>
      </c>
      <c r="P51" s="143"/>
      <c r="Q51" s="139">
        <f>IFERROR(IF(VLOOKUP(B51,Detalle!$A:$AA,$Q$1,0)=0,"Sin datos",IFERROR(VLOOKUP(B51,Detalle!$A:$AA,$Q$1,0),"Sin datos")),"")</f>
        <v>7990</v>
      </c>
      <c r="R51" s="140">
        <f>IFERROR(IF(VLOOKUP(B51,Detalle!$A:$AA,$R$1,0)=0,"Sin datos",IFERROR(VLOOKUP(B51,Detalle!$A:$AA,$R$1,0),"Sin datos")),"")</f>
        <v>3</v>
      </c>
      <c r="S51" s="139">
        <f>IFERROR(IF(VLOOKUP(B51,Detalle!$A:$AA,$S$1,0)=0,"Sin datos",IFERROR(VLOOKUP(B51,Detalle!$A:$AA,$S$1,0),"Sin datos")),"")</f>
        <v>7990</v>
      </c>
      <c r="T51" s="140">
        <f>IFERROR(IF(VLOOKUP(B51,Detalle!$A:$AA,$T$1,0)=0,"Sin datos",IFERROR(VLOOKUP(B51,Detalle!$A:$AA,$T$1,0),"Sin datos")),"")</f>
        <v>1</v>
      </c>
      <c r="U51" s="139">
        <f>IFERROR(IF(VLOOKUP(B51,Detalle!$A:$AA,$U$1,0)=0,"Sin datos",IFERROR(VLOOKUP(B51,Detalle!$A:$AA,$U$1,0),"Sin datos")),"")</f>
        <v>7990</v>
      </c>
      <c r="V51" s="140">
        <f>IFERROR(IF(VLOOKUP(B51,Detalle!$A:$AA,$V$1,0)=0,"Sin datos",IFERROR(VLOOKUP(B51,Detalle!$A:$AA,$V$1,0),"Sin datos")),"")</f>
        <v>3</v>
      </c>
      <c r="W51" s="34" t="str">
        <f t="shared" si="11"/>
        <v>Si</v>
      </c>
      <c r="X51" s="141">
        <f t="shared" si="12"/>
        <v>7990</v>
      </c>
      <c r="Y51" s="141" t="str">
        <f t="shared" si="13"/>
        <v>Escenario 2</v>
      </c>
      <c r="Z51" s="34">
        <f>IFERROR(VLOOKUP(Y51,Base!$BJ$19:$BL$27,3,0),0)</f>
        <v>26</v>
      </c>
      <c r="AA51" s="143">
        <f>IF(LOOKUP(Y51,Base!$X$8:$BG$8)=Y51,VLOOKUP(B51,Base!E:BG,Z51,0),0)</f>
        <v>1490</v>
      </c>
      <c r="AB51" s="143"/>
      <c r="AC51" s="139">
        <f>IFERROR(IF(VLOOKUP(B51,Detalle!$A:$AA,$AC$1,0)=0,"Sin datos",IFERROR(VLOOKUP(B51,Detalle!$A:$AA,$AC$1,0),"Sin datos")),"")</f>
        <v>9990</v>
      </c>
      <c r="AD51" s="140">
        <f>IFERROR(IF(VLOOKUP(B51,Detalle!$A:$AA,$AD$1,0)=0,"Sin datos",IFERROR(VLOOKUP(B51,Detalle!$A:$AA,$AD$1,0),"Sin datos")),"")</f>
        <v>2</v>
      </c>
      <c r="AE51" s="139">
        <f>IFERROR(IF(VLOOKUP(B51,Detalle!$A:$AA,$AE$1,0)=0,"Sin datos",IFERROR(VLOOKUP(B51,Detalle!$A:$AA,$AE$1,0),"Sin datos")),"")</f>
        <v>9990</v>
      </c>
      <c r="AF51" s="140">
        <f>IFERROR(IF(VLOOKUP(B51,Detalle!$A:$AA,$AF$1,0)=0,"Sin datos",IFERROR(VLOOKUP(B51,Detalle!$A:$AA,$AF$1,0),"Sin datos")),"")</f>
        <v>5</v>
      </c>
      <c r="AG51" s="139">
        <f>IFERROR(IF(VLOOKUP(B51,Detalle!$A:$AA,$AG$1,0)=0,"Sin datos",IFERROR(VLOOKUP(B51,Detalle!$A:$AA,$AG$1,0),"Sin datos")),"")</f>
        <v>7990</v>
      </c>
      <c r="AH51" s="140">
        <f>IFERROR(IF(VLOOKUP(B51,Detalle!$A:$AA,$AH$1,0)=0,"Sin datos",IFERROR(VLOOKUP(B51,Detalle!$A:$AA,$AH$1,0),"Sin datos")),"")</f>
        <v>4</v>
      </c>
      <c r="AI51" s="34" t="str">
        <f t="shared" si="14"/>
        <v>Si</v>
      </c>
      <c r="AJ51" s="141">
        <f t="shared" si="15"/>
        <v>7990</v>
      </c>
      <c r="AK51" s="141" t="str">
        <f t="shared" si="16"/>
        <v>Escenario 6</v>
      </c>
      <c r="AL51" s="34">
        <f>IFERROR(VLOOKUP(AK51,Base!$BJ$37:$BL$45,3,0),0)</f>
        <v>43</v>
      </c>
      <c r="AM51" s="143">
        <f>IF(LOOKUP(AK51,Base!$X$8:$BG$8)=AK51,VLOOKUP(B51,Base!E:BG,AL51,0),0)</f>
        <v>1490</v>
      </c>
      <c r="AN51" s="143"/>
      <c r="AP51" s="144" t="str">
        <f>IF(AM51&lt;=AA51,"REVISAR!","ok")</f>
        <v>REVISAR!</v>
      </c>
    </row>
    <row r="52" spans="2:42" ht="12.95" customHeight="1" x14ac:dyDescent="0.25">
      <c r="B52" s="39" t="s">
        <v>104</v>
      </c>
      <c r="C52" s="32" t="s">
        <v>294</v>
      </c>
      <c r="D52" s="38">
        <f>VLOOKUP(B52,Base!E:G,3,0)</f>
        <v>153</v>
      </c>
      <c r="E52" s="137">
        <f>IFERROR(IF(VLOOKUP(B52,Detalle!$A:$AA,$E$1,0)=0,"Sin datos",IFERROR(VLOOKUP(B52,Detalle!$A:$AA,$E$1,0),"Sin datos")),"")</f>
        <v>4490</v>
      </c>
      <c r="F52" s="138">
        <f>IFERROR(IF(VLOOKUP(B52,Detalle!$A:$AA,$F$1,0)=0,"Sin datos",IFERROR(VLOOKUP(B52,Detalle!$A:$AA,$F$1,0),"Sin datos")),"")</f>
        <v>3</v>
      </c>
      <c r="G52" s="139">
        <f>IFERROR(IF(VLOOKUP(B52,Detalle!$A:$AA,$G$1,0)=0,"Sin datos",IFERROR(VLOOKUP(B52,Detalle!$A:$AA,$G$1,0),"Sin datos")),"")</f>
        <v>4500</v>
      </c>
      <c r="H52" s="140">
        <f>IFERROR(IF(VLOOKUP(B52,Detalle!$A:$AA,$H$1,0)=0,"Sin datos",IFERROR(VLOOKUP(B52,Detalle!$A:$AA,$H$1,0),"Sin datos")),"")</f>
        <v>1</v>
      </c>
      <c r="I52" s="139">
        <f>IFERROR(IF(VLOOKUP(B52,Detalle!$A:$AA,$I$1,0)=0,"Sin datos",IFERROR(VLOOKUP(B52,Detalle!$A:$AA,$I$1,0),"Sin datos")),"")</f>
        <v>4990</v>
      </c>
      <c r="J52" s="140">
        <f>IFERROR(IF(VLOOKUP(B52,Detalle!$A:$AA,$J$1,0)=0,"Sin datos",IFERROR(VLOOKUP(B52,Detalle!$A:$AA,$J$1,0),"Sin datos")),"")</f>
        <v>3</v>
      </c>
      <c r="K52" s="34" t="s">
        <v>293</v>
      </c>
      <c r="L52" s="141">
        <f t="shared" si="9"/>
        <v>4490</v>
      </c>
      <c r="M52" s="142" t="str">
        <f t="shared" si="10"/>
        <v>Escenario 1</v>
      </c>
      <c r="N52" s="34">
        <f>IFERROR(VLOOKUP(M52,Base!$BJ$28:$BL$36,3,0),0)</f>
        <v>21</v>
      </c>
      <c r="O52" s="143">
        <f>IF(LOOKUP(M52,Base!$X$8:$BG$8)=M52,VLOOKUP(B52,Base!E:BG,N52,0),0)</f>
        <v>1490</v>
      </c>
      <c r="P52" s="143">
        <v>4990</v>
      </c>
      <c r="Q52" s="139">
        <f>IFERROR(IF(VLOOKUP(B52,Detalle!$A:$AA,$Q$1,0)=0,"Sin datos",IFERROR(VLOOKUP(B52,Detalle!$A:$AA,$Q$1,0),"Sin datos")),"")</f>
        <v>10990</v>
      </c>
      <c r="R52" s="140">
        <f>IFERROR(IF(VLOOKUP(B52,Detalle!$A:$AA,$R$1,0)=0,"Sin datos",IFERROR(VLOOKUP(B52,Detalle!$A:$AA,$R$1,0),"Sin datos")),"")</f>
        <v>4</v>
      </c>
      <c r="S52" s="139">
        <f>IFERROR(IF(VLOOKUP(B52,Detalle!$A:$AA,$S$1,0)=0,"Sin datos",IFERROR(VLOOKUP(B52,Detalle!$A:$AA,$S$1,0),"Sin datos")),"")</f>
        <v>10490</v>
      </c>
      <c r="T52" s="140">
        <f>IFERROR(IF(VLOOKUP(B52,Detalle!$A:$AA,$T$1,0)=0,"Sin datos",IFERROR(VLOOKUP(B52,Detalle!$A:$AA,$T$1,0),"Sin datos")),"")</f>
        <v>1</v>
      </c>
      <c r="U52" s="139">
        <f>IFERROR(IF(VLOOKUP(B52,Detalle!$A:$AA,$U$1,0)=0,"Sin datos",IFERROR(VLOOKUP(B52,Detalle!$A:$AA,$U$1,0),"Sin datos")),"")</f>
        <v>11990</v>
      </c>
      <c r="V52" s="140">
        <f>IFERROR(IF(VLOOKUP(B52,Detalle!$A:$AA,$V$1,0)=0,"Sin datos",IFERROR(VLOOKUP(B52,Detalle!$A:$AA,$V$1,0),"Sin datos")),"")</f>
        <v>3</v>
      </c>
      <c r="W52" s="34" t="str">
        <f t="shared" si="11"/>
        <v>Si</v>
      </c>
      <c r="X52" s="141">
        <f t="shared" si="12"/>
        <v>10490</v>
      </c>
      <c r="Y52" s="141" t="str">
        <f t="shared" si="13"/>
        <v>Escenario 3</v>
      </c>
      <c r="Z52" s="34">
        <f>IFERROR(VLOOKUP(Y52,Base!$BJ$19:$BL$27,3,0),0)</f>
        <v>30</v>
      </c>
      <c r="AA52" s="143" t="str">
        <f>IF(LOOKUP(Y52,Base!$X$8:$BG$8)=Y52,VLOOKUP(B52,Base!E:BG,Z52,0),0)</f>
        <v>Manual</v>
      </c>
      <c r="AB52" s="143">
        <v>10990</v>
      </c>
      <c r="AC52" s="139">
        <f>IFERROR(IF(VLOOKUP(B52,Detalle!$A:$AA,$AC$1,0)=0,"Sin datos",IFERROR(VLOOKUP(B52,Detalle!$A:$AA,$AC$1,0),"Sin datos")),"")</f>
        <v>13990</v>
      </c>
      <c r="AD52" s="140">
        <f>IFERROR(IF(VLOOKUP(B52,Detalle!$A:$AA,$AD$1,0)=0,"Sin datos",IFERROR(VLOOKUP(B52,Detalle!$A:$AA,$AD$1,0),"Sin datos")),"")</f>
        <v>2</v>
      </c>
      <c r="AE52" s="139">
        <f>IFERROR(IF(VLOOKUP(B52,Detalle!$A:$AA,$AE$1,0)=0,"Sin datos",IFERROR(VLOOKUP(B52,Detalle!$A:$AA,$AE$1,0),"Sin datos")),"")</f>
        <v>12990</v>
      </c>
      <c r="AF52" s="140">
        <f>IFERROR(IF(VLOOKUP(B52,Detalle!$A:$AA,$AF$1,0)=0,"Sin datos",IFERROR(VLOOKUP(B52,Detalle!$A:$AA,$AF$1,0),"Sin datos")),"")</f>
        <v>8</v>
      </c>
      <c r="AG52" s="139">
        <f>IFERROR(IF(VLOOKUP(B52,Detalle!$A:$AA,$AG$1,0)=0,"Sin datos",IFERROR(VLOOKUP(B52,Detalle!$A:$AA,$AG$1,0),"Sin datos")),"")</f>
        <v>11990</v>
      </c>
      <c r="AH52" s="140">
        <f>IFERROR(IF(VLOOKUP(B52,Detalle!$A:$AA,$AH$1,0)=0,"Sin datos",IFERROR(VLOOKUP(B52,Detalle!$A:$AA,$AH$1,0),"Sin datos")),"")</f>
        <v>5</v>
      </c>
      <c r="AI52" s="34" t="str">
        <f t="shared" si="14"/>
        <v>Si</v>
      </c>
      <c r="AJ52" s="141">
        <f t="shared" si="15"/>
        <v>11990</v>
      </c>
      <c r="AK52" s="141" t="str">
        <f t="shared" si="16"/>
        <v>Escenario 8</v>
      </c>
      <c r="AL52" s="34">
        <f>IFERROR(VLOOKUP(AK52,Base!$BJ$37:$BL$45,3,0),0)</f>
        <v>51</v>
      </c>
      <c r="AM52" s="143">
        <f>IF(LOOKUP(AK52,Base!$X$8:$BG$8)=AK52,VLOOKUP(B52,Base!E:BG,AL52,0),0)</f>
        <v>1490</v>
      </c>
      <c r="AN52" s="143">
        <v>13990</v>
      </c>
      <c r="AP52" s="144"/>
    </row>
    <row r="53" spans="2:42" ht="12.95" customHeight="1" x14ac:dyDescent="0.25">
      <c r="B53" s="39" t="s">
        <v>61</v>
      </c>
      <c r="C53" s="32" t="s">
        <v>294</v>
      </c>
      <c r="D53" s="38">
        <f>VLOOKUP(B53,Base!E:G,3,0)</f>
        <v>241</v>
      </c>
      <c r="E53" s="137">
        <f>IFERROR(IF(VLOOKUP(B53,Detalle!$A:$AA,$E$1,0)=0,"Sin datos",IFERROR(VLOOKUP(B53,Detalle!$A:$AA,$E$1,0),"Sin datos")),"")</f>
        <v>7990</v>
      </c>
      <c r="F53" s="138">
        <f>IFERROR(IF(VLOOKUP(B53,Detalle!$A:$AA,$F$1,0)=0,"Sin datos",IFERROR(VLOOKUP(B53,Detalle!$A:$AA,$F$1,0),"Sin datos")),"")</f>
        <v>2</v>
      </c>
      <c r="G53" s="139">
        <f>IFERROR(IF(VLOOKUP(B53,Detalle!$A:$AA,$G$1,0)=0,"Sin datos",IFERROR(VLOOKUP(B53,Detalle!$A:$AA,$G$1,0),"Sin datos")),"")</f>
        <v>6990</v>
      </c>
      <c r="H53" s="140">
        <f>IFERROR(IF(VLOOKUP(B53,Detalle!$A:$AA,$H$1,0)=0,"Sin datos",IFERROR(VLOOKUP(B53,Detalle!$A:$AA,$H$1,0),"Sin datos")),"")</f>
        <v>2</v>
      </c>
      <c r="I53" s="139">
        <f>IFERROR(IF(VLOOKUP(B53,Detalle!$A:$AA,$I$1,0)=0,"Sin datos",IFERROR(VLOOKUP(B53,Detalle!$A:$AA,$I$1,0),"Sin datos")),"")</f>
        <v>6990</v>
      </c>
      <c r="J53" s="140">
        <f>IFERROR(IF(VLOOKUP(B53,Detalle!$A:$AA,$J$1,0)=0,"Sin datos",IFERROR(VLOOKUP(B53,Detalle!$A:$AA,$J$1,0),"Sin datos")),"")</f>
        <v>3</v>
      </c>
      <c r="K53" s="34" t="s">
        <v>293</v>
      </c>
      <c r="L53" s="141">
        <f t="shared" si="9"/>
        <v>6990</v>
      </c>
      <c r="M53" s="142" t="str">
        <f t="shared" si="10"/>
        <v>Escenario 5</v>
      </c>
      <c r="N53" s="34">
        <f>IFERROR(VLOOKUP(M53,Base!$BJ$28:$BL$36,3,0),0)</f>
        <v>37</v>
      </c>
      <c r="O53" s="143">
        <f>IF(LOOKUP(M53,Base!$X$8:$BG$8)=M53,VLOOKUP(B53,Base!E:BG,N53,0),0)</f>
        <v>1490</v>
      </c>
      <c r="P53" s="143"/>
      <c r="Q53" s="139">
        <f>IFERROR(IF(VLOOKUP(B53,Detalle!$A:$AA,$Q$1,0)=0,"Sin datos",IFERROR(VLOOKUP(B53,Detalle!$A:$AA,$Q$1,0),"Sin datos")),"")</f>
        <v>11990</v>
      </c>
      <c r="R53" s="140">
        <f>IFERROR(IF(VLOOKUP(B53,Detalle!$A:$AA,$R$1,0)=0,"Sin datos",IFERROR(VLOOKUP(B53,Detalle!$A:$AA,$R$1,0),"Sin datos")),"")</f>
        <v>3</v>
      </c>
      <c r="S53" s="139">
        <f>IFERROR(IF(VLOOKUP(B53,Detalle!$A:$AA,$S$1,0)=0,"Sin datos",IFERROR(VLOOKUP(B53,Detalle!$A:$AA,$S$1,0),"Sin datos")),"")</f>
        <v>11990</v>
      </c>
      <c r="T53" s="140">
        <f>IFERROR(IF(VLOOKUP(B53,Detalle!$A:$AA,$T$1,0)=0,"Sin datos",IFERROR(VLOOKUP(B53,Detalle!$A:$AA,$T$1,0),"Sin datos")),"")</f>
        <v>2</v>
      </c>
      <c r="U53" s="139">
        <f>IFERROR(IF(VLOOKUP(B53,Detalle!$A:$AA,$U$1,0)=0,"Sin datos",IFERROR(VLOOKUP(B53,Detalle!$A:$AA,$U$1,0),"Sin datos")),"")</f>
        <v>14990</v>
      </c>
      <c r="V53" s="140">
        <f>IFERROR(IF(VLOOKUP(B53,Detalle!$A:$AA,$V$1,0)=0,"Sin datos",IFERROR(VLOOKUP(B53,Detalle!$A:$AA,$V$1,0),"Sin datos")),"")</f>
        <v>3</v>
      </c>
      <c r="W53" s="34" t="str">
        <f t="shared" si="11"/>
        <v>Si</v>
      </c>
      <c r="X53" s="141">
        <f t="shared" si="12"/>
        <v>11990</v>
      </c>
      <c r="Y53" s="141" t="str">
        <f t="shared" si="13"/>
        <v>Escenario 1</v>
      </c>
      <c r="Z53" s="34">
        <f>IFERROR(VLOOKUP(Y53,Base!$BJ$19:$BL$27,3,0),0)</f>
        <v>22</v>
      </c>
      <c r="AA53" s="143">
        <f>IF(LOOKUP(Y53,Base!$X$8:$BG$8)=Y53,VLOOKUP(B53,Base!E:BG,Z53,0),0)</f>
        <v>1490</v>
      </c>
      <c r="AB53" s="143"/>
      <c r="AC53" s="139">
        <f>IFERROR(IF(VLOOKUP(B53,Detalle!$A:$AA,$AC$1,0)=0,"Sin datos",IFERROR(VLOOKUP(B53,Detalle!$A:$AA,$AC$1,0),"Sin datos")),"")</f>
        <v>13990</v>
      </c>
      <c r="AD53" s="140">
        <f>IFERROR(IF(VLOOKUP(B53,Detalle!$A:$AA,$AD$1,0)=0,"Sin datos",IFERROR(VLOOKUP(B53,Detalle!$A:$AA,$AD$1,0),"Sin datos")),"")</f>
        <v>2</v>
      </c>
      <c r="AE53" s="139">
        <f>IFERROR(IF(VLOOKUP(B53,Detalle!$A:$AA,$AE$1,0)=0,"Sin datos",IFERROR(VLOOKUP(B53,Detalle!$A:$AA,$AE$1,0),"Sin datos")),"")</f>
        <v>13990</v>
      </c>
      <c r="AF53" s="140">
        <f>IFERROR(IF(VLOOKUP(B53,Detalle!$A:$AA,$AF$1,0)=0,"Sin datos",IFERROR(VLOOKUP(B53,Detalle!$A:$AA,$AF$1,0),"Sin datos")),"")</f>
        <v>9</v>
      </c>
      <c r="AG53" s="139">
        <f>IFERROR(IF(VLOOKUP(B53,Detalle!$A:$AA,$AG$1,0)=0,"Sin datos",IFERROR(VLOOKUP(B53,Detalle!$A:$AA,$AG$1,0),"Sin datos")),"")</f>
        <v>14990</v>
      </c>
      <c r="AH53" s="140">
        <f>IFERROR(IF(VLOOKUP(B53,Detalle!$A:$AA,$AH$1,0)=0,"Sin datos",IFERROR(VLOOKUP(B53,Detalle!$A:$AA,$AH$1,0),"Sin datos")),"")</f>
        <v>3</v>
      </c>
      <c r="AI53" s="34" t="str">
        <f t="shared" si="14"/>
        <v>Si</v>
      </c>
      <c r="AJ53" s="141">
        <f t="shared" si="15"/>
        <v>13990</v>
      </c>
      <c r="AK53" s="141" t="str">
        <f t="shared" si="16"/>
        <v>Escenario 6</v>
      </c>
      <c r="AL53" s="34">
        <f>IFERROR(VLOOKUP(AK53,Base!$BJ$37:$BL$45,3,0),0)</f>
        <v>43</v>
      </c>
      <c r="AM53" s="143">
        <f>IF(LOOKUP(AK53,Base!$X$8:$BG$8)=AK53,VLOOKUP(B53,Base!E:BG,AL53,0),0)</f>
        <v>1490</v>
      </c>
      <c r="AN53" s="143"/>
      <c r="AP53" s="144" t="str">
        <f>IF(AM53&lt;=AA53,"REVISAR!","ok")</f>
        <v>REVISAR!</v>
      </c>
    </row>
    <row r="54" spans="2:42" ht="12.95" customHeight="1" x14ac:dyDescent="0.25">
      <c r="B54" s="39" t="s">
        <v>89</v>
      </c>
      <c r="C54" s="32" t="s">
        <v>294</v>
      </c>
      <c r="D54" s="38">
        <f>VLOOKUP(B54,Base!E:G,3,0)</f>
        <v>167</v>
      </c>
      <c r="E54" s="137">
        <f>IFERROR(IF(VLOOKUP(B54,Detalle!$A:$AA,$E$1,0)=0,"Sin datos",IFERROR(VLOOKUP(B54,Detalle!$A:$AA,$E$1,0),"Sin datos")),"")</f>
        <v>4990</v>
      </c>
      <c r="F54" s="138">
        <f>IFERROR(IF(VLOOKUP(B54,Detalle!$A:$AA,$F$1,0)=0,"Sin datos",IFERROR(VLOOKUP(B54,Detalle!$A:$AA,$F$1,0),"Sin datos")),"")</f>
        <v>3</v>
      </c>
      <c r="G54" s="139">
        <f>IFERROR(IF(VLOOKUP(B54,Detalle!$A:$AA,$G$1,0)=0,"Sin datos",IFERROR(VLOOKUP(B54,Detalle!$A:$AA,$G$1,0),"Sin datos")),"")</f>
        <v>5490</v>
      </c>
      <c r="H54" s="140">
        <f>IFERROR(IF(VLOOKUP(B54,Detalle!$A:$AA,$H$1,0)=0,"Sin datos",IFERROR(VLOOKUP(B54,Detalle!$A:$AA,$H$1,0),"Sin datos")),"")</f>
        <v>1</v>
      </c>
      <c r="I54" s="139">
        <f>IFERROR(IF(VLOOKUP(B54,Detalle!$A:$AA,$I$1,0)=0,"Sin datos",IFERROR(VLOOKUP(B54,Detalle!$A:$AA,$I$1,0),"Sin datos")),"")</f>
        <v>4990</v>
      </c>
      <c r="J54" s="140">
        <f>IFERROR(IF(VLOOKUP(B54,Detalle!$A:$AA,$J$1,0)=0,"Sin datos",IFERROR(VLOOKUP(B54,Detalle!$A:$AA,$J$1,0),"Sin datos")),"")</f>
        <v>3</v>
      </c>
      <c r="K54" s="34" t="s">
        <v>293</v>
      </c>
      <c r="L54" s="141">
        <f t="shared" si="9"/>
        <v>4990</v>
      </c>
      <c r="M54" s="142" t="str">
        <f t="shared" si="10"/>
        <v>Escenario 1</v>
      </c>
      <c r="N54" s="34">
        <f>IFERROR(VLOOKUP(M54,Base!$BJ$28:$BL$36,3,0),0)</f>
        <v>21</v>
      </c>
      <c r="O54" s="143">
        <f>IF(LOOKUP(M54,Base!$X$8:$BG$8)=M54,VLOOKUP(B54,Base!E:BG,N54,0),0)</f>
        <v>1490</v>
      </c>
      <c r="P54" s="143">
        <v>4990</v>
      </c>
      <c r="Q54" s="139">
        <f>IFERROR(IF(VLOOKUP(B54,Detalle!$A:$AA,$Q$1,0)=0,"Sin datos",IFERROR(VLOOKUP(B54,Detalle!$A:$AA,$Q$1,0),"Sin datos")),"")</f>
        <v>8990</v>
      </c>
      <c r="R54" s="140">
        <f>IFERROR(IF(VLOOKUP(B54,Detalle!$A:$AA,$R$1,0)=0,"Sin datos",IFERROR(VLOOKUP(B54,Detalle!$A:$AA,$R$1,0),"Sin datos")),"")</f>
        <v>1</v>
      </c>
      <c r="S54" s="139">
        <f>IFERROR(IF(VLOOKUP(B54,Detalle!$A:$AA,$S$1,0)=0,"Sin datos",IFERROR(VLOOKUP(B54,Detalle!$A:$AA,$S$1,0),"Sin datos")),"")</f>
        <v>8990</v>
      </c>
      <c r="T54" s="140">
        <f>IFERROR(IF(VLOOKUP(B54,Detalle!$A:$AA,$T$1,0)=0,"Sin datos",IFERROR(VLOOKUP(B54,Detalle!$A:$AA,$T$1,0),"Sin datos")),"")</f>
        <v>1</v>
      </c>
      <c r="U54" s="139">
        <f>IFERROR(IF(VLOOKUP(B54,Detalle!$A:$AA,$U$1,0)=0,"Sin datos",IFERROR(VLOOKUP(B54,Detalle!$A:$AA,$U$1,0),"Sin datos")),"")</f>
        <v>14990</v>
      </c>
      <c r="V54" s="140">
        <f>IFERROR(IF(VLOOKUP(B54,Detalle!$A:$AA,$V$1,0)=0,"Sin datos",IFERROR(VLOOKUP(B54,Detalle!$A:$AA,$V$1,0),"Sin datos")),"")</f>
        <v>3</v>
      </c>
      <c r="W54" s="34" t="str">
        <f t="shared" si="11"/>
        <v>Si</v>
      </c>
      <c r="X54" s="141">
        <f t="shared" si="12"/>
        <v>8990</v>
      </c>
      <c r="Y54" s="141" t="str">
        <f t="shared" si="13"/>
        <v>Escenario 4</v>
      </c>
      <c r="Z54" s="34">
        <f>IFERROR(VLOOKUP(Y54,Base!$BJ$19:$BL$27,3,0),0)</f>
        <v>34</v>
      </c>
      <c r="AA54" s="143">
        <f>IF(LOOKUP(Y54,Base!$X$8:$BG$8)=Y54,VLOOKUP(B54,Base!E:BG,Z54,0),0)</f>
        <v>1490</v>
      </c>
      <c r="AB54" s="143"/>
      <c r="AC54" s="139">
        <f>IFERROR(IF(VLOOKUP(B54,Detalle!$A:$AA,$AC$1,0)=0,"Sin datos",IFERROR(VLOOKUP(B54,Detalle!$A:$AA,$AC$1,0),"Sin datos")),"")</f>
        <v>11490</v>
      </c>
      <c r="AD54" s="140">
        <f>IFERROR(IF(VLOOKUP(B54,Detalle!$A:$AA,$AD$1,0)=0,"Sin datos",IFERROR(VLOOKUP(B54,Detalle!$A:$AA,$AD$1,0),"Sin datos")),"")</f>
        <v>3</v>
      </c>
      <c r="AE54" s="139">
        <f>IFERROR(IF(VLOOKUP(B54,Detalle!$A:$AA,$AE$1,0)=0,"Sin datos",IFERROR(VLOOKUP(B54,Detalle!$A:$AA,$AE$1,0),"Sin datos")),"")</f>
        <v>12990</v>
      </c>
      <c r="AF54" s="140">
        <f>IFERROR(IF(VLOOKUP(B54,Detalle!$A:$AA,$AF$1,0)=0,"Sin datos",IFERROR(VLOOKUP(B54,Detalle!$A:$AA,$AF$1,0),"Sin datos")),"")</f>
        <v>8</v>
      </c>
      <c r="AG54" s="139">
        <f>IFERROR(IF(VLOOKUP(B54,Detalle!$A:$AA,$AG$1,0)=0,"Sin datos",IFERROR(VLOOKUP(B54,Detalle!$A:$AA,$AG$1,0),"Sin datos")),"")</f>
        <v>14990</v>
      </c>
      <c r="AH54" s="140">
        <f>IFERROR(IF(VLOOKUP(B54,Detalle!$A:$AA,$AH$1,0)=0,"Sin datos",IFERROR(VLOOKUP(B54,Detalle!$A:$AA,$AH$1,0),"Sin datos")),"")</f>
        <v>3</v>
      </c>
      <c r="AI54" s="34" t="str">
        <f t="shared" si="14"/>
        <v>Si</v>
      </c>
      <c r="AJ54" s="141">
        <f t="shared" si="15"/>
        <v>11490</v>
      </c>
      <c r="AK54" s="141" t="str">
        <f t="shared" si="16"/>
        <v>Escenario 4</v>
      </c>
      <c r="AL54" s="34">
        <f>IFERROR(VLOOKUP(AK54,Base!$BJ$37:$BL$45,3,0),0)</f>
        <v>35</v>
      </c>
      <c r="AM54" s="143">
        <f>IF(LOOKUP(AK54,Base!$X$8:$BG$8)=AK54,VLOOKUP(B54,Base!E:BG,AL54,0),0)</f>
        <v>1490</v>
      </c>
      <c r="AN54" s="143"/>
      <c r="AP54" s="144" t="str">
        <f>IF(AM54&lt;=AA54,"REVISAR!","ok")</f>
        <v>REVISAR!</v>
      </c>
    </row>
    <row r="55" spans="2:42" ht="12.95" customHeight="1" x14ac:dyDescent="0.25">
      <c r="B55" s="39" t="s">
        <v>54</v>
      </c>
      <c r="C55" s="32" t="s">
        <v>294</v>
      </c>
      <c r="D55" s="38">
        <f>VLOOKUP(B55,Base!E:G,3,0)</f>
        <v>37</v>
      </c>
      <c r="E55" s="137">
        <f>IFERROR(IF(VLOOKUP(B55,Detalle!$A:$AA,$E$1,0)=0,"Sin datos",IFERROR(VLOOKUP(B55,Detalle!$A:$AA,$E$1,0),"Sin datos")),"")</f>
        <v>6990</v>
      </c>
      <c r="F55" s="138">
        <f>IFERROR(IF(VLOOKUP(B55,Detalle!$A:$AA,$F$1,0)=0,"Sin datos",IFERROR(VLOOKUP(B55,Detalle!$A:$AA,$F$1,0),"Sin datos")),"")</f>
        <v>2</v>
      </c>
      <c r="G55" s="139">
        <f>IFERROR(IF(VLOOKUP(B55,Detalle!$A:$AA,$G$1,0)=0,"Sin datos",IFERROR(VLOOKUP(B55,Detalle!$A:$AA,$G$1,0),"Sin datos")),"")</f>
        <v>7500</v>
      </c>
      <c r="H55" s="140">
        <f>IFERROR(IF(VLOOKUP(B55,Detalle!$A:$AA,$H$1,0)=0,"Sin datos",IFERROR(VLOOKUP(B55,Detalle!$A:$AA,$H$1,0),"Sin datos")),"")</f>
        <v>2</v>
      </c>
      <c r="I55" s="139">
        <f>IFERROR(IF(VLOOKUP(B55,Detalle!$A:$AA,$I$1,0)=0,"Sin datos",IFERROR(VLOOKUP(B55,Detalle!$A:$AA,$I$1,0),"Sin datos")),"")</f>
        <v>4990</v>
      </c>
      <c r="J55" s="140">
        <f>IFERROR(IF(VLOOKUP(B55,Detalle!$A:$AA,$J$1,0)=0,"Sin datos",IFERROR(VLOOKUP(B55,Detalle!$A:$AA,$J$1,0),"Sin datos")),"")</f>
        <v>4</v>
      </c>
      <c r="K55" s="34" t="s">
        <v>293</v>
      </c>
      <c r="L55" s="141">
        <f t="shared" si="9"/>
        <v>4990</v>
      </c>
      <c r="M55" s="142" t="str">
        <f t="shared" si="10"/>
        <v>Escenario 4</v>
      </c>
      <c r="N55" s="34">
        <f>IFERROR(VLOOKUP(M55,Base!$BJ$28:$BL$36,3,0),0)</f>
        <v>33</v>
      </c>
      <c r="O55" s="143">
        <f>IF(LOOKUP(M55,Base!$X$8:$BG$8)=M55,VLOOKUP(B55,Base!E:BG,N55,0),0)</f>
        <v>1490</v>
      </c>
      <c r="P55" s="143"/>
      <c r="Q55" s="139">
        <f>IFERROR(IF(VLOOKUP(B55,Detalle!$A:$AA,$Q$1,0)=0,"Sin datos",IFERROR(VLOOKUP(B55,Detalle!$A:$AA,$Q$1,0),"Sin datos")),"")</f>
        <v>15990</v>
      </c>
      <c r="R55" s="140">
        <f>IFERROR(IF(VLOOKUP(B55,Detalle!$A:$AA,$R$1,0)=0,"Sin datos",IFERROR(VLOOKUP(B55,Detalle!$A:$AA,$R$1,0),"Sin datos")),"")</f>
        <v>3</v>
      </c>
      <c r="S55" s="139">
        <f>IFERROR(IF(VLOOKUP(B55,Detalle!$A:$AA,$S$1,0)=0,"Sin datos",IFERROR(VLOOKUP(B55,Detalle!$A:$AA,$S$1,0),"Sin datos")),"")</f>
        <v>16500</v>
      </c>
      <c r="T55" s="140">
        <f>IFERROR(IF(VLOOKUP(B55,Detalle!$A:$AA,$T$1,0)=0,"Sin datos",IFERROR(VLOOKUP(B55,Detalle!$A:$AA,$T$1,0),"Sin datos")),"")</f>
        <v>2</v>
      </c>
      <c r="U55" s="139">
        <f>IFERROR(IF(VLOOKUP(B55,Detalle!$A:$AA,$U$1,0)=0,"Sin datos",IFERROR(VLOOKUP(B55,Detalle!$A:$AA,$U$1,0),"Sin datos")),"")</f>
        <v>14990</v>
      </c>
      <c r="V55" s="140">
        <f>IFERROR(IF(VLOOKUP(B55,Detalle!$A:$AA,$V$1,0)=0,"Sin datos",IFERROR(VLOOKUP(B55,Detalle!$A:$AA,$V$1,0),"Sin datos")),"")</f>
        <v>4</v>
      </c>
      <c r="W55" s="34" t="str">
        <f t="shared" si="11"/>
        <v>Si</v>
      </c>
      <c r="X55" s="141">
        <f t="shared" si="12"/>
        <v>14990</v>
      </c>
      <c r="Y55" s="141" t="str">
        <f t="shared" si="13"/>
        <v>Escenario 1</v>
      </c>
      <c r="Z55" s="34">
        <f>IFERROR(VLOOKUP(Y55,Base!$BJ$19:$BL$27,3,0),0)</f>
        <v>22</v>
      </c>
      <c r="AA55" s="143">
        <f>IF(LOOKUP(Y55,Base!$X$8:$BG$8)=Y55,VLOOKUP(B55,Base!E:BG,Z55,0),0)</f>
        <v>1490</v>
      </c>
      <c r="AB55" s="143"/>
      <c r="AC55" s="139">
        <f>IFERROR(IF(VLOOKUP(B55,Detalle!$A:$AA,$AC$1,0)=0,"Sin datos",IFERROR(VLOOKUP(B55,Detalle!$A:$AA,$AC$1,0),"Sin datos")),"")</f>
        <v>16990</v>
      </c>
      <c r="AD55" s="140">
        <f>IFERROR(IF(VLOOKUP(B55,Detalle!$A:$AA,$AD$1,0)=0,"Sin datos",IFERROR(VLOOKUP(B55,Detalle!$A:$AA,$AD$1,0),"Sin datos")),"")</f>
        <v>2</v>
      </c>
      <c r="AE55" s="139">
        <f>IFERROR(IF(VLOOKUP(B55,Detalle!$A:$AA,$AE$1,0)=0,"Sin datos",IFERROR(VLOOKUP(B55,Detalle!$A:$AA,$AE$1,0),"Sin datos")),"")</f>
        <v>16500</v>
      </c>
      <c r="AF55" s="140">
        <f>IFERROR(IF(VLOOKUP(B55,Detalle!$A:$AA,$AF$1,0)=0,"Sin datos",IFERROR(VLOOKUP(B55,Detalle!$A:$AA,$AF$1,0),"Sin datos")),"")</f>
        <v>9</v>
      </c>
      <c r="AG55" s="139">
        <f>IFERROR(IF(VLOOKUP(B55,Detalle!$A:$AA,$AG$1,0)=0,"Sin datos",IFERROR(VLOOKUP(B55,Detalle!$A:$AA,$AG$1,0),"Sin datos")),"")</f>
        <v>14990</v>
      </c>
      <c r="AH55" s="140">
        <f>IFERROR(IF(VLOOKUP(B55,Detalle!$A:$AA,$AH$1,0)=0,"Sin datos",IFERROR(VLOOKUP(B55,Detalle!$A:$AA,$AH$1,0),"Sin datos")),"")</f>
        <v>4</v>
      </c>
      <c r="AI55" s="34" t="str">
        <f t="shared" si="14"/>
        <v>Si</v>
      </c>
      <c r="AJ55" s="141">
        <f t="shared" si="15"/>
        <v>14990</v>
      </c>
      <c r="AK55" s="141" t="str">
        <f t="shared" si="16"/>
        <v>Escenario 6</v>
      </c>
      <c r="AL55" s="34">
        <f>IFERROR(VLOOKUP(AK55,Base!$BJ$37:$BL$45,3,0),0)</f>
        <v>43</v>
      </c>
      <c r="AM55" s="143">
        <f>IF(LOOKUP(AK55,Base!$X$8:$BG$8)=AK55,VLOOKUP(B55,Base!E:BG,AL55,0),0)</f>
        <v>1490</v>
      </c>
      <c r="AN55" s="143"/>
      <c r="AP55" s="144" t="str">
        <f>IF(AM55&lt;=AA55,"REVISAR!","ok")</f>
        <v>REVISAR!</v>
      </c>
    </row>
    <row r="56" spans="2:42" ht="12.95" customHeight="1" x14ac:dyDescent="0.25">
      <c r="B56" s="39" t="s">
        <v>70</v>
      </c>
      <c r="C56" s="32" t="s">
        <v>294</v>
      </c>
      <c r="D56" s="38">
        <f>VLOOKUP(B56,Base!E:G,3,0)</f>
        <v>291</v>
      </c>
      <c r="E56" s="137">
        <f>IFERROR(IF(VLOOKUP(B56,Detalle!$A:$AA,$E$1,0)=0,"Sin datos",IFERROR(VLOOKUP(B56,Detalle!$A:$AA,$E$1,0),"Sin datos")),"")</f>
        <v>8990</v>
      </c>
      <c r="F56" s="138">
        <f>IFERROR(IF(VLOOKUP(B56,Detalle!$A:$AA,$F$1,0)=0,"Sin datos",IFERROR(VLOOKUP(B56,Detalle!$A:$AA,$F$1,0),"Sin datos")),"")</f>
        <v>2</v>
      </c>
      <c r="G56" s="139">
        <f>IFERROR(IF(VLOOKUP(B56,Detalle!$A:$AA,$G$1,0)=0,"Sin datos",IFERROR(VLOOKUP(B56,Detalle!$A:$AA,$G$1,0),"Sin datos")),"")</f>
        <v>7990</v>
      </c>
      <c r="H56" s="140">
        <f>IFERROR(IF(VLOOKUP(B56,Detalle!$A:$AA,$H$1,0)=0,"Sin datos",IFERROR(VLOOKUP(B56,Detalle!$A:$AA,$H$1,0),"Sin datos")),"")</f>
        <v>3</v>
      </c>
      <c r="I56" s="139">
        <f>IFERROR(IF(VLOOKUP(B56,Detalle!$A:$AA,$I$1,0)=0,"Sin datos",IFERROR(VLOOKUP(B56,Detalle!$A:$AA,$I$1,0),"Sin datos")),"")</f>
        <v>6990</v>
      </c>
      <c r="J56" s="140">
        <f>IFERROR(IF(VLOOKUP(B56,Detalle!$A:$AA,$J$1,0)=0,"Sin datos",IFERROR(VLOOKUP(B56,Detalle!$A:$AA,$J$1,0),"Sin datos")),"")</f>
        <v>7</v>
      </c>
      <c r="K56" s="34" t="s">
        <v>293</v>
      </c>
      <c r="L56" s="141">
        <f t="shared" si="9"/>
        <v>6990</v>
      </c>
      <c r="M56" s="142" t="str">
        <f t="shared" si="10"/>
        <v>Escenario 6</v>
      </c>
      <c r="N56" s="34">
        <f>IFERROR(VLOOKUP(M56,Base!$BJ$28:$BL$36,3,0),0)</f>
        <v>41</v>
      </c>
      <c r="O56" s="143">
        <f>IF(LOOKUP(M56,Base!$X$8:$BG$8)=M56,VLOOKUP(B56,Base!E:BG,N56,0),0)</f>
        <v>1490</v>
      </c>
      <c r="P56" s="143"/>
      <c r="Q56" s="139">
        <f>IFERROR(IF(VLOOKUP(B56,Detalle!$A:$AA,$Q$1,0)=0,"Sin datos",IFERROR(VLOOKUP(B56,Detalle!$A:$AA,$Q$1,0),"Sin datos")),"")</f>
        <v>15990</v>
      </c>
      <c r="R56" s="140">
        <f>IFERROR(IF(VLOOKUP(B56,Detalle!$A:$AA,$R$1,0)=0,"Sin datos",IFERROR(VLOOKUP(B56,Detalle!$A:$AA,$R$1,0),"Sin datos")),"")</f>
        <v>3</v>
      </c>
      <c r="S56" s="139">
        <f>IFERROR(IF(VLOOKUP(B56,Detalle!$A:$AA,$S$1,0)=0,"Sin datos",IFERROR(VLOOKUP(B56,Detalle!$A:$AA,$S$1,0),"Sin datos")),"")</f>
        <v>15990</v>
      </c>
      <c r="T56" s="140">
        <f>IFERROR(IF(VLOOKUP(B56,Detalle!$A:$AA,$T$1,0)=0,"Sin datos",IFERROR(VLOOKUP(B56,Detalle!$A:$AA,$T$1,0),"Sin datos")),"")</f>
        <v>11</v>
      </c>
      <c r="U56" s="139">
        <f>IFERROR(IF(VLOOKUP(B56,Detalle!$A:$AA,$U$1,0)=0,"Sin datos",IFERROR(VLOOKUP(B56,Detalle!$A:$AA,$U$1,0),"Sin datos")),"")</f>
        <v>19990</v>
      </c>
      <c r="V56" s="140">
        <f>IFERROR(IF(VLOOKUP(B56,Detalle!$A:$AA,$V$1,0)=0,"Sin datos",IFERROR(VLOOKUP(B56,Detalle!$A:$AA,$V$1,0),"Sin datos")),"")</f>
        <v>7</v>
      </c>
      <c r="W56" s="34" t="str">
        <f t="shared" si="11"/>
        <v>Si</v>
      </c>
      <c r="X56" s="141">
        <f t="shared" si="12"/>
        <v>15990</v>
      </c>
      <c r="Y56" s="141" t="str">
        <f t="shared" si="13"/>
        <v>Escenario 8</v>
      </c>
      <c r="Z56" s="34">
        <f>IFERROR(VLOOKUP(Y56,Base!$BJ$19:$BL$27,3,0),0)</f>
        <v>50</v>
      </c>
      <c r="AA56" s="143">
        <f>IF(LOOKUP(Y56,Base!$X$8:$BG$8)=Y56,VLOOKUP(B56,Base!E:BG,Z56,0),0)</f>
        <v>1490</v>
      </c>
      <c r="AB56" s="143">
        <v>16990</v>
      </c>
      <c r="AC56" s="139">
        <f>IFERROR(IF(VLOOKUP(B56,Detalle!$A:$AA,$AC$1,0)=0,"Sin datos",IFERROR(VLOOKUP(B56,Detalle!$A:$AA,$AC$1,0),"Sin datos")),"")</f>
        <v>17990</v>
      </c>
      <c r="AD56" s="140">
        <f>IFERROR(IF(VLOOKUP(B56,Detalle!$A:$AA,$AD$1,0)=0,"Sin datos",IFERROR(VLOOKUP(B56,Detalle!$A:$AA,$AD$1,0),"Sin datos")),"")</f>
        <v>3</v>
      </c>
      <c r="AE56" s="139">
        <f>IFERROR(IF(VLOOKUP(B56,Detalle!$A:$AA,$AE$1,0)=0,"Sin datos",IFERROR(VLOOKUP(B56,Detalle!$A:$AA,$AE$1,0),"Sin datos")),"")</f>
        <v>17990</v>
      </c>
      <c r="AF56" s="140">
        <f>IFERROR(IF(VLOOKUP(B56,Detalle!$A:$AA,$AF$1,0)=0,"Sin datos",IFERROR(VLOOKUP(B56,Detalle!$A:$AA,$AF$1,0),"Sin datos")),"")</f>
        <v>15</v>
      </c>
      <c r="AG56" s="139">
        <f>IFERROR(IF(VLOOKUP(B56,Detalle!$A:$AA,$AG$1,0)=0,"Sin datos",IFERROR(VLOOKUP(B56,Detalle!$A:$AA,$AG$1,0),"Sin datos")),"")</f>
        <v>19990</v>
      </c>
      <c r="AH56" s="140">
        <f>IFERROR(IF(VLOOKUP(B56,Detalle!$A:$AA,$AH$1,0)=0,"Sin datos",IFERROR(VLOOKUP(B56,Detalle!$A:$AA,$AH$1,0),"Sin datos")),"")</f>
        <v>9</v>
      </c>
      <c r="AI56" s="34" t="str">
        <f t="shared" si="14"/>
        <v>Si</v>
      </c>
      <c r="AJ56" s="141">
        <f t="shared" si="15"/>
        <v>17990</v>
      </c>
      <c r="AK56" s="141" t="str">
        <f t="shared" si="16"/>
        <v>Escenario 9</v>
      </c>
      <c r="AL56" s="34">
        <f>IFERROR(VLOOKUP(AK56,Base!$BJ$37:$BL$45,3,0),0)</f>
        <v>55</v>
      </c>
      <c r="AM56" s="143" t="str">
        <f>IF(LOOKUP(AK56,Base!$X$8:$BG$8)=AK56,VLOOKUP(B56,Base!E:BG,AL56,0),0)</f>
        <v>Manual</v>
      </c>
      <c r="AN56" s="143">
        <v>17990</v>
      </c>
      <c r="AP56" s="144"/>
    </row>
    <row r="57" spans="2:42" ht="12.95" customHeight="1" x14ac:dyDescent="0.25">
      <c r="B57" s="39" t="s">
        <v>93</v>
      </c>
      <c r="C57" s="32" t="s">
        <v>294</v>
      </c>
      <c r="D57" s="38">
        <f>VLOOKUP(B57,Base!E:G,3,0)</f>
        <v>183</v>
      </c>
      <c r="E57" s="137">
        <f>IFERROR(IF(VLOOKUP(B57,Detalle!$A:$AA,$E$1,0)=0,"Sin datos",IFERROR(VLOOKUP(B57,Detalle!$A:$AA,$E$1,0),"Sin datos")),"")</f>
        <v>4990</v>
      </c>
      <c r="F57" s="138">
        <f>IFERROR(IF(VLOOKUP(B57,Detalle!$A:$AA,$F$1,0)=0,"Sin datos",IFERROR(VLOOKUP(B57,Detalle!$A:$AA,$F$1,0),"Sin datos")),"")</f>
        <v>3</v>
      </c>
      <c r="G57" s="139">
        <f>IFERROR(IF(VLOOKUP(B57,Detalle!$A:$AA,$G$1,0)=0,"Sin datos",IFERROR(VLOOKUP(B57,Detalle!$A:$AA,$G$1,0),"Sin datos")),"")</f>
        <v>5990</v>
      </c>
      <c r="H57" s="140">
        <f>IFERROR(IF(VLOOKUP(B57,Detalle!$A:$AA,$H$1,0)=0,"Sin datos",IFERROR(VLOOKUP(B57,Detalle!$A:$AA,$H$1,0),"Sin datos")),"")</f>
        <v>1</v>
      </c>
      <c r="I57" s="139">
        <f>IFERROR(IF(VLOOKUP(B57,Detalle!$A:$AA,$I$1,0)=0,"Sin datos",IFERROR(VLOOKUP(B57,Detalle!$A:$AA,$I$1,0),"Sin datos")),"")</f>
        <v>4990</v>
      </c>
      <c r="J57" s="140">
        <f>IFERROR(IF(VLOOKUP(B57,Detalle!$A:$AA,$J$1,0)=0,"Sin datos",IFERROR(VLOOKUP(B57,Detalle!$A:$AA,$J$1,0),"Sin datos")),"")</f>
        <v>3</v>
      </c>
      <c r="K57" s="34" t="s">
        <v>293</v>
      </c>
      <c r="L57" s="141">
        <f t="shared" si="9"/>
        <v>4990</v>
      </c>
      <c r="M57" s="142" t="str">
        <f t="shared" si="10"/>
        <v>Escenario 1</v>
      </c>
      <c r="N57" s="34">
        <f>IFERROR(VLOOKUP(M57,Base!$BJ$28:$BL$36,3,0),0)</f>
        <v>21</v>
      </c>
      <c r="O57" s="143">
        <f>IF(LOOKUP(M57,Base!$X$8:$BG$8)=M57,VLOOKUP(B57,Base!E:BG,N57,0),0)</f>
        <v>1490</v>
      </c>
      <c r="P57" s="143">
        <v>4990</v>
      </c>
      <c r="Q57" s="139">
        <f>IFERROR(IF(VLOOKUP(B57,Detalle!$A:$AA,$Q$1,0)=0,"Sin datos",IFERROR(VLOOKUP(B57,Detalle!$A:$AA,$Q$1,0),"Sin datos")),"")</f>
        <v>9990</v>
      </c>
      <c r="R57" s="140">
        <f>IFERROR(IF(VLOOKUP(B57,Detalle!$A:$AA,$R$1,0)=0,"Sin datos",IFERROR(VLOOKUP(B57,Detalle!$A:$AA,$R$1,0),"Sin datos")),"")</f>
        <v>1</v>
      </c>
      <c r="S57" s="139">
        <f>IFERROR(IF(VLOOKUP(B57,Detalle!$A:$AA,$S$1,0)=0,"Sin datos",IFERROR(VLOOKUP(B57,Detalle!$A:$AA,$S$1,0),"Sin datos")),"")</f>
        <v>9990</v>
      </c>
      <c r="T57" s="140">
        <f>IFERROR(IF(VLOOKUP(B57,Detalle!$A:$AA,$T$1,0)=0,"Sin datos",IFERROR(VLOOKUP(B57,Detalle!$A:$AA,$T$1,0),"Sin datos")),"")</f>
        <v>1</v>
      </c>
      <c r="U57" s="139">
        <f>IFERROR(IF(VLOOKUP(B57,Detalle!$A:$AA,$U$1,0)=0,"Sin datos",IFERROR(VLOOKUP(B57,Detalle!$A:$AA,$U$1,0),"Sin datos")),"")</f>
        <v>14990</v>
      </c>
      <c r="V57" s="140">
        <f>IFERROR(IF(VLOOKUP(B57,Detalle!$A:$AA,$V$1,0)=0,"Sin datos",IFERROR(VLOOKUP(B57,Detalle!$A:$AA,$V$1,0),"Sin datos")),"")</f>
        <v>3</v>
      </c>
      <c r="W57" s="34" t="str">
        <f t="shared" si="11"/>
        <v>Si</v>
      </c>
      <c r="X57" s="141">
        <f t="shared" si="12"/>
        <v>9990</v>
      </c>
      <c r="Y57" s="141" t="str">
        <f t="shared" si="13"/>
        <v>Escenario 4</v>
      </c>
      <c r="Z57" s="34">
        <f>IFERROR(VLOOKUP(Y57,Base!$BJ$19:$BL$27,3,0),0)</f>
        <v>34</v>
      </c>
      <c r="AA57" s="143">
        <f>IF(LOOKUP(Y57,Base!$X$8:$BG$8)=Y57,VLOOKUP(B57,Base!E:BG,Z57,0),0)</f>
        <v>1490</v>
      </c>
      <c r="AB57" s="143"/>
      <c r="AC57" s="139">
        <f>IFERROR(IF(VLOOKUP(B57,Detalle!$A:$AA,$AC$1,0)=0,"Sin datos",IFERROR(VLOOKUP(B57,Detalle!$A:$AA,$AC$1,0),"Sin datos")),"")</f>
        <v>12990</v>
      </c>
      <c r="AD57" s="140">
        <f>IFERROR(IF(VLOOKUP(B57,Detalle!$A:$AA,$AD$1,0)=0,"Sin datos",IFERROR(VLOOKUP(B57,Detalle!$A:$AA,$AD$1,0),"Sin datos")),"")</f>
        <v>3</v>
      </c>
      <c r="AE57" s="139">
        <f>IFERROR(IF(VLOOKUP(B57,Detalle!$A:$AA,$AE$1,0)=0,"Sin datos",IFERROR(VLOOKUP(B57,Detalle!$A:$AA,$AE$1,0),"Sin datos")),"")</f>
        <v>9990</v>
      </c>
      <c r="AF57" s="140">
        <f>IFERROR(IF(VLOOKUP(B57,Detalle!$A:$AA,$AF$1,0)=0,"Sin datos",IFERROR(VLOOKUP(B57,Detalle!$A:$AA,$AF$1,0),"Sin datos")),"")</f>
        <v>8</v>
      </c>
      <c r="AG57" s="139">
        <f>IFERROR(IF(VLOOKUP(B57,Detalle!$A:$AA,$AG$1,0)=0,"Sin datos",IFERROR(VLOOKUP(B57,Detalle!$A:$AA,$AG$1,0),"Sin datos")),"")</f>
        <v>14990</v>
      </c>
      <c r="AH57" s="140">
        <f>IFERROR(IF(VLOOKUP(B57,Detalle!$A:$AA,$AH$1,0)=0,"Sin datos",IFERROR(VLOOKUP(B57,Detalle!$A:$AA,$AH$1,0),"Sin datos")),"")</f>
        <v>7</v>
      </c>
      <c r="AI57" s="34" t="str">
        <f t="shared" si="14"/>
        <v>Si</v>
      </c>
      <c r="AJ57" s="141">
        <f t="shared" si="15"/>
        <v>9990</v>
      </c>
      <c r="AK57" s="141" t="str">
        <f t="shared" si="16"/>
        <v>Escenario 8</v>
      </c>
      <c r="AL57" s="34">
        <f>IFERROR(VLOOKUP(AK57,Base!$BJ$37:$BL$45,3,0),0)</f>
        <v>51</v>
      </c>
      <c r="AM57" s="143">
        <f>IF(LOOKUP(AK57,Base!$X$8:$BG$8)=AK57,VLOOKUP(B57,Base!E:BG,AL57,0),0)</f>
        <v>1490</v>
      </c>
      <c r="AN57" s="143"/>
      <c r="AP57" s="144" t="str">
        <f>IF(AM57&lt;=AA57,"REVISAR!","ok")</f>
        <v>REVISAR!</v>
      </c>
    </row>
    <row r="58" spans="2:42" ht="12.95" customHeight="1" x14ac:dyDescent="0.25">
      <c r="B58" s="39" t="s">
        <v>65</v>
      </c>
      <c r="C58" s="32" t="s">
        <v>294</v>
      </c>
      <c r="D58" s="38">
        <f>VLOOKUP(B58,Base!E:G,3,0)</f>
        <v>272</v>
      </c>
      <c r="E58" s="137">
        <f>IFERROR(IF(VLOOKUP(B58,Detalle!$A:$AA,$E$1,0)=0,"Sin datos",IFERROR(VLOOKUP(B58,Detalle!$A:$AA,$E$1,0),"Sin datos")),"")</f>
        <v>10990</v>
      </c>
      <c r="F58" s="138">
        <f>IFERROR(IF(VLOOKUP(B58,Detalle!$A:$AA,$F$1,0)=0,"Sin datos",IFERROR(VLOOKUP(B58,Detalle!$A:$AA,$F$1,0),"Sin datos")),"")</f>
        <v>2</v>
      </c>
      <c r="G58" s="139">
        <f>IFERROR(IF(VLOOKUP(B58,Detalle!$A:$AA,$G$1,0)=0,"Sin datos",IFERROR(VLOOKUP(B58,Detalle!$A:$AA,$G$1,0),"Sin datos")),"")</f>
        <v>9550</v>
      </c>
      <c r="H58" s="140">
        <f>IFERROR(IF(VLOOKUP(B58,Detalle!$A:$AA,$H$1,0)=0,"Sin datos",IFERROR(VLOOKUP(B58,Detalle!$A:$AA,$H$1,0),"Sin datos")),"")</f>
        <v>2</v>
      </c>
      <c r="I58" s="139">
        <f>IFERROR(IF(VLOOKUP(B58,Detalle!$A:$AA,$I$1,0)=0,"Sin datos",IFERROR(VLOOKUP(B58,Detalle!$A:$AA,$I$1,0),"Sin datos")),"")</f>
        <v>6990</v>
      </c>
      <c r="J58" s="140">
        <f>IFERROR(IF(VLOOKUP(B58,Detalle!$A:$AA,$J$1,0)=0,"Sin datos",IFERROR(VLOOKUP(B58,Detalle!$A:$AA,$J$1,0),"Sin datos")),"")</f>
        <v>4</v>
      </c>
      <c r="K58" s="34" t="s">
        <v>293</v>
      </c>
      <c r="L58" s="141">
        <f t="shared" si="9"/>
        <v>6990</v>
      </c>
      <c r="M58" s="142" t="str">
        <f t="shared" si="10"/>
        <v>Escenario 4</v>
      </c>
      <c r="N58" s="34">
        <f>IFERROR(VLOOKUP(M58,Base!$BJ$28:$BL$36,3,0),0)</f>
        <v>33</v>
      </c>
      <c r="O58" s="143">
        <f>IF(LOOKUP(M58,Base!$X$8:$BG$8)=M58,VLOOKUP(B58,Base!E:BG,N58,0),0)</f>
        <v>1490</v>
      </c>
      <c r="P58" s="143"/>
      <c r="Q58" s="139">
        <f>IFERROR(IF(VLOOKUP(B58,Detalle!$A:$AA,$Q$1,0)=0,"Sin datos",IFERROR(VLOOKUP(B58,Detalle!$A:$AA,$Q$1,0),"Sin datos")),"")</f>
        <v>15990</v>
      </c>
      <c r="R58" s="140">
        <f>IFERROR(IF(VLOOKUP(B58,Detalle!$A:$AA,$R$1,0)=0,"Sin datos",IFERROR(VLOOKUP(B58,Detalle!$A:$AA,$R$1,0),"Sin datos")),"")</f>
        <v>4</v>
      </c>
      <c r="S58" s="139">
        <f>IFERROR(IF(VLOOKUP(B58,Detalle!$A:$AA,$S$1,0)=0,"Sin datos",IFERROR(VLOOKUP(B58,Detalle!$A:$AA,$S$1,0),"Sin datos")),"")</f>
        <v>13550</v>
      </c>
      <c r="T58" s="140">
        <f>IFERROR(IF(VLOOKUP(B58,Detalle!$A:$AA,$T$1,0)=0,"Sin datos",IFERROR(VLOOKUP(B58,Detalle!$A:$AA,$T$1,0),"Sin datos")),"")</f>
        <v>5</v>
      </c>
      <c r="U58" s="139">
        <f>IFERROR(IF(VLOOKUP(B58,Detalle!$A:$AA,$U$1,0)=0,"Sin datos",IFERROR(VLOOKUP(B58,Detalle!$A:$AA,$U$1,0),"Sin datos")),"")</f>
        <v>19990</v>
      </c>
      <c r="V58" s="140">
        <f>IFERROR(IF(VLOOKUP(B58,Detalle!$A:$AA,$V$1,0)=0,"Sin datos",IFERROR(VLOOKUP(B58,Detalle!$A:$AA,$V$1,0),"Sin datos")),"")</f>
        <v>4</v>
      </c>
      <c r="W58" s="34" t="str">
        <f t="shared" si="11"/>
        <v>Si</v>
      </c>
      <c r="X58" s="141">
        <f t="shared" si="12"/>
        <v>13550</v>
      </c>
      <c r="Y58" s="141" t="str">
        <f t="shared" si="13"/>
        <v>Escenario 4</v>
      </c>
      <c r="Z58" s="34">
        <f>IFERROR(VLOOKUP(Y58,Base!$BJ$19:$BL$27,3,0),0)</f>
        <v>34</v>
      </c>
      <c r="AA58" s="143">
        <f>IF(LOOKUP(Y58,Base!$X$8:$BG$8)=Y58,VLOOKUP(B58,Base!E:BG,Z58,0),0)</f>
        <v>1490</v>
      </c>
      <c r="AB58" s="143"/>
      <c r="AC58" s="139">
        <f>IFERROR(IF(VLOOKUP(B58,Detalle!$A:$AA,$AC$1,0)=0,"Sin datos",IFERROR(VLOOKUP(B58,Detalle!$A:$AA,$AC$1,0),"Sin datos")),"")</f>
        <v>17990</v>
      </c>
      <c r="AD58" s="140">
        <f>IFERROR(IF(VLOOKUP(B58,Detalle!$A:$AA,$AD$1,0)=0,"Sin datos",IFERROR(VLOOKUP(B58,Detalle!$A:$AA,$AD$1,0),"Sin datos")),"")</f>
        <v>3</v>
      </c>
      <c r="AE58" s="139">
        <f>IFERROR(IF(VLOOKUP(B58,Detalle!$A:$AA,$AE$1,0)=0,"Sin datos",IFERROR(VLOOKUP(B58,Detalle!$A:$AA,$AE$1,0),"Sin datos")),"")</f>
        <v>13550</v>
      </c>
      <c r="AF58" s="140">
        <f>IFERROR(IF(VLOOKUP(B58,Detalle!$A:$AA,$AF$1,0)=0,"Sin datos",IFERROR(VLOOKUP(B58,Detalle!$A:$AA,$AF$1,0),"Sin datos")),"")</f>
        <v>12</v>
      </c>
      <c r="AG58" s="139">
        <f>IFERROR(IF(VLOOKUP(B58,Detalle!$A:$AA,$AG$1,0)=0,"Sin datos",IFERROR(VLOOKUP(B58,Detalle!$A:$AA,$AG$1,0),"Sin datos")),"")</f>
        <v>19990</v>
      </c>
      <c r="AH58" s="140">
        <f>IFERROR(IF(VLOOKUP(B58,Detalle!$A:$AA,$AH$1,0)=0,"Sin datos",IFERROR(VLOOKUP(B58,Detalle!$A:$AA,$AH$1,0),"Sin datos")),"")</f>
        <v>7</v>
      </c>
      <c r="AI58" s="34" t="str">
        <f t="shared" si="14"/>
        <v>Si</v>
      </c>
      <c r="AJ58" s="141">
        <f t="shared" si="15"/>
        <v>13550</v>
      </c>
      <c r="AK58" s="141" t="str">
        <f t="shared" si="16"/>
        <v>Escenario 8</v>
      </c>
      <c r="AL58" s="34">
        <f>IFERROR(VLOOKUP(AK58,Base!$BJ$37:$BL$45,3,0),0)</f>
        <v>51</v>
      </c>
      <c r="AM58" s="143">
        <f>IF(LOOKUP(AK58,Base!$X$8:$BG$8)=AK58,VLOOKUP(B58,Base!E:BG,AL58,0),0)</f>
        <v>1490</v>
      </c>
      <c r="AN58" s="143">
        <v>17990</v>
      </c>
      <c r="AP58" s="144" t="s">
        <v>295</v>
      </c>
    </row>
    <row r="59" spans="2:42" ht="12.95" customHeight="1" x14ac:dyDescent="0.25">
      <c r="B59" s="39" t="s">
        <v>52</v>
      </c>
      <c r="C59" s="32" t="s">
        <v>294</v>
      </c>
      <c r="D59" s="38">
        <f>VLOOKUP(B59,Base!E:G,3,0)</f>
        <v>34</v>
      </c>
      <c r="E59" s="137">
        <f>IFERROR(IF(VLOOKUP(B59,Detalle!$A:$AA,$E$1,0)=0,"Sin datos",IFERROR(VLOOKUP(B59,Detalle!$A:$AA,$E$1,0),"Sin datos")),"")</f>
        <v>8990</v>
      </c>
      <c r="F59" s="138">
        <f>IFERROR(IF(VLOOKUP(B59,Detalle!$A:$AA,$F$1,0)=0,"Sin datos",IFERROR(VLOOKUP(B59,Detalle!$A:$AA,$F$1,0),"Sin datos")),"")</f>
        <v>2</v>
      </c>
      <c r="G59" s="139">
        <f>IFERROR(IF(VLOOKUP(B59,Detalle!$A:$AA,$G$1,0)=0,"Sin datos",IFERROR(VLOOKUP(B59,Detalle!$A:$AA,$G$1,0),"Sin datos")),"")</f>
        <v>7500</v>
      </c>
      <c r="H59" s="140">
        <f>IFERROR(IF(VLOOKUP(B59,Detalle!$A:$AA,$H$1,0)=0,"Sin datos",IFERROR(VLOOKUP(B59,Detalle!$A:$AA,$H$1,0),"Sin datos")),"")</f>
        <v>2</v>
      </c>
      <c r="I59" s="139">
        <f>IFERROR(IF(VLOOKUP(B59,Detalle!$A:$AA,$I$1,0)=0,"Sin datos",IFERROR(VLOOKUP(B59,Detalle!$A:$AA,$I$1,0),"Sin datos")),"")</f>
        <v>4990</v>
      </c>
      <c r="J59" s="140">
        <f>IFERROR(IF(VLOOKUP(B59,Detalle!$A:$AA,$J$1,0)=0,"Sin datos",IFERROR(VLOOKUP(B59,Detalle!$A:$AA,$J$1,0),"Sin datos")),"")</f>
        <v>4</v>
      </c>
      <c r="K59" s="34" t="s">
        <v>293</v>
      </c>
      <c r="L59" s="141">
        <f t="shared" si="9"/>
        <v>4990</v>
      </c>
      <c r="M59" s="142" t="str">
        <f t="shared" si="10"/>
        <v>Escenario 4</v>
      </c>
      <c r="N59" s="34">
        <f>IFERROR(VLOOKUP(M59,Base!$BJ$28:$BL$36,3,0),0)</f>
        <v>33</v>
      </c>
      <c r="O59" s="143">
        <f>IF(LOOKUP(M59,Base!$X$8:$BG$8)=M59,VLOOKUP(B59,Base!E:BG,N59,0),0)</f>
        <v>1490</v>
      </c>
      <c r="P59" s="143"/>
      <c r="Q59" s="139">
        <f>IFERROR(IF(VLOOKUP(B59,Detalle!$A:$AA,$Q$1,0)=0,"Sin datos",IFERROR(VLOOKUP(B59,Detalle!$A:$AA,$Q$1,0),"Sin datos")),"")</f>
        <v>16990</v>
      </c>
      <c r="R59" s="140">
        <f>IFERROR(IF(VLOOKUP(B59,Detalle!$A:$AA,$R$1,0)=0,"Sin datos",IFERROR(VLOOKUP(B59,Detalle!$A:$AA,$R$1,0),"Sin datos")),"")</f>
        <v>3</v>
      </c>
      <c r="S59" s="139">
        <f>IFERROR(IF(VLOOKUP(B59,Detalle!$A:$AA,$S$1,0)=0,"Sin datos",IFERROR(VLOOKUP(B59,Detalle!$A:$AA,$S$1,0),"Sin datos")),"")</f>
        <v>16500</v>
      </c>
      <c r="T59" s="140">
        <f>IFERROR(IF(VLOOKUP(B59,Detalle!$A:$AA,$T$1,0)=0,"Sin datos",IFERROR(VLOOKUP(B59,Detalle!$A:$AA,$T$1,0),"Sin datos")),"")</f>
        <v>2</v>
      </c>
      <c r="U59" s="139">
        <f>IFERROR(IF(VLOOKUP(B59,Detalle!$A:$AA,$U$1,0)=0,"Sin datos",IFERROR(VLOOKUP(B59,Detalle!$A:$AA,$U$1,0),"Sin datos")),"")</f>
        <v>14990</v>
      </c>
      <c r="V59" s="140">
        <f>IFERROR(IF(VLOOKUP(B59,Detalle!$A:$AA,$V$1,0)=0,"Sin datos",IFERROR(VLOOKUP(B59,Detalle!$A:$AA,$V$1,0),"Sin datos")),"")</f>
        <v>4</v>
      </c>
      <c r="W59" s="34" t="str">
        <f t="shared" si="11"/>
        <v>Si</v>
      </c>
      <c r="X59" s="141">
        <f t="shared" si="12"/>
        <v>14990</v>
      </c>
      <c r="Y59" s="141" t="str">
        <f t="shared" si="13"/>
        <v>Escenario 1</v>
      </c>
      <c r="Z59" s="34">
        <f>IFERROR(VLOOKUP(Y59,Base!$BJ$19:$BL$27,3,0),0)</f>
        <v>22</v>
      </c>
      <c r="AA59" s="143">
        <f>IF(LOOKUP(Y59,Base!$X$8:$BG$8)=Y59,VLOOKUP(B59,Base!E:BG,Z59,0),0)</f>
        <v>1490</v>
      </c>
      <c r="AB59" s="143"/>
      <c r="AC59" s="139">
        <f>IFERROR(IF(VLOOKUP(B59,Detalle!$A:$AA,$AC$1,0)=0,"Sin datos",IFERROR(VLOOKUP(B59,Detalle!$A:$AA,$AC$1,0),"Sin datos")),"")</f>
        <v>17990</v>
      </c>
      <c r="AD59" s="140">
        <f>IFERROR(IF(VLOOKUP(B59,Detalle!$A:$AA,$AD$1,0)=0,"Sin datos",IFERROR(VLOOKUP(B59,Detalle!$A:$AA,$AD$1,0),"Sin datos")),"")</f>
        <v>2</v>
      </c>
      <c r="AE59" s="139">
        <f>IFERROR(IF(VLOOKUP(B59,Detalle!$A:$AA,$AE$1,0)=0,"Sin datos",IFERROR(VLOOKUP(B59,Detalle!$A:$AA,$AE$1,0),"Sin datos")),"")</f>
        <v>16500</v>
      </c>
      <c r="AF59" s="140">
        <f>IFERROR(IF(VLOOKUP(B59,Detalle!$A:$AA,$AF$1,0)=0,"Sin datos",IFERROR(VLOOKUP(B59,Detalle!$A:$AA,$AF$1,0),"Sin datos")),"")</f>
        <v>9</v>
      </c>
      <c r="AG59" s="139">
        <f>IFERROR(IF(VLOOKUP(B59,Detalle!$A:$AA,$AG$1,0)=0,"Sin datos",IFERROR(VLOOKUP(B59,Detalle!$A:$AA,$AG$1,0),"Sin datos")),"")</f>
        <v>14990</v>
      </c>
      <c r="AH59" s="140">
        <f>IFERROR(IF(VLOOKUP(B59,Detalle!$A:$AA,$AH$1,0)=0,"Sin datos",IFERROR(VLOOKUP(B59,Detalle!$A:$AA,$AH$1,0),"Sin datos")),"")</f>
        <v>4</v>
      </c>
      <c r="AI59" s="34" t="str">
        <f t="shared" si="14"/>
        <v>Si</v>
      </c>
      <c r="AJ59" s="141">
        <f t="shared" si="15"/>
        <v>14990</v>
      </c>
      <c r="AK59" s="141" t="str">
        <f t="shared" si="16"/>
        <v>Escenario 6</v>
      </c>
      <c r="AL59" s="34">
        <f>IFERROR(VLOOKUP(AK59,Base!$BJ$37:$BL$45,3,0),0)</f>
        <v>43</v>
      </c>
      <c r="AM59" s="143">
        <f>IF(LOOKUP(AK59,Base!$X$8:$BG$8)=AK59,VLOOKUP(B59,Base!E:BG,AL59,0),0)</f>
        <v>1490</v>
      </c>
      <c r="AN59" s="143"/>
      <c r="AP59" s="144" t="str">
        <f>IF(AM59&lt;=AA59,"REVISAR!","ok")</f>
        <v>REVISAR!</v>
      </c>
    </row>
    <row r="60" spans="2:42" ht="12.95" customHeight="1" x14ac:dyDescent="0.25">
      <c r="B60" s="39" t="s">
        <v>66</v>
      </c>
      <c r="C60" s="32" t="s">
        <v>294</v>
      </c>
      <c r="D60" s="38">
        <f>VLOOKUP(B60,Base!E:G,3,0)</f>
        <v>276</v>
      </c>
      <c r="E60" s="137">
        <f>IFERROR(IF(VLOOKUP(B60,Detalle!$A:$AA,$E$1,0)=0,"Sin datos",IFERROR(VLOOKUP(B60,Detalle!$A:$AA,$E$1,0),"Sin datos")),"")</f>
        <v>9490</v>
      </c>
      <c r="F60" s="138">
        <f>IFERROR(IF(VLOOKUP(B60,Detalle!$A:$AA,$F$1,0)=0,"Sin datos",IFERROR(VLOOKUP(B60,Detalle!$A:$AA,$F$1,0),"Sin datos")),"")</f>
        <v>2</v>
      </c>
      <c r="G60" s="139">
        <f>IFERROR(IF(VLOOKUP(B60,Detalle!$A:$AA,$G$1,0)=0,"Sin datos",IFERROR(VLOOKUP(B60,Detalle!$A:$AA,$G$1,0),"Sin datos")),"")</f>
        <v>8490</v>
      </c>
      <c r="H60" s="140">
        <f>IFERROR(IF(VLOOKUP(B60,Detalle!$A:$AA,$H$1,0)=0,"Sin datos",IFERROR(VLOOKUP(B60,Detalle!$A:$AA,$H$1,0),"Sin datos")),"")</f>
        <v>2</v>
      </c>
      <c r="I60" s="139">
        <f>IFERROR(IF(VLOOKUP(B60,Detalle!$A:$AA,$I$1,0)=0,"Sin datos",IFERROR(VLOOKUP(B60,Detalle!$A:$AA,$I$1,0),"Sin datos")),"")</f>
        <v>6990</v>
      </c>
      <c r="J60" s="140">
        <f>IFERROR(IF(VLOOKUP(B60,Detalle!$A:$AA,$J$1,0)=0,"Sin datos",IFERROR(VLOOKUP(B60,Detalle!$A:$AA,$J$1,0),"Sin datos")),"")</f>
        <v>4</v>
      </c>
      <c r="K60" s="34" t="s">
        <v>293</v>
      </c>
      <c r="L60" s="141">
        <f t="shared" si="9"/>
        <v>6990</v>
      </c>
      <c r="M60" s="142" t="str">
        <f t="shared" si="10"/>
        <v>Escenario 4</v>
      </c>
      <c r="N60" s="34">
        <f>IFERROR(VLOOKUP(M60,Base!$BJ$28:$BL$36,3,0),0)</f>
        <v>33</v>
      </c>
      <c r="O60" s="143">
        <f>IF(LOOKUP(M60,Base!$X$8:$BG$8)=M60,VLOOKUP(B60,Base!E:BG,N60,0),0)</f>
        <v>1490</v>
      </c>
      <c r="P60" s="143"/>
      <c r="Q60" s="139">
        <f>IFERROR(IF(VLOOKUP(B60,Detalle!$A:$AA,$Q$1,0)=0,"Sin datos",IFERROR(VLOOKUP(B60,Detalle!$A:$AA,$Q$1,0),"Sin datos")),"")</f>
        <v>11990</v>
      </c>
      <c r="R60" s="140">
        <f>IFERROR(IF(VLOOKUP(B60,Detalle!$A:$AA,$R$1,0)=0,"Sin datos",IFERROR(VLOOKUP(B60,Detalle!$A:$AA,$R$1,0),"Sin datos")),"")</f>
        <v>4</v>
      </c>
      <c r="S60" s="139">
        <f>IFERROR(IF(VLOOKUP(B60,Detalle!$A:$AA,$S$1,0)=0,"Sin datos",IFERROR(VLOOKUP(B60,Detalle!$A:$AA,$S$1,0),"Sin datos")),"")</f>
        <v>11990</v>
      </c>
      <c r="T60" s="140">
        <f>IFERROR(IF(VLOOKUP(B60,Detalle!$A:$AA,$T$1,0)=0,"Sin datos",IFERROR(VLOOKUP(B60,Detalle!$A:$AA,$T$1,0),"Sin datos")),"")</f>
        <v>2</v>
      </c>
      <c r="U60" s="139">
        <f>IFERROR(IF(VLOOKUP(B60,Detalle!$A:$AA,$U$1,0)=0,"Sin datos",IFERROR(VLOOKUP(B60,Detalle!$A:$AA,$U$1,0),"Sin datos")),"")</f>
        <v>19990</v>
      </c>
      <c r="V60" s="140">
        <f>IFERROR(IF(VLOOKUP(B60,Detalle!$A:$AA,$V$1,0)=0,"Sin datos",IFERROR(VLOOKUP(B60,Detalle!$A:$AA,$V$1,0),"Sin datos")),"")</f>
        <v>4</v>
      </c>
      <c r="W60" s="34" t="str">
        <f t="shared" si="11"/>
        <v>Si</v>
      </c>
      <c r="X60" s="141">
        <f t="shared" si="12"/>
        <v>11990</v>
      </c>
      <c r="Y60" s="141" t="str">
        <f t="shared" si="13"/>
        <v>Escenario 1</v>
      </c>
      <c r="Z60" s="34">
        <f>IFERROR(VLOOKUP(Y60,Base!$BJ$19:$BL$27,3,0),0)</f>
        <v>22</v>
      </c>
      <c r="AA60" s="143">
        <f>IF(LOOKUP(Y60,Base!$X$8:$BG$8)=Y60,VLOOKUP(B60,Base!E:BG,Z60,0),0)</f>
        <v>1490</v>
      </c>
      <c r="AB60" s="143"/>
      <c r="AC60" s="139">
        <f>IFERROR(IF(VLOOKUP(B60,Detalle!$A:$AA,$AC$1,0)=0,"Sin datos",IFERROR(VLOOKUP(B60,Detalle!$A:$AA,$AC$1,0),"Sin datos")),"")</f>
        <v>14990</v>
      </c>
      <c r="AD60" s="140">
        <f>IFERROR(IF(VLOOKUP(B60,Detalle!$A:$AA,$AD$1,0)=0,"Sin datos",IFERROR(VLOOKUP(B60,Detalle!$A:$AA,$AD$1,0),"Sin datos")),"")</f>
        <v>3</v>
      </c>
      <c r="AE60" s="139">
        <f>IFERROR(IF(VLOOKUP(B60,Detalle!$A:$AA,$AE$1,0)=0,"Sin datos",IFERROR(VLOOKUP(B60,Detalle!$A:$AA,$AE$1,0),"Sin datos")),"")</f>
        <v>14990</v>
      </c>
      <c r="AF60" s="140">
        <f>IFERROR(IF(VLOOKUP(B60,Detalle!$A:$AA,$AF$1,0)=0,"Sin datos",IFERROR(VLOOKUP(B60,Detalle!$A:$AA,$AF$1,0),"Sin datos")),"")</f>
        <v>9</v>
      </c>
      <c r="AG60" s="139">
        <f>IFERROR(IF(VLOOKUP(B60,Detalle!$A:$AA,$AG$1,0)=0,"Sin datos",IFERROR(VLOOKUP(B60,Detalle!$A:$AA,$AG$1,0),"Sin datos")),"")</f>
        <v>19990</v>
      </c>
      <c r="AH60" s="140">
        <f>IFERROR(IF(VLOOKUP(B60,Detalle!$A:$AA,$AH$1,0)=0,"Sin datos",IFERROR(VLOOKUP(B60,Detalle!$A:$AA,$AH$1,0),"Sin datos")),"")</f>
        <v>7</v>
      </c>
      <c r="AI60" s="34" t="str">
        <f t="shared" si="14"/>
        <v>Si</v>
      </c>
      <c r="AJ60" s="141">
        <f t="shared" si="15"/>
        <v>14990</v>
      </c>
      <c r="AK60" s="141" t="str">
        <f t="shared" si="16"/>
        <v>Escenario 8</v>
      </c>
      <c r="AL60" s="34">
        <f>IFERROR(VLOOKUP(AK60,Base!$BJ$37:$BL$45,3,0),0)</f>
        <v>51</v>
      </c>
      <c r="AM60" s="143">
        <f>IF(LOOKUP(AK60,Base!$X$8:$BG$8)=AK60,VLOOKUP(B60,Base!E:BG,AL60,0),0)</f>
        <v>1490</v>
      </c>
      <c r="AN60" s="143">
        <v>14990</v>
      </c>
      <c r="AP60" s="144" t="str">
        <f>IF(AM60&lt;=AA60,"REVISAR!","ok")</f>
        <v>REVISAR!</v>
      </c>
    </row>
    <row r="61" spans="2:42" ht="12.95" customHeight="1" x14ac:dyDescent="0.25">
      <c r="B61" s="39" t="s">
        <v>47</v>
      </c>
      <c r="C61" s="32" t="s">
        <v>294</v>
      </c>
      <c r="D61" s="38">
        <f>VLOOKUP(B61,Base!E:G,3,0)</f>
        <v>23</v>
      </c>
      <c r="E61" s="137">
        <f>IFERROR(IF(VLOOKUP(B61,Detalle!$A:$AA,$E$1,0)=0,"Sin datos",IFERROR(VLOOKUP(B61,Detalle!$A:$AA,$E$1,0),"Sin datos")),"")</f>
        <v>9990</v>
      </c>
      <c r="F61" s="138">
        <f>IFERROR(IF(VLOOKUP(B61,Detalle!$A:$AA,$F$1,0)=0,"Sin datos",IFERROR(VLOOKUP(B61,Detalle!$A:$AA,$F$1,0),"Sin datos")),"")</f>
        <v>4</v>
      </c>
      <c r="G61" s="139">
        <f>IFERROR(IF(VLOOKUP(B61,Detalle!$A:$AA,$G$1,0)=0,"Sin datos",IFERROR(VLOOKUP(B61,Detalle!$A:$AA,$G$1,0),"Sin datos")),"")</f>
        <v>8990</v>
      </c>
      <c r="H61" s="140">
        <f>IFERROR(IF(VLOOKUP(B61,Detalle!$A:$AA,$H$1,0)=0,"Sin datos",IFERROR(VLOOKUP(B61,Detalle!$A:$AA,$H$1,0),"Sin datos")),"")</f>
        <v>2</v>
      </c>
      <c r="I61" s="139">
        <f>IFERROR(IF(VLOOKUP(B61,Detalle!$A:$AA,$I$1,0)=0,"Sin datos",IFERROR(VLOOKUP(B61,Detalle!$A:$AA,$I$1,0),"Sin datos")),"")</f>
        <v>9990</v>
      </c>
      <c r="J61" s="140">
        <f>IFERROR(IF(VLOOKUP(B61,Detalle!$A:$AA,$J$1,0)=0,"Sin datos",IFERROR(VLOOKUP(B61,Detalle!$A:$AA,$J$1,0),"Sin datos")),"")</f>
        <v>7</v>
      </c>
      <c r="K61" s="34" t="s">
        <v>293</v>
      </c>
      <c r="L61" s="141">
        <f t="shared" si="9"/>
        <v>8990</v>
      </c>
      <c r="M61" s="142" t="str">
        <f t="shared" si="10"/>
        <v>Escenario 1</v>
      </c>
      <c r="N61" s="34">
        <f>IFERROR(VLOOKUP(M61,Base!$BJ$28:$BL$36,3,0),0)</f>
        <v>21</v>
      </c>
      <c r="O61" s="143">
        <f>IF(LOOKUP(M61,Base!$X$8:$BG$8)=M61,VLOOKUP(B61,Base!E:BG,N61,0),0)</f>
        <v>1490</v>
      </c>
      <c r="P61" s="143"/>
      <c r="Q61" s="139">
        <f>IFERROR(IF(VLOOKUP(B61,Detalle!$A:$AA,$Q$1,0)=0,"Sin datos",IFERROR(VLOOKUP(B61,Detalle!$A:$AA,$Q$1,0),"Sin datos")),"")</f>
        <v>12990</v>
      </c>
      <c r="R61" s="140">
        <f>IFERROR(IF(VLOOKUP(B61,Detalle!$A:$AA,$R$1,0)=0,"Sin datos",IFERROR(VLOOKUP(B61,Detalle!$A:$AA,$R$1,0),"Sin datos")),"")</f>
        <v>7</v>
      </c>
      <c r="S61" s="139">
        <f>IFERROR(IF(VLOOKUP(B61,Detalle!$A:$AA,$S$1,0)=0,"Sin datos",IFERROR(VLOOKUP(B61,Detalle!$A:$AA,$S$1,0),"Sin datos")),"")</f>
        <v>12990</v>
      </c>
      <c r="T61" s="140">
        <f>IFERROR(IF(VLOOKUP(B61,Detalle!$A:$AA,$T$1,0)=0,"Sin datos",IFERROR(VLOOKUP(B61,Detalle!$A:$AA,$T$1,0),"Sin datos")),"")</f>
        <v>2</v>
      </c>
      <c r="U61" s="139">
        <f>IFERROR(IF(VLOOKUP(B61,Detalle!$A:$AA,$U$1,0)=0,"Sin datos",IFERROR(VLOOKUP(B61,Detalle!$A:$AA,$U$1,0),"Sin datos")),"")</f>
        <v>24990</v>
      </c>
      <c r="V61" s="140">
        <f>IFERROR(IF(VLOOKUP(B61,Detalle!$A:$AA,$V$1,0)=0,"Sin datos",IFERROR(VLOOKUP(B61,Detalle!$A:$AA,$V$1,0),"Sin datos")),"")</f>
        <v>4</v>
      </c>
      <c r="W61" s="34" t="str">
        <f t="shared" si="11"/>
        <v>Si</v>
      </c>
      <c r="X61" s="141">
        <f t="shared" si="12"/>
        <v>12990</v>
      </c>
      <c r="Y61" s="141" t="str">
        <f t="shared" si="13"/>
        <v>Escenario 3</v>
      </c>
      <c r="Z61" s="34">
        <f>IFERROR(VLOOKUP(Y61,Base!$BJ$19:$BL$27,3,0),0)</f>
        <v>30</v>
      </c>
      <c r="AA61" s="143" t="str">
        <f>IF(LOOKUP(Y61,Base!$X$8:$BG$8)=Y61,VLOOKUP(B61,Base!E:BG,Z61,0),0)</f>
        <v>Manual</v>
      </c>
      <c r="AB61" s="143"/>
      <c r="AC61" s="139">
        <f>IFERROR(IF(VLOOKUP(B61,Detalle!$A:$AA,$AC$1,0)=0,"Sin datos",IFERROR(VLOOKUP(B61,Detalle!$A:$AA,$AC$1,0),"Sin datos")),"")</f>
        <v>16990</v>
      </c>
      <c r="AD61" s="140">
        <f>IFERROR(IF(VLOOKUP(B61,Detalle!$A:$AA,$AD$1,0)=0,"Sin datos",IFERROR(VLOOKUP(B61,Detalle!$A:$AA,$AD$1,0),"Sin datos")),"")</f>
        <v>4</v>
      </c>
      <c r="AE61" s="139">
        <f>IFERROR(IF(VLOOKUP(B61,Detalle!$A:$AA,$AE$1,0)=0,"Sin datos",IFERROR(VLOOKUP(B61,Detalle!$A:$AA,$AE$1,0),"Sin datos")),"")</f>
        <v>16990</v>
      </c>
      <c r="AF61" s="140">
        <f>IFERROR(IF(VLOOKUP(B61,Detalle!$A:$AA,$AF$1,0)=0,"Sin datos",IFERROR(VLOOKUP(B61,Detalle!$A:$AA,$AF$1,0),"Sin datos")),"")</f>
        <v>9</v>
      </c>
      <c r="AG61" s="139">
        <f>IFERROR(IF(VLOOKUP(B61,Detalle!$A:$AA,$AG$1,0)=0,"Sin datos",IFERROR(VLOOKUP(B61,Detalle!$A:$AA,$AG$1,0),"Sin datos")),"")</f>
        <v>24990</v>
      </c>
      <c r="AH61" s="140">
        <f>IFERROR(IF(VLOOKUP(B61,Detalle!$A:$AA,$AH$1,0)=0,"Sin datos",IFERROR(VLOOKUP(B61,Detalle!$A:$AA,$AH$1,0),"Sin datos")),"")</f>
        <v>7</v>
      </c>
      <c r="AI61" s="34" t="str">
        <f t="shared" si="14"/>
        <v>Si</v>
      </c>
      <c r="AJ61" s="141">
        <f t="shared" si="15"/>
        <v>16990</v>
      </c>
      <c r="AK61" s="141" t="str">
        <f t="shared" si="16"/>
        <v>Escenario 8</v>
      </c>
      <c r="AL61" s="34">
        <f>IFERROR(VLOOKUP(AK61,Base!$BJ$37:$BL$45,3,0),0)</f>
        <v>51</v>
      </c>
      <c r="AM61" s="143">
        <f>IF(LOOKUP(AK61,Base!$X$8:$BG$8)=AK61,VLOOKUP(B61,Base!E:BG,AL61,0),0)</f>
        <v>1490</v>
      </c>
      <c r="AN61" s="143"/>
      <c r="AP61" s="144" t="str">
        <f>IF(AM61&lt;=AA61,"REVISAR!","ok")</f>
        <v>REVISAR!</v>
      </c>
    </row>
    <row r="62" spans="2:42" ht="12.95" customHeight="1" x14ac:dyDescent="0.25">
      <c r="B62" s="39" t="s">
        <v>45</v>
      </c>
      <c r="C62" s="32" t="s">
        <v>294</v>
      </c>
      <c r="D62" s="38">
        <f>VLOOKUP(B62,Base!E:G,3,0)</f>
        <v>1</v>
      </c>
      <c r="E62" s="137">
        <f>IFERROR(IF(VLOOKUP(B62,Detalle!$A:$AA,$E$1,0)=0,"Sin datos",IFERROR(VLOOKUP(B62,Detalle!$A:$AA,$E$1,0),"Sin datos")),"")</f>
        <v>10990</v>
      </c>
      <c r="F62" s="138">
        <f>IFERROR(IF(VLOOKUP(B62,Detalle!$A:$AA,$F$1,0)=0,"Sin datos",IFERROR(VLOOKUP(B62,Detalle!$A:$AA,$F$1,0),"Sin datos")),"")</f>
        <v>5</v>
      </c>
      <c r="G62" s="139">
        <f>IFERROR(IF(VLOOKUP(B62,Detalle!$A:$AA,$G$1,0)=0,"Sin datos",IFERROR(VLOOKUP(B62,Detalle!$A:$AA,$G$1,0),"Sin datos")),"")</f>
        <v>10990</v>
      </c>
      <c r="H62" s="140">
        <f>IFERROR(IF(VLOOKUP(B62,Detalle!$A:$AA,$H$1,0)=0,"Sin datos",IFERROR(VLOOKUP(B62,Detalle!$A:$AA,$H$1,0),"Sin datos")),"")</f>
        <v>4</v>
      </c>
      <c r="I62" s="139">
        <f>IFERROR(IF(VLOOKUP(B62,Detalle!$A:$AA,$I$1,0)=0,"Sin datos",IFERROR(VLOOKUP(B62,Detalle!$A:$AA,$I$1,0),"Sin datos")),"")</f>
        <v>10990</v>
      </c>
      <c r="J62" s="140">
        <f>IFERROR(IF(VLOOKUP(B62,Detalle!$A:$AA,$J$1,0)=0,"Sin datos",IFERROR(VLOOKUP(B62,Detalle!$A:$AA,$J$1,0),"Sin datos")),"")</f>
        <v>7</v>
      </c>
      <c r="K62" s="34" t="s">
        <v>293</v>
      </c>
      <c r="L62" s="141">
        <f t="shared" si="9"/>
        <v>10990</v>
      </c>
      <c r="M62" s="142" t="str">
        <f t="shared" si="10"/>
        <v>Escenario 2</v>
      </c>
      <c r="N62" s="34">
        <f>IFERROR(VLOOKUP(M62,Base!$BJ$28:$BL$36,3,0),0)</f>
        <v>25</v>
      </c>
      <c r="O62" s="143">
        <f>IF(LOOKUP(M62,Base!$X$8:$BG$8)=M62,VLOOKUP(B62,Base!E:BG,N62,0),0)</f>
        <v>1490</v>
      </c>
      <c r="P62" s="143"/>
      <c r="Q62" s="139">
        <f>IFERROR(IF(VLOOKUP(B62,Detalle!$A:$AA,$Q$1,0)=0,"Sin datos",IFERROR(VLOOKUP(B62,Detalle!$A:$AA,$Q$1,0),"Sin datos")),"")</f>
        <v>21990</v>
      </c>
      <c r="R62" s="140">
        <f>IFERROR(IF(VLOOKUP(B62,Detalle!$A:$AA,$R$1,0)=0,"Sin datos",IFERROR(VLOOKUP(B62,Detalle!$A:$AA,$R$1,0),"Sin datos")),"")</f>
        <v>7</v>
      </c>
      <c r="S62" s="139">
        <f>IFERROR(IF(VLOOKUP(B62,Detalle!$A:$AA,$S$1,0)=0,"Sin datos",IFERROR(VLOOKUP(B62,Detalle!$A:$AA,$S$1,0),"Sin datos")),"")</f>
        <v>21990</v>
      </c>
      <c r="T62" s="140">
        <f>IFERROR(IF(VLOOKUP(B62,Detalle!$A:$AA,$T$1,0)=0,"Sin datos",IFERROR(VLOOKUP(B62,Detalle!$A:$AA,$T$1,0),"Sin datos")),"")</f>
        <v>5</v>
      </c>
      <c r="U62" s="139">
        <f>IFERROR(IF(VLOOKUP(B62,Detalle!$A:$AA,$U$1,0)=0,"Sin datos",IFERROR(VLOOKUP(B62,Detalle!$A:$AA,$U$1,0),"Sin datos")),"")</f>
        <v>24990</v>
      </c>
      <c r="V62" s="140">
        <f>IFERROR(IF(VLOOKUP(B62,Detalle!$A:$AA,$V$1,0)=0,"Sin datos",IFERROR(VLOOKUP(B62,Detalle!$A:$AA,$V$1,0),"Sin datos")),"")</f>
        <v>7</v>
      </c>
      <c r="W62" s="34" t="str">
        <f t="shared" si="11"/>
        <v>Si</v>
      </c>
      <c r="X62" s="141">
        <f t="shared" si="12"/>
        <v>21990</v>
      </c>
      <c r="Y62" s="141" t="str">
        <f t="shared" si="13"/>
        <v>Escenario 1</v>
      </c>
      <c r="Z62" s="34">
        <f>IFERROR(VLOOKUP(Y62,Base!$BJ$19:$BL$27,3,0),0)</f>
        <v>22</v>
      </c>
      <c r="AA62" s="143">
        <f>IF(LOOKUP(Y62,Base!$X$8:$BG$8)=Y62,VLOOKUP(B62,Base!E:BG,Z62,0),0)</f>
        <v>1490</v>
      </c>
      <c r="AB62" s="143"/>
      <c r="AC62" s="139">
        <f>IFERROR(IF(VLOOKUP(B62,Detalle!$A:$AA,$AC$1,0)=0,"Sin datos",IFERROR(VLOOKUP(B62,Detalle!$A:$AA,$AC$1,0),"Sin datos")),"")</f>
        <v>27990</v>
      </c>
      <c r="AD62" s="140">
        <f>IFERROR(IF(VLOOKUP(B62,Detalle!$A:$AA,$AD$1,0)=0,"Sin datos",IFERROR(VLOOKUP(B62,Detalle!$A:$AA,$AD$1,0),"Sin datos")),"")</f>
        <v>5</v>
      </c>
      <c r="AE62" s="139">
        <f>IFERROR(IF(VLOOKUP(B62,Detalle!$A:$AA,$AE$1,0)=0,"Sin datos",IFERROR(VLOOKUP(B62,Detalle!$A:$AA,$AE$1,0),"Sin datos")),"")</f>
        <v>27990</v>
      </c>
      <c r="AF62" s="140">
        <f>IFERROR(IF(VLOOKUP(B62,Detalle!$A:$AA,$AF$1,0)=0,"Sin datos",IFERROR(VLOOKUP(B62,Detalle!$A:$AA,$AF$1,0),"Sin datos")),"")</f>
        <v>11</v>
      </c>
      <c r="AG62" s="139">
        <f>IFERROR(IF(VLOOKUP(B62,Detalle!$A:$AA,$AG$1,0)=0,"Sin datos",IFERROR(VLOOKUP(B62,Detalle!$A:$AA,$AG$1,0),"Sin datos")),"")</f>
        <v>24990</v>
      </c>
      <c r="AH62" s="140">
        <f>IFERROR(IF(VLOOKUP(B62,Detalle!$A:$AA,$AH$1,0)=0,"Sin datos",IFERROR(VLOOKUP(B62,Detalle!$A:$AA,$AH$1,0),"Sin datos")),"")</f>
        <v>9</v>
      </c>
      <c r="AI62" s="34" t="str">
        <f t="shared" si="14"/>
        <v>Si</v>
      </c>
      <c r="AJ62" s="141">
        <f t="shared" si="15"/>
        <v>24990</v>
      </c>
      <c r="AK62" s="141" t="str">
        <f t="shared" si="16"/>
        <v>Escenario 8</v>
      </c>
      <c r="AL62" s="34">
        <f>IFERROR(VLOOKUP(AK62,Base!$BJ$37:$BL$45,3,0),0)</f>
        <v>51</v>
      </c>
      <c r="AM62" s="143">
        <f>IF(LOOKUP(AK62,Base!$X$8:$BG$8)=AK62,VLOOKUP(B62,Base!E:BG,AL62,0),0)</f>
        <v>1490</v>
      </c>
      <c r="AN62" s="143"/>
      <c r="AP62" s="144" t="str">
        <f>IF(AM62&lt;=AA62,"REVISAR!","ok")</f>
        <v>REVISAR!</v>
      </c>
    </row>
    <row r="63" spans="2:42" ht="12.95" customHeight="1" x14ac:dyDescent="0.25">
      <c r="B63" s="39" t="s">
        <v>80</v>
      </c>
      <c r="C63" s="32" t="s">
        <v>294</v>
      </c>
      <c r="D63" s="38">
        <f>VLOOKUP(B63,Base!E:G,3,0)</f>
        <v>77</v>
      </c>
      <c r="E63" s="137">
        <f>IFERROR(IF(VLOOKUP(B63,Detalle!$A:$AA,$E$1,0)=0,"Sin datos",IFERROR(VLOOKUP(B63,Detalle!$A:$AA,$E$1,0),"Sin datos")),"")</f>
        <v>3990</v>
      </c>
      <c r="F63" s="138">
        <f>IFERROR(IF(VLOOKUP(B63,Detalle!$A:$AA,$F$1,0)=0,"Sin datos",IFERROR(VLOOKUP(B63,Detalle!$A:$AA,$F$1,0),"Sin datos")),"")</f>
        <v>2</v>
      </c>
      <c r="G63" s="139">
        <f>IFERROR(IF(VLOOKUP(B63,Detalle!$A:$AA,$G$1,0)=0,"Sin datos",IFERROR(VLOOKUP(B63,Detalle!$A:$AA,$G$1,0),"Sin datos")),"")</f>
        <v>4990</v>
      </c>
      <c r="H63" s="140">
        <f>IFERROR(IF(VLOOKUP(B63,Detalle!$A:$AA,$H$1,0)=0,"Sin datos",IFERROR(VLOOKUP(B63,Detalle!$A:$AA,$H$1,0),"Sin datos")),"")</f>
        <v>1</v>
      </c>
      <c r="I63" s="139">
        <f>IFERROR(IF(VLOOKUP(B63,Detalle!$A:$AA,$I$1,0)=0,"Sin datos",IFERROR(VLOOKUP(B63,Detalle!$A:$AA,$I$1,0),"Sin datos")),"")</f>
        <v>3990</v>
      </c>
      <c r="J63" s="140">
        <f>IFERROR(IF(VLOOKUP(B63,Detalle!$A:$AA,$J$1,0)=0,"Sin datos",IFERROR(VLOOKUP(B63,Detalle!$A:$AA,$J$1,0),"Sin datos")),"")</f>
        <v>1</v>
      </c>
      <c r="K63" s="34" t="s">
        <v>293</v>
      </c>
      <c r="L63" s="141">
        <f t="shared" si="9"/>
        <v>3990</v>
      </c>
      <c r="M63" s="142" t="str">
        <f t="shared" si="10"/>
        <v>Escenario 1</v>
      </c>
      <c r="N63" s="34">
        <f>IFERROR(VLOOKUP(M63,Base!$BJ$28:$BL$36,3,0),0)</f>
        <v>21</v>
      </c>
      <c r="O63" s="143">
        <f>IF(LOOKUP(M63,Base!$X$8:$BG$8)=M63,VLOOKUP(B63,Base!E:BG,N63,0),0)</f>
        <v>1490</v>
      </c>
      <c r="P63" s="143"/>
      <c r="Q63" s="139">
        <f>IFERROR(IF(VLOOKUP(B63,Detalle!$A:$AA,$Q$1,0)=0,"Sin datos",IFERROR(VLOOKUP(B63,Detalle!$A:$AA,$Q$1,0),"Sin datos")),"")</f>
        <v>8990</v>
      </c>
      <c r="R63" s="140">
        <f>IFERROR(IF(VLOOKUP(B63,Detalle!$A:$AA,$R$1,0)=0,"Sin datos",IFERROR(VLOOKUP(B63,Detalle!$A:$AA,$R$1,0),"Sin datos")),"")</f>
        <v>3</v>
      </c>
      <c r="S63" s="139">
        <f>IFERROR(IF(VLOOKUP(B63,Detalle!$A:$AA,$S$1,0)=0,"Sin datos",IFERROR(VLOOKUP(B63,Detalle!$A:$AA,$S$1,0),"Sin datos")),"")</f>
        <v>9450</v>
      </c>
      <c r="T63" s="140">
        <f>IFERROR(IF(VLOOKUP(B63,Detalle!$A:$AA,$T$1,0)=0,"Sin datos",IFERROR(VLOOKUP(B63,Detalle!$A:$AA,$T$1,0),"Sin datos")),"")</f>
        <v>1</v>
      </c>
      <c r="U63" s="139">
        <f>IFERROR(IF(VLOOKUP(B63,Detalle!$A:$AA,$U$1,0)=0,"Sin datos",IFERROR(VLOOKUP(B63,Detalle!$A:$AA,$U$1,0),"Sin datos")),"")</f>
        <v>9990</v>
      </c>
      <c r="V63" s="140">
        <f>IFERROR(IF(VLOOKUP(B63,Detalle!$A:$AA,$V$1,0)=0,"Sin datos",IFERROR(VLOOKUP(B63,Detalle!$A:$AA,$V$1,0),"Sin datos")),"")</f>
        <v>1</v>
      </c>
      <c r="W63" s="34" t="str">
        <f t="shared" si="11"/>
        <v>Si</v>
      </c>
      <c r="X63" s="141">
        <f t="shared" si="12"/>
        <v>8990</v>
      </c>
      <c r="Y63" s="141" t="str">
        <f t="shared" si="13"/>
        <v>Escenario 1</v>
      </c>
      <c r="Z63" s="34">
        <f>IFERROR(VLOOKUP(Y63,Base!$BJ$19:$BL$27,3,0),0)</f>
        <v>22</v>
      </c>
      <c r="AA63" s="143">
        <f>IF(LOOKUP(Y63,Base!$X$8:$BG$8)=Y63,VLOOKUP(B63,Base!E:BG,Z63,0),0)</f>
        <v>1490</v>
      </c>
      <c r="AB63" s="143"/>
      <c r="AC63" s="139">
        <f>IFERROR(IF(VLOOKUP(B63,Detalle!$A:$AA,$AC$1,0)=0,"Sin datos",IFERROR(VLOOKUP(B63,Detalle!$A:$AA,$AC$1,0),"Sin datos")),"")</f>
        <v>10990</v>
      </c>
      <c r="AD63" s="140">
        <f>IFERROR(IF(VLOOKUP(B63,Detalle!$A:$AA,$AD$1,0)=0,"Sin datos",IFERROR(VLOOKUP(B63,Detalle!$A:$AA,$AD$1,0),"Sin datos")),"")</f>
        <v>2</v>
      </c>
      <c r="AE63" s="139">
        <f>IFERROR(IF(VLOOKUP(B63,Detalle!$A:$AA,$AE$1,0)=0,"Sin datos",IFERROR(VLOOKUP(B63,Detalle!$A:$AA,$AE$1,0),"Sin datos")),"")</f>
        <v>9990</v>
      </c>
      <c r="AF63" s="140">
        <f>IFERROR(IF(VLOOKUP(B63,Detalle!$A:$AA,$AF$1,0)=0,"Sin datos",IFERROR(VLOOKUP(B63,Detalle!$A:$AA,$AF$1,0),"Sin datos")),"")</f>
        <v>4</v>
      </c>
      <c r="AG63" s="139">
        <f>IFERROR(IF(VLOOKUP(B63,Detalle!$A:$AA,$AG$1,0)=0,"Sin datos",IFERROR(VLOOKUP(B63,Detalle!$A:$AA,$AG$1,0),"Sin datos")),"")</f>
        <v>9990</v>
      </c>
      <c r="AH63" s="140">
        <f>IFERROR(IF(VLOOKUP(B63,Detalle!$A:$AA,$AH$1,0)=0,"Sin datos",IFERROR(VLOOKUP(B63,Detalle!$A:$AA,$AH$1,0),"Sin datos")),"")</f>
        <v>2</v>
      </c>
      <c r="AI63" s="34" t="str">
        <f t="shared" si="14"/>
        <v>Si</v>
      </c>
      <c r="AJ63" s="141">
        <f t="shared" si="15"/>
        <v>9990</v>
      </c>
      <c r="AK63" s="141" t="str">
        <f t="shared" si="16"/>
        <v>Escenario 5</v>
      </c>
      <c r="AL63" s="34">
        <f>IFERROR(VLOOKUP(AK63,Base!$BJ$37:$BL$45,3,0),0)</f>
        <v>39</v>
      </c>
      <c r="AM63" s="143">
        <f>IF(LOOKUP(AK63,Base!$X$8:$BG$8)=AK63,VLOOKUP(B63,Base!E:BG,AL63,0),0)</f>
        <v>1490</v>
      </c>
      <c r="AN63" s="143"/>
      <c r="AP63" s="144" t="str">
        <f>IF(AM63&lt;=AA63,"REVISAR!","ok")</f>
        <v>REVISAR!</v>
      </c>
    </row>
    <row r="64" spans="2:42" ht="12.95" customHeight="1" x14ac:dyDescent="0.25">
      <c r="B64" s="39" t="s">
        <v>102</v>
      </c>
      <c r="C64" s="32" t="s">
        <v>294</v>
      </c>
      <c r="D64" s="38">
        <f>VLOOKUP(B64,Base!E:G,3,0)</f>
        <v>135</v>
      </c>
      <c r="E64" s="137">
        <f>IFERROR(IF(VLOOKUP(B64,Detalle!$A:$AA,$E$1,0)=0,"Sin datos",IFERROR(VLOOKUP(B64,Detalle!$A:$AA,$E$1,0),"Sin datos")),"")</f>
        <v>4490</v>
      </c>
      <c r="F64" s="138">
        <f>IFERROR(IF(VLOOKUP(B64,Detalle!$A:$AA,$F$1,0)=0,"Sin datos",IFERROR(VLOOKUP(B64,Detalle!$A:$AA,$F$1,0),"Sin datos")),"")</f>
        <v>3</v>
      </c>
      <c r="G64" s="139">
        <f>IFERROR(IF(VLOOKUP(B64,Detalle!$A:$AA,$G$1,0)=0,"Sin datos",IFERROR(VLOOKUP(B64,Detalle!$A:$AA,$G$1,0),"Sin datos")),"")</f>
        <v>4500</v>
      </c>
      <c r="H64" s="140">
        <f>IFERROR(IF(VLOOKUP(B64,Detalle!$A:$AA,$H$1,0)=0,"Sin datos",IFERROR(VLOOKUP(B64,Detalle!$A:$AA,$H$1,0),"Sin datos")),"")</f>
        <v>1</v>
      </c>
      <c r="I64" s="139">
        <f>IFERROR(IF(VLOOKUP(B64,Detalle!$A:$AA,$I$1,0)=0,"Sin datos",IFERROR(VLOOKUP(B64,Detalle!$A:$AA,$I$1,0),"Sin datos")),"")</f>
        <v>4990</v>
      </c>
      <c r="J64" s="140">
        <f>IFERROR(IF(VLOOKUP(B64,Detalle!$A:$AA,$J$1,0)=0,"Sin datos",IFERROR(VLOOKUP(B64,Detalle!$A:$AA,$J$1,0),"Sin datos")),"")</f>
        <v>3</v>
      </c>
      <c r="K64" s="34" t="s">
        <v>293</v>
      </c>
      <c r="L64" s="141">
        <f t="shared" si="9"/>
        <v>4490</v>
      </c>
      <c r="M64" s="142" t="str">
        <f t="shared" si="10"/>
        <v>Escenario 1</v>
      </c>
      <c r="N64" s="34">
        <f>IFERROR(VLOOKUP(M64,Base!$BJ$28:$BL$36,3,0),0)</f>
        <v>21</v>
      </c>
      <c r="O64" s="143">
        <f>IF(LOOKUP(M64,Base!$X$8:$BG$8)=M64,VLOOKUP(B64,Base!E:BG,N64,0),0)</f>
        <v>1490</v>
      </c>
      <c r="P64" s="143">
        <v>4490</v>
      </c>
      <c r="Q64" s="139">
        <f>IFERROR(IF(VLOOKUP(B64,Detalle!$A:$AA,$Q$1,0)=0,"Sin datos",IFERROR(VLOOKUP(B64,Detalle!$A:$AA,$Q$1,0),"Sin datos")),"")</f>
        <v>10490</v>
      </c>
      <c r="R64" s="140">
        <f>IFERROR(IF(VLOOKUP(B64,Detalle!$A:$AA,$R$1,0)=0,"Sin datos",IFERROR(VLOOKUP(B64,Detalle!$A:$AA,$R$1,0),"Sin datos")),"")</f>
        <v>4</v>
      </c>
      <c r="S64" s="139">
        <f>IFERROR(IF(VLOOKUP(B64,Detalle!$A:$AA,$S$1,0)=0,"Sin datos",IFERROR(VLOOKUP(B64,Detalle!$A:$AA,$S$1,0),"Sin datos")),"")</f>
        <v>10490</v>
      </c>
      <c r="T64" s="140">
        <f>IFERROR(IF(VLOOKUP(B64,Detalle!$A:$AA,$T$1,0)=0,"Sin datos",IFERROR(VLOOKUP(B64,Detalle!$A:$AA,$T$1,0),"Sin datos")),"")</f>
        <v>1</v>
      </c>
      <c r="U64" s="139">
        <f>IFERROR(IF(VLOOKUP(B64,Detalle!$A:$AA,$U$1,0)=0,"Sin datos",IFERROR(VLOOKUP(B64,Detalle!$A:$AA,$U$1,0),"Sin datos")),"")</f>
        <v>11990</v>
      </c>
      <c r="V64" s="140">
        <f>IFERROR(IF(VLOOKUP(B64,Detalle!$A:$AA,$V$1,0)=0,"Sin datos",IFERROR(VLOOKUP(B64,Detalle!$A:$AA,$V$1,0),"Sin datos")),"")</f>
        <v>3</v>
      </c>
      <c r="W64" s="34" t="str">
        <f t="shared" si="11"/>
        <v>Si</v>
      </c>
      <c r="X64" s="141">
        <f t="shared" si="12"/>
        <v>10490</v>
      </c>
      <c r="Y64" s="141" t="str">
        <f t="shared" si="13"/>
        <v>Escenario 3</v>
      </c>
      <c r="Z64" s="34">
        <f>IFERROR(VLOOKUP(Y64,Base!$BJ$19:$BL$27,3,0),0)</f>
        <v>30</v>
      </c>
      <c r="AA64" s="143" t="str">
        <f>IF(LOOKUP(Y64,Base!$X$8:$BG$8)=Y64,VLOOKUP(B64,Base!E:BG,Z64,0),0)</f>
        <v>Manual</v>
      </c>
      <c r="AB64" s="143">
        <v>10990</v>
      </c>
      <c r="AC64" s="139">
        <f>IFERROR(IF(VLOOKUP(B64,Detalle!$A:$AA,$AC$1,0)=0,"Sin datos",IFERROR(VLOOKUP(B64,Detalle!$A:$AA,$AC$1,0),"Sin datos")),"")</f>
        <v>12990</v>
      </c>
      <c r="AD64" s="140">
        <f>IFERROR(IF(VLOOKUP(B64,Detalle!$A:$AA,$AD$1,0)=0,"Sin datos",IFERROR(VLOOKUP(B64,Detalle!$A:$AA,$AD$1,0),"Sin datos")),"")</f>
        <v>2</v>
      </c>
      <c r="AE64" s="139">
        <f>IFERROR(IF(VLOOKUP(B64,Detalle!$A:$AA,$AE$1,0)=0,"Sin datos",IFERROR(VLOOKUP(B64,Detalle!$A:$AA,$AE$1,0),"Sin datos")),"")</f>
        <v>12990</v>
      </c>
      <c r="AF64" s="140">
        <f>IFERROR(IF(VLOOKUP(B64,Detalle!$A:$AA,$AF$1,0)=0,"Sin datos",IFERROR(VLOOKUP(B64,Detalle!$A:$AA,$AF$1,0),"Sin datos")),"")</f>
        <v>8</v>
      </c>
      <c r="AG64" s="139">
        <f>IFERROR(IF(VLOOKUP(B64,Detalle!$A:$AA,$AG$1,0)=0,"Sin datos",IFERROR(VLOOKUP(B64,Detalle!$A:$AA,$AG$1,0),"Sin datos")),"")</f>
        <v>11990</v>
      </c>
      <c r="AH64" s="140">
        <f>IFERROR(IF(VLOOKUP(B64,Detalle!$A:$AA,$AH$1,0)=0,"Sin datos",IFERROR(VLOOKUP(B64,Detalle!$A:$AA,$AH$1,0),"Sin datos")),"")</f>
        <v>5</v>
      </c>
      <c r="AI64" s="34" t="str">
        <f t="shared" si="14"/>
        <v>Si</v>
      </c>
      <c r="AJ64" s="141">
        <f t="shared" si="15"/>
        <v>11990</v>
      </c>
      <c r="AK64" s="141" t="str">
        <f t="shared" si="16"/>
        <v>Escenario 8</v>
      </c>
      <c r="AL64" s="34">
        <f>IFERROR(VLOOKUP(AK64,Base!$BJ$37:$BL$45,3,0),0)</f>
        <v>51</v>
      </c>
      <c r="AM64" s="143">
        <f>IF(LOOKUP(AK64,Base!$X$8:$BG$8)=AK64,VLOOKUP(B64,Base!E:BG,AL64,0),0)</f>
        <v>1490</v>
      </c>
      <c r="AN64" s="143">
        <v>13990</v>
      </c>
      <c r="AP64" s="144"/>
    </row>
    <row r="65" spans="2:42" ht="12.95" customHeight="1" x14ac:dyDescent="0.25">
      <c r="B65" s="39" t="s">
        <v>42</v>
      </c>
      <c r="C65" s="32" t="s">
        <v>294</v>
      </c>
      <c r="D65" s="38">
        <f>VLOOKUP(B65,Base!E:G,3,0)</f>
        <v>11</v>
      </c>
      <c r="E65" s="137">
        <f>IFERROR(IF(VLOOKUP(B65,Detalle!$A:$AA,$E$1,0)=0,"Sin datos",IFERROR(VLOOKUP(B65,Detalle!$A:$AA,$E$1,0),"Sin datos")),"")</f>
        <v>8990</v>
      </c>
      <c r="F65" s="138">
        <f>IFERROR(IF(VLOOKUP(B65,Detalle!$A:$AA,$F$1,0)=0,"Sin datos",IFERROR(VLOOKUP(B65,Detalle!$A:$AA,$F$1,0),"Sin datos")),"")</f>
        <v>4</v>
      </c>
      <c r="G65" s="139">
        <f>IFERROR(IF(VLOOKUP(B65,Detalle!$A:$AA,$G$1,0)=0,"Sin datos",IFERROR(VLOOKUP(B65,Detalle!$A:$AA,$G$1,0),"Sin datos")),"")</f>
        <v>9990</v>
      </c>
      <c r="H65" s="140">
        <f>IFERROR(IF(VLOOKUP(B65,Detalle!$A:$AA,$H$1,0)=0,"Sin datos",IFERROR(VLOOKUP(B65,Detalle!$A:$AA,$H$1,0),"Sin datos")),"")</f>
        <v>3</v>
      </c>
      <c r="I65" s="139">
        <f>IFERROR(IF(VLOOKUP(B65,Detalle!$A:$AA,$I$1,0)=0,"Sin datos",IFERROR(VLOOKUP(B65,Detalle!$A:$AA,$I$1,0),"Sin datos")),"")</f>
        <v>9990</v>
      </c>
      <c r="J65" s="140">
        <f>IFERROR(IF(VLOOKUP(B65,Detalle!$A:$AA,$J$1,0)=0,"Sin datos",IFERROR(VLOOKUP(B65,Detalle!$A:$AA,$J$1,0),"Sin datos")),"")</f>
        <v>5</v>
      </c>
      <c r="K65" s="34" t="s">
        <v>293</v>
      </c>
      <c r="L65" s="141">
        <f t="shared" si="9"/>
        <v>8990</v>
      </c>
      <c r="M65" s="142" t="str">
        <f t="shared" si="10"/>
        <v>Escenario 2</v>
      </c>
      <c r="N65" s="34">
        <f>IFERROR(VLOOKUP(M65,Base!$BJ$28:$BL$36,3,0),0)</f>
        <v>25</v>
      </c>
      <c r="O65" s="143">
        <f>IF(LOOKUP(M65,Base!$X$8:$BG$8)=M65,VLOOKUP(B65,Base!E:BG,N65,0),0)</f>
        <v>1490</v>
      </c>
      <c r="P65" s="143"/>
      <c r="Q65" s="139">
        <f>IFERROR(IF(VLOOKUP(B65,Detalle!$A:$AA,$Q$1,0)=0,"Sin datos",IFERROR(VLOOKUP(B65,Detalle!$A:$AA,$Q$1,0),"Sin datos")),"")</f>
        <v>31990</v>
      </c>
      <c r="R65" s="140">
        <f>IFERROR(IF(VLOOKUP(B65,Detalle!$A:$AA,$R$1,0)=0,"Sin datos",IFERROR(VLOOKUP(B65,Detalle!$A:$AA,$R$1,0),"Sin datos")),"")</f>
        <v>5</v>
      </c>
      <c r="S65" s="139">
        <f>IFERROR(IF(VLOOKUP(B65,Detalle!$A:$AA,$S$1,0)=0,"Sin datos",IFERROR(VLOOKUP(B65,Detalle!$A:$AA,$S$1,0),"Sin datos")),"")</f>
        <v>23990</v>
      </c>
      <c r="T65" s="140">
        <f>IFERROR(IF(VLOOKUP(B65,Detalle!$A:$AA,$T$1,0)=0,"Sin datos",IFERROR(VLOOKUP(B65,Detalle!$A:$AA,$T$1,0),"Sin datos")),"")</f>
        <v>3</v>
      </c>
      <c r="U65" s="139">
        <f>IFERROR(IF(VLOOKUP(B65,Detalle!$A:$AA,$U$1,0)=0,"Sin datos",IFERROR(VLOOKUP(B65,Detalle!$A:$AA,$U$1,0),"Sin datos")),"")</f>
        <v>21990</v>
      </c>
      <c r="V65" s="140">
        <f>IFERROR(IF(VLOOKUP(B65,Detalle!$A:$AA,$V$1,0)=0,"Sin datos",IFERROR(VLOOKUP(B65,Detalle!$A:$AA,$V$1,0),"Sin datos")),"")</f>
        <v>5</v>
      </c>
      <c r="W65" s="34" t="str">
        <f t="shared" si="11"/>
        <v>Si</v>
      </c>
      <c r="X65" s="141">
        <f t="shared" si="12"/>
        <v>21990</v>
      </c>
      <c r="Y65" s="141" t="str">
        <f t="shared" si="13"/>
        <v>Escenario 1</v>
      </c>
      <c r="Z65" s="34">
        <f>IFERROR(VLOOKUP(Y65,Base!$BJ$19:$BL$27,3,0),0)</f>
        <v>22</v>
      </c>
      <c r="AA65" s="145">
        <f>IF(LOOKUP(Y65,Base!$X$8:$BG$8)=Y65,VLOOKUP(B65,Base!E:BG,Z65,0),0)</f>
        <v>1490</v>
      </c>
      <c r="AB65" s="145">
        <v>31990</v>
      </c>
      <c r="AC65" s="139">
        <f>IFERROR(IF(VLOOKUP(B65,Detalle!$A:$AA,$AC$1,0)=0,"Sin datos",IFERROR(VLOOKUP(B65,Detalle!$A:$AA,$AC$1,0),"Sin datos")),"")</f>
        <v>41990</v>
      </c>
      <c r="AD65" s="140">
        <f>IFERROR(IF(VLOOKUP(B65,Detalle!$A:$AA,$AD$1,0)=0,"Sin datos",IFERROR(VLOOKUP(B65,Detalle!$A:$AA,$AD$1,0),"Sin datos")),"")</f>
        <v>4</v>
      </c>
      <c r="AE65" s="139">
        <f>IFERROR(IF(VLOOKUP(B65,Detalle!$A:$AA,$AE$1,0)=0,"Sin datos",IFERROR(VLOOKUP(B65,Detalle!$A:$AA,$AE$1,0),"Sin datos")),"")</f>
        <v>23990</v>
      </c>
      <c r="AF65" s="140">
        <f>IFERROR(IF(VLOOKUP(B65,Detalle!$A:$AA,$AF$1,0)=0,"Sin datos",IFERROR(VLOOKUP(B65,Detalle!$A:$AA,$AF$1,0),"Sin datos")),"")</f>
        <v>10</v>
      </c>
      <c r="AG65" s="139">
        <f>IFERROR(IF(VLOOKUP(B65,Detalle!$A:$AA,$AG$1,0)=0,"Sin datos",IFERROR(VLOOKUP(B65,Detalle!$A:$AA,$AG$1,0),"Sin datos")),"")</f>
        <v>21990</v>
      </c>
      <c r="AH65" s="140">
        <f>IFERROR(IF(VLOOKUP(B65,Detalle!$A:$AA,$AH$1,0)=0,"Sin datos",IFERROR(VLOOKUP(B65,Detalle!$A:$AA,$AH$1,0),"Sin datos")),"")</f>
        <v>8</v>
      </c>
      <c r="AI65" s="34" t="str">
        <f t="shared" si="14"/>
        <v>No</v>
      </c>
      <c r="AJ65" s="141">
        <f t="shared" si="15"/>
        <v>21990</v>
      </c>
      <c r="AK65" s="141" t="str">
        <f t="shared" si="16"/>
        <v>Escenario 8</v>
      </c>
      <c r="AL65" s="34">
        <f>IFERROR(VLOOKUP(AK65,Base!$BJ$37:$BL$45,3,0),0)</f>
        <v>51</v>
      </c>
      <c r="AM65" s="145">
        <f>IF(LOOKUP(AK65,Base!$X$8:$BG$8)=AK65,VLOOKUP(B65,Base!E:BG,AL65,0),0)</f>
        <v>1490</v>
      </c>
      <c r="AN65" s="145">
        <v>41990</v>
      </c>
      <c r="AP65" s="144" t="str">
        <f>IF(AM65&lt;=AA65,"REVISAR!","ok")</f>
        <v>REVISAR!</v>
      </c>
    </row>
    <row r="66" spans="2:42" ht="12.95" customHeight="1" x14ac:dyDescent="0.25">
      <c r="B66" s="39" t="s">
        <v>94</v>
      </c>
      <c r="C66" s="32" t="s">
        <v>294</v>
      </c>
      <c r="D66" s="38">
        <f>VLOOKUP(B66,Base!E:G,3,0)</f>
        <v>393</v>
      </c>
      <c r="E66" s="137">
        <f>IFERROR(IF(VLOOKUP(B66,Detalle!$A:$AA,$E$1,0)=0,"Sin datos",IFERROR(VLOOKUP(B66,Detalle!$A:$AA,$E$1,0),"Sin datos")),"")</f>
        <v>5990</v>
      </c>
      <c r="F66" s="138">
        <f>IFERROR(IF(VLOOKUP(B66,Detalle!$A:$AA,$F$1,0)=0,"Sin datos",IFERROR(VLOOKUP(B66,Detalle!$A:$AA,$F$1,0),"Sin datos")),"")</f>
        <v>3</v>
      </c>
      <c r="G66" s="139">
        <f>IFERROR(IF(VLOOKUP(B66,Detalle!$A:$AA,$G$1,0)=0,"Sin datos",IFERROR(VLOOKUP(B66,Detalle!$A:$AA,$G$1,0),"Sin datos")),"")</f>
        <v>5990</v>
      </c>
      <c r="H66" s="140">
        <f>IFERROR(IF(VLOOKUP(B66,Detalle!$A:$AA,$H$1,0)=0,"Sin datos",IFERROR(VLOOKUP(B66,Detalle!$A:$AA,$H$1,0),"Sin datos")),"")</f>
        <v>2</v>
      </c>
      <c r="I66" s="139">
        <f>IFERROR(IF(VLOOKUP(B66,Detalle!$A:$AA,$I$1,0)=0,"Sin datos",IFERROR(VLOOKUP(B66,Detalle!$A:$AA,$I$1,0),"Sin datos")),"")</f>
        <v>4990</v>
      </c>
      <c r="J66" s="140">
        <f>IFERROR(IF(VLOOKUP(B66,Detalle!$A:$AA,$J$1,0)=0,"Sin datos",IFERROR(VLOOKUP(B66,Detalle!$A:$AA,$J$1,0),"Sin datos")),"")</f>
        <v>3</v>
      </c>
      <c r="K66" s="34" t="s">
        <v>293</v>
      </c>
      <c r="L66" s="141">
        <f t="shared" si="9"/>
        <v>4990</v>
      </c>
      <c r="M66" s="142" t="str">
        <f t="shared" si="10"/>
        <v>Escenario 1</v>
      </c>
      <c r="N66" s="34">
        <f>IFERROR(VLOOKUP(M66,Base!$BJ$28:$BL$36,3,0),0)</f>
        <v>21</v>
      </c>
      <c r="O66" s="143">
        <f>IF(LOOKUP(M66,Base!$X$8:$BG$8)=M66,VLOOKUP(B66,Base!E:BG,N66,0),0)</f>
        <v>1490</v>
      </c>
      <c r="P66" s="143"/>
      <c r="Q66" s="139">
        <f>IFERROR(IF(VLOOKUP(B66,Detalle!$A:$AA,$Q$1,0)=0,"Sin datos",IFERROR(VLOOKUP(B66,Detalle!$A:$AA,$Q$1,0),"Sin datos")),"")</f>
        <v>10990</v>
      </c>
      <c r="R66" s="140">
        <f>IFERROR(IF(VLOOKUP(B66,Detalle!$A:$AA,$R$1,0)=0,"Sin datos",IFERROR(VLOOKUP(B66,Detalle!$A:$AA,$R$1,0),"Sin datos")),"")</f>
        <v>1</v>
      </c>
      <c r="S66" s="139">
        <f>IFERROR(IF(VLOOKUP(B66,Detalle!$A:$AA,$S$1,0)=0,"Sin datos",IFERROR(VLOOKUP(B66,Detalle!$A:$AA,$S$1,0),"Sin datos")),"")</f>
        <v>10990</v>
      </c>
      <c r="T66" s="140">
        <f>IFERROR(IF(VLOOKUP(B66,Detalle!$A:$AA,$T$1,0)=0,"Sin datos",IFERROR(VLOOKUP(B66,Detalle!$A:$AA,$T$1,0),"Sin datos")),"")</f>
        <v>1</v>
      </c>
      <c r="U66" s="139">
        <f>IFERROR(IF(VLOOKUP(B66,Detalle!$A:$AA,$U$1,0)=0,"Sin datos",IFERROR(VLOOKUP(B66,Detalle!$A:$AA,$U$1,0),"Sin datos")),"")</f>
        <v>14990</v>
      </c>
      <c r="V66" s="140">
        <f>IFERROR(IF(VLOOKUP(B66,Detalle!$A:$AA,$V$1,0)=0,"Sin datos",IFERROR(VLOOKUP(B66,Detalle!$A:$AA,$V$1,0),"Sin datos")),"")</f>
        <v>3</v>
      </c>
      <c r="W66" s="34" t="str">
        <f t="shared" si="11"/>
        <v>Si</v>
      </c>
      <c r="X66" s="141">
        <f t="shared" si="12"/>
        <v>10990</v>
      </c>
      <c r="Y66" s="141" t="str">
        <f t="shared" si="13"/>
        <v>Escenario 4</v>
      </c>
      <c r="Z66" s="34">
        <f>IFERROR(VLOOKUP(Y66,Base!$BJ$19:$BL$27,3,0),0)</f>
        <v>34</v>
      </c>
      <c r="AA66" s="143">
        <f>IF(LOOKUP(Y66,Base!$X$8:$BG$8)=Y66,VLOOKUP(B66,Base!E:BG,Z66,0),0)</f>
        <v>1490</v>
      </c>
      <c r="AB66" s="143"/>
      <c r="AC66" s="139">
        <f>IFERROR(IF(VLOOKUP(B66,Detalle!$A:$AA,$AC$1,0)=0,"Sin datos",IFERROR(VLOOKUP(B66,Detalle!$A:$AA,$AC$1,0),"Sin datos")),"")</f>
        <v>14990</v>
      </c>
      <c r="AD66" s="140">
        <f>IFERROR(IF(VLOOKUP(B66,Detalle!$A:$AA,$AD$1,0)=0,"Sin datos",IFERROR(VLOOKUP(B66,Detalle!$A:$AA,$AD$1,0),"Sin datos")),"")</f>
        <v>3</v>
      </c>
      <c r="AE66" s="139">
        <f>IFERROR(IF(VLOOKUP(B66,Detalle!$A:$AA,$AE$1,0)=0,"Sin datos",IFERROR(VLOOKUP(B66,Detalle!$A:$AA,$AE$1,0),"Sin datos")),"")</f>
        <v>15990</v>
      </c>
      <c r="AF66" s="140">
        <f>IFERROR(IF(VLOOKUP(B66,Detalle!$A:$AA,$AF$1,0)=0,"Sin datos",IFERROR(VLOOKUP(B66,Detalle!$A:$AA,$AF$1,0),"Sin datos")),"")</f>
        <v>8</v>
      </c>
      <c r="AG66" s="139">
        <f>IFERROR(IF(VLOOKUP(B66,Detalle!$A:$AA,$AG$1,0)=0,"Sin datos",IFERROR(VLOOKUP(B66,Detalle!$A:$AA,$AG$1,0),"Sin datos")),"")</f>
        <v>14990</v>
      </c>
      <c r="AH66" s="140">
        <f>IFERROR(IF(VLOOKUP(B66,Detalle!$A:$AA,$AH$1,0)=0,"Sin datos",IFERROR(VLOOKUP(B66,Detalle!$A:$AA,$AH$1,0),"Sin datos")),"")</f>
        <v>2</v>
      </c>
      <c r="AI66" s="34" t="str">
        <f t="shared" si="14"/>
        <v>Si</v>
      </c>
      <c r="AJ66" s="141">
        <f t="shared" si="15"/>
        <v>14990</v>
      </c>
      <c r="AK66" s="141" t="str">
        <f t="shared" si="16"/>
        <v>Escenario 1</v>
      </c>
      <c r="AL66" s="34">
        <f>IFERROR(VLOOKUP(AK66,Base!$BJ$37:$BL$45,3,0),0)</f>
        <v>23</v>
      </c>
      <c r="AM66" s="143">
        <f>IF(LOOKUP(AK66,Base!$X$8:$BG$8)=AK66,VLOOKUP(B66,Base!E:BG,AL66,0),0)</f>
        <v>1490</v>
      </c>
      <c r="AN66" s="143"/>
      <c r="AP66" s="144" t="str">
        <f>IF(AM66&lt;=AA66,"REVISAR!","ok")</f>
        <v>REVISAR!</v>
      </c>
    </row>
    <row r="67" spans="2:42" ht="12.95" customHeight="1" x14ac:dyDescent="0.25">
      <c r="B67" s="39" t="s">
        <v>84</v>
      </c>
      <c r="C67" s="32" t="s">
        <v>294</v>
      </c>
      <c r="D67" s="38">
        <f>VLOOKUP(B67,Base!E:G,3,0)</f>
        <v>89</v>
      </c>
      <c r="E67" s="137">
        <f>IFERROR(IF(VLOOKUP(B67,Detalle!$A:$AA,$E$1,0)=0,"Sin datos",IFERROR(VLOOKUP(B67,Detalle!$A:$AA,$E$1,0),"Sin datos")),"")</f>
        <v>3990</v>
      </c>
      <c r="F67" s="138">
        <f>IFERROR(IF(VLOOKUP(B67,Detalle!$A:$AA,$F$1,0)=0,"Sin datos",IFERROR(VLOOKUP(B67,Detalle!$A:$AA,$F$1,0),"Sin datos")),"")</f>
        <v>2</v>
      </c>
      <c r="G67" s="139">
        <f>IFERROR(IF(VLOOKUP(B67,Detalle!$A:$AA,$G$1,0)=0,"Sin datos",IFERROR(VLOOKUP(B67,Detalle!$A:$AA,$G$1,0),"Sin datos")),"")</f>
        <v>5850</v>
      </c>
      <c r="H67" s="140">
        <f>IFERROR(IF(VLOOKUP(B67,Detalle!$A:$AA,$H$1,0)=0,"Sin datos",IFERROR(VLOOKUP(B67,Detalle!$A:$AA,$H$1,0),"Sin datos")),"")</f>
        <v>1</v>
      </c>
      <c r="I67" s="139">
        <f>IFERROR(IF(VLOOKUP(B67,Detalle!$A:$AA,$I$1,0)=0,"Sin datos",IFERROR(VLOOKUP(B67,Detalle!$A:$AA,$I$1,0),"Sin datos")),"")</f>
        <v>3990</v>
      </c>
      <c r="J67" s="140">
        <f>IFERROR(IF(VLOOKUP(B67,Detalle!$A:$AA,$J$1,0)=0,"Sin datos",IFERROR(VLOOKUP(B67,Detalle!$A:$AA,$J$1,0),"Sin datos")),"")</f>
        <v>1</v>
      </c>
      <c r="K67" s="34" t="s">
        <v>293</v>
      </c>
      <c r="L67" s="141">
        <f t="shared" si="9"/>
        <v>3990</v>
      </c>
      <c r="M67" s="142" t="str">
        <f t="shared" si="10"/>
        <v>Escenario 1</v>
      </c>
      <c r="N67" s="34">
        <f>IFERROR(VLOOKUP(M67,Base!$BJ$28:$BL$36,3,0),0)</f>
        <v>21</v>
      </c>
      <c r="O67" s="143">
        <f>IF(LOOKUP(M67,Base!$X$8:$BG$8)=M67,VLOOKUP(B67,Base!E:BG,N67,0),0)</f>
        <v>1490</v>
      </c>
      <c r="P67" s="143"/>
      <c r="Q67" s="139">
        <f>IFERROR(IF(VLOOKUP(B67,Detalle!$A:$AA,$Q$1,0)=0,"Sin datos",IFERROR(VLOOKUP(B67,Detalle!$A:$AA,$Q$1,0),"Sin datos")),"")</f>
        <v>8990</v>
      </c>
      <c r="R67" s="140">
        <f>IFERROR(IF(VLOOKUP(B67,Detalle!$A:$AA,$R$1,0)=0,"Sin datos",IFERROR(VLOOKUP(B67,Detalle!$A:$AA,$R$1,0),"Sin datos")),"")</f>
        <v>3</v>
      </c>
      <c r="S67" s="139">
        <f>IFERROR(IF(VLOOKUP(B67,Detalle!$A:$AA,$S$1,0)=0,"Sin datos",IFERROR(VLOOKUP(B67,Detalle!$A:$AA,$S$1,0),"Sin datos")),"")</f>
        <v>9450</v>
      </c>
      <c r="T67" s="140">
        <f>IFERROR(IF(VLOOKUP(B67,Detalle!$A:$AA,$T$1,0)=0,"Sin datos",IFERROR(VLOOKUP(B67,Detalle!$A:$AA,$T$1,0),"Sin datos")),"")</f>
        <v>1</v>
      </c>
      <c r="U67" s="139">
        <f>IFERROR(IF(VLOOKUP(B67,Detalle!$A:$AA,$U$1,0)=0,"Sin datos",IFERROR(VLOOKUP(B67,Detalle!$A:$AA,$U$1,0),"Sin datos")),"")</f>
        <v>9990</v>
      </c>
      <c r="V67" s="140">
        <f>IFERROR(IF(VLOOKUP(B67,Detalle!$A:$AA,$V$1,0)=0,"Sin datos",IFERROR(VLOOKUP(B67,Detalle!$A:$AA,$V$1,0),"Sin datos")),"")</f>
        <v>1</v>
      </c>
      <c r="W67" s="34" t="str">
        <f t="shared" si="11"/>
        <v>Si</v>
      </c>
      <c r="X67" s="141">
        <f t="shared" si="12"/>
        <v>8990</v>
      </c>
      <c r="Y67" s="141" t="str">
        <f t="shared" si="13"/>
        <v>Escenario 1</v>
      </c>
      <c r="Z67" s="34">
        <f>IFERROR(VLOOKUP(Y67,Base!$BJ$19:$BL$27,3,0),0)</f>
        <v>22</v>
      </c>
      <c r="AA67" s="143">
        <f>IF(LOOKUP(Y67,Base!$X$8:$BG$8)=Y67,VLOOKUP(B67,Base!E:BG,Z67,0),0)</f>
        <v>1490</v>
      </c>
      <c r="AB67" s="143"/>
      <c r="AC67" s="139">
        <f>IFERROR(IF(VLOOKUP(B67,Detalle!$A:$AA,$AC$1,0)=0,"Sin datos",IFERROR(VLOOKUP(B67,Detalle!$A:$AA,$AC$1,0),"Sin datos")),"")</f>
        <v>10990</v>
      </c>
      <c r="AD67" s="140">
        <f>IFERROR(IF(VLOOKUP(B67,Detalle!$A:$AA,$AD$1,0)=0,"Sin datos",IFERROR(VLOOKUP(B67,Detalle!$A:$AA,$AD$1,0),"Sin datos")),"")</f>
        <v>2</v>
      </c>
      <c r="AE67" s="139">
        <f>IFERROR(IF(VLOOKUP(B67,Detalle!$A:$AA,$AE$1,0)=0,"Sin datos",IFERROR(VLOOKUP(B67,Detalle!$A:$AA,$AE$1,0),"Sin datos")),"")</f>
        <v>9990</v>
      </c>
      <c r="AF67" s="140">
        <f>IFERROR(IF(VLOOKUP(B67,Detalle!$A:$AA,$AF$1,0)=0,"Sin datos",IFERROR(VLOOKUP(B67,Detalle!$A:$AA,$AF$1,0),"Sin datos")),"")</f>
        <v>4</v>
      </c>
      <c r="AG67" s="139">
        <f>IFERROR(IF(VLOOKUP(B67,Detalle!$A:$AA,$AG$1,0)=0,"Sin datos",IFERROR(VLOOKUP(B67,Detalle!$A:$AA,$AG$1,0),"Sin datos")),"")</f>
        <v>9990</v>
      </c>
      <c r="AH67" s="140">
        <f>IFERROR(IF(VLOOKUP(B67,Detalle!$A:$AA,$AH$1,0)=0,"Sin datos",IFERROR(VLOOKUP(B67,Detalle!$A:$AA,$AH$1,0),"Sin datos")),"")</f>
        <v>2</v>
      </c>
      <c r="AI67" s="34" t="str">
        <f t="shared" si="14"/>
        <v>Si</v>
      </c>
      <c r="AJ67" s="141">
        <f t="shared" si="15"/>
        <v>9990</v>
      </c>
      <c r="AK67" s="141" t="str">
        <f t="shared" si="16"/>
        <v>Escenario 5</v>
      </c>
      <c r="AL67" s="34">
        <f>IFERROR(VLOOKUP(AK67,Base!$BJ$37:$BL$45,3,0),0)</f>
        <v>39</v>
      </c>
      <c r="AM67" s="143">
        <f>IF(LOOKUP(AK67,Base!$X$8:$BG$8)=AK67,VLOOKUP(B67,Base!E:BG,AL67,0),0)</f>
        <v>1490</v>
      </c>
      <c r="AN67" s="143"/>
      <c r="AP67" s="144" t="str">
        <f>IF(AM67&lt;=AA67,"REVISAR!","ok")</f>
        <v>REVISAR!</v>
      </c>
    </row>
    <row r="68" spans="2:42" ht="12.95" customHeight="1" x14ac:dyDescent="0.25">
      <c r="B68" s="39" t="s">
        <v>95</v>
      </c>
      <c r="C68" s="32" t="s">
        <v>294</v>
      </c>
      <c r="D68" s="38">
        <f>VLOOKUP(B68,Base!E:G,3,0)</f>
        <v>209</v>
      </c>
      <c r="E68" s="137">
        <f>IFERROR(IF(VLOOKUP(B68,Detalle!$A:$AA,$E$1,0)=0,"Sin datos",IFERROR(VLOOKUP(B68,Detalle!$A:$AA,$E$1,0),"Sin datos")),"")</f>
        <v>5990</v>
      </c>
      <c r="F68" s="138">
        <f>IFERROR(IF(VLOOKUP(B68,Detalle!$A:$AA,$F$1,0)=0,"Sin datos",IFERROR(VLOOKUP(B68,Detalle!$A:$AA,$F$1,0),"Sin datos")),"")</f>
        <v>3</v>
      </c>
      <c r="G68" s="139">
        <f>IFERROR(IF(VLOOKUP(B68,Detalle!$A:$AA,$G$1,0)=0,"Sin datos",IFERROR(VLOOKUP(B68,Detalle!$A:$AA,$G$1,0),"Sin datos")),"")</f>
        <v>5990</v>
      </c>
      <c r="H68" s="140">
        <f>IFERROR(IF(VLOOKUP(B68,Detalle!$A:$AA,$H$1,0)=0,"Sin datos",IFERROR(VLOOKUP(B68,Detalle!$A:$AA,$H$1,0),"Sin datos")),"")</f>
        <v>2</v>
      </c>
      <c r="I68" s="139">
        <f>IFERROR(IF(VLOOKUP(B68,Detalle!$A:$AA,$I$1,0)=0,"Sin datos",IFERROR(VLOOKUP(B68,Detalle!$A:$AA,$I$1,0),"Sin datos")),"")</f>
        <v>4990</v>
      </c>
      <c r="J68" s="140">
        <f>IFERROR(IF(VLOOKUP(B68,Detalle!$A:$AA,$J$1,0)=0,"Sin datos",IFERROR(VLOOKUP(B68,Detalle!$A:$AA,$J$1,0),"Sin datos")),"")</f>
        <v>3</v>
      </c>
      <c r="K68" s="34" t="s">
        <v>293</v>
      </c>
      <c r="L68" s="141">
        <f t="shared" si="9"/>
        <v>4990</v>
      </c>
      <c r="M68" s="142" t="str">
        <f t="shared" si="10"/>
        <v>Escenario 1</v>
      </c>
      <c r="N68" s="34">
        <f>IFERROR(VLOOKUP(M68,Base!$BJ$28:$BL$36,3,0),0)</f>
        <v>21</v>
      </c>
      <c r="O68" s="143">
        <f>IF(LOOKUP(M68,Base!$X$8:$BG$8)=M68,VLOOKUP(B68,Base!E:BG,N68,0),0)</f>
        <v>1490</v>
      </c>
      <c r="P68" s="143"/>
      <c r="Q68" s="139">
        <f>IFERROR(IF(VLOOKUP(B68,Detalle!$A:$AA,$Q$1,0)=0,"Sin datos",IFERROR(VLOOKUP(B68,Detalle!$A:$AA,$Q$1,0),"Sin datos")),"")</f>
        <v>9990</v>
      </c>
      <c r="R68" s="140">
        <f>IFERROR(IF(VLOOKUP(B68,Detalle!$A:$AA,$R$1,0)=0,"Sin datos",IFERROR(VLOOKUP(B68,Detalle!$A:$AA,$R$1,0),"Sin datos")),"")</f>
        <v>1</v>
      </c>
      <c r="S68" s="139">
        <f>IFERROR(IF(VLOOKUP(B68,Detalle!$A:$AA,$S$1,0)=0,"Sin datos",IFERROR(VLOOKUP(B68,Detalle!$A:$AA,$S$1,0),"Sin datos")),"")</f>
        <v>9990</v>
      </c>
      <c r="T68" s="140">
        <f>IFERROR(IF(VLOOKUP(B68,Detalle!$A:$AA,$T$1,0)=0,"Sin datos",IFERROR(VLOOKUP(B68,Detalle!$A:$AA,$T$1,0),"Sin datos")),"")</f>
        <v>1</v>
      </c>
      <c r="U68" s="139">
        <f>IFERROR(IF(VLOOKUP(B68,Detalle!$A:$AA,$U$1,0)=0,"Sin datos",IFERROR(VLOOKUP(B68,Detalle!$A:$AA,$U$1,0),"Sin datos")),"")</f>
        <v>14990</v>
      </c>
      <c r="V68" s="140">
        <f>IFERROR(IF(VLOOKUP(B68,Detalle!$A:$AA,$V$1,0)=0,"Sin datos",IFERROR(VLOOKUP(B68,Detalle!$A:$AA,$V$1,0),"Sin datos")),"")</f>
        <v>3</v>
      </c>
      <c r="W68" s="34" t="str">
        <f t="shared" si="11"/>
        <v>Si</v>
      </c>
      <c r="X68" s="141">
        <f t="shared" si="12"/>
        <v>9990</v>
      </c>
      <c r="Y68" s="141" t="str">
        <f t="shared" si="13"/>
        <v>Escenario 4</v>
      </c>
      <c r="Z68" s="34">
        <f>IFERROR(VLOOKUP(Y68,Base!$BJ$19:$BL$27,3,0),0)</f>
        <v>34</v>
      </c>
      <c r="AA68" s="143">
        <f>IF(LOOKUP(Y68,Base!$X$8:$BG$8)=Y68,VLOOKUP(B68,Base!E:BG,Z68,0),0)</f>
        <v>1490</v>
      </c>
      <c r="AB68" s="143"/>
      <c r="AC68" s="139">
        <f>IFERROR(IF(VLOOKUP(B68,Detalle!$A:$AA,$AC$1,0)=0,"Sin datos",IFERROR(VLOOKUP(B68,Detalle!$A:$AA,$AC$1,0),"Sin datos")),"")</f>
        <v>13990</v>
      </c>
      <c r="AD68" s="140">
        <f>IFERROR(IF(VLOOKUP(B68,Detalle!$A:$AA,$AD$1,0)=0,"Sin datos",IFERROR(VLOOKUP(B68,Detalle!$A:$AA,$AD$1,0),"Sin datos")),"")</f>
        <v>3</v>
      </c>
      <c r="AE68" s="139">
        <f>IFERROR(IF(VLOOKUP(B68,Detalle!$A:$AA,$AE$1,0)=0,"Sin datos",IFERROR(VLOOKUP(B68,Detalle!$A:$AA,$AE$1,0),"Sin datos")),"")</f>
        <v>9990</v>
      </c>
      <c r="AF68" s="140">
        <f>IFERROR(IF(VLOOKUP(B68,Detalle!$A:$AA,$AF$1,0)=0,"Sin datos",IFERROR(VLOOKUP(B68,Detalle!$A:$AA,$AF$1,0),"Sin datos")),"")</f>
        <v>8</v>
      </c>
      <c r="AG68" s="139">
        <f>IFERROR(IF(VLOOKUP(B68,Detalle!$A:$AA,$AG$1,0)=0,"Sin datos",IFERROR(VLOOKUP(B68,Detalle!$A:$AA,$AG$1,0),"Sin datos")),"")</f>
        <v>14990</v>
      </c>
      <c r="AH68" s="140">
        <f>IFERROR(IF(VLOOKUP(B68,Detalle!$A:$AA,$AH$1,0)=0,"Sin datos",IFERROR(VLOOKUP(B68,Detalle!$A:$AA,$AH$1,0),"Sin datos")),"")</f>
        <v>2</v>
      </c>
      <c r="AI68" s="34" t="str">
        <f t="shared" si="14"/>
        <v>Si</v>
      </c>
      <c r="AJ68" s="141">
        <f t="shared" si="15"/>
        <v>9990</v>
      </c>
      <c r="AK68" s="141" t="str">
        <f t="shared" si="16"/>
        <v>Escenario 1</v>
      </c>
      <c r="AL68" s="34">
        <f>IFERROR(VLOOKUP(AK68,Base!$BJ$37:$BL$45,3,0),0)</f>
        <v>23</v>
      </c>
      <c r="AM68" s="143">
        <f>IF(LOOKUP(AK68,Base!$X$8:$BG$8)=AK68,VLOOKUP(B68,Base!E:BG,AL68,0),0)</f>
        <v>1490</v>
      </c>
      <c r="AN68" s="143"/>
      <c r="AP68" s="144"/>
    </row>
    <row r="69" spans="2:42" ht="12.95" customHeight="1" x14ac:dyDescent="0.25">
      <c r="B69" s="39" t="s">
        <v>50</v>
      </c>
      <c r="C69" s="32" t="s">
        <v>294</v>
      </c>
      <c r="D69" s="38">
        <f>VLOOKUP(B69,Base!E:G,3,0)</f>
        <v>295</v>
      </c>
      <c r="E69" s="137">
        <f>IFERROR(IF(VLOOKUP(B69,Detalle!$A:$AA,$E$1,0)=0,"Sin datos",IFERROR(VLOOKUP(B69,Detalle!$A:$AA,$E$1,0),"Sin datos")),"")</f>
        <v>14490</v>
      </c>
      <c r="F69" s="138">
        <f>IFERROR(IF(VLOOKUP(B69,Detalle!$A:$AA,$F$1,0)=0,"Sin datos",IFERROR(VLOOKUP(B69,Detalle!$A:$AA,$F$1,0),"Sin datos")),"")</f>
        <v>12</v>
      </c>
      <c r="G69" s="139">
        <f>IFERROR(IF(VLOOKUP(B69,Detalle!$A:$AA,$G$1,0)=0,"Sin datos",IFERROR(VLOOKUP(B69,Detalle!$A:$AA,$G$1,0),"Sin datos")),"")</f>
        <v>14550</v>
      </c>
      <c r="H69" s="140">
        <f>IFERROR(IF(VLOOKUP(B69,Detalle!$A:$AA,$H$1,0)=0,"Sin datos",IFERROR(VLOOKUP(B69,Detalle!$A:$AA,$H$1,0),"Sin datos")),"")</f>
        <v>11</v>
      </c>
      <c r="I69" s="139" t="str">
        <f>IFERROR(IF(VLOOKUP(B69,Detalle!$A:$AA,$I$1,0)=0,"Sin datos",IFERROR(VLOOKUP(B69,Detalle!$A:$AA,$I$1,0),"Sin datos")),"")</f>
        <v>Sin datos</v>
      </c>
      <c r="J69" s="140" t="str">
        <f>IFERROR(IF(VLOOKUP(B69,Detalle!$A:$AA,$J$1,0)=0,"Sin datos",IFERROR(VLOOKUP(B69,Detalle!$A:$AA,$J$1,0),"Sin datos")),"")</f>
        <v>Sin datos</v>
      </c>
      <c r="K69" s="34" t="s">
        <v>293</v>
      </c>
      <c r="L69" s="141">
        <f t="shared" ref="L69:L97" si="18">MIN(E69,G69,I69)</f>
        <v>14490</v>
      </c>
      <c r="M69" s="142" t="str">
        <f t="shared" ref="M69:M100" si="19">IFERROR(IF(MIN(H69,J69)=F69,IF(G69=I69,"Escenario 5","Escenario 4"),IF(MIN(H69,J69)&lt;F69,IF(AND(F69-2&lt;=MIN(H69,J69),G69&lt;&gt;I69),"Escenario 1",IF(AND(F69-2&lt;=MIN(H69,J69),G69=I69),"Escenario 2","Escenario 3")),IF(MIN(H69,J69)&gt;F69,IF(AND(F69+2&gt;=MIN(H69,J69),G69=I69),"Escenario 7",IF(AND(F69+2&gt;=MIN(H69,J69),G69&lt;&gt;I69),"Escenario 6",IF(F69+5&lt;=MIN(H69,J69),"Escenario 9","Escenario 8"))),"error"))),"Falta info")</f>
        <v>Escenario 1</v>
      </c>
      <c r="N69" s="34">
        <f>IFERROR(VLOOKUP(M69,Base!$BJ$28:$BL$36,3,0),0)</f>
        <v>21</v>
      </c>
      <c r="O69" s="143">
        <f>IF(LOOKUP(M69,Base!$X$8:$BG$8)=M69,VLOOKUP(B69,Base!E:BG,N69,0),0)</f>
        <v>1490</v>
      </c>
      <c r="P69" s="143"/>
      <c r="Q69" s="139">
        <f>IFERROR(IF(VLOOKUP(B69,Detalle!$A:$AA,$Q$1,0)=0,"Sin datos",IFERROR(VLOOKUP(B69,Detalle!$A:$AA,$Q$1,0),"Sin datos")),"")</f>
        <v>29990</v>
      </c>
      <c r="R69" s="140">
        <f>IFERROR(IF(VLOOKUP(B69,Detalle!$A:$AA,$R$1,0)=0,"Sin datos",IFERROR(VLOOKUP(B69,Detalle!$A:$AA,$R$1,0),"Sin datos")),"")</f>
        <v>14</v>
      </c>
      <c r="S69" s="139">
        <f>IFERROR(IF(VLOOKUP(B69,Detalle!$A:$AA,$S$1,0)=0,"Sin datos",IFERROR(VLOOKUP(B69,Detalle!$A:$AA,$S$1,0),"Sin datos")),"")</f>
        <v>29990</v>
      </c>
      <c r="T69" s="140">
        <f>IFERROR(IF(VLOOKUP(B69,Detalle!$A:$AA,$T$1,0)=0,"Sin datos",IFERROR(VLOOKUP(B69,Detalle!$A:$AA,$T$1,0),"Sin datos")),"")</f>
        <v>11</v>
      </c>
      <c r="U69" s="139" t="str">
        <f>IFERROR(IF(VLOOKUP(B69,Detalle!$A:$AA,$U$1,0)=0,"Sin datos",IFERROR(VLOOKUP(B69,Detalle!$A:$AA,$U$1,0),"Sin datos")),"")</f>
        <v>Sin datos</v>
      </c>
      <c r="V69" s="140" t="str">
        <f>IFERROR(IF(VLOOKUP(B69,Detalle!$A:$AA,$V$1,0)=0,"Sin datos",IFERROR(VLOOKUP(B69,Detalle!$A:$AA,$V$1,0),"Sin datos")),"")</f>
        <v>Sin datos</v>
      </c>
      <c r="W69" s="34" t="str">
        <f t="shared" ref="W69:W97" si="20">IF(P69="",IF(MIN(Q69,S69,U69)&gt;E69,"Si","No"),IF(MIN(Q69,S69,U69)&gt;P69,"Si","No"))</f>
        <v>Si</v>
      </c>
      <c r="X69" s="141">
        <f t="shared" ref="X69:X100" si="21">MIN(Q69,S69,U69)</f>
        <v>29990</v>
      </c>
      <c r="Y69" s="141" t="str">
        <f t="shared" ref="Y69:Y100" si="22">IFERROR(IF(MIN(T69,V69)=R69,IF(S69=U69,"Escenario 5","Escenario 4"),IF(MIN(T69,V69)&lt;R69,IF(AND(R69-2&lt;=MIN(T69,V69),S69&lt;&gt;U69),"Escenario 1",IF(AND(R69-2&lt;=MIN(T69,V69),S69=U69),"Escenario 2","Escenario 3")),IF(MIN(T69,V69)&gt;R69,IF(AND(R69+2&gt;=MIN(T69,V69),S69=U69),"Escenario 7",IF(AND(R69+2&gt;=MIN(T69,V69),S69&lt;&gt;U69),"Escenario 6",IF(R69+5&lt;=MIN(T69,V69),"Escenario 9","Escenario 8"))),"error"))),"Falta info")</f>
        <v>Escenario 3</v>
      </c>
      <c r="Z69" s="34">
        <f>IFERROR(VLOOKUP(Y69,Base!$BJ$19:$BL$27,3,0),0)</f>
        <v>30</v>
      </c>
      <c r="AA69" s="143" t="str">
        <f>IF(LOOKUP(Y69,Base!$X$8:$BG$8)=Y69,VLOOKUP(B69,Base!E:BG,Z69,0),0)</f>
        <v>Manual</v>
      </c>
      <c r="AB69" s="143"/>
      <c r="AC69" s="139">
        <f>IFERROR(IF(VLOOKUP(B69,Detalle!$A:$AA,$AC$1,0)=0,"Sin datos",IFERROR(VLOOKUP(B69,Detalle!$A:$AA,$AC$1,0),"Sin datos")),"")</f>
        <v>52990</v>
      </c>
      <c r="AD69" s="140">
        <f>IFERROR(IF(VLOOKUP(B69,Detalle!$A:$AA,$AD$1,0)=0,"Sin datos",IFERROR(VLOOKUP(B69,Detalle!$A:$AA,$AD$1,0),"Sin datos")),"")</f>
        <v>14</v>
      </c>
      <c r="AE69" s="139">
        <f>IFERROR(IF(VLOOKUP(B69,Detalle!$A:$AA,$AE$1,0)=0,"Sin datos",IFERROR(VLOOKUP(B69,Detalle!$A:$AA,$AE$1,0),"Sin datos")),"")</f>
        <v>97500</v>
      </c>
      <c r="AF69" s="140">
        <f>IFERROR(IF(VLOOKUP(B69,Detalle!$A:$AA,$AF$1,0)=0,"Sin datos",IFERROR(VLOOKUP(B69,Detalle!$A:$AA,$AF$1,0),"Sin datos")),"")</f>
        <v>18</v>
      </c>
      <c r="AG69" s="139" t="str">
        <f>IFERROR(IF(VLOOKUP(B69,Detalle!$A:$AA,$AG$1,0)=0,"Sin datos",IFERROR(VLOOKUP(B69,Detalle!$A:$AA,$AG$1,0),"Sin datos")),"")</f>
        <v>Sin datos</v>
      </c>
      <c r="AH69" s="140" t="str">
        <f>IFERROR(IF(VLOOKUP(B69,Detalle!$A:$AA,$AH$1,0)=0,"Sin datos",IFERROR(VLOOKUP(B69,Detalle!$A:$AA,$AH$1,0),"Sin datos")),"")</f>
        <v>Sin datos</v>
      </c>
      <c r="AI69" s="34" t="str">
        <f t="shared" ref="AI69:AI100" si="23">IF(AB69="",IF(MIN(AC69,AE69,AG69)&gt;E69,"Si","No"),IF(MIN(AC69,AG69,AG69)&gt;AB69,"Si","No"))</f>
        <v>Si</v>
      </c>
      <c r="AJ69" s="141">
        <f t="shared" ref="AJ69:AJ100" si="24">MIN(AC69,AE69,AG69)</f>
        <v>52990</v>
      </c>
      <c r="AK69" s="141" t="str">
        <f t="shared" ref="AK69:AK100" si="25">IFERROR(IF(MIN(AF69,AH69)=AD69,IF(AE69=AG69,"Escenario 5","Escenario 4"),IF(MIN(AF69,AH69)&lt;AD69,IF(AND(AD69-2&lt;=MIN(AF69,AH69),AE69&lt;&gt;AG69),"Escenario 1",IF(AND(AD69-2&lt;=MIN(AF69,AH69),AE69=AG69),"Escenario 2","Escenario 3")),IF(MIN(AF69,AH69)&gt;AD69,IF(AND(AD69+2&gt;=MIN(AF69,AH69),AE69=AG69),"Escenario 7",IF(AND(AD69+2&gt;=MIN(AF69,AH69),AE69&lt;&gt;AG69),"Escenario 6",IF(AD69+5&lt;=MIN(AF69,AH69),"Escenario 9","Escenario 8"))),"error"))),"Falta info")</f>
        <v>Escenario 8</v>
      </c>
      <c r="AL69" s="34">
        <f>IFERROR(VLOOKUP(AK69,Base!$BJ$37:$BL$45,3,0),0)</f>
        <v>51</v>
      </c>
      <c r="AM69" s="143">
        <f>IF(LOOKUP(AK69,Base!$X$8:$BG$8)=AK69,VLOOKUP(B69,Base!E:BG,AL69,0),0)</f>
        <v>1490</v>
      </c>
      <c r="AN69" s="143">
        <v>52990</v>
      </c>
      <c r="AP69" s="144" t="str">
        <f>IF(AM69&lt;=AA69,"REVISAR!","ok")</f>
        <v>REVISAR!</v>
      </c>
    </row>
    <row r="70" spans="2:42" ht="12.95" customHeight="1" x14ac:dyDescent="0.25">
      <c r="B70" s="39" t="s">
        <v>100</v>
      </c>
      <c r="C70" s="32" t="s">
        <v>294</v>
      </c>
      <c r="D70" s="38">
        <f>VLOOKUP(B70,Base!E:G,3,0)</f>
        <v>126</v>
      </c>
      <c r="E70" s="137">
        <f>IFERROR(IF(VLOOKUP(B70,Detalle!$A:$AA,$E$1,0)=0,"Sin datos",IFERROR(VLOOKUP(B70,Detalle!$A:$AA,$E$1,0),"Sin datos")),"")</f>
        <v>5990</v>
      </c>
      <c r="F70" s="138">
        <f>IFERROR(IF(VLOOKUP(B70,Detalle!$A:$AA,$F$1,0)=0,"Sin datos",IFERROR(VLOOKUP(B70,Detalle!$A:$AA,$F$1,0),"Sin datos")),"")</f>
        <v>2</v>
      </c>
      <c r="G70" s="139">
        <f>IFERROR(IF(VLOOKUP(B70,Detalle!$A:$AA,$G$1,0)=0,"Sin datos",IFERROR(VLOOKUP(B70,Detalle!$A:$AA,$G$1,0),"Sin datos")),"")</f>
        <v>5990</v>
      </c>
      <c r="H70" s="140">
        <f>IFERROR(IF(VLOOKUP(B70,Detalle!$A:$AA,$H$1,0)=0,"Sin datos",IFERROR(VLOOKUP(B70,Detalle!$A:$AA,$H$1,0),"Sin datos")),"")</f>
        <v>1</v>
      </c>
      <c r="I70" s="139">
        <f>IFERROR(IF(VLOOKUP(B70,Detalle!$A:$AA,$I$1,0)=0,"Sin datos",IFERROR(VLOOKUP(B70,Detalle!$A:$AA,$I$1,0),"Sin datos")),"")</f>
        <v>5990</v>
      </c>
      <c r="J70" s="140">
        <f>IFERROR(IF(VLOOKUP(B70,Detalle!$A:$AA,$J$1,0)=0,"Sin datos",IFERROR(VLOOKUP(B70,Detalle!$A:$AA,$J$1,0),"Sin datos")),"")</f>
        <v>4</v>
      </c>
      <c r="K70" s="34" t="s">
        <v>293</v>
      </c>
      <c r="L70" s="141">
        <f t="shared" si="18"/>
        <v>5990</v>
      </c>
      <c r="M70" s="142" t="str">
        <f t="shared" si="19"/>
        <v>Escenario 2</v>
      </c>
      <c r="N70" s="34">
        <f>IFERROR(VLOOKUP(M70,Base!$BJ$28:$BL$36,3,0),0)</f>
        <v>25</v>
      </c>
      <c r="O70" s="143">
        <f>IF(LOOKUP(M70,Base!$X$8:$BG$8)=M70,VLOOKUP(B70,Base!E:BG,N70,0),0)</f>
        <v>1490</v>
      </c>
      <c r="P70" s="143"/>
      <c r="Q70" s="139">
        <f>IFERROR(IF(VLOOKUP(B70,Detalle!$A:$AA,$Q$1,0)=0,"Sin datos",IFERROR(VLOOKUP(B70,Detalle!$A:$AA,$Q$1,0),"Sin datos")),"")</f>
        <v>9990</v>
      </c>
      <c r="R70" s="140">
        <f>IFERROR(IF(VLOOKUP(B70,Detalle!$A:$AA,$R$1,0)=0,"Sin datos",IFERROR(VLOOKUP(B70,Detalle!$A:$AA,$R$1,0),"Sin datos")),"")</f>
        <v>3</v>
      </c>
      <c r="S70" s="139">
        <f>IFERROR(IF(VLOOKUP(B70,Detalle!$A:$AA,$S$1,0)=0,"Sin datos",IFERROR(VLOOKUP(B70,Detalle!$A:$AA,$S$1,0),"Sin datos")),"")</f>
        <v>10850</v>
      </c>
      <c r="T70" s="140">
        <f>IFERROR(IF(VLOOKUP(B70,Detalle!$A:$AA,$T$1,0)=0,"Sin datos",IFERROR(VLOOKUP(B70,Detalle!$A:$AA,$T$1,0),"Sin datos")),"")</f>
        <v>1</v>
      </c>
      <c r="U70" s="139">
        <f>IFERROR(IF(VLOOKUP(B70,Detalle!$A:$AA,$U$1,0)=0,"Sin datos",IFERROR(VLOOKUP(B70,Detalle!$A:$AA,$U$1,0),"Sin datos")),"")</f>
        <v>10990</v>
      </c>
      <c r="V70" s="140">
        <f>IFERROR(IF(VLOOKUP(B70,Detalle!$A:$AA,$V$1,0)=0,"Sin datos",IFERROR(VLOOKUP(B70,Detalle!$A:$AA,$V$1,0),"Sin datos")),"")</f>
        <v>4</v>
      </c>
      <c r="W70" s="34" t="str">
        <f t="shared" si="20"/>
        <v>Si</v>
      </c>
      <c r="X70" s="141">
        <f t="shared" si="21"/>
        <v>9990</v>
      </c>
      <c r="Y70" s="141" t="str">
        <f t="shared" si="22"/>
        <v>Escenario 1</v>
      </c>
      <c r="Z70" s="34">
        <f>IFERROR(VLOOKUP(Y70,Base!$BJ$19:$BL$27,3,0),0)</f>
        <v>22</v>
      </c>
      <c r="AA70" s="143">
        <f>IF(LOOKUP(Y70,Base!$X$8:$BG$8)=Y70,VLOOKUP(B70,Base!E:BG,Z70,0),0)</f>
        <v>1490</v>
      </c>
      <c r="AB70" s="143"/>
      <c r="AC70" s="139">
        <f>IFERROR(IF(VLOOKUP(B70,Detalle!$A:$AA,$AC$1,0)=0,"Sin datos",IFERROR(VLOOKUP(B70,Detalle!$A:$AA,$AC$1,0),"Sin datos")),"")</f>
        <v>13990</v>
      </c>
      <c r="AD70" s="140">
        <f>IFERROR(IF(VLOOKUP(B70,Detalle!$A:$AA,$AD$1,0)=0,"Sin datos",IFERROR(VLOOKUP(B70,Detalle!$A:$AA,$AD$1,0),"Sin datos")),"")</f>
        <v>2</v>
      </c>
      <c r="AE70" s="139">
        <f>IFERROR(IF(VLOOKUP(B70,Detalle!$A:$AA,$AE$1,0)=0,"Sin datos",IFERROR(VLOOKUP(B70,Detalle!$A:$AA,$AE$1,0),"Sin datos")),"")</f>
        <v>10850</v>
      </c>
      <c r="AF70" s="140">
        <f>IFERROR(IF(VLOOKUP(B70,Detalle!$A:$AA,$AF$1,0)=0,"Sin datos",IFERROR(VLOOKUP(B70,Detalle!$A:$AA,$AF$1,0),"Sin datos")),"")</f>
        <v>8</v>
      </c>
      <c r="AG70" s="139">
        <f>IFERROR(IF(VLOOKUP(B70,Detalle!$A:$AA,$AG$1,0)=0,"Sin datos",IFERROR(VLOOKUP(B70,Detalle!$A:$AA,$AG$1,0),"Sin datos")),"")</f>
        <v>10990</v>
      </c>
      <c r="AH70" s="140">
        <f>IFERROR(IF(VLOOKUP(B70,Detalle!$A:$AA,$AH$1,0)=0,"Sin datos",IFERROR(VLOOKUP(B70,Detalle!$A:$AA,$AH$1,0),"Sin datos")),"")</f>
        <v>7</v>
      </c>
      <c r="AI70" s="34" t="str">
        <f t="shared" si="23"/>
        <v>Si</v>
      </c>
      <c r="AJ70" s="141">
        <f t="shared" si="24"/>
        <v>10850</v>
      </c>
      <c r="AK70" s="141" t="str">
        <f t="shared" si="25"/>
        <v>Escenario 9</v>
      </c>
      <c r="AL70" s="34">
        <f>IFERROR(VLOOKUP(AK70,Base!$BJ$37:$BL$45,3,0),0)</f>
        <v>55</v>
      </c>
      <c r="AM70" s="143" t="str">
        <f>IF(LOOKUP(AK70,Base!$X$8:$BG$8)=AK70,VLOOKUP(B70,Base!E:BG,AL70,0),0)</f>
        <v>Manual</v>
      </c>
      <c r="AN70" s="143">
        <v>13990</v>
      </c>
      <c r="AP70" s="144" t="str">
        <f>IF(AM70&lt;=AA70,"REVISAR!","ok")</f>
        <v>ok</v>
      </c>
    </row>
    <row r="71" spans="2:42" ht="12.95" customHeight="1" x14ac:dyDescent="0.25">
      <c r="B71" s="39" t="s">
        <v>74</v>
      </c>
      <c r="C71" s="32" t="s">
        <v>294</v>
      </c>
      <c r="D71" s="38">
        <f>VLOOKUP(B71,Base!E:G,3,0)</f>
        <v>6</v>
      </c>
      <c r="E71" s="137">
        <f>IFERROR(IF(VLOOKUP(B71,Detalle!$A:$AA,$E$1,0)=0,"Sin datos",IFERROR(VLOOKUP(B71,Detalle!$A:$AA,$E$1,0),"Sin datos")),"")</f>
        <v>11990</v>
      </c>
      <c r="F71" s="138">
        <f>IFERROR(IF(VLOOKUP(B71,Detalle!$A:$AA,$F$1,0)=0,"Sin datos",IFERROR(VLOOKUP(B71,Detalle!$A:$AA,$F$1,0),"Sin datos")),"")</f>
        <v>5</v>
      </c>
      <c r="G71" s="139">
        <f>IFERROR(IF(VLOOKUP(B71,Detalle!$A:$AA,$G$1,0)=0,"Sin datos",IFERROR(VLOOKUP(B71,Detalle!$A:$AA,$G$1,0),"Sin datos")),"")</f>
        <v>11850</v>
      </c>
      <c r="H71" s="140">
        <f>IFERROR(IF(VLOOKUP(B71,Detalle!$A:$AA,$H$1,0)=0,"Sin datos",IFERROR(VLOOKUP(B71,Detalle!$A:$AA,$H$1,0),"Sin datos")),"")</f>
        <v>4</v>
      </c>
      <c r="I71" s="139">
        <f>IFERROR(IF(VLOOKUP(B71,Detalle!$A:$AA,$I$1,0)=0,"Sin datos",IFERROR(VLOOKUP(B71,Detalle!$A:$AA,$I$1,0),"Sin datos")),"")</f>
        <v>10990</v>
      </c>
      <c r="J71" s="140">
        <f>IFERROR(IF(VLOOKUP(B71,Detalle!$A:$AA,$J$1,0)=0,"Sin datos",IFERROR(VLOOKUP(B71,Detalle!$A:$AA,$J$1,0),"Sin datos")),"")</f>
        <v>7</v>
      </c>
      <c r="K71" s="34" t="s">
        <v>293</v>
      </c>
      <c r="L71" s="141">
        <f t="shared" si="18"/>
        <v>10990</v>
      </c>
      <c r="M71" s="142" t="str">
        <f t="shared" si="19"/>
        <v>Escenario 1</v>
      </c>
      <c r="N71" s="34">
        <f>IFERROR(VLOOKUP(M71,Base!$BJ$28:$BL$36,3,0),0)</f>
        <v>21</v>
      </c>
      <c r="O71" s="143">
        <f>IF(LOOKUP(M71,Base!$X$8:$BG$8)=M71,VLOOKUP(B71,Base!E:BG,N71,0),0)</f>
        <v>1490</v>
      </c>
      <c r="P71" s="143"/>
      <c r="Q71" s="139">
        <f>IFERROR(IF(VLOOKUP(B71,Detalle!$A:$AA,$Q$1,0)=0,"Sin datos",IFERROR(VLOOKUP(B71,Detalle!$A:$AA,$Q$1,0),"Sin datos")),"")</f>
        <v>21990</v>
      </c>
      <c r="R71" s="140">
        <f>IFERROR(IF(VLOOKUP(B71,Detalle!$A:$AA,$R$1,0)=0,"Sin datos",IFERROR(VLOOKUP(B71,Detalle!$A:$AA,$R$1,0),"Sin datos")),"")</f>
        <v>8</v>
      </c>
      <c r="S71" s="139">
        <f>IFERROR(IF(VLOOKUP(B71,Detalle!$A:$AA,$S$1,0)=0,"Sin datos",IFERROR(VLOOKUP(B71,Detalle!$A:$AA,$S$1,0),"Sin datos")),"")</f>
        <v>21990</v>
      </c>
      <c r="T71" s="140">
        <f>IFERROR(IF(VLOOKUP(B71,Detalle!$A:$AA,$T$1,0)=0,"Sin datos",IFERROR(VLOOKUP(B71,Detalle!$A:$AA,$T$1,0),"Sin datos")),"")</f>
        <v>4</v>
      </c>
      <c r="U71" s="139">
        <f>IFERROR(IF(VLOOKUP(B71,Detalle!$A:$AA,$U$1,0)=0,"Sin datos",IFERROR(VLOOKUP(B71,Detalle!$A:$AA,$U$1,0),"Sin datos")),"")</f>
        <v>24990</v>
      </c>
      <c r="V71" s="140">
        <f>IFERROR(IF(VLOOKUP(B71,Detalle!$A:$AA,$V$1,0)=0,"Sin datos",IFERROR(VLOOKUP(B71,Detalle!$A:$AA,$V$1,0),"Sin datos")),"")</f>
        <v>9</v>
      </c>
      <c r="W71" s="34" t="str">
        <f t="shared" si="20"/>
        <v>Si</v>
      </c>
      <c r="X71" s="141">
        <f t="shared" si="21"/>
        <v>21990</v>
      </c>
      <c r="Y71" s="141" t="str">
        <f t="shared" si="22"/>
        <v>Escenario 3</v>
      </c>
      <c r="Z71" s="34">
        <f>IFERROR(VLOOKUP(Y71,Base!$BJ$19:$BL$27,3,0),0)</f>
        <v>30</v>
      </c>
      <c r="AA71" s="145" t="str">
        <f>IF(LOOKUP(Y71,Base!$X$8:$BG$8)=Y71,VLOOKUP(B71,Base!E:BG,Z71,0),0)</f>
        <v>Manual</v>
      </c>
      <c r="AB71" s="145">
        <v>21990</v>
      </c>
      <c r="AC71" s="139">
        <f>IFERROR(IF(VLOOKUP(B71,Detalle!$A:$AA,$AC$1,0)=0,"Sin datos",IFERROR(VLOOKUP(B71,Detalle!$A:$AA,$AC$1,0),"Sin datos")),"")</f>
        <v>29990</v>
      </c>
      <c r="AD71" s="140">
        <f>IFERROR(IF(VLOOKUP(B71,Detalle!$A:$AA,$AD$1,0)=0,"Sin datos",IFERROR(VLOOKUP(B71,Detalle!$A:$AA,$AD$1,0),"Sin datos")),"")</f>
        <v>5</v>
      </c>
      <c r="AE71" s="139">
        <f>IFERROR(IF(VLOOKUP(B71,Detalle!$A:$AA,$AE$1,0)=0,"Sin datos",IFERROR(VLOOKUP(B71,Detalle!$A:$AA,$AE$1,0),"Sin datos")),"")</f>
        <v>29990</v>
      </c>
      <c r="AF71" s="140">
        <f>IFERROR(IF(VLOOKUP(B71,Detalle!$A:$AA,$AF$1,0)=0,"Sin datos",IFERROR(VLOOKUP(B71,Detalle!$A:$AA,$AF$1,0),"Sin datos")),"")</f>
        <v>11</v>
      </c>
      <c r="AG71" s="139">
        <f>IFERROR(IF(VLOOKUP(B71,Detalle!$A:$AA,$AG$1,0)=0,"Sin datos",IFERROR(VLOOKUP(B71,Detalle!$A:$AA,$AG$1,0),"Sin datos")),"")</f>
        <v>24990</v>
      </c>
      <c r="AH71" s="140">
        <f>IFERROR(IF(VLOOKUP(B71,Detalle!$A:$AA,$AH$1,0)=0,"Sin datos",IFERROR(VLOOKUP(B71,Detalle!$A:$AA,$AH$1,0),"Sin datos")),"")</f>
        <v>9</v>
      </c>
      <c r="AI71" s="34" t="str">
        <f t="shared" si="23"/>
        <v>Si</v>
      </c>
      <c r="AJ71" s="141">
        <f t="shared" si="24"/>
        <v>24990</v>
      </c>
      <c r="AK71" s="141" t="str">
        <f t="shared" si="25"/>
        <v>Escenario 8</v>
      </c>
      <c r="AL71" s="34">
        <f>IFERROR(VLOOKUP(AK71,Base!$BJ$37:$BL$45,3,0),0)</f>
        <v>51</v>
      </c>
      <c r="AM71" s="145">
        <f>IF(LOOKUP(AK71,Base!$X$8:$BG$8)=AK71,VLOOKUP(B71,Base!E:BG,AL71,0),0)</f>
        <v>1490</v>
      </c>
      <c r="AN71" s="145">
        <v>29990</v>
      </c>
      <c r="AP71" s="144" t="str">
        <f>IF(AM71&lt;=AA71,"REVISAR!","ok")</f>
        <v>REVISAR!</v>
      </c>
    </row>
    <row r="72" spans="2:42" ht="12.95" customHeight="1" x14ac:dyDescent="0.25">
      <c r="B72" s="39" t="s">
        <v>82</v>
      </c>
      <c r="C72" s="32" t="s">
        <v>294</v>
      </c>
      <c r="D72" s="38">
        <f>VLOOKUP(B72,Base!E:G,3,0)</f>
        <v>83</v>
      </c>
      <c r="E72" s="137">
        <f>IFERROR(IF(VLOOKUP(B72,Detalle!$A:$AA,$E$1,0)=0,"Sin datos",IFERROR(VLOOKUP(B72,Detalle!$A:$AA,$E$1,0),"Sin datos")),"")</f>
        <v>6490</v>
      </c>
      <c r="F72" s="138">
        <f>IFERROR(IF(VLOOKUP(B72,Detalle!$A:$AA,$F$1,0)=0,"Sin datos",IFERROR(VLOOKUP(B72,Detalle!$A:$AA,$F$1,0),"Sin datos")),"")</f>
        <v>2</v>
      </c>
      <c r="G72" s="139">
        <f>IFERROR(IF(VLOOKUP(B72,Detalle!$A:$AA,$G$1,0)=0,"Sin datos",IFERROR(VLOOKUP(B72,Detalle!$A:$AA,$G$1,0),"Sin datos")),"")</f>
        <v>6650</v>
      </c>
      <c r="H72" s="140">
        <f>IFERROR(IF(VLOOKUP(B72,Detalle!$A:$AA,$H$1,0)=0,"Sin datos",IFERROR(VLOOKUP(B72,Detalle!$A:$AA,$H$1,0),"Sin datos")),"")</f>
        <v>1</v>
      </c>
      <c r="I72" s="139">
        <f>IFERROR(IF(VLOOKUP(B72,Detalle!$A:$AA,$I$1,0)=0,"Sin datos",IFERROR(VLOOKUP(B72,Detalle!$A:$AA,$I$1,0),"Sin datos")),"")</f>
        <v>4990</v>
      </c>
      <c r="J72" s="140">
        <f>IFERROR(IF(VLOOKUP(B72,Detalle!$A:$AA,$J$1,0)=0,"Sin datos",IFERROR(VLOOKUP(B72,Detalle!$A:$AA,$J$1,0),"Sin datos")),"")</f>
        <v>3</v>
      </c>
      <c r="K72" s="34" t="s">
        <v>293</v>
      </c>
      <c r="L72" s="141">
        <f t="shared" si="18"/>
        <v>4990</v>
      </c>
      <c r="M72" s="142" t="str">
        <f t="shared" si="19"/>
        <v>Escenario 1</v>
      </c>
      <c r="N72" s="34">
        <f>IFERROR(VLOOKUP(M72,Base!$BJ$28:$BL$36,3,0),0)</f>
        <v>21</v>
      </c>
      <c r="O72" s="143">
        <f>IF(LOOKUP(M72,Base!$X$8:$BG$8)=M72,VLOOKUP(B72,Base!E:BG,N72,0),0)</f>
        <v>1490</v>
      </c>
      <c r="P72" s="143"/>
      <c r="Q72" s="139">
        <f>IFERROR(IF(VLOOKUP(B72,Detalle!$A:$AA,$Q$1,0)=0,"Sin datos",IFERROR(VLOOKUP(B72,Detalle!$A:$AA,$Q$1,0),"Sin datos")),"")</f>
        <v>10990</v>
      </c>
      <c r="R72" s="140">
        <f>IFERROR(IF(VLOOKUP(B72,Detalle!$A:$AA,$R$1,0)=0,"Sin datos",IFERROR(VLOOKUP(B72,Detalle!$A:$AA,$R$1,0),"Sin datos")),"")</f>
        <v>3</v>
      </c>
      <c r="S72" s="139">
        <f>IFERROR(IF(VLOOKUP(B72,Detalle!$A:$AA,$S$1,0)=0,"Sin datos",IFERROR(VLOOKUP(B72,Detalle!$A:$AA,$S$1,0),"Sin datos")),"")</f>
        <v>11750</v>
      </c>
      <c r="T72" s="140">
        <f>IFERROR(IF(VLOOKUP(B72,Detalle!$A:$AA,$T$1,0)=0,"Sin datos",IFERROR(VLOOKUP(B72,Detalle!$A:$AA,$T$1,0),"Sin datos")),"")</f>
        <v>1</v>
      </c>
      <c r="U72" s="139">
        <f>IFERROR(IF(VLOOKUP(B72,Detalle!$A:$AA,$U$1,0)=0,"Sin datos",IFERROR(VLOOKUP(B72,Detalle!$A:$AA,$U$1,0),"Sin datos")),"")</f>
        <v>9990</v>
      </c>
      <c r="V72" s="140">
        <f>IFERROR(IF(VLOOKUP(B72,Detalle!$A:$AA,$V$1,0)=0,"Sin datos",IFERROR(VLOOKUP(B72,Detalle!$A:$AA,$V$1,0),"Sin datos")),"")</f>
        <v>8</v>
      </c>
      <c r="W72" s="34" t="str">
        <f t="shared" si="20"/>
        <v>Si</v>
      </c>
      <c r="X72" s="141">
        <f t="shared" si="21"/>
        <v>9990</v>
      </c>
      <c r="Y72" s="141" t="str">
        <f t="shared" si="22"/>
        <v>Escenario 1</v>
      </c>
      <c r="Z72" s="34">
        <f>IFERROR(VLOOKUP(Y72,Base!$BJ$19:$BL$27,3,0),0)</f>
        <v>22</v>
      </c>
      <c r="AA72" s="143">
        <f>IF(LOOKUP(Y72,Base!$X$8:$BG$8)=Y72,VLOOKUP(B72,Base!E:BG,Z72,0),0)</f>
        <v>1490</v>
      </c>
      <c r="AB72" s="143"/>
      <c r="AC72" s="139">
        <f>IFERROR(IF(VLOOKUP(B72,Detalle!$A:$AA,$AC$1,0)=0,"Sin datos",IFERROR(VLOOKUP(B72,Detalle!$A:$AA,$AC$1,0),"Sin datos")),"")</f>
        <v>13990</v>
      </c>
      <c r="AD72" s="140">
        <f>IFERROR(IF(VLOOKUP(B72,Detalle!$A:$AA,$AD$1,0)=0,"Sin datos",IFERROR(VLOOKUP(B72,Detalle!$A:$AA,$AD$1,0),"Sin datos")),"")</f>
        <v>2</v>
      </c>
      <c r="AE72" s="139">
        <f>IFERROR(IF(VLOOKUP(B72,Detalle!$A:$AA,$AE$1,0)=0,"Sin datos",IFERROR(VLOOKUP(B72,Detalle!$A:$AA,$AE$1,0),"Sin datos")),"")</f>
        <v>11750</v>
      </c>
      <c r="AF72" s="140">
        <f>IFERROR(IF(VLOOKUP(B72,Detalle!$A:$AA,$AF$1,0)=0,"Sin datos",IFERROR(VLOOKUP(B72,Detalle!$A:$AA,$AF$1,0),"Sin datos")),"")</f>
        <v>8</v>
      </c>
      <c r="AG72" s="139">
        <f>IFERROR(IF(VLOOKUP(B72,Detalle!$A:$AA,$AG$1,0)=0,"Sin datos",IFERROR(VLOOKUP(B72,Detalle!$A:$AA,$AG$1,0),"Sin datos")),"")</f>
        <v>9990</v>
      </c>
      <c r="AH72" s="140">
        <f>IFERROR(IF(VLOOKUP(B72,Detalle!$A:$AA,$AH$1,0)=0,"Sin datos",IFERROR(VLOOKUP(B72,Detalle!$A:$AA,$AH$1,0),"Sin datos")),"")</f>
        <v>8</v>
      </c>
      <c r="AI72" s="34" t="str">
        <f t="shared" si="23"/>
        <v>Si</v>
      </c>
      <c r="AJ72" s="141">
        <f t="shared" si="24"/>
        <v>9990</v>
      </c>
      <c r="AK72" s="141" t="str">
        <f t="shared" si="25"/>
        <v>Escenario 9</v>
      </c>
      <c r="AL72" s="34">
        <f>IFERROR(VLOOKUP(AK72,Base!$BJ$37:$BL$45,3,0),0)</f>
        <v>55</v>
      </c>
      <c r="AM72" s="143" t="str">
        <f>IF(LOOKUP(AK72,Base!$X$8:$BG$8)=AK72,VLOOKUP(B72,Base!E:BG,AL72,0),0)</f>
        <v>Manual</v>
      </c>
      <c r="AN72" s="143"/>
      <c r="AP72" s="144" t="str">
        <f>IF(AM72&lt;=AA72,"REVISAR!","ok")</f>
        <v>ok</v>
      </c>
    </row>
    <row r="73" spans="2:42" ht="12.95" customHeight="1" x14ac:dyDescent="0.25">
      <c r="B73" s="39" t="s">
        <v>72</v>
      </c>
      <c r="C73" s="32" t="s">
        <v>294</v>
      </c>
      <c r="D73" s="38">
        <f>VLOOKUP(B73,Base!E:G,3,0)</f>
        <v>310</v>
      </c>
      <c r="E73" s="137">
        <f>IFERROR(IF(VLOOKUP(B73,Detalle!$A:$AA,$E$1,0)=0,"Sin datos",IFERROR(VLOOKUP(B73,Detalle!$A:$AA,$E$1,0),"Sin datos")),"")</f>
        <v>9990</v>
      </c>
      <c r="F73" s="138">
        <f>IFERROR(IF(VLOOKUP(B73,Detalle!$A:$AA,$F$1,0)=0,"Sin datos",IFERROR(VLOOKUP(B73,Detalle!$A:$AA,$F$1,0),"Sin datos")),"")</f>
        <v>14</v>
      </c>
      <c r="G73" s="139">
        <f>IFERROR(IF(VLOOKUP(B73,Detalle!$A:$AA,$G$1,0)=0,"Sin datos",IFERROR(VLOOKUP(B73,Detalle!$A:$AA,$G$1,0),"Sin datos")),"")</f>
        <v>9790</v>
      </c>
      <c r="H73" s="140">
        <f>IFERROR(IF(VLOOKUP(B73,Detalle!$A:$AA,$H$1,0)=0,"Sin datos",IFERROR(VLOOKUP(B73,Detalle!$A:$AA,$H$1,0),"Sin datos")),"")</f>
        <v>14</v>
      </c>
      <c r="I73" s="139" t="str">
        <f>IFERROR(IF(VLOOKUP(B73,Detalle!$A:$AA,$I$1,0)=0,"Sin datos",IFERROR(VLOOKUP(B73,Detalle!$A:$AA,$I$1,0),"Sin datos")),"")</f>
        <v>Sin datos</v>
      </c>
      <c r="J73" s="140" t="str">
        <f>IFERROR(IF(VLOOKUP(B73,Detalle!$A:$AA,$J$1,0)=0,"Sin datos",IFERROR(VLOOKUP(B73,Detalle!$A:$AA,$J$1,0),"Sin datos")),"")</f>
        <v>Sin datos</v>
      </c>
      <c r="K73" s="34" t="s">
        <v>293</v>
      </c>
      <c r="L73" s="141">
        <f t="shared" si="18"/>
        <v>9790</v>
      </c>
      <c r="M73" s="142" t="str">
        <f t="shared" si="19"/>
        <v>Escenario 4</v>
      </c>
      <c r="N73" s="34">
        <f>IFERROR(VLOOKUP(M73,Base!$BJ$28:$BL$36,3,0),0)</f>
        <v>33</v>
      </c>
      <c r="O73" s="143">
        <f>IF(LOOKUP(M73,Base!$X$8:$BG$8)=M73,VLOOKUP(B73,Base!E:BG,N73,0),0)</f>
        <v>1490</v>
      </c>
      <c r="P73" s="143"/>
      <c r="Q73" s="139">
        <f>IFERROR(IF(VLOOKUP(B73,Detalle!$A:$AA,$Q$1,0)=0,"Sin datos",IFERROR(VLOOKUP(B73,Detalle!$A:$AA,$Q$1,0),"Sin datos")),"")</f>
        <v>39990</v>
      </c>
      <c r="R73" s="140">
        <f>IFERROR(IF(VLOOKUP(B73,Detalle!$A:$AA,$R$1,0)=0,"Sin datos",IFERROR(VLOOKUP(B73,Detalle!$A:$AA,$R$1,0),"Sin datos")),"")</f>
        <v>14</v>
      </c>
      <c r="S73" s="139" t="str">
        <f>IFERROR(IF(VLOOKUP(B73,Detalle!$A:$AA,$S$1,0)=0,"Sin datos",IFERROR(VLOOKUP(B73,Detalle!$A:$AA,$S$1,0),"Sin datos")),"")</f>
        <v>Sin datos</v>
      </c>
      <c r="T73" s="140" t="str">
        <f>IFERROR(IF(VLOOKUP(B73,Detalle!$A:$AA,$T$1,0)=0,"Sin datos",IFERROR(VLOOKUP(B73,Detalle!$A:$AA,$T$1,0),"Sin datos")),"")</f>
        <v>Sin datos</v>
      </c>
      <c r="U73" s="139" t="str">
        <f>IFERROR(IF(VLOOKUP(B73,Detalle!$A:$AA,$U$1,0)=0,"Sin datos",IFERROR(VLOOKUP(B73,Detalle!$A:$AA,$U$1,0),"Sin datos")),"")</f>
        <v>Sin datos</v>
      </c>
      <c r="V73" s="140" t="str">
        <f>IFERROR(IF(VLOOKUP(B73,Detalle!$A:$AA,$V$1,0)=0,"Sin datos",IFERROR(VLOOKUP(B73,Detalle!$A:$AA,$V$1,0),"Sin datos")),"")</f>
        <v>Sin datos</v>
      </c>
      <c r="W73" s="34" t="str">
        <f t="shared" si="20"/>
        <v>Si</v>
      </c>
      <c r="X73" s="141">
        <f t="shared" si="21"/>
        <v>39990</v>
      </c>
      <c r="Y73" s="141" t="str">
        <f t="shared" si="22"/>
        <v>Escenario 3</v>
      </c>
      <c r="Z73" s="34">
        <f>IFERROR(VLOOKUP(Y73,Base!$BJ$19:$BL$27,3,0),0)</f>
        <v>30</v>
      </c>
      <c r="AA73" s="145" t="str">
        <f>IF(LOOKUP(Y73,Base!$X$8:$BG$8)=Y73,VLOOKUP(B73,Base!E:BG,Z73,0),0)</f>
        <v>Manual</v>
      </c>
      <c r="AB73" s="145">
        <v>39990</v>
      </c>
      <c r="AC73" s="139">
        <f>IFERROR(IF(VLOOKUP(B73,Detalle!$A:$AA,$AC$1,0)=0,"Sin datos",IFERROR(VLOOKUP(B73,Detalle!$A:$AA,$AC$1,0),"Sin datos")),"")</f>
        <v>79990</v>
      </c>
      <c r="AD73" s="140">
        <f>IFERROR(IF(VLOOKUP(B73,Detalle!$A:$AA,$AD$1,0)=0,"Sin datos",IFERROR(VLOOKUP(B73,Detalle!$A:$AA,$AD$1,0),"Sin datos")),"")</f>
        <v>14</v>
      </c>
      <c r="AE73" s="139">
        <f>IFERROR(IF(VLOOKUP(B73,Detalle!$A:$AA,$AE$1,0)=0,"Sin datos",IFERROR(VLOOKUP(B73,Detalle!$A:$AA,$AE$1,0),"Sin datos")),"")</f>
        <v>36990</v>
      </c>
      <c r="AF73" s="140">
        <f>IFERROR(IF(VLOOKUP(B73,Detalle!$A:$AA,$AF$1,0)=0,"Sin datos",IFERROR(VLOOKUP(B73,Detalle!$A:$AA,$AF$1,0),"Sin datos")),"")</f>
        <v>21</v>
      </c>
      <c r="AG73" s="139" t="str">
        <f>IFERROR(IF(VLOOKUP(B73,Detalle!$A:$AA,$AG$1,0)=0,"Sin datos",IFERROR(VLOOKUP(B73,Detalle!$A:$AA,$AG$1,0),"Sin datos")),"")</f>
        <v>Sin datos</v>
      </c>
      <c r="AH73" s="140" t="str">
        <f>IFERROR(IF(VLOOKUP(B73,Detalle!$A:$AA,$AH$1,0)=0,"Sin datos",IFERROR(VLOOKUP(B73,Detalle!$A:$AA,$AH$1,0),"Sin datos")),"")</f>
        <v>Sin datos</v>
      </c>
      <c r="AI73" s="34" t="str">
        <f t="shared" si="23"/>
        <v>Si</v>
      </c>
      <c r="AJ73" s="141">
        <f t="shared" si="24"/>
        <v>36990</v>
      </c>
      <c r="AK73" s="141" t="str">
        <f t="shared" si="25"/>
        <v>Escenario 9</v>
      </c>
      <c r="AL73" s="34">
        <f>IFERROR(VLOOKUP(AK73,Base!$BJ$37:$BL$45,3,0),0)</f>
        <v>55</v>
      </c>
      <c r="AM73" s="145" t="str">
        <f>IF(LOOKUP(AK73,Base!$X$8:$BG$8)=AK73,VLOOKUP(B73,Base!E:BG,AL73,0),0)</f>
        <v>Manual</v>
      </c>
      <c r="AN73" s="145">
        <v>79990</v>
      </c>
      <c r="AP73" s="144"/>
    </row>
    <row r="74" spans="2:42" ht="12.95" customHeight="1" x14ac:dyDescent="0.25">
      <c r="B74" s="39" t="s">
        <v>91</v>
      </c>
      <c r="C74" s="32" t="s">
        <v>294</v>
      </c>
      <c r="D74" s="38">
        <f>VLOOKUP(B74,Base!E:G,3,0)</f>
        <v>173</v>
      </c>
      <c r="E74" s="137">
        <f>IFERROR(IF(VLOOKUP(B74,Detalle!$A:$AA,$E$1,0)=0,"Sin datos",IFERROR(VLOOKUP(B74,Detalle!$A:$AA,$E$1,0),"Sin datos")),"")</f>
        <v>6490</v>
      </c>
      <c r="F74" s="138">
        <f>IFERROR(IF(VLOOKUP(B74,Detalle!$A:$AA,$F$1,0)=0,"Sin datos",IFERROR(VLOOKUP(B74,Detalle!$A:$AA,$F$1,0),"Sin datos")),"")</f>
        <v>3</v>
      </c>
      <c r="G74" s="139">
        <f>IFERROR(IF(VLOOKUP(B74,Detalle!$A:$AA,$G$1,0)=0,"Sin datos",IFERROR(VLOOKUP(B74,Detalle!$A:$AA,$G$1,0),"Sin datos")),"")</f>
        <v>6490</v>
      </c>
      <c r="H74" s="140">
        <f>IFERROR(IF(VLOOKUP(B74,Detalle!$A:$AA,$H$1,0)=0,"Sin datos",IFERROR(VLOOKUP(B74,Detalle!$A:$AA,$H$1,0),"Sin datos")),"")</f>
        <v>2</v>
      </c>
      <c r="I74" s="139">
        <f>IFERROR(IF(VLOOKUP(B74,Detalle!$A:$AA,$I$1,0)=0,"Sin datos",IFERROR(VLOOKUP(B74,Detalle!$A:$AA,$I$1,0),"Sin datos")),"")</f>
        <v>4990</v>
      </c>
      <c r="J74" s="140">
        <f>IFERROR(IF(VLOOKUP(B74,Detalle!$A:$AA,$J$1,0)=0,"Sin datos",IFERROR(VLOOKUP(B74,Detalle!$A:$AA,$J$1,0),"Sin datos")),"")</f>
        <v>3</v>
      </c>
      <c r="K74" s="34" t="s">
        <v>293</v>
      </c>
      <c r="L74" s="141">
        <f t="shared" si="18"/>
        <v>4990</v>
      </c>
      <c r="M74" s="142" t="str">
        <f t="shared" si="19"/>
        <v>Escenario 1</v>
      </c>
      <c r="N74" s="34">
        <f>IFERROR(VLOOKUP(M74,Base!$BJ$28:$BL$36,3,0),0)</f>
        <v>21</v>
      </c>
      <c r="O74" s="143">
        <f>IF(LOOKUP(M74,Base!$X$8:$BG$8)=M74,VLOOKUP(B74,Base!E:BG,N74,0),0)</f>
        <v>1490</v>
      </c>
      <c r="P74" s="143"/>
      <c r="Q74" s="139">
        <f>IFERROR(IF(VLOOKUP(B74,Detalle!$A:$AA,$Q$1,0)=0,"Sin datos",IFERROR(VLOOKUP(B74,Detalle!$A:$AA,$Q$1,0),"Sin datos")),"")</f>
        <v>11990</v>
      </c>
      <c r="R74" s="140">
        <f>IFERROR(IF(VLOOKUP(B74,Detalle!$A:$AA,$R$1,0)=0,"Sin datos",IFERROR(VLOOKUP(B74,Detalle!$A:$AA,$R$1,0),"Sin datos")),"")</f>
        <v>1</v>
      </c>
      <c r="S74" s="139">
        <f>IFERROR(IF(VLOOKUP(B74,Detalle!$A:$AA,$S$1,0)=0,"Sin datos",IFERROR(VLOOKUP(B74,Detalle!$A:$AA,$S$1,0),"Sin datos")),"")</f>
        <v>11990</v>
      </c>
      <c r="T74" s="140">
        <f>IFERROR(IF(VLOOKUP(B74,Detalle!$A:$AA,$T$1,0)=0,"Sin datos",IFERROR(VLOOKUP(B74,Detalle!$A:$AA,$T$1,0),"Sin datos")),"")</f>
        <v>1</v>
      </c>
      <c r="U74" s="139">
        <f>IFERROR(IF(VLOOKUP(B74,Detalle!$A:$AA,$U$1,0)=0,"Sin datos",IFERROR(VLOOKUP(B74,Detalle!$A:$AA,$U$1,0),"Sin datos")),"")</f>
        <v>14990</v>
      </c>
      <c r="V74" s="140">
        <f>IFERROR(IF(VLOOKUP(B74,Detalle!$A:$AA,$V$1,0)=0,"Sin datos",IFERROR(VLOOKUP(B74,Detalle!$A:$AA,$V$1,0),"Sin datos")),"")</f>
        <v>3</v>
      </c>
      <c r="W74" s="34" t="str">
        <f t="shared" si="20"/>
        <v>Si</v>
      </c>
      <c r="X74" s="141">
        <f t="shared" si="21"/>
        <v>11990</v>
      </c>
      <c r="Y74" s="141" t="str">
        <f t="shared" si="22"/>
        <v>Escenario 4</v>
      </c>
      <c r="Z74" s="34">
        <f>IFERROR(VLOOKUP(Y74,Base!$BJ$19:$BL$27,3,0),0)</f>
        <v>34</v>
      </c>
      <c r="AA74" s="143">
        <f>IF(LOOKUP(Y74,Base!$X$8:$BG$8)=Y74,VLOOKUP(B74,Base!E:BG,Z74,0),0)</f>
        <v>1490</v>
      </c>
      <c r="AB74" s="143"/>
      <c r="AC74" s="139">
        <f>IFERROR(IF(VLOOKUP(B74,Detalle!$A:$AA,$AC$1,0)=0,"Sin datos",IFERROR(VLOOKUP(B74,Detalle!$A:$AA,$AC$1,0),"Sin datos")),"")</f>
        <v>13990</v>
      </c>
      <c r="AD74" s="140">
        <f>IFERROR(IF(VLOOKUP(B74,Detalle!$A:$AA,$AD$1,0)=0,"Sin datos",IFERROR(VLOOKUP(B74,Detalle!$A:$AA,$AD$1,0),"Sin datos")),"")</f>
        <v>3</v>
      </c>
      <c r="AE74" s="139">
        <f>IFERROR(IF(VLOOKUP(B74,Detalle!$A:$AA,$AE$1,0)=0,"Sin datos",IFERROR(VLOOKUP(B74,Detalle!$A:$AA,$AE$1,0),"Sin datos")),"")</f>
        <v>11990</v>
      </c>
      <c r="AF74" s="140">
        <f>IFERROR(IF(VLOOKUP(B74,Detalle!$A:$AA,$AF$1,0)=0,"Sin datos",IFERROR(VLOOKUP(B74,Detalle!$A:$AA,$AF$1,0),"Sin datos")),"")</f>
        <v>8</v>
      </c>
      <c r="AG74" s="139">
        <f>IFERROR(IF(VLOOKUP(B74,Detalle!$A:$AA,$AG$1,0)=0,"Sin datos",IFERROR(VLOOKUP(B74,Detalle!$A:$AA,$AG$1,0),"Sin datos")),"")</f>
        <v>14990</v>
      </c>
      <c r="AH74" s="140">
        <f>IFERROR(IF(VLOOKUP(B74,Detalle!$A:$AA,$AH$1,0)=0,"Sin datos",IFERROR(VLOOKUP(B74,Detalle!$A:$AA,$AH$1,0),"Sin datos")),"")</f>
        <v>3</v>
      </c>
      <c r="AI74" s="34" t="str">
        <f t="shared" si="23"/>
        <v>Si</v>
      </c>
      <c r="AJ74" s="141">
        <f t="shared" si="24"/>
        <v>11990</v>
      </c>
      <c r="AK74" s="141" t="str">
        <f t="shared" si="25"/>
        <v>Escenario 4</v>
      </c>
      <c r="AL74" s="34">
        <f>IFERROR(VLOOKUP(AK74,Base!$BJ$37:$BL$45,3,0),0)</f>
        <v>35</v>
      </c>
      <c r="AM74" s="143">
        <f>IF(LOOKUP(AK74,Base!$X$8:$BG$8)=AK74,VLOOKUP(B74,Base!E:BG,AL74,0),0)</f>
        <v>1490</v>
      </c>
      <c r="AN74" s="143"/>
      <c r="AP74" s="144" t="str">
        <f>IF(AM74&lt;=AA74,"REVISAR!","ok")</f>
        <v>REVISAR!</v>
      </c>
    </row>
    <row r="75" spans="2:42" ht="12.95" customHeight="1" x14ac:dyDescent="0.25">
      <c r="B75" s="39" t="s">
        <v>64</v>
      </c>
      <c r="C75" s="32" t="s">
        <v>294</v>
      </c>
      <c r="D75" s="38">
        <f>VLOOKUP(B75,Base!E:G,3,0)</f>
        <v>249</v>
      </c>
      <c r="E75" s="137">
        <f>IFERROR(IF(VLOOKUP(B75,Detalle!$A:$AA,$E$1,0)=0,"Sin datos",IFERROR(VLOOKUP(B75,Detalle!$A:$AA,$E$1,0),"Sin datos")),"")</f>
        <v>8990</v>
      </c>
      <c r="F75" s="138">
        <f>IFERROR(IF(VLOOKUP(B75,Detalle!$A:$AA,$F$1,0)=0,"Sin datos",IFERROR(VLOOKUP(B75,Detalle!$A:$AA,$F$1,0),"Sin datos")),"")</f>
        <v>4</v>
      </c>
      <c r="G75" s="139">
        <f>IFERROR(IF(VLOOKUP(B75,Detalle!$A:$AA,$G$1,0)=0,"Sin datos",IFERROR(VLOOKUP(B75,Detalle!$A:$AA,$G$1,0),"Sin datos")),"")</f>
        <v>7990</v>
      </c>
      <c r="H75" s="140">
        <f>IFERROR(IF(VLOOKUP(B75,Detalle!$A:$AA,$H$1,0)=0,"Sin datos",IFERROR(VLOOKUP(B75,Detalle!$A:$AA,$H$1,0),"Sin datos")),"")</f>
        <v>7</v>
      </c>
      <c r="I75" s="139">
        <f>IFERROR(IF(VLOOKUP(B75,Detalle!$A:$AA,$I$1,0)=0,"Sin datos",IFERROR(VLOOKUP(B75,Detalle!$A:$AA,$I$1,0),"Sin datos")),"")</f>
        <v>9990</v>
      </c>
      <c r="J75" s="140">
        <f>IFERROR(IF(VLOOKUP(B75,Detalle!$A:$AA,$J$1,0)=0,"Sin datos",IFERROR(VLOOKUP(B75,Detalle!$A:$AA,$J$1,0),"Sin datos")),"")</f>
        <v>8</v>
      </c>
      <c r="K75" s="34" t="s">
        <v>293</v>
      </c>
      <c r="L75" s="141">
        <f t="shared" si="18"/>
        <v>7990</v>
      </c>
      <c r="M75" s="142" t="str">
        <f t="shared" si="19"/>
        <v>Escenario 8</v>
      </c>
      <c r="N75" s="34">
        <f>IFERROR(VLOOKUP(M75,Base!$BJ$28:$BL$36,3,0),0)</f>
        <v>49</v>
      </c>
      <c r="O75" s="143">
        <f>IF(LOOKUP(M75,Base!$X$8:$BG$8)=M75,VLOOKUP(B75,Base!E:BG,N75,0),0)</f>
        <v>1490</v>
      </c>
      <c r="P75" s="143"/>
      <c r="Q75" s="139">
        <f>IFERROR(IF(VLOOKUP(B75,Detalle!$A:$AA,$Q$1,0)=0,"Sin datos",IFERROR(VLOOKUP(B75,Detalle!$A:$AA,$Q$1,0),"Sin datos")),"")</f>
        <v>14990</v>
      </c>
      <c r="R75" s="140">
        <f>IFERROR(IF(VLOOKUP(B75,Detalle!$A:$AA,$R$1,0)=0,"Sin datos",IFERROR(VLOOKUP(B75,Detalle!$A:$AA,$R$1,0),"Sin datos")),"")</f>
        <v>2</v>
      </c>
      <c r="S75" s="139">
        <f>IFERROR(IF(VLOOKUP(B75,Detalle!$A:$AA,$S$1,0)=0,"Sin datos",IFERROR(VLOOKUP(B75,Detalle!$A:$AA,$S$1,0),"Sin datos")),"")</f>
        <v>11990</v>
      </c>
      <c r="T75" s="140">
        <f>IFERROR(IF(VLOOKUP(B75,Detalle!$A:$AA,$T$1,0)=0,"Sin datos",IFERROR(VLOOKUP(B75,Detalle!$A:$AA,$T$1,0),"Sin datos")),"")</f>
        <v>15</v>
      </c>
      <c r="U75" s="139">
        <f>IFERROR(IF(VLOOKUP(B75,Detalle!$A:$AA,$U$1,0)=0,"Sin datos",IFERROR(VLOOKUP(B75,Detalle!$A:$AA,$U$1,0),"Sin datos")),"")</f>
        <v>14990</v>
      </c>
      <c r="V75" s="140">
        <f>IFERROR(IF(VLOOKUP(B75,Detalle!$A:$AA,$V$1,0)=0,"Sin datos",IFERROR(VLOOKUP(B75,Detalle!$A:$AA,$V$1,0),"Sin datos")),"")</f>
        <v>8</v>
      </c>
      <c r="W75" s="34" t="str">
        <f t="shared" si="20"/>
        <v>Si</v>
      </c>
      <c r="X75" s="141">
        <f t="shared" si="21"/>
        <v>11990</v>
      </c>
      <c r="Y75" s="141" t="str">
        <f t="shared" si="22"/>
        <v>Escenario 9</v>
      </c>
      <c r="Z75" s="34">
        <f>IFERROR(VLOOKUP(Y75,Base!$BJ$19:$BL$27,3,0),0)</f>
        <v>54</v>
      </c>
      <c r="AA75" s="143" t="str">
        <f>IF(LOOKUP(Y75,Base!$X$8:$BG$8)=Y75,VLOOKUP(B75,Base!E:BG,Z75,0),0)</f>
        <v>Manual</v>
      </c>
      <c r="AB75" s="143">
        <v>15990</v>
      </c>
      <c r="AC75" s="139">
        <f>IFERROR(IF(VLOOKUP(B75,Detalle!$A:$AA,$AC$1,0)=0,"Sin datos",IFERROR(VLOOKUP(B75,Detalle!$A:$AA,$AC$1,0),"Sin datos")),"")</f>
        <v>15990</v>
      </c>
      <c r="AD75" s="140">
        <f>IFERROR(IF(VLOOKUP(B75,Detalle!$A:$AA,$AD$1,0)=0,"Sin datos",IFERROR(VLOOKUP(B75,Detalle!$A:$AA,$AD$1,0),"Sin datos")),"")</f>
        <v>4</v>
      </c>
      <c r="AE75" s="139">
        <f>IFERROR(IF(VLOOKUP(B75,Detalle!$A:$AA,$AE$1,0)=0,"Sin datos",IFERROR(VLOOKUP(B75,Detalle!$A:$AA,$AE$1,0),"Sin datos")),"")</f>
        <v>11990</v>
      </c>
      <c r="AF75" s="140">
        <f>IFERROR(IF(VLOOKUP(B75,Detalle!$A:$AA,$AF$1,0)=0,"Sin datos",IFERROR(VLOOKUP(B75,Detalle!$A:$AA,$AF$1,0),"Sin datos")),"")</f>
        <v>15</v>
      </c>
      <c r="AG75" s="139">
        <f>IFERROR(IF(VLOOKUP(B75,Detalle!$A:$AA,$AG$1,0)=0,"Sin datos",IFERROR(VLOOKUP(B75,Detalle!$A:$AA,$AG$1,0),"Sin datos")),"")</f>
        <v>14990</v>
      </c>
      <c r="AH75" s="140">
        <f>IFERROR(IF(VLOOKUP(B75,Detalle!$A:$AA,$AH$1,0)=0,"Sin datos",IFERROR(VLOOKUP(B75,Detalle!$A:$AA,$AH$1,0),"Sin datos")),"")</f>
        <v>8</v>
      </c>
      <c r="AI75" s="34" t="str">
        <f t="shared" si="23"/>
        <v>No</v>
      </c>
      <c r="AJ75" s="141">
        <f t="shared" si="24"/>
        <v>11990</v>
      </c>
      <c r="AK75" s="141" t="str">
        <f t="shared" si="25"/>
        <v>Escenario 8</v>
      </c>
      <c r="AL75" s="34">
        <f>IFERROR(VLOOKUP(AK75,Base!$BJ$37:$BL$45,3,0),0)</f>
        <v>51</v>
      </c>
      <c r="AM75" s="143">
        <f>IF(LOOKUP(AK75,Base!$X$8:$BG$8)=AK75,VLOOKUP(B75,Base!E:BG,AL75,0),0)</f>
        <v>1490</v>
      </c>
      <c r="AN75" s="143">
        <v>15990</v>
      </c>
      <c r="AP75" s="144" t="str">
        <f>IF(AM75&lt;=AA75,"REVISAR!","ok")</f>
        <v>REVISAR!</v>
      </c>
    </row>
    <row r="76" spans="2:42" ht="12.95" customHeight="1" x14ac:dyDescent="0.25">
      <c r="B76" s="39" t="s">
        <v>79</v>
      </c>
      <c r="C76" s="32" t="s">
        <v>294</v>
      </c>
      <c r="D76" s="38">
        <f>VLOOKUP(B76,Base!E:G,3,0)</f>
        <v>76</v>
      </c>
      <c r="E76" s="137">
        <f>IFERROR(IF(VLOOKUP(B76,Detalle!$A:$AA,$E$1,0)=0,"Sin datos",IFERROR(VLOOKUP(B76,Detalle!$A:$AA,$E$1,0),"Sin datos")),"")</f>
        <v>3990</v>
      </c>
      <c r="F76" s="138">
        <f>IFERROR(IF(VLOOKUP(B76,Detalle!$A:$AA,$F$1,0)=0,"Sin datos",IFERROR(VLOOKUP(B76,Detalle!$A:$AA,$F$1,0),"Sin datos")),"")</f>
        <v>2</v>
      </c>
      <c r="G76" s="139">
        <f>IFERROR(IF(VLOOKUP(B76,Detalle!$A:$AA,$G$1,0)=0,"Sin datos",IFERROR(VLOOKUP(B76,Detalle!$A:$AA,$G$1,0),"Sin datos")),"")</f>
        <v>4990</v>
      </c>
      <c r="H76" s="140">
        <f>IFERROR(IF(VLOOKUP(B76,Detalle!$A:$AA,$H$1,0)=0,"Sin datos",IFERROR(VLOOKUP(B76,Detalle!$A:$AA,$H$1,0),"Sin datos")),"")</f>
        <v>2</v>
      </c>
      <c r="I76" s="139">
        <f>IFERROR(IF(VLOOKUP(B76,Detalle!$A:$AA,$I$1,0)=0,"Sin datos",IFERROR(VLOOKUP(B76,Detalle!$A:$AA,$I$1,0),"Sin datos")),"")</f>
        <v>3990</v>
      </c>
      <c r="J76" s="140">
        <f>IFERROR(IF(VLOOKUP(B76,Detalle!$A:$AA,$J$1,0)=0,"Sin datos",IFERROR(VLOOKUP(B76,Detalle!$A:$AA,$J$1,0),"Sin datos")),"")</f>
        <v>1</v>
      </c>
      <c r="K76" s="34" t="s">
        <v>293</v>
      </c>
      <c r="L76" s="141">
        <f t="shared" si="18"/>
        <v>3990</v>
      </c>
      <c r="M76" s="142" t="str">
        <f t="shared" si="19"/>
        <v>Escenario 1</v>
      </c>
      <c r="N76" s="34">
        <f>IFERROR(VLOOKUP(M76,Base!$BJ$28:$BL$36,3,0),0)</f>
        <v>21</v>
      </c>
      <c r="O76" s="143">
        <f>IF(LOOKUP(M76,Base!$X$8:$BG$8)=M76,VLOOKUP(B76,Base!E:BG,N76,0),0)</f>
        <v>1490</v>
      </c>
      <c r="P76" s="143"/>
      <c r="Q76" s="139">
        <f>IFERROR(IF(VLOOKUP(B76,Detalle!$A:$AA,$Q$1,0)=0,"Sin datos",IFERROR(VLOOKUP(B76,Detalle!$A:$AA,$Q$1,0),"Sin datos")),"")</f>
        <v>8990</v>
      </c>
      <c r="R76" s="140">
        <f>IFERROR(IF(VLOOKUP(B76,Detalle!$A:$AA,$R$1,0)=0,"Sin datos",IFERROR(VLOOKUP(B76,Detalle!$A:$AA,$R$1,0),"Sin datos")),"")</f>
        <v>3</v>
      </c>
      <c r="S76" s="139">
        <f>IFERROR(IF(VLOOKUP(B76,Detalle!$A:$AA,$S$1,0)=0,"Sin datos",IFERROR(VLOOKUP(B76,Detalle!$A:$AA,$S$1,0),"Sin datos")),"")</f>
        <v>8590</v>
      </c>
      <c r="T76" s="140">
        <f>IFERROR(IF(VLOOKUP(B76,Detalle!$A:$AA,$T$1,0)=0,"Sin datos",IFERROR(VLOOKUP(B76,Detalle!$A:$AA,$T$1,0),"Sin datos")),"")</f>
        <v>2</v>
      </c>
      <c r="U76" s="139">
        <f>IFERROR(IF(VLOOKUP(B76,Detalle!$A:$AA,$U$1,0)=0,"Sin datos",IFERROR(VLOOKUP(B76,Detalle!$A:$AA,$U$1,0),"Sin datos")),"")</f>
        <v>9990</v>
      </c>
      <c r="V76" s="140">
        <f>IFERROR(IF(VLOOKUP(B76,Detalle!$A:$AA,$V$1,0)=0,"Sin datos",IFERROR(VLOOKUP(B76,Detalle!$A:$AA,$V$1,0),"Sin datos")),"")</f>
        <v>2</v>
      </c>
      <c r="W76" s="34" t="str">
        <f t="shared" si="20"/>
        <v>Si</v>
      </c>
      <c r="X76" s="141">
        <f t="shared" si="21"/>
        <v>8590</v>
      </c>
      <c r="Y76" s="141" t="str">
        <f t="shared" si="22"/>
        <v>Escenario 1</v>
      </c>
      <c r="Z76" s="34">
        <f>IFERROR(VLOOKUP(Y76,Base!$BJ$19:$BL$27,3,0),0)</f>
        <v>22</v>
      </c>
      <c r="AA76" s="143">
        <f>IF(LOOKUP(Y76,Base!$X$8:$BG$8)=Y76,VLOOKUP(B76,Base!E:BG,Z76,0),0)</f>
        <v>1490</v>
      </c>
      <c r="AB76" s="143"/>
      <c r="AC76" s="139">
        <f>IFERROR(IF(VLOOKUP(B76,Detalle!$A:$AA,$AC$1,0)=0,"Sin datos",IFERROR(VLOOKUP(B76,Detalle!$A:$AA,$AC$1,0),"Sin datos")),"")</f>
        <v>10990</v>
      </c>
      <c r="AD76" s="140">
        <f>IFERROR(IF(VLOOKUP(B76,Detalle!$A:$AA,$AD$1,0)=0,"Sin datos",IFERROR(VLOOKUP(B76,Detalle!$A:$AA,$AD$1,0),"Sin datos")),"")</f>
        <v>2</v>
      </c>
      <c r="AE76" s="139">
        <f>IFERROR(IF(VLOOKUP(B76,Detalle!$A:$AA,$AE$1,0)=0,"Sin datos",IFERROR(VLOOKUP(B76,Detalle!$A:$AA,$AE$1,0),"Sin datos")),"")</f>
        <v>8590</v>
      </c>
      <c r="AF76" s="140">
        <f>IFERROR(IF(VLOOKUP(B76,Detalle!$A:$AA,$AF$1,0)=0,"Sin datos",IFERROR(VLOOKUP(B76,Detalle!$A:$AA,$AF$1,0),"Sin datos")),"")</f>
        <v>9</v>
      </c>
      <c r="AG76" s="139">
        <f>IFERROR(IF(VLOOKUP(B76,Detalle!$A:$AA,$AG$1,0)=0,"Sin datos",IFERROR(VLOOKUP(B76,Detalle!$A:$AA,$AG$1,0),"Sin datos")),"")</f>
        <v>9990</v>
      </c>
      <c r="AH76" s="140">
        <f>IFERROR(IF(VLOOKUP(B76,Detalle!$A:$AA,$AH$1,0)=0,"Sin datos",IFERROR(VLOOKUP(B76,Detalle!$A:$AA,$AH$1,0),"Sin datos")),"")</f>
        <v>2</v>
      </c>
      <c r="AI76" s="34" t="str">
        <f t="shared" si="23"/>
        <v>Si</v>
      </c>
      <c r="AJ76" s="141">
        <f t="shared" si="24"/>
        <v>8590</v>
      </c>
      <c r="AK76" s="141" t="str">
        <f t="shared" si="25"/>
        <v>Escenario 4</v>
      </c>
      <c r="AL76" s="34">
        <f>IFERROR(VLOOKUP(AK76,Base!$BJ$37:$BL$45,3,0),0)</f>
        <v>35</v>
      </c>
      <c r="AM76" s="143">
        <f>IF(LOOKUP(AK76,Base!$X$8:$BG$8)=AK76,VLOOKUP(B76,Base!E:BG,AL76,0),0)</f>
        <v>1490</v>
      </c>
      <c r="AN76" s="143">
        <v>10990</v>
      </c>
      <c r="AP76" s="144" t="str">
        <f>IF(AM76&lt;=AA76,"REVISAR!","ok")</f>
        <v>REVISAR!</v>
      </c>
    </row>
    <row r="77" spans="2:42" ht="12.95" customHeight="1" x14ac:dyDescent="0.25">
      <c r="B77" s="39" t="s">
        <v>67</v>
      </c>
      <c r="C77" s="32" t="s">
        <v>294</v>
      </c>
      <c r="D77" s="38">
        <f>VLOOKUP(B77,Base!E:G,3,0)</f>
        <v>278</v>
      </c>
      <c r="E77" s="137">
        <f>IFERROR(IF(VLOOKUP(B77,Detalle!$A:$AA,$E$1,0)=0,"Sin datos",IFERROR(VLOOKUP(B77,Detalle!$A:$AA,$E$1,0),"Sin datos")),"")</f>
        <v>8990</v>
      </c>
      <c r="F77" s="138">
        <f>IFERROR(IF(VLOOKUP(B77,Detalle!$A:$AA,$F$1,0)=0,"Sin datos",IFERROR(VLOOKUP(B77,Detalle!$A:$AA,$F$1,0),"Sin datos")),"")</f>
        <v>2</v>
      </c>
      <c r="G77" s="139">
        <f>IFERROR(IF(VLOOKUP(B77,Detalle!$A:$AA,$G$1,0)=0,"Sin datos",IFERROR(VLOOKUP(B77,Detalle!$A:$AA,$G$1,0),"Sin datos")),"")</f>
        <v>6990</v>
      </c>
      <c r="H77" s="140">
        <f>IFERROR(IF(VLOOKUP(B77,Detalle!$A:$AA,$H$1,0)=0,"Sin datos",IFERROR(VLOOKUP(B77,Detalle!$A:$AA,$H$1,0),"Sin datos")),"")</f>
        <v>3</v>
      </c>
      <c r="I77" s="139">
        <f>IFERROR(IF(VLOOKUP(B77,Detalle!$A:$AA,$I$1,0)=0,"Sin datos",IFERROR(VLOOKUP(B77,Detalle!$A:$AA,$I$1,0),"Sin datos")),"")</f>
        <v>6990</v>
      </c>
      <c r="J77" s="140">
        <f>IFERROR(IF(VLOOKUP(B77,Detalle!$A:$AA,$J$1,0)=0,"Sin datos",IFERROR(VLOOKUP(B77,Detalle!$A:$AA,$J$1,0),"Sin datos")),"")</f>
        <v>4</v>
      </c>
      <c r="K77" s="34" t="s">
        <v>293</v>
      </c>
      <c r="L77" s="141">
        <f t="shared" si="18"/>
        <v>6990</v>
      </c>
      <c r="M77" s="142" t="str">
        <f t="shared" si="19"/>
        <v>Escenario 7</v>
      </c>
      <c r="N77" s="34">
        <f>IFERROR(VLOOKUP(M77,Base!$BJ$28:$BL$36,3,0),0)</f>
        <v>45</v>
      </c>
      <c r="O77" s="143">
        <f>IF(LOOKUP(M77,Base!$X$8:$BG$8)=M77,VLOOKUP(B77,Base!E:BG,N77,0),0)</f>
        <v>1490</v>
      </c>
      <c r="P77" s="143"/>
      <c r="Q77" s="139">
        <f>IFERROR(IF(VLOOKUP(B77,Detalle!$A:$AA,$Q$1,0)=0,"Sin datos",IFERROR(VLOOKUP(B77,Detalle!$A:$AA,$Q$1,0),"Sin datos")),"")</f>
        <v>11490</v>
      </c>
      <c r="R77" s="140">
        <f>IFERROR(IF(VLOOKUP(B77,Detalle!$A:$AA,$R$1,0)=0,"Sin datos",IFERROR(VLOOKUP(B77,Detalle!$A:$AA,$R$1,0),"Sin datos")),"")</f>
        <v>4</v>
      </c>
      <c r="S77" s="139">
        <f>IFERROR(IF(VLOOKUP(B77,Detalle!$A:$AA,$S$1,0)=0,"Sin datos",IFERROR(VLOOKUP(B77,Detalle!$A:$AA,$S$1,0),"Sin datos")),"")</f>
        <v>11550</v>
      </c>
      <c r="T77" s="140">
        <f>IFERROR(IF(VLOOKUP(B77,Detalle!$A:$AA,$T$1,0)=0,"Sin datos",IFERROR(VLOOKUP(B77,Detalle!$A:$AA,$T$1,0),"Sin datos")),"")</f>
        <v>2</v>
      </c>
      <c r="U77" s="139">
        <f>IFERROR(IF(VLOOKUP(B77,Detalle!$A:$AA,$U$1,0)=0,"Sin datos",IFERROR(VLOOKUP(B77,Detalle!$A:$AA,$U$1,0),"Sin datos")),"")</f>
        <v>19990</v>
      </c>
      <c r="V77" s="140">
        <f>IFERROR(IF(VLOOKUP(B77,Detalle!$A:$AA,$V$1,0)=0,"Sin datos",IFERROR(VLOOKUP(B77,Detalle!$A:$AA,$V$1,0),"Sin datos")),"")</f>
        <v>4</v>
      </c>
      <c r="W77" s="34" t="str">
        <f t="shared" si="20"/>
        <v>Si</v>
      </c>
      <c r="X77" s="141">
        <f t="shared" si="21"/>
        <v>11490</v>
      </c>
      <c r="Y77" s="141" t="str">
        <f t="shared" si="22"/>
        <v>Escenario 1</v>
      </c>
      <c r="Z77" s="34">
        <f>IFERROR(VLOOKUP(Y77,Base!$BJ$19:$BL$27,3,0),0)</f>
        <v>22</v>
      </c>
      <c r="AA77" s="143">
        <f>IF(LOOKUP(Y77,Base!$X$8:$BG$8)=Y77,VLOOKUP(B77,Base!E:BG,Z77,0),0)</f>
        <v>1490</v>
      </c>
      <c r="AB77" s="143"/>
      <c r="AC77" s="139">
        <f>IFERROR(IF(VLOOKUP(B77,Detalle!$A:$AA,$AC$1,0)=0,"Sin datos",IFERROR(VLOOKUP(B77,Detalle!$A:$AA,$AC$1,0),"Sin datos")),"")</f>
        <v>14490</v>
      </c>
      <c r="AD77" s="140">
        <f>IFERROR(IF(VLOOKUP(B77,Detalle!$A:$AA,$AD$1,0)=0,"Sin datos",IFERROR(VLOOKUP(B77,Detalle!$A:$AA,$AD$1,0),"Sin datos")),"")</f>
        <v>3</v>
      </c>
      <c r="AE77" s="139">
        <f>IFERROR(IF(VLOOKUP(B77,Detalle!$A:$AA,$AE$1,0)=0,"Sin datos",IFERROR(VLOOKUP(B77,Detalle!$A:$AA,$AE$1,0),"Sin datos")),"")</f>
        <v>11550</v>
      </c>
      <c r="AF77" s="140">
        <f>IFERROR(IF(VLOOKUP(B77,Detalle!$A:$AA,$AF$1,0)=0,"Sin datos",IFERROR(VLOOKUP(B77,Detalle!$A:$AA,$AF$1,0),"Sin datos")),"")</f>
        <v>9</v>
      </c>
      <c r="AG77" s="139">
        <f>IFERROR(IF(VLOOKUP(B77,Detalle!$A:$AA,$AG$1,0)=0,"Sin datos",IFERROR(VLOOKUP(B77,Detalle!$A:$AA,$AG$1,0),"Sin datos")),"")</f>
        <v>19990</v>
      </c>
      <c r="AH77" s="140">
        <f>IFERROR(IF(VLOOKUP(B77,Detalle!$A:$AA,$AH$1,0)=0,"Sin datos",IFERROR(VLOOKUP(B77,Detalle!$A:$AA,$AH$1,0),"Sin datos")),"")</f>
        <v>7</v>
      </c>
      <c r="AI77" s="34" t="str">
        <f t="shared" si="23"/>
        <v>Si</v>
      </c>
      <c r="AJ77" s="141">
        <f t="shared" si="24"/>
        <v>11550</v>
      </c>
      <c r="AK77" s="141" t="str">
        <f t="shared" si="25"/>
        <v>Escenario 8</v>
      </c>
      <c r="AL77" s="34">
        <f>IFERROR(VLOOKUP(AK77,Base!$BJ$37:$BL$45,3,0),0)</f>
        <v>51</v>
      </c>
      <c r="AM77" s="143">
        <f>IF(LOOKUP(AK77,Base!$X$8:$BG$8)=AK77,VLOOKUP(B77,Base!E:BG,AL77,0),0)</f>
        <v>1490</v>
      </c>
      <c r="AN77" s="143">
        <v>14490</v>
      </c>
      <c r="AP77" s="144" t="str">
        <f>IF(AM77&lt;=AA77,"REVISAR!","ok")</f>
        <v>REVISAR!</v>
      </c>
    </row>
    <row r="78" spans="2:42" ht="12.95" customHeight="1" x14ac:dyDescent="0.25">
      <c r="B78" s="39" t="s">
        <v>81</v>
      </c>
      <c r="C78" s="32" t="s">
        <v>294</v>
      </c>
      <c r="D78" s="38">
        <f>VLOOKUP(B78,Base!E:G,3,0)</f>
        <v>81</v>
      </c>
      <c r="E78" s="137">
        <f>IFERROR(IF(VLOOKUP(B78,Detalle!$A:$AA,$E$1,0)=0,"Sin datos",IFERROR(VLOOKUP(B78,Detalle!$A:$AA,$E$1,0),"Sin datos")),"")</f>
        <v>4990</v>
      </c>
      <c r="F78" s="138">
        <f>IFERROR(IF(VLOOKUP(B78,Detalle!$A:$AA,$F$1,0)=0,"Sin datos",IFERROR(VLOOKUP(B78,Detalle!$A:$AA,$F$1,0),"Sin datos")),"")</f>
        <v>2</v>
      </c>
      <c r="G78" s="139">
        <f>IFERROR(IF(VLOOKUP(B78,Detalle!$A:$AA,$G$1,0)=0,"Sin datos",IFERROR(VLOOKUP(B78,Detalle!$A:$AA,$G$1,0),"Sin datos")),"")</f>
        <v>6650</v>
      </c>
      <c r="H78" s="140">
        <f>IFERROR(IF(VLOOKUP(B78,Detalle!$A:$AA,$H$1,0)=0,"Sin datos",IFERROR(VLOOKUP(B78,Detalle!$A:$AA,$H$1,0),"Sin datos")),"")</f>
        <v>1</v>
      </c>
      <c r="I78" s="139">
        <f>IFERROR(IF(VLOOKUP(B78,Detalle!$A:$AA,$I$1,0)=0,"Sin datos",IFERROR(VLOOKUP(B78,Detalle!$A:$AA,$I$1,0),"Sin datos")),"")</f>
        <v>4990</v>
      </c>
      <c r="J78" s="140">
        <f>IFERROR(IF(VLOOKUP(B78,Detalle!$A:$AA,$J$1,0)=0,"Sin datos",IFERROR(VLOOKUP(B78,Detalle!$A:$AA,$J$1,0),"Sin datos")),"")</f>
        <v>3</v>
      </c>
      <c r="K78" s="34" t="s">
        <v>293</v>
      </c>
      <c r="L78" s="141">
        <f t="shared" si="18"/>
        <v>4990</v>
      </c>
      <c r="M78" s="142" t="str">
        <f t="shared" si="19"/>
        <v>Escenario 1</v>
      </c>
      <c r="N78" s="34">
        <f>IFERROR(VLOOKUP(M78,Base!$BJ$28:$BL$36,3,0),0)</f>
        <v>21</v>
      </c>
      <c r="O78" s="143">
        <f>IF(LOOKUP(M78,Base!$X$8:$BG$8)=M78,VLOOKUP(B78,Base!E:BG,N78,0),0)</f>
        <v>1490</v>
      </c>
      <c r="P78" s="143"/>
      <c r="Q78" s="139">
        <f>IFERROR(IF(VLOOKUP(B78,Detalle!$A:$AA,$Q$1,0)=0,"Sin datos",IFERROR(VLOOKUP(B78,Detalle!$A:$AA,$Q$1,0),"Sin datos")),"")</f>
        <v>9990</v>
      </c>
      <c r="R78" s="140">
        <f>IFERROR(IF(VLOOKUP(B78,Detalle!$A:$AA,$R$1,0)=0,"Sin datos",IFERROR(VLOOKUP(B78,Detalle!$A:$AA,$R$1,0),"Sin datos")),"")</f>
        <v>3</v>
      </c>
      <c r="S78" s="139">
        <f>IFERROR(IF(VLOOKUP(B78,Detalle!$A:$AA,$S$1,0)=0,"Sin datos",IFERROR(VLOOKUP(B78,Detalle!$A:$AA,$S$1,0),"Sin datos")),"")</f>
        <v>9990</v>
      </c>
      <c r="T78" s="140">
        <f>IFERROR(IF(VLOOKUP(B78,Detalle!$A:$AA,$T$1,0)=0,"Sin datos",IFERROR(VLOOKUP(B78,Detalle!$A:$AA,$T$1,0),"Sin datos")),"")</f>
        <v>1</v>
      </c>
      <c r="U78" s="139">
        <f>IFERROR(IF(VLOOKUP(B78,Detalle!$A:$AA,$U$1,0)=0,"Sin datos",IFERROR(VLOOKUP(B78,Detalle!$A:$AA,$U$1,0),"Sin datos")),"")</f>
        <v>9990</v>
      </c>
      <c r="V78" s="140">
        <f>IFERROR(IF(VLOOKUP(B78,Detalle!$A:$AA,$V$1,0)=0,"Sin datos",IFERROR(VLOOKUP(B78,Detalle!$A:$AA,$V$1,0),"Sin datos")),"")</f>
        <v>2</v>
      </c>
      <c r="W78" s="34" t="str">
        <f t="shared" si="20"/>
        <v>Si</v>
      </c>
      <c r="X78" s="141">
        <f t="shared" si="21"/>
        <v>9990</v>
      </c>
      <c r="Y78" s="141" t="str">
        <f t="shared" si="22"/>
        <v>Escenario 2</v>
      </c>
      <c r="Z78" s="34">
        <f>IFERROR(VLOOKUP(Y78,Base!$BJ$19:$BL$27,3,0),0)</f>
        <v>26</v>
      </c>
      <c r="AA78" s="143">
        <f>IF(LOOKUP(Y78,Base!$X$8:$BG$8)=Y78,VLOOKUP(B78,Base!E:BG,Z78,0),0)</f>
        <v>1490</v>
      </c>
      <c r="AB78" s="143"/>
      <c r="AC78" s="139">
        <f>IFERROR(IF(VLOOKUP(B78,Detalle!$A:$AA,$AC$1,0)=0,"Sin datos",IFERROR(VLOOKUP(B78,Detalle!$A:$AA,$AC$1,0),"Sin datos")),"")</f>
        <v>12990</v>
      </c>
      <c r="AD78" s="140">
        <f>IFERROR(IF(VLOOKUP(B78,Detalle!$A:$AA,$AD$1,0)=0,"Sin datos",IFERROR(VLOOKUP(B78,Detalle!$A:$AA,$AD$1,0),"Sin datos")),"")</f>
        <v>2</v>
      </c>
      <c r="AE78" s="139">
        <f>IFERROR(IF(VLOOKUP(B78,Detalle!$A:$AA,$AE$1,0)=0,"Sin datos",IFERROR(VLOOKUP(B78,Detalle!$A:$AA,$AE$1,0),"Sin datos")),"")</f>
        <v>9990</v>
      </c>
      <c r="AF78" s="140">
        <f>IFERROR(IF(VLOOKUP(B78,Detalle!$A:$AA,$AF$1,0)=0,"Sin datos",IFERROR(VLOOKUP(B78,Detalle!$A:$AA,$AF$1,0),"Sin datos")),"")</f>
        <v>8</v>
      </c>
      <c r="AG78" s="139">
        <f>IFERROR(IF(VLOOKUP(B78,Detalle!$A:$AA,$AG$1,0)=0,"Sin datos",IFERROR(VLOOKUP(B78,Detalle!$A:$AA,$AG$1,0),"Sin datos")),"")</f>
        <v>9990</v>
      </c>
      <c r="AH78" s="140">
        <f>IFERROR(IF(VLOOKUP(B78,Detalle!$A:$AA,$AH$1,0)=0,"Sin datos",IFERROR(VLOOKUP(B78,Detalle!$A:$AA,$AH$1,0),"Sin datos")),"")</f>
        <v>3</v>
      </c>
      <c r="AI78" s="34" t="str">
        <f t="shared" si="23"/>
        <v>Si</v>
      </c>
      <c r="AJ78" s="141">
        <f t="shared" si="24"/>
        <v>9990</v>
      </c>
      <c r="AK78" s="141" t="str">
        <f t="shared" si="25"/>
        <v>Escenario 7</v>
      </c>
      <c r="AL78" s="34">
        <f>IFERROR(VLOOKUP(AK78,Base!$BJ$37:$BL$45,3,0),0)</f>
        <v>47</v>
      </c>
      <c r="AM78" s="143">
        <f>IF(LOOKUP(AK78,Base!$X$8:$BG$8)=AK78,VLOOKUP(B78,Base!E:BG,AL78,0),0)</f>
        <v>1490</v>
      </c>
      <c r="AN78" s="143">
        <v>12990</v>
      </c>
      <c r="AP78" s="144" t="str">
        <f>IF(AM78&lt;=AA78,"REVISAR!","ok")</f>
        <v>REVISAR!</v>
      </c>
    </row>
    <row r="79" spans="2:42" ht="12.95" customHeight="1" x14ac:dyDescent="0.25">
      <c r="B79" s="39" t="s">
        <v>48</v>
      </c>
      <c r="C79" s="32" t="s">
        <v>294</v>
      </c>
      <c r="D79" s="38">
        <f>VLOOKUP(B79,Base!E:G,3,0)</f>
        <v>30</v>
      </c>
      <c r="E79" s="137">
        <f>IFERROR(IF(VLOOKUP(B79,Detalle!$A:$AA,$E$1,0)=0,"Sin datos",IFERROR(VLOOKUP(B79,Detalle!$A:$AA,$E$1,0),"Sin datos")),"")</f>
        <v>4990</v>
      </c>
      <c r="F79" s="138">
        <f>IFERROR(IF(VLOOKUP(B79,Detalle!$A:$AA,$F$1,0)=0,"Sin datos",IFERROR(VLOOKUP(B79,Detalle!$A:$AA,$F$1,0),"Sin datos")),"")</f>
        <v>5</v>
      </c>
      <c r="G79" s="139">
        <f>IFERROR(IF(VLOOKUP(B79,Detalle!$A:$AA,$G$1,0)=0,"Sin datos",IFERROR(VLOOKUP(B79,Detalle!$A:$AA,$G$1,0),"Sin datos")),"")</f>
        <v>5990</v>
      </c>
      <c r="H79" s="140">
        <f>IFERROR(IF(VLOOKUP(B79,Detalle!$A:$AA,$H$1,0)=0,"Sin datos",IFERROR(VLOOKUP(B79,Detalle!$A:$AA,$H$1,0),"Sin datos")),"")</f>
        <v>2</v>
      </c>
      <c r="I79" s="139">
        <f>IFERROR(IF(VLOOKUP(B79,Detalle!$A:$AA,$I$1,0)=0,"Sin datos",IFERROR(VLOOKUP(B79,Detalle!$A:$AA,$I$1,0),"Sin datos")),"")</f>
        <v>12990</v>
      </c>
      <c r="J79" s="140">
        <f>IFERROR(IF(VLOOKUP(B79,Detalle!$A:$AA,$J$1,0)=0,"Sin datos",IFERROR(VLOOKUP(B79,Detalle!$A:$AA,$J$1,0),"Sin datos")),"")</f>
        <v>9</v>
      </c>
      <c r="K79" s="34" t="s">
        <v>293</v>
      </c>
      <c r="L79" s="141">
        <f t="shared" si="18"/>
        <v>4990</v>
      </c>
      <c r="M79" s="142" t="str">
        <f t="shared" si="19"/>
        <v>Escenario 3</v>
      </c>
      <c r="N79" s="34">
        <f>IFERROR(VLOOKUP(M79,Base!$BJ$28:$BL$36,3,0),0)</f>
        <v>29</v>
      </c>
      <c r="O79" s="143" t="str">
        <f>IF(LOOKUP(M79,Base!$X$8:$BG$8)=M79,VLOOKUP(B79,Base!E:BG,N79,0),0)</f>
        <v>Manual</v>
      </c>
      <c r="P79" s="143"/>
      <c r="Q79" s="139">
        <f>IFERROR(IF(VLOOKUP(B79,Detalle!$A:$AA,$Q$1,0)=0,"Sin datos",IFERROR(VLOOKUP(B79,Detalle!$A:$AA,$Q$1,0),"Sin datos")),"")</f>
        <v>9490</v>
      </c>
      <c r="R79" s="140">
        <f>IFERROR(IF(VLOOKUP(B79,Detalle!$A:$AA,$R$1,0)=0,"Sin datos",IFERROR(VLOOKUP(B79,Detalle!$A:$AA,$R$1,0),"Sin datos")),"")</f>
        <v>8</v>
      </c>
      <c r="S79" s="139">
        <f>IFERROR(IF(VLOOKUP(B79,Detalle!$A:$AA,$S$1,0)=0,"Sin datos",IFERROR(VLOOKUP(B79,Detalle!$A:$AA,$S$1,0),"Sin datos")),"")</f>
        <v>9990</v>
      </c>
      <c r="T79" s="140">
        <f>IFERROR(IF(VLOOKUP(B79,Detalle!$A:$AA,$T$1,0)=0,"Sin datos",IFERROR(VLOOKUP(B79,Detalle!$A:$AA,$T$1,0),"Sin datos")),"")</f>
        <v>2</v>
      </c>
      <c r="U79" s="139">
        <f>IFERROR(IF(VLOOKUP(B79,Detalle!$A:$AA,$U$1,0)=0,"Sin datos",IFERROR(VLOOKUP(B79,Detalle!$A:$AA,$U$1,0),"Sin datos")),"")</f>
        <v>24990</v>
      </c>
      <c r="V79" s="140">
        <f>IFERROR(IF(VLOOKUP(B79,Detalle!$A:$AA,$V$1,0)=0,"Sin datos",IFERROR(VLOOKUP(B79,Detalle!$A:$AA,$V$1,0),"Sin datos")),"")</f>
        <v>9</v>
      </c>
      <c r="W79" s="34" t="str">
        <f t="shared" si="20"/>
        <v>Si</v>
      </c>
      <c r="X79" s="141">
        <f t="shared" si="21"/>
        <v>9490</v>
      </c>
      <c r="Y79" s="141" t="str">
        <f t="shared" si="22"/>
        <v>Escenario 3</v>
      </c>
      <c r="Z79" s="34">
        <f>IFERROR(VLOOKUP(Y79,Base!$BJ$19:$BL$27,3,0),0)</f>
        <v>30</v>
      </c>
      <c r="AA79" s="143" t="str">
        <f>IF(LOOKUP(Y79,Base!$X$8:$BG$8)=Y79,VLOOKUP(B79,Base!E:BG,Z79,0),0)</f>
        <v>Manual</v>
      </c>
      <c r="AB79" s="143">
        <v>9990</v>
      </c>
      <c r="AC79" s="139">
        <f>IFERROR(IF(VLOOKUP(B79,Detalle!$A:$AA,$AC$1,0)=0,"Sin datos",IFERROR(VLOOKUP(B79,Detalle!$A:$AA,$AC$1,0),"Sin datos")),"")</f>
        <v>23990</v>
      </c>
      <c r="AD79" s="140">
        <f>IFERROR(IF(VLOOKUP(B79,Detalle!$A:$AA,$AD$1,0)=0,"Sin datos",IFERROR(VLOOKUP(B79,Detalle!$A:$AA,$AD$1,0),"Sin datos")),"")</f>
        <v>5</v>
      </c>
      <c r="AE79" s="139">
        <f>IFERROR(IF(VLOOKUP(B79,Detalle!$A:$AA,$AE$1,0)=0,"Sin datos",IFERROR(VLOOKUP(B79,Detalle!$A:$AA,$AE$1,0),"Sin datos")),"")</f>
        <v>22990</v>
      </c>
      <c r="AF79" s="140">
        <f>IFERROR(IF(VLOOKUP(B79,Detalle!$A:$AA,$AF$1,0)=0,"Sin datos",IFERROR(VLOOKUP(B79,Detalle!$A:$AA,$AF$1,0),"Sin datos")),"")</f>
        <v>9</v>
      </c>
      <c r="AG79" s="139">
        <f>IFERROR(IF(VLOOKUP(B79,Detalle!$A:$AA,$AG$1,0)=0,"Sin datos",IFERROR(VLOOKUP(B79,Detalle!$A:$AA,$AG$1,0),"Sin datos")),"")</f>
        <v>24990</v>
      </c>
      <c r="AH79" s="140">
        <f>IFERROR(IF(VLOOKUP(B79,Detalle!$A:$AA,$AH$1,0)=0,"Sin datos",IFERROR(VLOOKUP(B79,Detalle!$A:$AA,$AH$1,0),"Sin datos")),"")</f>
        <v>9</v>
      </c>
      <c r="AI79" s="34" t="str">
        <f t="shared" si="23"/>
        <v>Si</v>
      </c>
      <c r="AJ79" s="141">
        <f t="shared" si="24"/>
        <v>22990</v>
      </c>
      <c r="AK79" s="141" t="str">
        <f t="shared" si="25"/>
        <v>Escenario 8</v>
      </c>
      <c r="AL79" s="34">
        <f>IFERROR(VLOOKUP(AK79,Base!$BJ$37:$BL$45,3,0),0)</f>
        <v>51</v>
      </c>
      <c r="AM79" s="143">
        <f>IF(LOOKUP(AK79,Base!$X$8:$BG$8)=AK79,VLOOKUP(B79,Base!E:BG,AL79,0),0)</f>
        <v>1490</v>
      </c>
      <c r="AN79" s="143"/>
      <c r="AP79" s="144"/>
    </row>
    <row r="80" spans="2:42" ht="12.95" customHeight="1" x14ac:dyDescent="0.25">
      <c r="B80" s="39" t="s">
        <v>130</v>
      </c>
      <c r="C80" s="32" t="s">
        <v>258</v>
      </c>
      <c r="D80" s="38">
        <f>VLOOKUP(B80,Base!E:G,3,0)</f>
        <v>349</v>
      </c>
      <c r="E80" s="137">
        <f>IFERROR(IF(VLOOKUP(B80,Detalle!$A:$AA,$E$1,0)=0,"Sin datos",IFERROR(VLOOKUP(B80,Detalle!$A:$AA,$E$1,0),"Sin datos")),"")</f>
        <v>3990</v>
      </c>
      <c r="F80" s="138">
        <f>IFERROR(IF(VLOOKUP(B80,Detalle!$A:$AA,$F$1,0)=0,"Sin datos",IFERROR(VLOOKUP(B80,Detalle!$A:$AA,$F$1,0),"Sin datos")),"")</f>
        <v>2</v>
      </c>
      <c r="G80" s="139">
        <f>IFERROR(IF(VLOOKUP(B80,Detalle!$A:$AA,$G$1,0)=0,"Sin datos",IFERROR(VLOOKUP(B80,Detalle!$A:$AA,$G$1,0),"Sin datos")),"")</f>
        <v>4990</v>
      </c>
      <c r="H80" s="140">
        <f>IFERROR(IF(VLOOKUP(B80,Detalle!$A:$AA,$H$1,0)=0,"Sin datos",IFERROR(VLOOKUP(B80,Detalle!$A:$AA,$H$1,0),"Sin datos")),"")</f>
        <v>2</v>
      </c>
      <c r="I80" s="139">
        <f>IFERROR(IF(VLOOKUP(B80,Detalle!$A:$AA,$I$1,0)=0,"Sin datos",IFERROR(VLOOKUP(B80,Detalle!$A:$AA,$I$1,0),"Sin datos")),"")</f>
        <v>3990</v>
      </c>
      <c r="J80" s="140">
        <f>IFERROR(IF(VLOOKUP(B80,Detalle!$A:$AA,$J$1,0)=0,"Sin datos",IFERROR(VLOOKUP(B80,Detalle!$A:$AA,$J$1,0),"Sin datos")),"")</f>
        <v>2</v>
      </c>
      <c r="K80" s="34" t="s">
        <v>293</v>
      </c>
      <c r="L80" s="141">
        <f t="shared" si="18"/>
        <v>3990</v>
      </c>
      <c r="M80" s="142" t="str">
        <f t="shared" si="19"/>
        <v>Escenario 4</v>
      </c>
      <c r="N80" s="34">
        <f>IFERROR(VLOOKUP(M80,Base!$BJ$28:$BL$36,3,0),0)</f>
        <v>33</v>
      </c>
      <c r="O80" s="143">
        <f>IF(LOOKUP(M80,Base!$X$8:$BG$8)=M80,VLOOKUP(B80,Base!E:BG,N80,0),0)</f>
        <v>1490</v>
      </c>
      <c r="P80" s="143">
        <v>3990</v>
      </c>
      <c r="Q80" s="139">
        <f>IFERROR(IF(VLOOKUP(B80,Detalle!$A:$AA,$Q$1,0)=0,"Sin datos",IFERROR(VLOOKUP(B80,Detalle!$A:$AA,$Q$1,0),"Sin datos")),"")</f>
        <v>9490</v>
      </c>
      <c r="R80" s="140">
        <f>IFERROR(IF(VLOOKUP(B80,Detalle!$A:$AA,$R$1,0)=0,"Sin datos",IFERROR(VLOOKUP(B80,Detalle!$A:$AA,$R$1,0),"Sin datos")),"")</f>
        <v>3</v>
      </c>
      <c r="S80" s="139">
        <f>IFERROR(IF(VLOOKUP(B80,Detalle!$A:$AA,$S$1,0)=0,"Sin datos",IFERROR(VLOOKUP(B80,Detalle!$A:$AA,$S$1,0),"Sin datos")),"")</f>
        <v>9490</v>
      </c>
      <c r="T80" s="140">
        <f>IFERROR(IF(VLOOKUP(B80,Detalle!$A:$AA,$T$1,0)=0,"Sin datos",IFERROR(VLOOKUP(B80,Detalle!$A:$AA,$T$1,0),"Sin datos")),"")</f>
        <v>1</v>
      </c>
      <c r="U80" s="139">
        <f>IFERROR(IF(VLOOKUP(B80,Detalle!$A:$AA,$U$1,0)=0,"Sin datos",IFERROR(VLOOKUP(B80,Detalle!$A:$AA,$U$1,0),"Sin datos")),"")</f>
        <v>10990</v>
      </c>
      <c r="V80" s="140">
        <f>IFERROR(IF(VLOOKUP(B80,Detalle!$A:$AA,$V$1,0)=0,"Sin datos",IFERROR(VLOOKUP(B80,Detalle!$A:$AA,$V$1,0),"Sin datos")),"")</f>
        <v>2</v>
      </c>
      <c r="W80" s="34" t="str">
        <f t="shared" si="20"/>
        <v>Si</v>
      </c>
      <c r="X80" s="141">
        <f t="shared" si="21"/>
        <v>9490</v>
      </c>
      <c r="Y80" s="141" t="str">
        <f t="shared" si="22"/>
        <v>Escenario 1</v>
      </c>
      <c r="Z80" s="34">
        <f>IFERROR(VLOOKUP(Y80,Base!$BJ$19:$BL$27,3,0),0)</f>
        <v>22</v>
      </c>
      <c r="AA80" s="143">
        <f>IF(LOOKUP(Y80,Base!$X$8:$BG$8)=Y80,VLOOKUP(B80,Base!E:BG,Z80,0),0)</f>
        <v>1490</v>
      </c>
      <c r="AB80" s="143">
        <v>9490</v>
      </c>
      <c r="AC80" s="139">
        <f>IFERROR(IF(VLOOKUP(B80,Detalle!$A:$AA,$AC$1,0)=0,"Sin datos",IFERROR(VLOOKUP(B80,Detalle!$A:$AA,$AC$1,0),"Sin datos")),"")</f>
        <v>13990</v>
      </c>
      <c r="AD80" s="140">
        <f>IFERROR(IF(VLOOKUP(B80,Detalle!$A:$AA,$AD$1,0)=0,"Sin datos",IFERROR(VLOOKUP(B80,Detalle!$A:$AA,$AD$1,0),"Sin datos")),"")</f>
        <v>2</v>
      </c>
      <c r="AE80" s="139">
        <f>IFERROR(IF(VLOOKUP(B80,Detalle!$A:$AA,$AE$1,0)=0,"Sin datos",IFERROR(VLOOKUP(B80,Detalle!$A:$AA,$AE$1,0),"Sin datos")),"")</f>
        <v>11490</v>
      </c>
      <c r="AF80" s="140">
        <f>IFERROR(IF(VLOOKUP(B80,Detalle!$A:$AA,$AF$1,0)=0,"Sin datos",IFERROR(VLOOKUP(B80,Detalle!$A:$AA,$AF$1,0),"Sin datos")),"")</f>
        <v>7</v>
      </c>
      <c r="AG80" s="139">
        <f>IFERROR(IF(VLOOKUP(B80,Detalle!$A:$AA,$AG$1,0)=0,"Sin datos",IFERROR(VLOOKUP(B80,Detalle!$A:$AA,$AG$1,0),"Sin datos")),"")</f>
        <v>10990</v>
      </c>
      <c r="AH80" s="140">
        <f>IFERROR(IF(VLOOKUP(B80,Detalle!$A:$AA,$AH$1,0)=0,"Sin datos",IFERROR(VLOOKUP(B80,Detalle!$A:$AA,$AH$1,0),"Sin datos")),"")</f>
        <v>3</v>
      </c>
      <c r="AI80" s="34" t="str">
        <f t="shared" si="23"/>
        <v>Si</v>
      </c>
      <c r="AJ80" s="141">
        <f t="shared" si="24"/>
        <v>10990</v>
      </c>
      <c r="AK80" s="141" t="str">
        <f t="shared" si="25"/>
        <v>Escenario 6</v>
      </c>
      <c r="AL80" s="34">
        <f>IFERROR(VLOOKUP(AK80,Base!$BJ$37:$BL$45,3,0),0)</f>
        <v>43</v>
      </c>
      <c r="AM80" s="143">
        <f>IF(LOOKUP(AK80,Base!$X$8:$BG$8)=AK80,VLOOKUP(B80,Base!E:BG,AL80,0),0)</f>
        <v>1490</v>
      </c>
      <c r="AN80" s="143"/>
      <c r="AO80" s="144"/>
      <c r="AP80" s="144"/>
    </row>
    <row r="81" spans="2:42" ht="12.95" customHeight="1" x14ac:dyDescent="0.25">
      <c r="B81" s="39" t="s">
        <v>76</v>
      </c>
      <c r="C81" s="32" t="s">
        <v>294</v>
      </c>
      <c r="D81" s="38">
        <f>VLOOKUP(B81,Base!E:G,3,0)</f>
        <v>54</v>
      </c>
      <c r="E81" s="137">
        <f>IFERROR(IF(VLOOKUP(B81,Detalle!$A:$AA,$E$1,0)=0,"Sin datos",IFERROR(VLOOKUP(B81,Detalle!$A:$AA,$E$1,0),"Sin datos")),"")</f>
        <v>3990</v>
      </c>
      <c r="F81" s="138">
        <f>IFERROR(IF(VLOOKUP(B81,Detalle!$A:$AA,$F$1,0)=0,"Sin datos",IFERROR(VLOOKUP(B81,Detalle!$A:$AA,$F$1,0),"Sin datos")),"")</f>
        <v>2</v>
      </c>
      <c r="G81" s="139">
        <f>IFERROR(IF(VLOOKUP(B81,Detalle!$A:$AA,$G$1,0)=0,"Sin datos",IFERROR(VLOOKUP(B81,Detalle!$A:$AA,$G$1,0),"Sin datos")),"")</f>
        <v>4990</v>
      </c>
      <c r="H81" s="140">
        <f>IFERROR(IF(VLOOKUP(B81,Detalle!$A:$AA,$H$1,0)=0,"Sin datos",IFERROR(VLOOKUP(B81,Detalle!$A:$AA,$H$1,0),"Sin datos")),"")</f>
        <v>1</v>
      </c>
      <c r="I81" s="139">
        <f>IFERROR(IF(VLOOKUP(B81,Detalle!$A:$AA,$I$1,0)=0,"Sin datos",IFERROR(VLOOKUP(B81,Detalle!$A:$AA,$I$1,0),"Sin datos")),"")</f>
        <v>3990</v>
      </c>
      <c r="J81" s="140">
        <f>IFERROR(IF(VLOOKUP(B81,Detalle!$A:$AA,$J$1,0)=0,"Sin datos",IFERROR(VLOOKUP(B81,Detalle!$A:$AA,$J$1,0),"Sin datos")),"")</f>
        <v>1</v>
      </c>
      <c r="K81" s="34" t="s">
        <v>293</v>
      </c>
      <c r="L81" s="141">
        <f t="shared" si="18"/>
        <v>3990</v>
      </c>
      <c r="M81" s="142" t="str">
        <f t="shared" si="19"/>
        <v>Escenario 1</v>
      </c>
      <c r="N81" s="34">
        <f>IFERROR(VLOOKUP(M81,Base!$BJ$28:$BL$36,3,0),0)</f>
        <v>21</v>
      </c>
      <c r="O81" s="143">
        <f>IF(LOOKUP(M81,Base!$X$8:$BG$8)=M81,VLOOKUP(B81,Base!E:BG,N81,0),0)</f>
        <v>1490</v>
      </c>
      <c r="P81" s="143"/>
      <c r="Q81" s="139">
        <f>IFERROR(IF(VLOOKUP(B81,Detalle!$A:$AA,$Q$1,0)=0,"Sin datos",IFERROR(VLOOKUP(B81,Detalle!$A:$AA,$Q$1,0),"Sin datos")),"")</f>
        <v>8990</v>
      </c>
      <c r="R81" s="140">
        <f>IFERROR(IF(VLOOKUP(B81,Detalle!$A:$AA,$R$1,0)=0,"Sin datos",IFERROR(VLOOKUP(B81,Detalle!$A:$AA,$R$1,0),"Sin datos")),"")</f>
        <v>3</v>
      </c>
      <c r="S81" s="139">
        <f>IFERROR(IF(VLOOKUP(B81,Detalle!$A:$AA,$S$1,0)=0,"Sin datos",IFERROR(VLOOKUP(B81,Detalle!$A:$AA,$S$1,0),"Sin datos")),"")</f>
        <v>8590</v>
      </c>
      <c r="T81" s="140">
        <f>IFERROR(IF(VLOOKUP(B81,Detalle!$A:$AA,$T$1,0)=0,"Sin datos",IFERROR(VLOOKUP(B81,Detalle!$A:$AA,$T$1,0),"Sin datos")),"")</f>
        <v>1</v>
      </c>
      <c r="U81" s="139">
        <f>IFERROR(IF(VLOOKUP(B81,Detalle!$A:$AA,$U$1,0)=0,"Sin datos",IFERROR(VLOOKUP(B81,Detalle!$A:$AA,$U$1,0),"Sin datos")),"")</f>
        <v>9990</v>
      </c>
      <c r="V81" s="140">
        <f>IFERROR(IF(VLOOKUP(B81,Detalle!$A:$AA,$V$1,0)=0,"Sin datos",IFERROR(VLOOKUP(B81,Detalle!$A:$AA,$V$1,0),"Sin datos")),"")</f>
        <v>1</v>
      </c>
      <c r="W81" s="34" t="str">
        <f t="shared" si="20"/>
        <v>Si</v>
      </c>
      <c r="X81" s="141">
        <f t="shared" si="21"/>
        <v>8590</v>
      </c>
      <c r="Y81" s="141" t="str">
        <f t="shared" si="22"/>
        <v>Escenario 1</v>
      </c>
      <c r="Z81" s="34">
        <f>IFERROR(VLOOKUP(Y81,Base!$BJ$19:$BL$27,3,0),0)</f>
        <v>22</v>
      </c>
      <c r="AA81" s="143">
        <f>IF(LOOKUP(Y81,Base!$X$8:$BG$8)=Y81,VLOOKUP(B81,Base!E:BG,Z81,0),0)</f>
        <v>1490</v>
      </c>
      <c r="AB81" s="143"/>
      <c r="AC81" s="139">
        <f>IFERROR(IF(VLOOKUP(B81,Detalle!$A:$AA,$AC$1,0)=0,"Sin datos",IFERROR(VLOOKUP(B81,Detalle!$A:$AA,$AC$1,0),"Sin datos")),"")</f>
        <v>11990</v>
      </c>
      <c r="AD81" s="140">
        <f>IFERROR(IF(VLOOKUP(B81,Detalle!$A:$AA,$AD$1,0)=0,"Sin datos",IFERROR(VLOOKUP(B81,Detalle!$A:$AA,$AD$1,0),"Sin datos")),"")</f>
        <v>2</v>
      </c>
      <c r="AE81" s="139">
        <f>IFERROR(IF(VLOOKUP(B81,Detalle!$A:$AA,$AE$1,0)=0,"Sin datos",IFERROR(VLOOKUP(B81,Detalle!$A:$AA,$AE$1,0),"Sin datos")),"")</f>
        <v>10990</v>
      </c>
      <c r="AF81" s="140">
        <f>IFERROR(IF(VLOOKUP(B81,Detalle!$A:$AA,$AF$1,0)=0,"Sin datos",IFERROR(VLOOKUP(B81,Detalle!$A:$AA,$AF$1,0),"Sin datos")),"")</f>
        <v>4</v>
      </c>
      <c r="AG81" s="139">
        <f>IFERROR(IF(VLOOKUP(B81,Detalle!$A:$AA,$AG$1,0)=0,"Sin datos",IFERROR(VLOOKUP(B81,Detalle!$A:$AA,$AG$1,0),"Sin datos")),"")</f>
        <v>9990</v>
      </c>
      <c r="AH81" s="140">
        <f>IFERROR(IF(VLOOKUP(B81,Detalle!$A:$AA,$AH$1,0)=0,"Sin datos",IFERROR(VLOOKUP(B81,Detalle!$A:$AA,$AH$1,0),"Sin datos")),"")</f>
        <v>2</v>
      </c>
      <c r="AI81" s="34" t="str">
        <f t="shared" si="23"/>
        <v>Si</v>
      </c>
      <c r="AJ81" s="141">
        <f t="shared" si="24"/>
        <v>9990</v>
      </c>
      <c r="AK81" s="141" t="str">
        <f t="shared" si="25"/>
        <v>Escenario 4</v>
      </c>
      <c r="AL81" s="34">
        <f>IFERROR(VLOOKUP(AK81,Base!$BJ$37:$BL$45,3,0),0)</f>
        <v>35</v>
      </c>
      <c r="AM81" s="143">
        <f>IF(LOOKUP(AK81,Base!$X$8:$BG$8)=AK81,VLOOKUP(B81,Base!E:BG,AL81,0),0)</f>
        <v>1490</v>
      </c>
      <c r="AN81" s="143"/>
      <c r="AP81" s="144" t="str">
        <f t="shared" ref="AP81:AP88" si="26">IF(AM81&lt;=AA81,"REVISAR!","ok")</f>
        <v>REVISAR!</v>
      </c>
    </row>
    <row r="82" spans="2:42" ht="12.95" customHeight="1" x14ac:dyDescent="0.25">
      <c r="B82" s="39" t="s">
        <v>88</v>
      </c>
      <c r="C82" s="32" t="s">
        <v>294</v>
      </c>
      <c r="D82" s="38">
        <f>VLOOKUP(B82,Base!E:G,3,0)</f>
        <v>371</v>
      </c>
      <c r="E82" s="137">
        <f>IFERROR(IF(VLOOKUP(B82,Detalle!$A:$AA,$E$1,0)=0,"Sin datos",IFERROR(VLOOKUP(B82,Detalle!$A:$AA,$E$1,0),"Sin datos")),"")</f>
        <v>6490</v>
      </c>
      <c r="F82" s="138">
        <f>IFERROR(IF(VLOOKUP(B82,Detalle!$A:$AA,$F$1,0)=0,"Sin datos",IFERROR(VLOOKUP(B82,Detalle!$A:$AA,$F$1,0),"Sin datos")),"")</f>
        <v>3</v>
      </c>
      <c r="G82" s="139">
        <f>IFERROR(IF(VLOOKUP(B82,Detalle!$A:$AA,$G$1,0)=0,"Sin datos",IFERROR(VLOOKUP(B82,Detalle!$A:$AA,$G$1,0),"Sin datos")),"")</f>
        <v>6490</v>
      </c>
      <c r="H82" s="140">
        <f>IFERROR(IF(VLOOKUP(B82,Detalle!$A:$AA,$H$1,0)=0,"Sin datos",IFERROR(VLOOKUP(B82,Detalle!$A:$AA,$H$1,0),"Sin datos")),"")</f>
        <v>2</v>
      </c>
      <c r="I82" s="139">
        <f>IFERROR(IF(VLOOKUP(B82,Detalle!$A:$AA,$I$1,0)=0,"Sin datos",IFERROR(VLOOKUP(B82,Detalle!$A:$AA,$I$1,0),"Sin datos")),"")</f>
        <v>4990</v>
      </c>
      <c r="J82" s="140">
        <f>IFERROR(IF(VLOOKUP(B82,Detalle!$A:$AA,$J$1,0)=0,"Sin datos",IFERROR(VLOOKUP(B82,Detalle!$A:$AA,$J$1,0),"Sin datos")),"")</f>
        <v>3</v>
      </c>
      <c r="K82" s="34" t="s">
        <v>293</v>
      </c>
      <c r="L82" s="141">
        <f t="shared" si="18"/>
        <v>4990</v>
      </c>
      <c r="M82" s="142" t="str">
        <f t="shared" si="19"/>
        <v>Escenario 1</v>
      </c>
      <c r="N82" s="34">
        <f>IFERROR(VLOOKUP(M82,Base!$BJ$28:$BL$36,3,0),0)</f>
        <v>21</v>
      </c>
      <c r="O82" s="143">
        <f>IF(LOOKUP(M82,Base!$X$8:$BG$8)=M82,VLOOKUP(B82,Base!E:BG,N82,0),0)</f>
        <v>1490</v>
      </c>
      <c r="P82" s="143"/>
      <c r="Q82" s="139">
        <f>IFERROR(IF(VLOOKUP(B82,Detalle!$A:$AA,$Q$1,0)=0,"Sin datos",IFERROR(VLOOKUP(B82,Detalle!$A:$AA,$Q$1,0),"Sin datos")),"")</f>
        <v>12990</v>
      </c>
      <c r="R82" s="140">
        <f>IFERROR(IF(VLOOKUP(B82,Detalle!$A:$AA,$R$1,0)=0,"Sin datos",IFERROR(VLOOKUP(B82,Detalle!$A:$AA,$R$1,0),"Sin datos")),"")</f>
        <v>1</v>
      </c>
      <c r="S82" s="139">
        <f>IFERROR(IF(VLOOKUP(B82,Detalle!$A:$AA,$S$1,0)=0,"Sin datos",IFERROR(VLOOKUP(B82,Detalle!$A:$AA,$S$1,0),"Sin datos")),"")</f>
        <v>12990</v>
      </c>
      <c r="T82" s="140">
        <f>IFERROR(IF(VLOOKUP(B82,Detalle!$A:$AA,$T$1,0)=0,"Sin datos",IFERROR(VLOOKUP(B82,Detalle!$A:$AA,$T$1,0),"Sin datos")),"")</f>
        <v>1</v>
      </c>
      <c r="U82" s="139">
        <f>IFERROR(IF(VLOOKUP(B82,Detalle!$A:$AA,$U$1,0)=0,"Sin datos",IFERROR(VLOOKUP(B82,Detalle!$A:$AA,$U$1,0),"Sin datos")),"")</f>
        <v>14990</v>
      </c>
      <c r="V82" s="140">
        <f>IFERROR(IF(VLOOKUP(B82,Detalle!$A:$AA,$V$1,0)=0,"Sin datos",IFERROR(VLOOKUP(B82,Detalle!$A:$AA,$V$1,0),"Sin datos")),"")</f>
        <v>3</v>
      </c>
      <c r="W82" s="34" t="str">
        <f t="shared" si="20"/>
        <v>Si</v>
      </c>
      <c r="X82" s="141">
        <f t="shared" si="21"/>
        <v>12990</v>
      </c>
      <c r="Y82" s="141" t="str">
        <f t="shared" si="22"/>
        <v>Escenario 4</v>
      </c>
      <c r="Z82" s="34">
        <f>IFERROR(VLOOKUP(Y82,Base!$BJ$19:$BL$27,3,0),0)</f>
        <v>34</v>
      </c>
      <c r="AA82" s="143">
        <f>IF(LOOKUP(Y82,Base!$X$8:$BG$8)=Y82,VLOOKUP(B82,Base!E:BG,Z82,0),0)</f>
        <v>1490</v>
      </c>
      <c r="AB82" s="143"/>
      <c r="AC82" s="139">
        <f>IFERROR(IF(VLOOKUP(B82,Detalle!$A:$AA,$AC$1,0)=0,"Sin datos",IFERROR(VLOOKUP(B82,Detalle!$A:$AA,$AC$1,0),"Sin datos")),"")</f>
        <v>14990</v>
      </c>
      <c r="AD82" s="140">
        <f>IFERROR(IF(VLOOKUP(B82,Detalle!$A:$AA,$AD$1,0)=0,"Sin datos",IFERROR(VLOOKUP(B82,Detalle!$A:$AA,$AD$1,0),"Sin datos")),"")</f>
        <v>3</v>
      </c>
      <c r="AE82" s="139">
        <f>IFERROR(IF(VLOOKUP(B82,Detalle!$A:$AA,$AE$1,0)=0,"Sin datos",IFERROR(VLOOKUP(B82,Detalle!$A:$AA,$AE$1,0),"Sin datos")),"")</f>
        <v>12990</v>
      </c>
      <c r="AF82" s="140">
        <f>IFERROR(IF(VLOOKUP(B82,Detalle!$A:$AA,$AF$1,0)=0,"Sin datos",IFERROR(VLOOKUP(B82,Detalle!$A:$AA,$AF$1,0),"Sin datos")),"")</f>
        <v>8</v>
      </c>
      <c r="AG82" s="139">
        <f>IFERROR(IF(VLOOKUP(B82,Detalle!$A:$AA,$AG$1,0)=0,"Sin datos",IFERROR(VLOOKUP(B82,Detalle!$A:$AA,$AG$1,0),"Sin datos")),"")</f>
        <v>14990</v>
      </c>
      <c r="AH82" s="140">
        <f>IFERROR(IF(VLOOKUP(B82,Detalle!$A:$AA,$AH$1,0)=0,"Sin datos",IFERROR(VLOOKUP(B82,Detalle!$A:$AA,$AH$1,0),"Sin datos")),"")</f>
        <v>2</v>
      </c>
      <c r="AI82" s="34" t="str">
        <f t="shared" si="23"/>
        <v>Si</v>
      </c>
      <c r="AJ82" s="141">
        <f t="shared" si="24"/>
        <v>12990</v>
      </c>
      <c r="AK82" s="141" t="str">
        <f t="shared" si="25"/>
        <v>Escenario 1</v>
      </c>
      <c r="AL82" s="34">
        <f>IFERROR(VLOOKUP(AK82,Base!$BJ$37:$BL$45,3,0),0)</f>
        <v>23</v>
      </c>
      <c r="AM82" s="143">
        <f>IF(LOOKUP(AK82,Base!$X$8:$BG$8)=AK82,VLOOKUP(B82,Base!E:BG,AL82,0),0)</f>
        <v>1490</v>
      </c>
      <c r="AN82" s="143"/>
      <c r="AP82" s="144" t="str">
        <f t="shared" si="26"/>
        <v>REVISAR!</v>
      </c>
    </row>
    <row r="83" spans="2:42" ht="12.95" customHeight="1" x14ac:dyDescent="0.25">
      <c r="B83" s="39" t="s">
        <v>274</v>
      </c>
      <c r="C83" s="32" t="s">
        <v>294</v>
      </c>
      <c r="D83" s="38">
        <f>VLOOKUP(B83,Base!E:G,3,0)</f>
        <v>106</v>
      </c>
      <c r="E83" s="137">
        <f>IFERROR(IF(VLOOKUP(B83,Detalle!$A:$AA,$E$1,0)=0,"Sin datos",IFERROR(VLOOKUP(B83,Detalle!$A:$AA,$E$1,0),"Sin datos")),"")</f>
        <v>4990</v>
      </c>
      <c r="F83" s="138">
        <f>IFERROR(IF(VLOOKUP(B83,Detalle!$A:$AA,$F$1,0)=0,"Sin datos",IFERROR(VLOOKUP(B83,Detalle!$A:$AA,$F$1,0),"Sin datos")),"")</f>
        <v>2</v>
      </c>
      <c r="G83" s="139">
        <f>IFERROR(IF(VLOOKUP(B83,Detalle!$A:$AA,$G$1,0)=0,"Sin datos",IFERROR(VLOOKUP(B83,Detalle!$A:$AA,$G$1,0),"Sin datos")),"")</f>
        <v>4990</v>
      </c>
      <c r="H83" s="140">
        <f>IFERROR(IF(VLOOKUP(B83,Detalle!$A:$AA,$H$1,0)=0,"Sin datos",IFERROR(VLOOKUP(B83,Detalle!$A:$AA,$H$1,0),"Sin datos")),"")</f>
        <v>1</v>
      </c>
      <c r="I83" s="139">
        <f>IFERROR(IF(VLOOKUP(B83,Detalle!$A:$AA,$I$1,0)=0,"Sin datos",IFERROR(VLOOKUP(B83,Detalle!$A:$AA,$I$1,0),"Sin datos")),"")</f>
        <v>5990</v>
      </c>
      <c r="J83" s="140">
        <f>IFERROR(IF(VLOOKUP(B83,Detalle!$A:$AA,$J$1,0)=0,"Sin datos",IFERROR(VLOOKUP(B83,Detalle!$A:$AA,$J$1,0),"Sin datos")),"")</f>
        <v>4</v>
      </c>
      <c r="K83" s="34" t="s">
        <v>293</v>
      </c>
      <c r="L83" s="141">
        <f t="shared" si="18"/>
        <v>4990</v>
      </c>
      <c r="M83" s="142" t="str">
        <f t="shared" si="19"/>
        <v>Escenario 1</v>
      </c>
      <c r="N83" s="34">
        <f>IFERROR(VLOOKUP(M83,Base!$BJ$28:$BL$36,3,0),0)</f>
        <v>21</v>
      </c>
      <c r="O83" s="143">
        <f>IF(LOOKUP(M83,Base!$X$8:$BG$8)=M83,VLOOKUP(B83,Base!E:BG,N83,0),0)</f>
        <v>1490</v>
      </c>
      <c r="P83" s="143"/>
      <c r="Q83" s="139">
        <f>IFERROR(IF(VLOOKUP(B83,Detalle!$A:$AA,$Q$1,0)=0,"Sin datos",IFERROR(VLOOKUP(B83,Detalle!$A:$AA,$Q$1,0),"Sin datos")),"")</f>
        <v>10990</v>
      </c>
      <c r="R83" s="140">
        <f>IFERROR(IF(VLOOKUP(B83,Detalle!$A:$AA,$R$1,0)=0,"Sin datos",IFERROR(VLOOKUP(B83,Detalle!$A:$AA,$R$1,0),"Sin datos")),"")</f>
        <v>3</v>
      </c>
      <c r="S83" s="139">
        <f>IFERROR(IF(VLOOKUP(B83,Detalle!$A:$AA,$S$1,0)=0,"Sin datos",IFERROR(VLOOKUP(B83,Detalle!$A:$AA,$S$1,0),"Sin datos")),"")</f>
        <v>10990</v>
      </c>
      <c r="T83" s="140">
        <f>IFERROR(IF(VLOOKUP(B83,Detalle!$A:$AA,$T$1,0)=0,"Sin datos",IFERROR(VLOOKUP(B83,Detalle!$A:$AA,$T$1,0),"Sin datos")),"")</f>
        <v>1</v>
      </c>
      <c r="U83" s="139">
        <f>IFERROR(IF(VLOOKUP(B83,Detalle!$A:$AA,$U$1,0)=0,"Sin datos",IFERROR(VLOOKUP(B83,Detalle!$A:$AA,$U$1,0),"Sin datos")),"")</f>
        <v>10990</v>
      </c>
      <c r="V83" s="140">
        <f>IFERROR(IF(VLOOKUP(B83,Detalle!$A:$AA,$V$1,0)=0,"Sin datos",IFERROR(VLOOKUP(B83,Detalle!$A:$AA,$V$1,0),"Sin datos")),"")</f>
        <v>3</v>
      </c>
      <c r="W83" s="34" t="str">
        <f t="shared" si="20"/>
        <v>Si</v>
      </c>
      <c r="X83" s="141">
        <f t="shared" si="21"/>
        <v>10990</v>
      </c>
      <c r="Y83" s="141" t="str">
        <f t="shared" si="22"/>
        <v>Escenario 2</v>
      </c>
      <c r="Z83" s="34">
        <f>IFERROR(VLOOKUP(Y83,Base!$BJ$19:$BL$27,3,0),0)</f>
        <v>26</v>
      </c>
      <c r="AA83" s="143">
        <f>IF(LOOKUP(Y83,Base!$X$8:$BG$8)=Y83,VLOOKUP(B83,Base!E:BG,Z83,0),0)</f>
        <v>1490</v>
      </c>
      <c r="AB83" s="143"/>
      <c r="AC83" s="139">
        <f>IFERROR(IF(VLOOKUP(B83,Detalle!$A:$AA,$AC$1,0)=0,"Sin datos",IFERROR(VLOOKUP(B83,Detalle!$A:$AA,$AC$1,0),"Sin datos")),"")</f>
        <v>13990</v>
      </c>
      <c r="AD83" s="140">
        <f>IFERROR(IF(VLOOKUP(B83,Detalle!$A:$AA,$AD$1,0)=0,"Sin datos",IFERROR(VLOOKUP(B83,Detalle!$A:$AA,$AD$1,0),"Sin datos")),"")</f>
        <v>2</v>
      </c>
      <c r="AE83" s="139">
        <f>IFERROR(IF(VLOOKUP(B83,Detalle!$A:$AA,$AE$1,0)=0,"Sin datos",IFERROR(VLOOKUP(B83,Detalle!$A:$AA,$AE$1,0),"Sin datos")),"")</f>
        <v>12990</v>
      </c>
      <c r="AF83" s="140">
        <f>IFERROR(IF(VLOOKUP(B83,Detalle!$A:$AA,$AF$1,0)=0,"Sin datos",IFERROR(VLOOKUP(B83,Detalle!$A:$AA,$AF$1,0),"Sin datos")),"")</f>
        <v>5</v>
      </c>
      <c r="AG83" s="139">
        <f>IFERROR(IF(VLOOKUP(B83,Detalle!$A:$AA,$AG$1,0)=0,"Sin datos",IFERROR(VLOOKUP(B83,Detalle!$A:$AA,$AG$1,0),"Sin datos")),"")</f>
        <v>10990</v>
      </c>
      <c r="AH83" s="140">
        <f>IFERROR(IF(VLOOKUP(B83,Detalle!$A:$AA,$AH$1,0)=0,"Sin datos",IFERROR(VLOOKUP(B83,Detalle!$A:$AA,$AH$1,0),"Sin datos")),"")</f>
        <v>4</v>
      </c>
      <c r="AI83" s="34" t="str">
        <f t="shared" si="23"/>
        <v>Si</v>
      </c>
      <c r="AJ83" s="141">
        <f t="shared" si="24"/>
        <v>10990</v>
      </c>
      <c r="AK83" s="141" t="str">
        <f t="shared" si="25"/>
        <v>Escenario 6</v>
      </c>
      <c r="AL83" s="34">
        <f>IFERROR(VLOOKUP(AK83,Base!$BJ$37:$BL$45,3,0),0)</f>
        <v>43</v>
      </c>
      <c r="AM83" s="143">
        <f>IF(LOOKUP(AK83,Base!$X$8:$BG$8)=AK83,VLOOKUP(B83,Base!E:BG,AL83,0),0)</f>
        <v>1490</v>
      </c>
      <c r="AN83" s="143"/>
      <c r="AP83" s="144" t="str">
        <f t="shared" si="26"/>
        <v>REVISAR!</v>
      </c>
    </row>
    <row r="84" spans="2:42" ht="12.95" customHeight="1" x14ac:dyDescent="0.25">
      <c r="B84" s="39" t="s">
        <v>53</v>
      </c>
      <c r="C84" s="32" t="s">
        <v>294</v>
      </c>
      <c r="D84" s="38">
        <f>VLOOKUP(B84,Base!E:G,3,0)</f>
        <v>35</v>
      </c>
      <c r="E84" s="137">
        <f>IFERROR(IF(VLOOKUP(B84,Detalle!$A:$AA,$E$1,0)=0,"Sin datos",IFERROR(VLOOKUP(B84,Detalle!$A:$AA,$E$1,0),"Sin datos")),"")</f>
        <v>7490</v>
      </c>
      <c r="F84" s="138">
        <f>IFERROR(IF(VLOOKUP(B84,Detalle!$A:$AA,$F$1,0)=0,"Sin datos",IFERROR(VLOOKUP(B84,Detalle!$A:$AA,$F$1,0),"Sin datos")),"")</f>
        <v>3</v>
      </c>
      <c r="G84" s="139">
        <f>IFERROR(IF(VLOOKUP(B84,Detalle!$A:$AA,$G$1,0)=0,"Sin datos",IFERROR(VLOOKUP(B84,Detalle!$A:$AA,$G$1,0),"Sin datos")),"")</f>
        <v>9000</v>
      </c>
      <c r="H84" s="140">
        <f>IFERROR(IF(VLOOKUP(B84,Detalle!$A:$AA,$H$1,0)=0,"Sin datos",IFERROR(VLOOKUP(B84,Detalle!$A:$AA,$H$1,0),"Sin datos")),"")</f>
        <v>2</v>
      </c>
      <c r="I84" s="139">
        <f>IFERROR(IF(VLOOKUP(B84,Detalle!$A:$AA,$I$1,0)=0,"Sin datos",IFERROR(VLOOKUP(B84,Detalle!$A:$AA,$I$1,0),"Sin datos")),"")</f>
        <v>5990</v>
      </c>
      <c r="J84" s="140">
        <f>IFERROR(IF(VLOOKUP(B84,Detalle!$A:$AA,$J$1,0)=0,"Sin datos",IFERROR(VLOOKUP(B84,Detalle!$A:$AA,$J$1,0),"Sin datos")),"")</f>
        <v>11</v>
      </c>
      <c r="K84" s="34" t="s">
        <v>293</v>
      </c>
      <c r="L84" s="141">
        <f t="shared" si="18"/>
        <v>5990</v>
      </c>
      <c r="M84" s="142" t="str">
        <f t="shared" si="19"/>
        <v>Escenario 1</v>
      </c>
      <c r="N84" s="34">
        <f>IFERROR(VLOOKUP(M84,Base!$BJ$28:$BL$36,3,0),0)</f>
        <v>21</v>
      </c>
      <c r="O84" s="143">
        <f>IF(LOOKUP(M84,Base!$X$8:$BG$8)=M84,VLOOKUP(B84,Base!E:BG,N84,0),0)</f>
        <v>1490</v>
      </c>
      <c r="P84" s="143"/>
      <c r="Q84" s="139">
        <f>IFERROR(IF(VLOOKUP(B84,Detalle!$A:$AA,$Q$1,0)=0,"Sin datos",IFERROR(VLOOKUP(B84,Detalle!$A:$AA,$Q$1,0),"Sin datos")),"")</f>
        <v>14990</v>
      </c>
      <c r="R84" s="140">
        <f>IFERROR(IF(VLOOKUP(B84,Detalle!$A:$AA,$R$1,0)=0,"Sin datos",IFERROR(VLOOKUP(B84,Detalle!$A:$AA,$R$1,0),"Sin datos")),"")</f>
        <v>4</v>
      </c>
      <c r="S84" s="139">
        <f>IFERROR(IF(VLOOKUP(B84,Detalle!$A:$AA,$S$1,0)=0,"Sin datos",IFERROR(VLOOKUP(B84,Detalle!$A:$AA,$S$1,0),"Sin datos")),"")</f>
        <v>19000</v>
      </c>
      <c r="T84" s="140">
        <f>IFERROR(IF(VLOOKUP(B84,Detalle!$A:$AA,$T$1,0)=0,"Sin datos",IFERROR(VLOOKUP(B84,Detalle!$A:$AA,$T$1,0),"Sin datos")),"")</f>
        <v>2</v>
      </c>
      <c r="U84" s="139">
        <f>IFERROR(IF(VLOOKUP(B84,Detalle!$A:$AA,$U$1,0)=0,"Sin datos",IFERROR(VLOOKUP(B84,Detalle!$A:$AA,$U$1,0),"Sin datos")),"")</f>
        <v>14990</v>
      </c>
      <c r="V84" s="140">
        <f>IFERROR(IF(VLOOKUP(B84,Detalle!$A:$AA,$V$1,0)=0,"Sin datos",IFERROR(VLOOKUP(B84,Detalle!$A:$AA,$V$1,0),"Sin datos")),"")</f>
        <v>9</v>
      </c>
      <c r="W84" s="34" t="str">
        <f t="shared" si="20"/>
        <v>Si</v>
      </c>
      <c r="X84" s="141">
        <f t="shared" si="21"/>
        <v>14990</v>
      </c>
      <c r="Y84" s="141" t="str">
        <f t="shared" si="22"/>
        <v>Escenario 1</v>
      </c>
      <c r="Z84" s="34">
        <f>IFERROR(VLOOKUP(Y84,Base!$BJ$19:$BL$27,3,0),0)</f>
        <v>22</v>
      </c>
      <c r="AA84" s="143">
        <f>IF(LOOKUP(Y84,Base!$X$8:$BG$8)=Y84,VLOOKUP(B84,Base!E:BG,Z84,0),0)</f>
        <v>1490</v>
      </c>
      <c r="AB84" s="143"/>
      <c r="AC84" s="139">
        <f>IFERROR(IF(VLOOKUP(B84,Detalle!$A:$AA,$AC$1,0)=0,"Sin datos",IFERROR(VLOOKUP(B84,Detalle!$A:$AA,$AC$1,0),"Sin datos")),"")</f>
        <v>16990</v>
      </c>
      <c r="AD84" s="140">
        <f>IFERROR(IF(VLOOKUP(B84,Detalle!$A:$AA,$AD$1,0)=0,"Sin datos",IFERROR(VLOOKUP(B84,Detalle!$A:$AA,$AD$1,0),"Sin datos")),"")</f>
        <v>3</v>
      </c>
      <c r="AE84" s="139">
        <f>IFERROR(IF(VLOOKUP(B84,Detalle!$A:$AA,$AE$1,0)=0,"Sin datos",IFERROR(VLOOKUP(B84,Detalle!$A:$AA,$AE$1,0),"Sin datos")),"")</f>
        <v>19000</v>
      </c>
      <c r="AF84" s="140">
        <f>IFERROR(IF(VLOOKUP(B84,Detalle!$A:$AA,$AF$1,0)=0,"Sin datos",IFERROR(VLOOKUP(B84,Detalle!$A:$AA,$AF$1,0),"Sin datos")),"")</f>
        <v>9</v>
      </c>
      <c r="AG84" s="139">
        <f>IFERROR(IF(VLOOKUP(B84,Detalle!$A:$AA,$AG$1,0)=0,"Sin datos",IFERROR(VLOOKUP(B84,Detalle!$A:$AA,$AG$1,0),"Sin datos")),"")</f>
        <v>14990</v>
      </c>
      <c r="AH84" s="140">
        <f>IFERROR(IF(VLOOKUP(B84,Detalle!$A:$AA,$AH$1,0)=0,"Sin datos",IFERROR(VLOOKUP(B84,Detalle!$A:$AA,$AH$1,0),"Sin datos")),"")</f>
        <v>9</v>
      </c>
      <c r="AI84" s="34" t="str">
        <f t="shared" si="23"/>
        <v>Si</v>
      </c>
      <c r="AJ84" s="141">
        <f t="shared" si="24"/>
        <v>14990</v>
      </c>
      <c r="AK84" s="141" t="str">
        <f t="shared" si="25"/>
        <v>Escenario 9</v>
      </c>
      <c r="AL84" s="34">
        <f>IFERROR(VLOOKUP(AK84,Base!$BJ$37:$BL$45,3,0),0)</f>
        <v>55</v>
      </c>
      <c r="AM84" s="143" t="str">
        <f>IF(LOOKUP(AK84,Base!$X$8:$BG$8)=AK84,VLOOKUP(B84,Base!E:BG,AL84,0),0)</f>
        <v>Manual</v>
      </c>
      <c r="AN84" s="143">
        <v>16990</v>
      </c>
      <c r="AP84" s="144" t="str">
        <f t="shared" si="26"/>
        <v>ok</v>
      </c>
    </row>
    <row r="85" spans="2:42" ht="12.95" customHeight="1" x14ac:dyDescent="0.25">
      <c r="B85" s="39" t="s">
        <v>57</v>
      </c>
      <c r="C85" s="32" t="s">
        <v>294</v>
      </c>
      <c r="D85" s="38">
        <f>VLOOKUP(B85,Base!E:G,3,0)</f>
        <v>44</v>
      </c>
      <c r="E85" s="137">
        <f>IFERROR(IF(VLOOKUP(B85,Detalle!$A:$AA,$E$1,0)=0,"Sin datos",IFERROR(VLOOKUP(B85,Detalle!$A:$AA,$E$1,0),"Sin datos")),"")</f>
        <v>7490</v>
      </c>
      <c r="F85" s="138">
        <f>IFERROR(IF(VLOOKUP(B85,Detalle!$A:$AA,$F$1,0)=0,"Sin datos",IFERROR(VLOOKUP(B85,Detalle!$A:$AA,$F$1,0),"Sin datos")),"")</f>
        <v>3</v>
      </c>
      <c r="G85" s="139">
        <f>IFERROR(IF(VLOOKUP(B85,Detalle!$A:$AA,$G$1,0)=0,"Sin datos",IFERROR(VLOOKUP(B85,Detalle!$A:$AA,$G$1,0),"Sin datos")),"")</f>
        <v>9000</v>
      </c>
      <c r="H85" s="140">
        <f>IFERROR(IF(VLOOKUP(B85,Detalle!$A:$AA,$H$1,0)=0,"Sin datos",IFERROR(VLOOKUP(B85,Detalle!$A:$AA,$H$1,0),"Sin datos")),"")</f>
        <v>2</v>
      </c>
      <c r="I85" s="139">
        <f>IFERROR(IF(VLOOKUP(B85,Detalle!$A:$AA,$I$1,0)=0,"Sin datos",IFERROR(VLOOKUP(B85,Detalle!$A:$AA,$I$1,0),"Sin datos")),"")</f>
        <v>5990</v>
      </c>
      <c r="J85" s="140">
        <f>IFERROR(IF(VLOOKUP(B85,Detalle!$A:$AA,$J$1,0)=0,"Sin datos",IFERROR(VLOOKUP(B85,Detalle!$A:$AA,$J$1,0),"Sin datos")),"")</f>
        <v>11</v>
      </c>
      <c r="K85" s="34" t="s">
        <v>293</v>
      </c>
      <c r="L85" s="141">
        <f t="shared" si="18"/>
        <v>5990</v>
      </c>
      <c r="M85" s="142" t="str">
        <f t="shared" si="19"/>
        <v>Escenario 1</v>
      </c>
      <c r="N85" s="34">
        <f>IFERROR(VLOOKUP(M85,Base!$BJ$28:$BL$36,3,0),0)</f>
        <v>21</v>
      </c>
      <c r="O85" s="143">
        <f>IF(LOOKUP(M85,Base!$X$8:$BG$8)=M85,VLOOKUP(B85,Base!E:BG,N85,0),0)</f>
        <v>1490</v>
      </c>
      <c r="P85" s="143"/>
      <c r="Q85" s="139">
        <f>IFERROR(IF(VLOOKUP(B85,Detalle!$A:$AA,$Q$1,0)=0,"Sin datos",IFERROR(VLOOKUP(B85,Detalle!$A:$AA,$Q$1,0),"Sin datos")),"")</f>
        <v>14990</v>
      </c>
      <c r="R85" s="140">
        <f>IFERROR(IF(VLOOKUP(B85,Detalle!$A:$AA,$R$1,0)=0,"Sin datos",IFERROR(VLOOKUP(B85,Detalle!$A:$AA,$R$1,0),"Sin datos")),"")</f>
        <v>4</v>
      </c>
      <c r="S85" s="139">
        <f>IFERROR(IF(VLOOKUP(B85,Detalle!$A:$AA,$S$1,0)=0,"Sin datos",IFERROR(VLOOKUP(B85,Detalle!$A:$AA,$S$1,0),"Sin datos")),"")</f>
        <v>19000</v>
      </c>
      <c r="T85" s="140">
        <f>IFERROR(IF(VLOOKUP(B85,Detalle!$A:$AA,$T$1,0)=0,"Sin datos",IFERROR(VLOOKUP(B85,Detalle!$A:$AA,$T$1,0),"Sin datos")),"")</f>
        <v>2</v>
      </c>
      <c r="U85" s="139">
        <f>IFERROR(IF(VLOOKUP(B85,Detalle!$A:$AA,$U$1,0)=0,"Sin datos",IFERROR(VLOOKUP(B85,Detalle!$A:$AA,$U$1,0),"Sin datos")),"")</f>
        <v>14990</v>
      </c>
      <c r="V85" s="140">
        <f>IFERROR(IF(VLOOKUP(B85,Detalle!$A:$AA,$V$1,0)=0,"Sin datos",IFERROR(VLOOKUP(B85,Detalle!$A:$AA,$V$1,0),"Sin datos")),"")</f>
        <v>9</v>
      </c>
      <c r="W85" s="34" t="str">
        <f t="shared" si="20"/>
        <v>Si</v>
      </c>
      <c r="X85" s="141">
        <f t="shared" si="21"/>
        <v>14990</v>
      </c>
      <c r="Y85" s="141" t="str">
        <f t="shared" si="22"/>
        <v>Escenario 1</v>
      </c>
      <c r="Z85" s="34">
        <f>IFERROR(VLOOKUP(Y85,Base!$BJ$19:$BL$27,3,0),0)</f>
        <v>22</v>
      </c>
      <c r="AA85" s="143">
        <f>IF(LOOKUP(Y85,Base!$X$8:$BG$8)=Y85,VLOOKUP(B85,Base!E:BG,Z85,0),0)</f>
        <v>1490</v>
      </c>
      <c r="AB85" s="143"/>
      <c r="AC85" s="139">
        <f>IFERROR(IF(VLOOKUP(B85,Detalle!$A:$AA,$AC$1,0)=0,"Sin datos",IFERROR(VLOOKUP(B85,Detalle!$A:$AA,$AC$1,0),"Sin datos")),"")</f>
        <v>16990</v>
      </c>
      <c r="AD85" s="140">
        <f>IFERROR(IF(VLOOKUP(B85,Detalle!$A:$AA,$AD$1,0)=0,"Sin datos",IFERROR(VLOOKUP(B85,Detalle!$A:$AA,$AD$1,0),"Sin datos")),"")</f>
        <v>3</v>
      </c>
      <c r="AE85" s="139">
        <f>IFERROR(IF(VLOOKUP(B85,Detalle!$A:$AA,$AE$1,0)=0,"Sin datos",IFERROR(VLOOKUP(B85,Detalle!$A:$AA,$AE$1,0),"Sin datos")),"")</f>
        <v>19000</v>
      </c>
      <c r="AF85" s="140">
        <f>IFERROR(IF(VLOOKUP(B85,Detalle!$A:$AA,$AF$1,0)=0,"Sin datos",IFERROR(VLOOKUP(B85,Detalle!$A:$AA,$AF$1,0),"Sin datos")),"")</f>
        <v>9</v>
      </c>
      <c r="AG85" s="139">
        <f>IFERROR(IF(VLOOKUP(B85,Detalle!$A:$AA,$AG$1,0)=0,"Sin datos",IFERROR(VLOOKUP(B85,Detalle!$A:$AA,$AG$1,0),"Sin datos")),"")</f>
        <v>14990</v>
      </c>
      <c r="AH85" s="140">
        <f>IFERROR(IF(VLOOKUP(B85,Detalle!$A:$AA,$AH$1,0)=0,"Sin datos",IFERROR(VLOOKUP(B85,Detalle!$A:$AA,$AH$1,0),"Sin datos")),"")</f>
        <v>9</v>
      </c>
      <c r="AI85" s="34" t="str">
        <f t="shared" si="23"/>
        <v>Si</v>
      </c>
      <c r="AJ85" s="141">
        <f t="shared" si="24"/>
        <v>14990</v>
      </c>
      <c r="AK85" s="141" t="str">
        <f t="shared" si="25"/>
        <v>Escenario 9</v>
      </c>
      <c r="AL85" s="34">
        <f>IFERROR(VLOOKUP(AK85,Base!$BJ$37:$BL$45,3,0),0)</f>
        <v>55</v>
      </c>
      <c r="AM85" s="143" t="str">
        <f>IF(LOOKUP(AK85,Base!$X$8:$BG$8)=AK85,VLOOKUP(B85,Base!E:BG,AL85,0),0)</f>
        <v>Manual</v>
      </c>
      <c r="AN85" s="143">
        <v>16990</v>
      </c>
      <c r="AP85" s="144" t="str">
        <f t="shared" si="26"/>
        <v>ok</v>
      </c>
    </row>
    <row r="86" spans="2:42" ht="12.95" customHeight="1" x14ac:dyDescent="0.25">
      <c r="B86" s="39" t="s">
        <v>55</v>
      </c>
      <c r="C86" s="32" t="s">
        <v>294</v>
      </c>
      <c r="D86" s="38">
        <f>VLOOKUP(B86,Base!E:G,3,0)</f>
        <v>38</v>
      </c>
      <c r="E86" s="137">
        <f>IFERROR(IF(VLOOKUP(B86,Detalle!$A:$AA,$E$1,0)=0,"Sin datos",IFERROR(VLOOKUP(B86,Detalle!$A:$AA,$E$1,0),"Sin datos")),"")</f>
        <v>7990</v>
      </c>
      <c r="F86" s="138">
        <f>IFERROR(IF(VLOOKUP(B86,Detalle!$A:$AA,$F$1,0)=0,"Sin datos",IFERROR(VLOOKUP(B86,Detalle!$A:$AA,$F$1,0),"Sin datos")),"")</f>
        <v>3</v>
      </c>
      <c r="G86" s="139">
        <f>IFERROR(IF(VLOOKUP(B86,Detalle!$A:$AA,$G$1,0)=0,"Sin datos",IFERROR(VLOOKUP(B86,Detalle!$A:$AA,$G$1,0),"Sin datos")),"")</f>
        <v>9000</v>
      </c>
      <c r="H86" s="140">
        <f>IFERROR(IF(VLOOKUP(B86,Detalle!$A:$AA,$H$1,0)=0,"Sin datos",IFERROR(VLOOKUP(B86,Detalle!$A:$AA,$H$1,0),"Sin datos")),"")</f>
        <v>2</v>
      </c>
      <c r="I86" s="139">
        <f>IFERROR(IF(VLOOKUP(B86,Detalle!$A:$AA,$I$1,0)=0,"Sin datos",IFERROR(VLOOKUP(B86,Detalle!$A:$AA,$I$1,0),"Sin datos")),"")</f>
        <v>5990</v>
      </c>
      <c r="J86" s="140">
        <f>IFERROR(IF(VLOOKUP(B86,Detalle!$A:$AA,$J$1,0)=0,"Sin datos",IFERROR(VLOOKUP(B86,Detalle!$A:$AA,$J$1,0),"Sin datos")),"")</f>
        <v>11</v>
      </c>
      <c r="K86" s="34" t="s">
        <v>293</v>
      </c>
      <c r="L86" s="141">
        <f t="shared" si="18"/>
        <v>5990</v>
      </c>
      <c r="M86" s="142" t="str">
        <f t="shared" si="19"/>
        <v>Escenario 1</v>
      </c>
      <c r="N86" s="34">
        <f>IFERROR(VLOOKUP(M86,Base!$BJ$28:$BL$36,3,0),0)</f>
        <v>21</v>
      </c>
      <c r="O86" s="143">
        <f>IF(LOOKUP(M86,Base!$X$8:$BG$8)=M86,VLOOKUP(B86,Base!E:BG,N86,0),0)</f>
        <v>1490</v>
      </c>
      <c r="P86" s="143"/>
      <c r="Q86" s="139">
        <f>IFERROR(IF(VLOOKUP(B86,Detalle!$A:$AA,$Q$1,0)=0,"Sin datos",IFERROR(VLOOKUP(B86,Detalle!$A:$AA,$Q$1,0),"Sin datos")),"")</f>
        <v>14990</v>
      </c>
      <c r="R86" s="140">
        <f>IFERROR(IF(VLOOKUP(B86,Detalle!$A:$AA,$R$1,0)=0,"Sin datos",IFERROR(VLOOKUP(B86,Detalle!$A:$AA,$R$1,0),"Sin datos")),"")</f>
        <v>4</v>
      </c>
      <c r="S86" s="139">
        <f>IFERROR(IF(VLOOKUP(B86,Detalle!$A:$AA,$S$1,0)=0,"Sin datos",IFERROR(VLOOKUP(B86,Detalle!$A:$AA,$S$1,0),"Sin datos")),"")</f>
        <v>19000</v>
      </c>
      <c r="T86" s="140">
        <f>IFERROR(IF(VLOOKUP(B86,Detalle!$A:$AA,$T$1,0)=0,"Sin datos",IFERROR(VLOOKUP(B86,Detalle!$A:$AA,$T$1,0),"Sin datos")),"")</f>
        <v>3</v>
      </c>
      <c r="U86" s="139">
        <f>IFERROR(IF(VLOOKUP(B86,Detalle!$A:$AA,$U$1,0)=0,"Sin datos",IFERROR(VLOOKUP(B86,Detalle!$A:$AA,$U$1,0),"Sin datos")),"")</f>
        <v>14990</v>
      </c>
      <c r="V86" s="140">
        <f>IFERROR(IF(VLOOKUP(B86,Detalle!$A:$AA,$V$1,0)=0,"Sin datos",IFERROR(VLOOKUP(B86,Detalle!$A:$AA,$V$1,0),"Sin datos")),"")</f>
        <v>9</v>
      </c>
      <c r="W86" s="34" t="str">
        <f t="shared" si="20"/>
        <v>Si</v>
      </c>
      <c r="X86" s="141">
        <f t="shared" si="21"/>
        <v>14990</v>
      </c>
      <c r="Y86" s="141" t="str">
        <f t="shared" si="22"/>
        <v>Escenario 1</v>
      </c>
      <c r="Z86" s="34">
        <f>IFERROR(VLOOKUP(Y86,Base!$BJ$19:$BL$27,3,0),0)</f>
        <v>22</v>
      </c>
      <c r="AA86" s="143">
        <f>IF(LOOKUP(Y86,Base!$X$8:$BG$8)=Y86,VLOOKUP(B86,Base!E:BG,Z86,0),0)</f>
        <v>1490</v>
      </c>
      <c r="AB86" s="143"/>
      <c r="AC86" s="139">
        <f>IFERROR(IF(VLOOKUP(B86,Detalle!$A:$AA,$AC$1,0)=0,"Sin datos",IFERROR(VLOOKUP(B86,Detalle!$A:$AA,$AC$1,0),"Sin datos")),"")</f>
        <v>16990</v>
      </c>
      <c r="AD86" s="140">
        <f>IFERROR(IF(VLOOKUP(B86,Detalle!$A:$AA,$AD$1,0)=0,"Sin datos",IFERROR(VLOOKUP(B86,Detalle!$A:$AA,$AD$1,0),"Sin datos")),"")</f>
        <v>3</v>
      </c>
      <c r="AE86" s="139">
        <f>IFERROR(IF(VLOOKUP(B86,Detalle!$A:$AA,$AE$1,0)=0,"Sin datos",IFERROR(VLOOKUP(B86,Detalle!$A:$AA,$AE$1,0),"Sin datos")),"")</f>
        <v>19000</v>
      </c>
      <c r="AF86" s="140">
        <f>IFERROR(IF(VLOOKUP(B86,Detalle!$A:$AA,$AF$1,0)=0,"Sin datos",IFERROR(VLOOKUP(B86,Detalle!$A:$AA,$AF$1,0),"Sin datos")),"")</f>
        <v>10</v>
      </c>
      <c r="AG86" s="139">
        <f>IFERROR(IF(VLOOKUP(B86,Detalle!$A:$AA,$AG$1,0)=0,"Sin datos",IFERROR(VLOOKUP(B86,Detalle!$A:$AA,$AG$1,0),"Sin datos")),"")</f>
        <v>14990</v>
      </c>
      <c r="AH86" s="140">
        <f>IFERROR(IF(VLOOKUP(B86,Detalle!$A:$AA,$AH$1,0)=0,"Sin datos",IFERROR(VLOOKUP(B86,Detalle!$A:$AA,$AH$1,0),"Sin datos")),"")</f>
        <v>9</v>
      </c>
      <c r="AI86" s="34" t="str">
        <f t="shared" si="23"/>
        <v>Si</v>
      </c>
      <c r="AJ86" s="141">
        <f t="shared" si="24"/>
        <v>14990</v>
      </c>
      <c r="AK86" s="141" t="str">
        <f t="shared" si="25"/>
        <v>Escenario 9</v>
      </c>
      <c r="AL86" s="34">
        <f>IFERROR(VLOOKUP(AK86,Base!$BJ$37:$BL$45,3,0),0)</f>
        <v>55</v>
      </c>
      <c r="AM86" s="143" t="str">
        <f>IF(LOOKUP(AK86,Base!$X$8:$BG$8)=AK86,VLOOKUP(B86,Base!E:BG,AL86,0),0)</f>
        <v>Manual</v>
      </c>
      <c r="AN86" s="143">
        <v>16990</v>
      </c>
      <c r="AP86" s="144" t="str">
        <f t="shared" si="26"/>
        <v>ok</v>
      </c>
    </row>
    <row r="87" spans="2:42" ht="12.95" customHeight="1" x14ac:dyDescent="0.25">
      <c r="B87" s="39" t="s">
        <v>103</v>
      </c>
      <c r="C87" s="32" t="s">
        <v>294</v>
      </c>
      <c r="D87" s="38">
        <f>VLOOKUP(B87,Base!E:G,3,0)</f>
        <v>139</v>
      </c>
      <c r="E87" s="137">
        <f>IFERROR(IF(VLOOKUP(B87,Detalle!$A:$AA,$E$1,0)=0,"Sin datos",IFERROR(VLOOKUP(B87,Detalle!$A:$AA,$E$1,0),"Sin datos")),"")</f>
        <v>6990</v>
      </c>
      <c r="F87" s="138">
        <f>IFERROR(IF(VLOOKUP(B87,Detalle!$A:$AA,$F$1,0)=0,"Sin datos",IFERROR(VLOOKUP(B87,Detalle!$A:$AA,$F$1,0),"Sin datos")),"")</f>
        <v>3</v>
      </c>
      <c r="G87" s="139">
        <f>IFERROR(IF(VLOOKUP(B87,Detalle!$A:$AA,$G$1,0)=0,"Sin datos",IFERROR(VLOOKUP(B87,Detalle!$A:$AA,$G$1,0),"Sin datos")),"")</f>
        <v>7000</v>
      </c>
      <c r="H87" s="140">
        <f>IFERROR(IF(VLOOKUP(B87,Detalle!$A:$AA,$H$1,0)=0,"Sin datos",IFERROR(VLOOKUP(B87,Detalle!$A:$AA,$H$1,0),"Sin datos")),"")</f>
        <v>1</v>
      </c>
      <c r="I87" s="139">
        <f>IFERROR(IF(VLOOKUP(B87,Detalle!$A:$AA,$I$1,0)=0,"Sin datos",IFERROR(VLOOKUP(B87,Detalle!$A:$AA,$I$1,0),"Sin datos")),"")</f>
        <v>7990</v>
      </c>
      <c r="J87" s="140">
        <f>IFERROR(IF(VLOOKUP(B87,Detalle!$A:$AA,$J$1,0)=0,"Sin datos",IFERROR(VLOOKUP(B87,Detalle!$A:$AA,$J$1,0),"Sin datos")),"")</f>
        <v>4</v>
      </c>
      <c r="K87" s="34" t="s">
        <v>293</v>
      </c>
      <c r="L87" s="141">
        <f t="shared" si="18"/>
        <v>6990</v>
      </c>
      <c r="M87" s="142" t="str">
        <f t="shared" si="19"/>
        <v>Escenario 1</v>
      </c>
      <c r="N87" s="34">
        <f>IFERROR(VLOOKUP(M87,Base!$BJ$28:$BL$36,3,0),0)</f>
        <v>21</v>
      </c>
      <c r="O87" s="143">
        <f>IF(LOOKUP(M87,Base!$X$8:$BG$8)=M87,VLOOKUP(B87,Base!E:BG,N87,0),0)</f>
        <v>1490</v>
      </c>
      <c r="P87" s="143"/>
      <c r="Q87" s="139">
        <f>IFERROR(IF(VLOOKUP(B87,Detalle!$A:$AA,$Q$1,0)=0,"Sin datos",IFERROR(VLOOKUP(B87,Detalle!$A:$AA,$Q$1,0),"Sin datos")),"")</f>
        <v>14990</v>
      </c>
      <c r="R87" s="140">
        <f>IFERROR(IF(VLOOKUP(B87,Detalle!$A:$AA,$R$1,0)=0,"Sin datos",IFERROR(VLOOKUP(B87,Detalle!$A:$AA,$R$1,0),"Sin datos")),"")</f>
        <v>4</v>
      </c>
      <c r="S87" s="139">
        <f>IFERROR(IF(VLOOKUP(B87,Detalle!$A:$AA,$S$1,0)=0,"Sin datos",IFERROR(VLOOKUP(B87,Detalle!$A:$AA,$S$1,0),"Sin datos")),"")</f>
        <v>15000</v>
      </c>
      <c r="T87" s="140">
        <f>IFERROR(IF(VLOOKUP(B87,Detalle!$A:$AA,$T$1,0)=0,"Sin datos",IFERROR(VLOOKUP(B87,Detalle!$A:$AA,$T$1,0),"Sin datos")),"")</f>
        <v>1</v>
      </c>
      <c r="U87" s="139">
        <f>IFERROR(IF(VLOOKUP(B87,Detalle!$A:$AA,$U$1,0)=0,"Sin datos",IFERROR(VLOOKUP(B87,Detalle!$A:$AA,$U$1,0),"Sin datos")),"")</f>
        <v>14990</v>
      </c>
      <c r="V87" s="140">
        <f>IFERROR(IF(VLOOKUP(B87,Detalle!$A:$AA,$V$1,0)=0,"Sin datos",IFERROR(VLOOKUP(B87,Detalle!$A:$AA,$V$1,0),"Sin datos")),"")</f>
        <v>4</v>
      </c>
      <c r="W87" s="34" t="str">
        <f t="shared" si="20"/>
        <v>Si</v>
      </c>
      <c r="X87" s="141">
        <f t="shared" si="21"/>
        <v>14990</v>
      </c>
      <c r="Y87" s="141" t="str">
        <f t="shared" si="22"/>
        <v>Escenario 3</v>
      </c>
      <c r="Z87" s="34">
        <f>IFERROR(VLOOKUP(Y87,Base!$BJ$19:$BL$27,3,0),0)</f>
        <v>30</v>
      </c>
      <c r="AA87" s="143" t="str">
        <f>IF(LOOKUP(Y87,Base!$X$8:$BG$8)=Y87,VLOOKUP(B87,Base!E:BG,Z87,0),0)</f>
        <v>Manual</v>
      </c>
      <c r="AB87" s="143"/>
      <c r="AC87" s="139">
        <f>IFERROR(IF(VLOOKUP(B87,Detalle!$A:$AA,$AC$1,0)=0,"Sin datos",IFERROR(VLOOKUP(B87,Detalle!$A:$AA,$AC$1,0),"Sin datos")),"")</f>
        <v>16990</v>
      </c>
      <c r="AD87" s="140">
        <f>IFERROR(IF(VLOOKUP(B87,Detalle!$A:$AA,$AD$1,0)=0,"Sin datos",IFERROR(VLOOKUP(B87,Detalle!$A:$AA,$AD$1,0),"Sin datos")),"")</f>
        <v>2</v>
      </c>
      <c r="AE87" s="139">
        <f>IFERROR(IF(VLOOKUP(B87,Detalle!$A:$AA,$AE$1,0)=0,"Sin datos",IFERROR(VLOOKUP(B87,Detalle!$A:$AA,$AE$1,0),"Sin datos")),"")</f>
        <v>15000</v>
      </c>
      <c r="AF87" s="140">
        <f>IFERROR(IF(VLOOKUP(B87,Detalle!$A:$AA,$AF$1,0)=0,"Sin datos",IFERROR(VLOOKUP(B87,Detalle!$A:$AA,$AF$1,0),"Sin datos")),"")</f>
        <v>8</v>
      </c>
      <c r="AG87" s="139">
        <f>IFERROR(IF(VLOOKUP(B87,Detalle!$A:$AA,$AG$1,0)=0,"Sin datos",IFERROR(VLOOKUP(B87,Detalle!$A:$AA,$AG$1,0),"Sin datos")),"")</f>
        <v>14990</v>
      </c>
      <c r="AH87" s="140">
        <f>IFERROR(IF(VLOOKUP(B87,Detalle!$A:$AA,$AH$1,0)=0,"Sin datos",IFERROR(VLOOKUP(B87,Detalle!$A:$AA,$AH$1,0),"Sin datos")),"")</f>
        <v>11</v>
      </c>
      <c r="AI87" s="34" t="str">
        <f t="shared" si="23"/>
        <v>Si</v>
      </c>
      <c r="AJ87" s="141">
        <f t="shared" si="24"/>
        <v>14990</v>
      </c>
      <c r="AK87" s="141" t="str">
        <f t="shared" si="25"/>
        <v>Escenario 9</v>
      </c>
      <c r="AL87" s="34">
        <f>IFERROR(VLOOKUP(AK87,Base!$BJ$37:$BL$45,3,0),0)</f>
        <v>55</v>
      </c>
      <c r="AM87" s="143" t="str">
        <f>IF(LOOKUP(AK87,Base!$X$8:$BG$8)=AK87,VLOOKUP(B87,Base!E:BG,AL87,0),0)</f>
        <v>Manual</v>
      </c>
      <c r="AN87" s="143">
        <v>16990</v>
      </c>
      <c r="AP87" s="144" t="str">
        <f t="shared" si="26"/>
        <v>REVISAR!</v>
      </c>
    </row>
    <row r="88" spans="2:42" ht="12.95" customHeight="1" x14ac:dyDescent="0.25">
      <c r="B88" s="39" t="s">
        <v>272</v>
      </c>
      <c r="C88" s="32" t="s">
        <v>294</v>
      </c>
      <c r="D88" s="38">
        <f>VLOOKUP(B88,Base!E:G,3,0)</f>
        <v>237</v>
      </c>
      <c r="E88" s="137">
        <f>IFERROR(IF(VLOOKUP(B88,Detalle!$A:$AA,$E$1,0)=0,"Sin datos",IFERROR(VLOOKUP(B88,Detalle!$A:$AA,$E$1,0),"Sin datos")),"")</f>
        <v>9990</v>
      </c>
      <c r="F88" s="138">
        <f>IFERROR(IF(VLOOKUP(B88,Detalle!$A:$AA,$F$1,0)=0,"Sin datos",IFERROR(VLOOKUP(B88,Detalle!$A:$AA,$F$1,0),"Sin datos")),"")</f>
        <v>3</v>
      </c>
      <c r="G88" s="139">
        <f>IFERROR(IF(VLOOKUP(B88,Detalle!$A:$AA,$G$1,0)=0,"Sin datos",IFERROR(VLOOKUP(B88,Detalle!$A:$AA,$G$1,0),"Sin datos")),"")</f>
        <v>8550</v>
      </c>
      <c r="H88" s="140">
        <f>IFERROR(IF(VLOOKUP(B88,Detalle!$A:$AA,$H$1,0)=0,"Sin datos",IFERROR(VLOOKUP(B88,Detalle!$A:$AA,$H$1,0),"Sin datos")),"")</f>
        <v>3</v>
      </c>
      <c r="I88" s="139">
        <f>IFERROR(IF(VLOOKUP(B88,Detalle!$A:$AA,$I$1,0)=0,"Sin datos",IFERROR(VLOOKUP(B88,Detalle!$A:$AA,$I$1,0),"Sin datos")),"")</f>
        <v>8990</v>
      </c>
      <c r="J88" s="140">
        <f>IFERROR(IF(VLOOKUP(B88,Detalle!$A:$AA,$J$1,0)=0,"Sin datos",IFERROR(VLOOKUP(B88,Detalle!$A:$AA,$J$1,0),"Sin datos")),"")</f>
        <v>7</v>
      </c>
      <c r="K88" s="34" t="s">
        <v>293</v>
      </c>
      <c r="L88" s="141">
        <f t="shared" si="18"/>
        <v>8550</v>
      </c>
      <c r="M88" s="142" t="str">
        <f t="shared" si="19"/>
        <v>Escenario 4</v>
      </c>
      <c r="N88" s="34">
        <f>IFERROR(VLOOKUP(M88,Base!$BJ$28:$BL$36,3,0),0)</f>
        <v>33</v>
      </c>
      <c r="O88" s="143">
        <f>IF(LOOKUP(M88,Base!$X$8:$BG$8)=M88,VLOOKUP(B88,Base!E:BG,N88,0),0)</f>
        <v>1490</v>
      </c>
      <c r="P88" s="143"/>
      <c r="Q88" s="139">
        <f>IFERROR(IF(VLOOKUP(B88,Detalle!$A:$AA,$Q$1,0)=0,"Sin datos",IFERROR(VLOOKUP(B88,Detalle!$A:$AA,$Q$1,0),"Sin datos")),"")</f>
        <v>14990</v>
      </c>
      <c r="R88" s="140">
        <f>IFERROR(IF(VLOOKUP(B88,Detalle!$A:$AA,$R$1,0)=0,"Sin datos",IFERROR(VLOOKUP(B88,Detalle!$A:$AA,$R$1,0),"Sin datos")),"")</f>
        <v>3</v>
      </c>
      <c r="S88" s="139">
        <f>IFERROR(IF(VLOOKUP(B88,Detalle!$A:$AA,$S$1,0)=0,"Sin datos",IFERROR(VLOOKUP(B88,Detalle!$A:$AA,$S$1,0),"Sin datos")),"")</f>
        <v>13550</v>
      </c>
      <c r="T88" s="140">
        <f>IFERROR(IF(VLOOKUP(B88,Detalle!$A:$AA,$T$1,0)=0,"Sin datos",IFERROR(VLOOKUP(B88,Detalle!$A:$AA,$T$1,0),"Sin datos")),"")</f>
        <v>3</v>
      </c>
      <c r="U88" s="139">
        <f>IFERROR(IF(VLOOKUP(B88,Detalle!$A:$AA,$U$1,0)=0,"Sin datos",IFERROR(VLOOKUP(B88,Detalle!$A:$AA,$U$1,0),"Sin datos")),"")</f>
        <v>13990</v>
      </c>
      <c r="V88" s="140">
        <f>IFERROR(IF(VLOOKUP(B88,Detalle!$A:$AA,$V$1,0)=0,"Sin datos",IFERROR(VLOOKUP(B88,Detalle!$A:$AA,$V$1,0),"Sin datos")),"")</f>
        <v>7</v>
      </c>
      <c r="W88" s="34" t="str">
        <f t="shared" si="20"/>
        <v>Si</v>
      </c>
      <c r="X88" s="141">
        <f t="shared" si="21"/>
        <v>13550</v>
      </c>
      <c r="Y88" s="141" t="str">
        <f t="shared" si="22"/>
        <v>Escenario 4</v>
      </c>
      <c r="Z88" s="34">
        <f>IFERROR(VLOOKUP(Y88,Base!$BJ$19:$BL$27,3,0),0)</f>
        <v>34</v>
      </c>
      <c r="AA88" s="143">
        <f>IF(LOOKUP(Y88,Base!$X$8:$BG$8)=Y88,VLOOKUP(B88,Base!E:BG,Z88,0),0)</f>
        <v>1490</v>
      </c>
      <c r="AB88" s="143"/>
      <c r="AC88" s="139">
        <f>IFERROR(IF(VLOOKUP(B88,Detalle!$A:$AA,$AC$1,0)=0,"Sin datos",IFERROR(VLOOKUP(B88,Detalle!$A:$AA,$AC$1,0),"Sin datos")),"")</f>
        <v>15990</v>
      </c>
      <c r="AD88" s="140">
        <f>IFERROR(IF(VLOOKUP(B88,Detalle!$A:$AA,$AD$1,0)=0,"Sin datos",IFERROR(VLOOKUP(B88,Detalle!$A:$AA,$AD$1,0),"Sin datos")),"")</f>
        <v>3</v>
      </c>
      <c r="AE88" s="139">
        <f>IFERROR(IF(VLOOKUP(B88,Detalle!$A:$AA,$AE$1,0)=0,"Sin datos",IFERROR(VLOOKUP(B88,Detalle!$A:$AA,$AE$1,0),"Sin datos")),"")</f>
        <v>13550</v>
      </c>
      <c r="AF88" s="140">
        <f>IFERROR(IF(VLOOKUP(B88,Detalle!$A:$AA,$AF$1,0)=0,"Sin datos",IFERROR(VLOOKUP(B88,Detalle!$A:$AA,$AF$1,0),"Sin datos")),"")</f>
        <v>10</v>
      </c>
      <c r="AG88" s="139">
        <f>IFERROR(IF(VLOOKUP(B88,Detalle!$A:$AA,$AG$1,0)=0,"Sin datos",IFERROR(VLOOKUP(B88,Detalle!$A:$AA,$AG$1,0),"Sin datos")),"")</f>
        <v>13990</v>
      </c>
      <c r="AH88" s="140">
        <f>IFERROR(IF(VLOOKUP(B88,Detalle!$A:$AA,$AH$1,0)=0,"Sin datos",IFERROR(VLOOKUP(B88,Detalle!$A:$AA,$AH$1,0),"Sin datos")),"")</f>
        <v>4</v>
      </c>
      <c r="AI88" s="34" t="str">
        <f t="shared" si="23"/>
        <v>Si</v>
      </c>
      <c r="AJ88" s="141">
        <f t="shared" si="24"/>
        <v>13550</v>
      </c>
      <c r="AK88" s="141" t="str">
        <f t="shared" si="25"/>
        <v>Escenario 6</v>
      </c>
      <c r="AL88" s="34">
        <f>IFERROR(VLOOKUP(AK88,Base!$BJ$37:$BL$45,3,0),0)</f>
        <v>43</v>
      </c>
      <c r="AM88" s="143">
        <f>IF(LOOKUP(AK88,Base!$X$8:$BG$8)=AK88,VLOOKUP(B88,Base!E:BG,AL88,0),0)</f>
        <v>1490</v>
      </c>
      <c r="AN88" s="143"/>
      <c r="AP88" s="144" t="str">
        <f t="shared" si="26"/>
        <v>REVISAR!</v>
      </c>
    </row>
    <row r="89" spans="2:42" ht="12.95" customHeight="1" x14ac:dyDescent="0.25">
      <c r="B89" s="39" t="s">
        <v>59</v>
      </c>
      <c r="C89" s="32" t="s">
        <v>294</v>
      </c>
      <c r="D89" s="38">
        <f>VLOOKUP(B89,Base!E:G,3,0)</f>
        <v>216</v>
      </c>
      <c r="E89" s="137">
        <f>IFERROR(IF(VLOOKUP(B89,Detalle!$A:$AA,$E$1,0)=0,"Sin datos",IFERROR(VLOOKUP(B89,Detalle!$A:$AA,$E$1,0),"Sin datos")),"")</f>
        <v>111118990</v>
      </c>
      <c r="F89" s="138">
        <f>IFERROR(IF(VLOOKUP(B89,Detalle!$A:$AA,$F$1,0)=0,"Sin datos",IFERROR(VLOOKUP(B89,Detalle!$A:$AA,$F$1,0),"Sin datos")),"")</f>
        <v>3</v>
      </c>
      <c r="G89" s="139">
        <f>IFERROR(IF(VLOOKUP(B89,Detalle!$A:$AA,$G$1,0)=0,"Sin datos",IFERROR(VLOOKUP(B89,Detalle!$A:$AA,$G$1,0),"Sin datos")),"")</f>
        <v>7990</v>
      </c>
      <c r="H89" s="140">
        <f>IFERROR(IF(VLOOKUP(B89,Detalle!$A:$AA,$H$1,0)=0,"Sin datos",IFERROR(VLOOKUP(B89,Detalle!$A:$AA,$H$1,0),"Sin datos")),"")</f>
        <v>3</v>
      </c>
      <c r="I89" s="139">
        <f>IFERROR(IF(VLOOKUP(B89,Detalle!$A:$AA,$I$1,0)=0,"Sin datos",IFERROR(VLOOKUP(B89,Detalle!$A:$AA,$I$1,0),"Sin datos")),"")</f>
        <v>8990</v>
      </c>
      <c r="J89" s="140">
        <f>IFERROR(IF(VLOOKUP(B89,Detalle!$A:$AA,$J$1,0)=0,"Sin datos",IFERROR(VLOOKUP(B89,Detalle!$A:$AA,$J$1,0),"Sin datos")),"")</f>
        <v>8</v>
      </c>
      <c r="K89" s="34" t="s">
        <v>293</v>
      </c>
      <c r="L89" s="141">
        <f t="shared" si="18"/>
        <v>7990</v>
      </c>
      <c r="M89" s="142" t="str">
        <f t="shared" si="19"/>
        <v>Escenario 4</v>
      </c>
      <c r="N89" s="34">
        <f>IFERROR(VLOOKUP(M89,Base!$BJ$28:$BL$36,3,0),0)</f>
        <v>33</v>
      </c>
      <c r="O89" s="143">
        <f>IF(LOOKUP(M89,Base!$X$8:$BG$8)=M89,VLOOKUP(B89,Base!E:BG,N89,0),0)</f>
        <v>1490</v>
      </c>
      <c r="P89" s="143"/>
      <c r="Q89" s="139">
        <f>IFERROR(IF(VLOOKUP(B89,Detalle!$A:$AA,$Q$1,0)=0,"Sin datos",IFERROR(VLOOKUP(B89,Detalle!$A:$AA,$Q$1,0),"Sin datos")),"")</f>
        <v>12990</v>
      </c>
      <c r="R89" s="140">
        <f>IFERROR(IF(VLOOKUP(B89,Detalle!$A:$AA,$R$1,0)=0,"Sin datos",IFERROR(VLOOKUP(B89,Detalle!$A:$AA,$R$1,0),"Sin datos")),"")</f>
        <v>5</v>
      </c>
      <c r="S89" s="139">
        <f>IFERROR(IF(VLOOKUP(B89,Detalle!$A:$AA,$S$1,0)=0,"Sin datos",IFERROR(VLOOKUP(B89,Detalle!$A:$AA,$S$1,0),"Sin datos")),"")</f>
        <v>13550</v>
      </c>
      <c r="T89" s="140">
        <f>IFERROR(IF(VLOOKUP(B89,Detalle!$A:$AA,$T$1,0)=0,"Sin datos",IFERROR(VLOOKUP(B89,Detalle!$A:$AA,$T$1,0),"Sin datos")),"")</f>
        <v>1</v>
      </c>
      <c r="U89" s="139">
        <f>IFERROR(IF(VLOOKUP(B89,Detalle!$A:$AA,$U$1,0)=0,"Sin datos",IFERROR(VLOOKUP(B89,Detalle!$A:$AA,$U$1,0),"Sin datos")),"")</f>
        <v>13990</v>
      </c>
      <c r="V89" s="140">
        <f>IFERROR(IF(VLOOKUP(B89,Detalle!$A:$AA,$V$1,0)=0,"Sin datos",IFERROR(VLOOKUP(B89,Detalle!$A:$AA,$V$1,0),"Sin datos")),"")</f>
        <v>8</v>
      </c>
      <c r="W89" s="34" t="str">
        <f t="shared" si="20"/>
        <v>No</v>
      </c>
      <c r="X89" s="141">
        <f t="shared" si="21"/>
        <v>12990</v>
      </c>
      <c r="Y89" s="141" t="str">
        <f t="shared" si="22"/>
        <v>Escenario 3</v>
      </c>
      <c r="Z89" s="34">
        <f>IFERROR(VLOOKUP(Y89,Base!$BJ$19:$BL$27,3,0),0)</f>
        <v>30</v>
      </c>
      <c r="AA89" s="143" t="str">
        <f>IF(LOOKUP(Y89,Base!$X$8:$BG$8)=Y89,VLOOKUP(B89,Base!E:BG,Z89,0),0)</f>
        <v>Manual</v>
      </c>
      <c r="AB89" s="143">
        <v>13990</v>
      </c>
      <c r="AC89" s="139">
        <f>IFERROR(IF(VLOOKUP(B89,Detalle!$A:$AA,$AC$1,0)=0,"Sin datos",IFERROR(VLOOKUP(B89,Detalle!$A:$AA,$AC$1,0),"Sin datos")),"")</f>
        <v>14990</v>
      </c>
      <c r="AD89" s="140">
        <f>IFERROR(IF(VLOOKUP(B89,Detalle!$A:$AA,$AD$1,0)=0,"Sin datos",IFERROR(VLOOKUP(B89,Detalle!$A:$AA,$AD$1,0),"Sin datos")),"")</f>
        <v>3</v>
      </c>
      <c r="AE89" s="139">
        <f>IFERROR(IF(VLOOKUP(B89,Detalle!$A:$AA,$AE$1,0)=0,"Sin datos",IFERROR(VLOOKUP(B89,Detalle!$A:$AA,$AE$1,0),"Sin datos")),"")</f>
        <v>13550</v>
      </c>
      <c r="AF89" s="140">
        <f>IFERROR(IF(VLOOKUP(B89,Detalle!$A:$AA,$AF$1,0)=0,"Sin datos",IFERROR(VLOOKUP(B89,Detalle!$A:$AA,$AF$1,0),"Sin datos")),"")</f>
        <v>8</v>
      </c>
      <c r="AG89" s="139">
        <f>IFERROR(IF(VLOOKUP(B89,Detalle!$A:$AA,$AG$1,0)=0,"Sin datos",IFERROR(VLOOKUP(B89,Detalle!$A:$AA,$AG$1,0),"Sin datos")),"")</f>
        <v>13990</v>
      </c>
      <c r="AH89" s="140">
        <f>IFERROR(IF(VLOOKUP(B89,Detalle!$A:$AA,$AH$1,0)=0,"Sin datos",IFERROR(VLOOKUP(B89,Detalle!$A:$AA,$AH$1,0),"Sin datos")),"")</f>
        <v>9</v>
      </c>
      <c r="AI89" s="34" t="str">
        <f t="shared" si="23"/>
        <v>No</v>
      </c>
      <c r="AJ89" s="141">
        <f t="shared" si="24"/>
        <v>13550</v>
      </c>
      <c r="AK89" s="141" t="str">
        <f t="shared" si="25"/>
        <v>Escenario 9</v>
      </c>
      <c r="AL89" s="34">
        <f>IFERROR(VLOOKUP(AK89,Base!$BJ$37:$BL$45,3,0),0)</f>
        <v>55</v>
      </c>
      <c r="AM89" s="143" t="str">
        <f>IF(LOOKUP(AK89,Base!$X$8:$BG$8)=AK89,VLOOKUP(B89,Base!E:BG,AL89,0),0)</f>
        <v>Manual</v>
      </c>
      <c r="AN89" s="143"/>
      <c r="AP89" s="144"/>
    </row>
    <row r="90" spans="2:42" ht="12.95" customHeight="1" x14ac:dyDescent="0.25">
      <c r="B90" s="39" t="s">
        <v>78</v>
      </c>
      <c r="C90" s="32" t="s">
        <v>294</v>
      </c>
      <c r="D90" s="38">
        <f>VLOOKUP(B90,Base!E:G,3,0)</f>
        <v>67</v>
      </c>
      <c r="E90" s="137">
        <f>IFERROR(IF(VLOOKUP(B90,Detalle!$A:$AA,$E$1,0)=0,"Sin datos",IFERROR(VLOOKUP(B90,Detalle!$A:$AA,$E$1,0),"Sin datos")),"")</f>
        <v>6490</v>
      </c>
      <c r="F90" s="138">
        <f>IFERROR(IF(VLOOKUP(B90,Detalle!$A:$AA,$F$1,0)=0,"Sin datos",IFERROR(VLOOKUP(B90,Detalle!$A:$AA,$F$1,0),"Sin datos")),"")</f>
        <v>2</v>
      </c>
      <c r="G90" s="139">
        <f>IFERROR(IF(VLOOKUP(B90,Detalle!$A:$AA,$G$1,0)=0,"Sin datos",IFERROR(VLOOKUP(B90,Detalle!$A:$AA,$G$1,0),"Sin datos")),"")</f>
        <v>6490</v>
      </c>
      <c r="H90" s="140">
        <f>IFERROR(IF(VLOOKUP(B90,Detalle!$A:$AA,$H$1,0)=0,"Sin datos",IFERROR(VLOOKUP(B90,Detalle!$A:$AA,$H$1,0),"Sin datos")),"")</f>
        <v>1</v>
      </c>
      <c r="I90" s="139">
        <f>IFERROR(IF(VLOOKUP(B90,Detalle!$A:$AA,$I$1,0)=0,"Sin datos",IFERROR(VLOOKUP(B90,Detalle!$A:$AA,$I$1,0),"Sin datos")),"")</f>
        <v>5990</v>
      </c>
      <c r="J90" s="140">
        <f>IFERROR(IF(VLOOKUP(B90,Detalle!$A:$AA,$J$1,0)=0,"Sin datos",IFERROR(VLOOKUP(B90,Detalle!$A:$AA,$J$1,0),"Sin datos")),"")</f>
        <v>3</v>
      </c>
      <c r="K90" s="34" t="s">
        <v>293</v>
      </c>
      <c r="L90" s="141">
        <f t="shared" si="18"/>
        <v>5990</v>
      </c>
      <c r="M90" s="142" t="str">
        <f t="shared" si="19"/>
        <v>Escenario 1</v>
      </c>
      <c r="N90" s="34">
        <f>IFERROR(VLOOKUP(M90,Base!$BJ$28:$BL$36,3,0),0)</f>
        <v>21</v>
      </c>
      <c r="O90" s="143">
        <f>IF(LOOKUP(M90,Base!$X$8:$BG$8)=M90,VLOOKUP(B90,Base!E:BG,N90,0),0)</f>
        <v>1490</v>
      </c>
      <c r="P90" s="143"/>
      <c r="Q90" s="139">
        <f>IFERROR(IF(VLOOKUP(B90,Detalle!$A:$AA,$Q$1,0)=0,"Sin datos",IFERROR(VLOOKUP(B90,Detalle!$A:$AA,$Q$1,0),"Sin datos")),"")</f>
        <v>9990</v>
      </c>
      <c r="R90" s="140">
        <f>IFERROR(IF(VLOOKUP(B90,Detalle!$A:$AA,$R$1,0)=0,"Sin datos",IFERROR(VLOOKUP(B90,Detalle!$A:$AA,$R$1,0),"Sin datos")),"")</f>
        <v>3</v>
      </c>
      <c r="S90" s="139">
        <f>IFERROR(IF(VLOOKUP(B90,Detalle!$A:$AA,$S$1,0)=0,"Sin datos",IFERROR(VLOOKUP(B90,Detalle!$A:$AA,$S$1,0),"Sin datos")),"")</f>
        <v>10890</v>
      </c>
      <c r="T90" s="140">
        <f>IFERROR(IF(VLOOKUP(B90,Detalle!$A:$AA,$T$1,0)=0,"Sin datos",IFERROR(VLOOKUP(B90,Detalle!$A:$AA,$T$1,0),"Sin datos")),"")</f>
        <v>1</v>
      </c>
      <c r="U90" s="139">
        <f>IFERROR(IF(VLOOKUP(B90,Detalle!$A:$AA,$U$1,0)=0,"Sin datos",IFERROR(VLOOKUP(B90,Detalle!$A:$AA,$U$1,0),"Sin datos")),"")</f>
        <v>11990</v>
      </c>
      <c r="V90" s="140">
        <f>IFERROR(IF(VLOOKUP(B90,Detalle!$A:$AA,$V$1,0)=0,"Sin datos",IFERROR(VLOOKUP(B90,Detalle!$A:$AA,$V$1,0),"Sin datos")),"")</f>
        <v>8</v>
      </c>
      <c r="W90" s="34" t="str">
        <f t="shared" si="20"/>
        <v>Si</v>
      </c>
      <c r="X90" s="141">
        <f t="shared" si="21"/>
        <v>9990</v>
      </c>
      <c r="Y90" s="141" t="str">
        <f t="shared" si="22"/>
        <v>Escenario 1</v>
      </c>
      <c r="Z90" s="34">
        <f>IFERROR(VLOOKUP(Y90,Base!$BJ$19:$BL$27,3,0),0)</f>
        <v>22</v>
      </c>
      <c r="AA90" s="143">
        <f>IF(LOOKUP(Y90,Base!$X$8:$BG$8)=Y90,VLOOKUP(B90,Base!E:BG,Z90,0),0)</f>
        <v>1490</v>
      </c>
      <c r="AB90" s="143"/>
      <c r="AC90" s="139">
        <f>IFERROR(IF(VLOOKUP(B90,Detalle!$A:$AA,$AC$1,0)=0,"Sin datos",IFERROR(VLOOKUP(B90,Detalle!$A:$AA,$AC$1,0),"Sin datos")),"")</f>
        <v>13990</v>
      </c>
      <c r="AD90" s="140">
        <f>IFERROR(IF(VLOOKUP(B90,Detalle!$A:$AA,$AD$1,0)=0,"Sin datos",IFERROR(VLOOKUP(B90,Detalle!$A:$AA,$AD$1,0),"Sin datos")),"")</f>
        <v>2</v>
      </c>
      <c r="AE90" s="139">
        <f>IFERROR(IF(VLOOKUP(B90,Detalle!$A:$AA,$AE$1,0)=0,"Sin datos",IFERROR(VLOOKUP(B90,Detalle!$A:$AA,$AE$1,0),"Sin datos")),"")</f>
        <v>10890</v>
      </c>
      <c r="AF90" s="140">
        <f>IFERROR(IF(VLOOKUP(B90,Detalle!$A:$AA,$AF$1,0)=0,"Sin datos",IFERROR(VLOOKUP(B90,Detalle!$A:$AA,$AF$1,0),"Sin datos")),"")</f>
        <v>8</v>
      </c>
      <c r="AG90" s="139">
        <f>IFERROR(IF(VLOOKUP(B90,Detalle!$A:$AA,$AG$1,0)=0,"Sin datos",IFERROR(VLOOKUP(B90,Detalle!$A:$AA,$AG$1,0),"Sin datos")),"")</f>
        <v>11990</v>
      </c>
      <c r="AH90" s="140">
        <f>IFERROR(IF(VLOOKUP(B90,Detalle!$A:$AA,$AH$1,0)=0,"Sin datos",IFERROR(VLOOKUP(B90,Detalle!$A:$AA,$AH$1,0),"Sin datos")),"")</f>
        <v>8</v>
      </c>
      <c r="AI90" s="34" t="str">
        <f t="shared" si="23"/>
        <v>Si</v>
      </c>
      <c r="AJ90" s="141">
        <f t="shared" si="24"/>
        <v>10890</v>
      </c>
      <c r="AK90" s="141" t="str">
        <f t="shared" si="25"/>
        <v>Escenario 9</v>
      </c>
      <c r="AL90" s="34">
        <f>IFERROR(VLOOKUP(AK90,Base!$BJ$37:$BL$45,3,0),0)</f>
        <v>55</v>
      </c>
      <c r="AM90" s="143" t="str">
        <f>IF(LOOKUP(AK90,Base!$X$8:$BG$8)=AK90,VLOOKUP(B90,Base!E:BG,AL90,0),0)</f>
        <v>Manual</v>
      </c>
      <c r="AN90" s="143"/>
      <c r="AP90" s="144" t="str">
        <f t="shared" ref="AP90:AP95" si="27">IF(AM90&lt;=AA90,"REVISAR!","ok")</f>
        <v>ok</v>
      </c>
    </row>
    <row r="91" spans="2:42" ht="12.95" customHeight="1" x14ac:dyDescent="0.25">
      <c r="B91" s="39" t="s">
        <v>56</v>
      </c>
      <c r="C91" s="32" t="s">
        <v>294</v>
      </c>
      <c r="D91" s="38">
        <f>VLOOKUP(B91,Base!E:G,3,0)</f>
        <v>40</v>
      </c>
      <c r="E91" s="137">
        <f>IFERROR(IF(VLOOKUP(B91,Detalle!$A:$AA,$E$1,0)=0,"Sin datos",IFERROR(VLOOKUP(B91,Detalle!$A:$AA,$E$1,0),"Sin datos")),"")</f>
        <v>7990</v>
      </c>
      <c r="F91" s="138">
        <f>IFERROR(IF(VLOOKUP(B91,Detalle!$A:$AA,$F$1,0)=0,"Sin datos",IFERROR(VLOOKUP(B91,Detalle!$A:$AA,$F$1,0),"Sin datos")),"")</f>
        <v>2</v>
      </c>
      <c r="G91" s="139">
        <f>IFERROR(IF(VLOOKUP(B91,Detalle!$A:$AA,$G$1,0)=0,"Sin datos",IFERROR(VLOOKUP(B91,Detalle!$A:$AA,$G$1,0),"Sin datos")),"")</f>
        <v>9000</v>
      </c>
      <c r="H91" s="140">
        <f>IFERROR(IF(VLOOKUP(B91,Detalle!$A:$AA,$H$1,0)=0,"Sin datos",IFERROR(VLOOKUP(B91,Detalle!$A:$AA,$H$1,0),"Sin datos")),"")</f>
        <v>2</v>
      </c>
      <c r="I91" s="139">
        <f>IFERROR(IF(VLOOKUP(B91,Detalle!$A:$AA,$I$1,0)=0,"Sin datos",IFERROR(VLOOKUP(B91,Detalle!$A:$AA,$I$1,0),"Sin datos")),"")</f>
        <v>5990</v>
      </c>
      <c r="J91" s="140">
        <f>IFERROR(IF(VLOOKUP(B91,Detalle!$A:$AA,$J$1,0)=0,"Sin datos",IFERROR(VLOOKUP(B91,Detalle!$A:$AA,$J$1,0),"Sin datos")),"")</f>
        <v>4</v>
      </c>
      <c r="K91" s="34" t="s">
        <v>293</v>
      </c>
      <c r="L91" s="141">
        <f t="shared" si="18"/>
        <v>5990</v>
      </c>
      <c r="M91" s="142" t="str">
        <f t="shared" si="19"/>
        <v>Escenario 4</v>
      </c>
      <c r="N91" s="34">
        <f>IFERROR(VLOOKUP(M91,Base!$BJ$28:$BL$36,3,0),0)</f>
        <v>33</v>
      </c>
      <c r="O91" s="143">
        <f>IF(LOOKUP(M91,Base!$X$8:$BG$8)=M91,VLOOKUP(B91,Base!E:BG,N91,0),0)</f>
        <v>1490</v>
      </c>
      <c r="P91" s="143"/>
      <c r="Q91" s="139">
        <f>IFERROR(IF(VLOOKUP(B91,Detalle!$A:$AA,$Q$1,0)=0,"Sin datos",IFERROR(VLOOKUP(B91,Detalle!$A:$AA,$Q$1,0),"Sin datos")),"")</f>
        <v>13990</v>
      </c>
      <c r="R91" s="140">
        <f>IFERROR(IF(VLOOKUP(B91,Detalle!$A:$AA,$R$1,0)=0,"Sin datos",IFERROR(VLOOKUP(B91,Detalle!$A:$AA,$R$1,0),"Sin datos")),"")</f>
        <v>3</v>
      </c>
      <c r="S91" s="139">
        <f>IFERROR(IF(VLOOKUP(B91,Detalle!$A:$AA,$S$1,0)=0,"Sin datos",IFERROR(VLOOKUP(B91,Detalle!$A:$AA,$S$1,0),"Sin datos")),"")</f>
        <v>19000</v>
      </c>
      <c r="T91" s="140">
        <f>IFERROR(IF(VLOOKUP(B91,Detalle!$A:$AA,$T$1,0)=0,"Sin datos",IFERROR(VLOOKUP(B91,Detalle!$A:$AA,$T$1,0),"Sin datos")),"")</f>
        <v>2</v>
      </c>
      <c r="U91" s="139">
        <f>IFERROR(IF(VLOOKUP(B91,Detalle!$A:$AA,$U$1,0)=0,"Sin datos",IFERROR(VLOOKUP(B91,Detalle!$A:$AA,$U$1,0),"Sin datos")),"")</f>
        <v>11990</v>
      </c>
      <c r="V91" s="140">
        <f>IFERROR(IF(VLOOKUP(B91,Detalle!$A:$AA,$V$1,0)=0,"Sin datos",IFERROR(VLOOKUP(B91,Detalle!$A:$AA,$V$1,0),"Sin datos")),"")</f>
        <v>4</v>
      </c>
      <c r="W91" s="34" t="str">
        <f t="shared" si="20"/>
        <v>Si</v>
      </c>
      <c r="X91" s="141">
        <f t="shared" si="21"/>
        <v>11990</v>
      </c>
      <c r="Y91" s="141" t="str">
        <f t="shared" si="22"/>
        <v>Escenario 1</v>
      </c>
      <c r="Z91" s="34">
        <f>IFERROR(VLOOKUP(Y91,Base!$BJ$19:$BL$27,3,0),0)</f>
        <v>22</v>
      </c>
      <c r="AA91" s="143">
        <f>IF(LOOKUP(Y91,Base!$X$8:$BG$8)=Y91,VLOOKUP(B91,Base!E:BG,Z91,0),0)</f>
        <v>1490</v>
      </c>
      <c r="AB91" s="143"/>
      <c r="AC91" s="139">
        <f>IFERROR(IF(VLOOKUP(B91,Detalle!$A:$AA,$AC$1,0)=0,"Sin datos",IFERROR(VLOOKUP(B91,Detalle!$A:$AA,$AC$1,0),"Sin datos")),"")</f>
        <v>15990</v>
      </c>
      <c r="AD91" s="140">
        <f>IFERROR(IF(VLOOKUP(B91,Detalle!$A:$AA,$AD$1,0)=0,"Sin datos",IFERROR(VLOOKUP(B91,Detalle!$A:$AA,$AD$1,0),"Sin datos")),"")</f>
        <v>2</v>
      </c>
      <c r="AE91" s="139">
        <f>IFERROR(IF(VLOOKUP(B91,Detalle!$A:$AA,$AE$1,0)=0,"Sin datos",IFERROR(VLOOKUP(B91,Detalle!$A:$AA,$AE$1,0),"Sin datos")),"")</f>
        <v>19000</v>
      </c>
      <c r="AF91" s="140">
        <f>IFERROR(IF(VLOOKUP(B91,Detalle!$A:$AA,$AF$1,0)=0,"Sin datos",IFERROR(VLOOKUP(B91,Detalle!$A:$AA,$AF$1,0),"Sin datos")),"")</f>
        <v>9</v>
      </c>
      <c r="AG91" s="139">
        <f>IFERROR(IF(VLOOKUP(B91,Detalle!$A:$AA,$AG$1,0)=0,"Sin datos",IFERROR(VLOOKUP(B91,Detalle!$A:$AA,$AG$1,0),"Sin datos")),"")</f>
        <v>11990</v>
      </c>
      <c r="AH91" s="140">
        <f>IFERROR(IF(VLOOKUP(B91,Detalle!$A:$AA,$AH$1,0)=0,"Sin datos",IFERROR(VLOOKUP(B91,Detalle!$A:$AA,$AH$1,0),"Sin datos")),"")</f>
        <v>8</v>
      </c>
      <c r="AI91" s="34" t="str">
        <f t="shared" si="23"/>
        <v>Si</v>
      </c>
      <c r="AJ91" s="141">
        <f t="shared" si="24"/>
        <v>11990</v>
      </c>
      <c r="AK91" s="141" t="str">
        <f t="shared" si="25"/>
        <v>Escenario 9</v>
      </c>
      <c r="AL91" s="34">
        <f>IFERROR(VLOOKUP(AK91,Base!$BJ$37:$BL$45,3,0),0)</f>
        <v>55</v>
      </c>
      <c r="AM91" s="143" t="str">
        <f>IF(LOOKUP(AK91,Base!$X$8:$BG$8)=AK91,VLOOKUP(B91,Base!E:BG,AL91,0),0)</f>
        <v>Manual</v>
      </c>
      <c r="AN91" s="143">
        <v>15990</v>
      </c>
      <c r="AP91" s="144" t="str">
        <f t="shared" si="27"/>
        <v>ok</v>
      </c>
    </row>
    <row r="92" spans="2:42" ht="12.95" customHeight="1" x14ac:dyDescent="0.25">
      <c r="B92" s="39" t="s">
        <v>92</v>
      </c>
      <c r="C92" s="32" t="s">
        <v>294</v>
      </c>
      <c r="D92" s="38">
        <f>VLOOKUP(B92,Base!E:G,3,0)</f>
        <v>180</v>
      </c>
      <c r="E92" s="137">
        <f>IFERROR(IF(VLOOKUP(B92,Detalle!$A:$AA,$E$1,0)=0,"Sin datos",IFERROR(VLOOKUP(B92,Detalle!$A:$AA,$E$1,0),"Sin datos")),"")</f>
        <v>6490</v>
      </c>
      <c r="F92" s="138">
        <f>IFERROR(IF(VLOOKUP(B92,Detalle!$A:$AA,$F$1,0)=0,"Sin datos",IFERROR(VLOOKUP(B92,Detalle!$A:$AA,$F$1,0),"Sin datos")),"")</f>
        <v>3</v>
      </c>
      <c r="G92" s="139">
        <f>IFERROR(IF(VLOOKUP(B92,Detalle!$A:$AA,$G$1,0)=0,"Sin datos",IFERROR(VLOOKUP(B92,Detalle!$A:$AA,$G$1,0),"Sin datos")),"")</f>
        <v>6490</v>
      </c>
      <c r="H92" s="140">
        <f>IFERROR(IF(VLOOKUP(B92,Detalle!$A:$AA,$H$1,0)=0,"Sin datos",IFERROR(VLOOKUP(B92,Detalle!$A:$AA,$H$1,0),"Sin datos")),"")</f>
        <v>2</v>
      </c>
      <c r="I92" s="139">
        <f>IFERROR(IF(VLOOKUP(B92,Detalle!$A:$AA,$I$1,0)=0,"Sin datos",IFERROR(VLOOKUP(B92,Detalle!$A:$AA,$I$1,0),"Sin datos")),"")</f>
        <v>5990</v>
      </c>
      <c r="J92" s="140">
        <f>IFERROR(IF(VLOOKUP(B92,Detalle!$A:$AA,$J$1,0)=0,"Sin datos",IFERROR(VLOOKUP(B92,Detalle!$A:$AA,$J$1,0),"Sin datos")),"")</f>
        <v>4</v>
      </c>
      <c r="K92" s="34" t="s">
        <v>293</v>
      </c>
      <c r="L92" s="141">
        <f t="shared" si="18"/>
        <v>5990</v>
      </c>
      <c r="M92" s="142" t="str">
        <f t="shared" si="19"/>
        <v>Escenario 1</v>
      </c>
      <c r="N92" s="34">
        <f>IFERROR(VLOOKUP(M92,Base!$BJ$28:$BL$36,3,0),0)</f>
        <v>21</v>
      </c>
      <c r="O92" s="143">
        <f>IF(LOOKUP(M92,Base!$X$8:$BG$8)=M92,VLOOKUP(B92,Base!E:BG,N92,0),0)</f>
        <v>1490</v>
      </c>
      <c r="P92" s="143">
        <v>6490</v>
      </c>
      <c r="Q92" s="139">
        <f>IFERROR(IF(VLOOKUP(B92,Detalle!$A:$AA,$Q$1,0)=0,"Sin datos",IFERROR(VLOOKUP(B92,Detalle!$A:$AA,$Q$1,0),"Sin datos")),"")</f>
        <v>12990</v>
      </c>
      <c r="R92" s="140">
        <f>IFERROR(IF(VLOOKUP(B92,Detalle!$A:$AA,$R$1,0)=0,"Sin datos",IFERROR(VLOOKUP(B92,Detalle!$A:$AA,$R$1,0),"Sin datos")),"")</f>
        <v>1</v>
      </c>
      <c r="S92" s="139">
        <f>IFERROR(IF(VLOOKUP(B92,Detalle!$A:$AA,$S$1,0)=0,"Sin datos",IFERROR(VLOOKUP(B92,Detalle!$A:$AA,$S$1,0),"Sin datos")),"")</f>
        <v>11990</v>
      </c>
      <c r="T92" s="140">
        <f>IFERROR(IF(VLOOKUP(B92,Detalle!$A:$AA,$T$1,0)=0,"Sin datos",IFERROR(VLOOKUP(B92,Detalle!$A:$AA,$T$1,0),"Sin datos")),"")</f>
        <v>2</v>
      </c>
      <c r="U92" s="139">
        <f>IFERROR(IF(VLOOKUP(B92,Detalle!$A:$AA,$U$1,0)=0,"Sin datos",IFERROR(VLOOKUP(B92,Detalle!$A:$AA,$U$1,0),"Sin datos")),"")</f>
        <v>14990</v>
      </c>
      <c r="V92" s="140">
        <f>IFERROR(IF(VLOOKUP(B92,Detalle!$A:$AA,$V$1,0)=0,"Sin datos",IFERROR(VLOOKUP(B92,Detalle!$A:$AA,$V$1,0),"Sin datos")),"")</f>
        <v>4</v>
      </c>
      <c r="W92" s="34" t="str">
        <f t="shared" si="20"/>
        <v>Si</v>
      </c>
      <c r="X92" s="141">
        <f t="shared" si="21"/>
        <v>11990</v>
      </c>
      <c r="Y92" s="141" t="str">
        <f t="shared" si="22"/>
        <v>Escenario 6</v>
      </c>
      <c r="Z92" s="34">
        <f>IFERROR(VLOOKUP(Y92,Base!$BJ$19:$BL$27,3,0),0)</f>
        <v>42</v>
      </c>
      <c r="AA92" s="143">
        <f>IF(LOOKUP(Y92,Base!$X$8:$BG$8)=Y92,VLOOKUP(B92,Base!E:BG,Z92,0),0)</f>
        <v>1490</v>
      </c>
      <c r="AB92" s="143"/>
      <c r="AC92" s="139">
        <f>IFERROR(IF(VLOOKUP(B92,Detalle!$A:$AA,$AC$1,0)=0,"Sin datos",IFERROR(VLOOKUP(B92,Detalle!$A:$AA,$AC$1,0),"Sin datos")),"")</f>
        <v>15990</v>
      </c>
      <c r="AD92" s="140">
        <f>IFERROR(IF(VLOOKUP(B92,Detalle!$A:$AA,$AD$1,0)=0,"Sin datos",IFERROR(VLOOKUP(B92,Detalle!$A:$AA,$AD$1,0),"Sin datos")),"")</f>
        <v>3</v>
      </c>
      <c r="AE92" s="139">
        <f>IFERROR(IF(VLOOKUP(B92,Detalle!$A:$AA,$AE$1,0)=0,"Sin datos",IFERROR(VLOOKUP(B92,Detalle!$A:$AA,$AE$1,0),"Sin datos")),"")</f>
        <v>11990</v>
      </c>
      <c r="AF92" s="140">
        <f>IFERROR(IF(VLOOKUP(B92,Detalle!$A:$AA,$AF$1,0)=0,"Sin datos",IFERROR(VLOOKUP(B92,Detalle!$A:$AA,$AF$1,0),"Sin datos")),"")</f>
        <v>9</v>
      </c>
      <c r="AG92" s="139">
        <f>IFERROR(IF(VLOOKUP(B92,Detalle!$A:$AA,$AG$1,0)=0,"Sin datos",IFERROR(VLOOKUP(B92,Detalle!$A:$AA,$AG$1,0),"Sin datos")),"")</f>
        <v>14990</v>
      </c>
      <c r="AH92" s="140">
        <f>IFERROR(IF(VLOOKUP(B92,Detalle!$A:$AA,$AH$1,0)=0,"Sin datos",IFERROR(VLOOKUP(B92,Detalle!$A:$AA,$AH$1,0),"Sin datos")),"")</f>
        <v>7</v>
      </c>
      <c r="AI92" s="34" t="str">
        <f t="shared" si="23"/>
        <v>Si</v>
      </c>
      <c r="AJ92" s="141">
        <f t="shared" si="24"/>
        <v>11990</v>
      </c>
      <c r="AK92" s="141" t="str">
        <f t="shared" si="25"/>
        <v>Escenario 8</v>
      </c>
      <c r="AL92" s="34">
        <f>IFERROR(VLOOKUP(AK92,Base!$BJ$37:$BL$45,3,0),0)</f>
        <v>51</v>
      </c>
      <c r="AM92" s="143">
        <f>IF(LOOKUP(AK92,Base!$X$8:$BG$8)=AK92,VLOOKUP(B92,Base!E:BG,AL92,0),0)</f>
        <v>1490</v>
      </c>
      <c r="AN92" s="143"/>
      <c r="AP92" s="144" t="str">
        <f t="shared" si="27"/>
        <v>REVISAR!</v>
      </c>
    </row>
    <row r="93" spans="2:42" ht="12.95" customHeight="1" x14ac:dyDescent="0.25">
      <c r="B93" s="39" t="s">
        <v>87</v>
      </c>
      <c r="C93" s="32" t="s">
        <v>294</v>
      </c>
      <c r="D93" s="38">
        <f>VLOOKUP(B93,Base!E:G,3,0)</f>
        <v>161</v>
      </c>
      <c r="E93" s="137">
        <f>IFERROR(IF(VLOOKUP(B93,Detalle!$A:$AA,$E$1,0)=0,"Sin datos",IFERROR(VLOOKUP(B93,Detalle!$A:$AA,$E$1,0),"Sin datos")),"")</f>
        <v>6990</v>
      </c>
      <c r="F93" s="138">
        <f>IFERROR(IF(VLOOKUP(B93,Detalle!$A:$AA,$F$1,0)=0,"Sin datos",IFERROR(VLOOKUP(B93,Detalle!$A:$AA,$F$1,0),"Sin datos")),"")</f>
        <v>3</v>
      </c>
      <c r="G93" s="139">
        <f>IFERROR(IF(VLOOKUP(B93,Detalle!$A:$AA,$G$1,0)=0,"Sin datos",IFERROR(VLOOKUP(B93,Detalle!$A:$AA,$G$1,0),"Sin datos")),"")</f>
        <v>6990</v>
      </c>
      <c r="H93" s="140">
        <f>IFERROR(IF(VLOOKUP(B93,Detalle!$A:$AA,$H$1,0)=0,"Sin datos",IFERROR(VLOOKUP(B93,Detalle!$A:$AA,$H$1,0),"Sin datos")),"")</f>
        <v>2</v>
      </c>
      <c r="I93" s="139">
        <f>IFERROR(IF(VLOOKUP(B93,Detalle!$A:$AA,$I$1,0)=0,"Sin datos",IFERROR(VLOOKUP(B93,Detalle!$A:$AA,$I$1,0),"Sin datos")),"")</f>
        <v>5990</v>
      </c>
      <c r="J93" s="140">
        <f>IFERROR(IF(VLOOKUP(B93,Detalle!$A:$AA,$J$1,0)=0,"Sin datos",IFERROR(VLOOKUP(B93,Detalle!$A:$AA,$J$1,0),"Sin datos")),"")</f>
        <v>7</v>
      </c>
      <c r="K93" s="34" t="s">
        <v>293</v>
      </c>
      <c r="L93" s="141">
        <f t="shared" si="18"/>
        <v>5990</v>
      </c>
      <c r="M93" s="142" t="str">
        <f t="shared" si="19"/>
        <v>Escenario 1</v>
      </c>
      <c r="N93" s="34">
        <f>IFERROR(VLOOKUP(M93,Base!$BJ$28:$BL$36,3,0),0)</f>
        <v>21</v>
      </c>
      <c r="O93" s="143">
        <f>IF(LOOKUP(M93,Base!$X$8:$BG$8)=M93,VLOOKUP(B93,Base!E:BG,N93,0),0)</f>
        <v>1490</v>
      </c>
      <c r="P93" s="143">
        <v>5990</v>
      </c>
      <c r="Q93" s="139">
        <f>IFERROR(IF(VLOOKUP(B93,Detalle!$A:$AA,$Q$1,0)=0,"Sin datos",IFERROR(VLOOKUP(B93,Detalle!$A:$AA,$Q$1,0),"Sin datos")),"")</f>
        <v>8990</v>
      </c>
      <c r="R93" s="140">
        <f>IFERROR(IF(VLOOKUP(B93,Detalle!$A:$AA,$R$1,0)=0,"Sin datos",IFERROR(VLOOKUP(B93,Detalle!$A:$AA,$R$1,0),"Sin datos")),"")</f>
        <v>1</v>
      </c>
      <c r="S93" s="139">
        <f>IFERROR(IF(VLOOKUP(B93,Detalle!$A:$AA,$S$1,0)=0,"Sin datos",IFERROR(VLOOKUP(B93,Detalle!$A:$AA,$S$1,0),"Sin datos")),"")</f>
        <v>8990</v>
      </c>
      <c r="T93" s="140">
        <f>IFERROR(IF(VLOOKUP(B93,Detalle!$A:$AA,$T$1,0)=0,"Sin datos",IFERROR(VLOOKUP(B93,Detalle!$A:$AA,$T$1,0),"Sin datos")),"")</f>
        <v>2</v>
      </c>
      <c r="U93" s="139">
        <f>IFERROR(IF(VLOOKUP(B93,Detalle!$A:$AA,$U$1,0)=0,"Sin datos",IFERROR(VLOOKUP(B93,Detalle!$A:$AA,$U$1,0),"Sin datos")),"")</f>
        <v>14990</v>
      </c>
      <c r="V93" s="140">
        <f>IFERROR(IF(VLOOKUP(B93,Detalle!$A:$AA,$V$1,0)=0,"Sin datos",IFERROR(VLOOKUP(B93,Detalle!$A:$AA,$V$1,0),"Sin datos")),"")</f>
        <v>7</v>
      </c>
      <c r="W93" s="34" t="str">
        <f t="shared" si="20"/>
        <v>Si</v>
      </c>
      <c r="X93" s="141">
        <f t="shared" si="21"/>
        <v>8990</v>
      </c>
      <c r="Y93" s="141" t="str">
        <f t="shared" si="22"/>
        <v>Escenario 6</v>
      </c>
      <c r="Z93" s="34">
        <f>IFERROR(VLOOKUP(Y93,Base!$BJ$19:$BL$27,3,0),0)</f>
        <v>42</v>
      </c>
      <c r="AA93" s="143">
        <f>IF(LOOKUP(Y93,Base!$X$8:$BG$8)=Y93,VLOOKUP(B93,Base!E:BG,Z93,0),0)</f>
        <v>1490</v>
      </c>
      <c r="AB93" s="143"/>
      <c r="AC93" s="139">
        <f>IFERROR(IF(VLOOKUP(B93,Detalle!$A:$AA,$AC$1,0)=0,"Sin datos",IFERROR(VLOOKUP(B93,Detalle!$A:$AA,$AC$1,0),"Sin datos")),"")</f>
        <v>11990</v>
      </c>
      <c r="AD93" s="140">
        <f>IFERROR(IF(VLOOKUP(B93,Detalle!$A:$AA,$AD$1,0)=0,"Sin datos",IFERROR(VLOOKUP(B93,Detalle!$A:$AA,$AD$1,0),"Sin datos")),"")</f>
        <v>3</v>
      </c>
      <c r="AE93" s="139">
        <f>IFERROR(IF(VLOOKUP(B93,Detalle!$A:$AA,$AE$1,0)=0,"Sin datos",IFERROR(VLOOKUP(B93,Detalle!$A:$AA,$AE$1,0),"Sin datos")),"")</f>
        <v>8990</v>
      </c>
      <c r="AF93" s="140">
        <f>IFERROR(IF(VLOOKUP(B93,Detalle!$A:$AA,$AF$1,0)=0,"Sin datos",IFERROR(VLOOKUP(B93,Detalle!$A:$AA,$AF$1,0),"Sin datos")),"")</f>
        <v>9</v>
      </c>
      <c r="AG93" s="139">
        <f>IFERROR(IF(VLOOKUP(B93,Detalle!$A:$AA,$AG$1,0)=0,"Sin datos",IFERROR(VLOOKUP(B93,Detalle!$A:$AA,$AG$1,0),"Sin datos")),"")</f>
        <v>14990</v>
      </c>
      <c r="AH93" s="140">
        <f>IFERROR(IF(VLOOKUP(B93,Detalle!$A:$AA,$AH$1,0)=0,"Sin datos",IFERROR(VLOOKUP(B93,Detalle!$A:$AA,$AH$1,0),"Sin datos")),"")</f>
        <v>7</v>
      </c>
      <c r="AI93" s="34" t="str">
        <f t="shared" si="23"/>
        <v>Si</v>
      </c>
      <c r="AJ93" s="141">
        <f t="shared" si="24"/>
        <v>8990</v>
      </c>
      <c r="AK93" s="141" t="str">
        <f t="shared" si="25"/>
        <v>Escenario 8</v>
      </c>
      <c r="AL93" s="34">
        <f>IFERROR(VLOOKUP(AK93,Base!$BJ$37:$BL$45,3,0),0)</f>
        <v>51</v>
      </c>
      <c r="AM93" s="143">
        <f>IF(LOOKUP(AK93,Base!$X$8:$BG$8)=AK93,VLOOKUP(B93,Base!E:BG,AL93,0),0)</f>
        <v>1490</v>
      </c>
      <c r="AN93" s="143"/>
      <c r="AP93" s="144" t="str">
        <f t="shared" si="27"/>
        <v>REVISAR!</v>
      </c>
    </row>
    <row r="94" spans="2:42" ht="12.95" customHeight="1" x14ac:dyDescent="0.25">
      <c r="B94" s="39" t="s">
        <v>99</v>
      </c>
      <c r="C94" s="32" t="s">
        <v>294</v>
      </c>
      <c r="D94" s="38">
        <f>VLOOKUP(B94,Base!E:G,3,0)</f>
        <v>122</v>
      </c>
      <c r="E94" s="137">
        <f>IFERROR(IF(VLOOKUP(B94,Detalle!$A:$AA,$E$1,0)=0,"Sin datos",IFERROR(VLOOKUP(B94,Detalle!$A:$AA,$E$1,0),"Sin datos")),"")</f>
        <v>4990</v>
      </c>
      <c r="F94" s="138">
        <f>IFERROR(IF(VLOOKUP(B94,Detalle!$A:$AA,$F$1,0)=0,"Sin datos",IFERROR(VLOOKUP(B94,Detalle!$A:$AA,$F$1,0),"Sin datos")),"")</f>
        <v>31</v>
      </c>
      <c r="G94" s="139">
        <f>IFERROR(IF(VLOOKUP(B94,Detalle!$A:$AA,$G$1,0)=0,"Sin datos",IFERROR(VLOOKUP(B94,Detalle!$A:$AA,$G$1,0),"Sin datos")),"")</f>
        <v>5550</v>
      </c>
      <c r="H94" s="140">
        <f>IFERROR(IF(VLOOKUP(B94,Detalle!$A:$AA,$H$1,0)=0,"Sin datos",IFERROR(VLOOKUP(B94,Detalle!$A:$AA,$H$1,0),"Sin datos")),"")</f>
        <v>1</v>
      </c>
      <c r="I94" s="139">
        <f>IFERROR(IF(VLOOKUP(B94,Detalle!$A:$AA,$I$1,0)=0,"Sin datos",IFERROR(VLOOKUP(B94,Detalle!$A:$AA,$I$1,0),"Sin datos")),"")</f>
        <v>5990</v>
      </c>
      <c r="J94" s="140">
        <f>IFERROR(IF(VLOOKUP(B94,Detalle!$A:$AA,$J$1,0)=0,"Sin datos",IFERROR(VLOOKUP(B94,Detalle!$A:$AA,$J$1,0),"Sin datos")),"")</f>
        <v>4</v>
      </c>
      <c r="K94" s="34" t="s">
        <v>293</v>
      </c>
      <c r="L94" s="141">
        <f t="shared" si="18"/>
        <v>4990</v>
      </c>
      <c r="M94" s="142" t="str">
        <f t="shared" si="19"/>
        <v>Escenario 3</v>
      </c>
      <c r="N94" s="34">
        <f>IFERROR(VLOOKUP(M94,Base!$BJ$28:$BL$36,3,0),0)</f>
        <v>29</v>
      </c>
      <c r="O94" s="143" t="str">
        <f>IF(LOOKUP(M94,Base!$X$8:$BG$8)=M94,VLOOKUP(B94,Base!E:BG,N94,0),0)</f>
        <v>Manual</v>
      </c>
      <c r="P94" s="143">
        <v>4990</v>
      </c>
      <c r="Q94" s="139">
        <f>IFERROR(IF(VLOOKUP(B94,Detalle!$A:$AA,$Q$1,0)=0,"Sin datos",IFERROR(VLOOKUP(B94,Detalle!$A:$AA,$Q$1,0),"Sin datos")),"")</f>
        <v>9990</v>
      </c>
      <c r="R94" s="140">
        <f>IFERROR(IF(VLOOKUP(B94,Detalle!$A:$AA,$R$1,0)=0,"Sin datos",IFERROR(VLOOKUP(B94,Detalle!$A:$AA,$R$1,0),"Sin datos")),"")</f>
        <v>31</v>
      </c>
      <c r="S94" s="139">
        <f>IFERROR(IF(VLOOKUP(B94,Detalle!$A:$AA,$S$1,0)=0,"Sin datos",IFERROR(VLOOKUP(B94,Detalle!$A:$AA,$S$1,0),"Sin datos")),"")</f>
        <v>11650</v>
      </c>
      <c r="T94" s="140">
        <f>IFERROR(IF(VLOOKUP(B94,Detalle!$A:$AA,$T$1,0)=0,"Sin datos",IFERROR(VLOOKUP(B94,Detalle!$A:$AA,$T$1,0),"Sin datos")),"")</f>
        <v>1</v>
      </c>
      <c r="U94" s="139">
        <f>IFERROR(IF(VLOOKUP(B94,Detalle!$A:$AA,$U$1,0)=0,"Sin datos",IFERROR(VLOOKUP(B94,Detalle!$A:$AA,$U$1,0),"Sin datos")),"")</f>
        <v>10990</v>
      </c>
      <c r="V94" s="140">
        <f>IFERROR(IF(VLOOKUP(B94,Detalle!$A:$AA,$V$1,0)=0,"Sin datos",IFERROR(VLOOKUP(B94,Detalle!$A:$AA,$V$1,0),"Sin datos")),"")</f>
        <v>4</v>
      </c>
      <c r="W94" s="34" t="str">
        <f t="shared" si="20"/>
        <v>Si</v>
      </c>
      <c r="X94" s="141">
        <f t="shared" si="21"/>
        <v>9990</v>
      </c>
      <c r="Y94" s="141" t="str">
        <f t="shared" si="22"/>
        <v>Escenario 3</v>
      </c>
      <c r="Z94" s="34">
        <f>IFERROR(VLOOKUP(Y94,Base!$BJ$19:$BL$27,3,0),0)</f>
        <v>30</v>
      </c>
      <c r="AA94" s="143" t="str">
        <f>IF(LOOKUP(Y94,Base!$X$8:$BG$8)=Y94,VLOOKUP(B94,Base!E:BG,Z94,0),0)</f>
        <v>Manual</v>
      </c>
      <c r="AB94" s="143">
        <v>9990</v>
      </c>
      <c r="AC94" s="139">
        <f>IFERROR(IF(VLOOKUP(B94,Detalle!$A:$AA,$AC$1,0)=0,"Sin datos",IFERROR(VLOOKUP(B94,Detalle!$A:$AA,$AC$1,0),"Sin datos")),"")</f>
        <v>10990</v>
      </c>
      <c r="AD94" s="140">
        <f>IFERROR(IF(VLOOKUP(B94,Detalle!$A:$AA,$AD$1,0)=0,"Sin datos",IFERROR(VLOOKUP(B94,Detalle!$A:$AA,$AD$1,0),"Sin datos")),"")</f>
        <v>31</v>
      </c>
      <c r="AE94" s="139">
        <f>IFERROR(IF(VLOOKUP(B94,Detalle!$A:$AA,$AE$1,0)=0,"Sin datos",IFERROR(VLOOKUP(B94,Detalle!$A:$AA,$AE$1,0),"Sin datos")),"")</f>
        <v>14990</v>
      </c>
      <c r="AF94" s="140">
        <f>IFERROR(IF(VLOOKUP(B94,Detalle!$A:$AA,$AF$1,0)=0,"Sin datos",IFERROR(VLOOKUP(B94,Detalle!$A:$AA,$AF$1,0),"Sin datos")),"")</f>
        <v>5</v>
      </c>
      <c r="AG94" s="139">
        <f>IFERROR(IF(VLOOKUP(B94,Detalle!$A:$AA,$AG$1,0)=0,"Sin datos",IFERROR(VLOOKUP(B94,Detalle!$A:$AA,$AG$1,0),"Sin datos")),"")</f>
        <v>10990</v>
      </c>
      <c r="AH94" s="140">
        <f>IFERROR(IF(VLOOKUP(B94,Detalle!$A:$AA,$AH$1,0)=0,"Sin datos",IFERROR(VLOOKUP(B94,Detalle!$A:$AA,$AH$1,0),"Sin datos")),"")</f>
        <v>4</v>
      </c>
      <c r="AI94" s="34" t="str">
        <f t="shared" si="23"/>
        <v>Si</v>
      </c>
      <c r="AJ94" s="141">
        <f t="shared" si="24"/>
        <v>10990</v>
      </c>
      <c r="AK94" s="141" t="str">
        <f t="shared" si="25"/>
        <v>Escenario 3</v>
      </c>
      <c r="AL94" s="34">
        <f>IFERROR(VLOOKUP(AK94,Base!$BJ$37:$BL$45,3,0),0)</f>
        <v>31</v>
      </c>
      <c r="AM94" s="143" t="str">
        <f>IF(LOOKUP(AK94,Base!$X$8:$BG$8)=AK94,VLOOKUP(B94,Base!E:BG,AL94,0),0)</f>
        <v>Manual</v>
      </c>
      <c r="AN94" s="143">
        <v>8990</v>
      </c>
      <c r="AP94" s="144" t="str">
        <f t="shared" si="27"/>
        <v>REVISAR!</v>
      </c>
    </row>
    <row r="95" spans="2:42" ht="12.95" customHeight="1" x14ac:dyDescent="0.25">
      <c r="B95" s="39" t="s">
        <v>62</v>
      </c>
      <c r="C95" s="32" t="s">
        <v>294</v>
      </c>
      <c r="D95" s="38">
        <f>VLOOKUP(B95,Base!E:G,3,0)</f>
        <v>246</v>
      </c>
      <c r="E95" s="137">
        <f>IFERROR(IF(VLOOKUP(B95,Detalle!$A:$AA,$E$1,0)=0,"Sin datos",IFERROR(VLOOKUP(B95,Detalle!$A:$AA,$E$1,0),"Sin datos")),"")</f>
        <v>8990</v>
      </c>
      <c r="F95" s="138">
        <f>IFERROR(IF(VLOOKUP(B95,Detalle!$A:$AA,$F$1,0)=0,"Sin datos",IFERROR(VLOOKUP(B95,Detalle!$A:$AA,$F$1,0),"Sin datos")),"")</f>
        <v>3</v>
      </c>
      <c r="G95" s="139">
        <f>IFERROR(IF(VLOOKUP(B95,Detalle!$A:$AA,$G$1,0)=0,"Sin datos",IFERROR(VLOOKUP(B95,Detalle!$A:$AA,$G$1,0),"Sin datos")),"")</f>
        <v>7990</v>
      </c>
      <c r="H95" s="140">
        <f>IFERROR(IF(VLOOKUP(B95,Detalle!$A:$AA,$H$1,0)=0,"Sin datos",IFERROR(VLOOKUP(B95,Detalle!$A:$AA,$H$1,0),"Sin datos")),"")</f>
        <v>3</v>
      </c>
      <c r="I95" s="139">
        <f>IFERROR(IF(VLOOKUP(B95,Detalle!$A:$AA,$I$1,0)=0,"Sin datos",IFERROR(VLOOKUP(B95,Detalle!$A:$AA,$I$1,0),"Sin datos")),"")</f>
        <v>8990</v>
      </c>
      <c r="J95" s="140">
        <f>IFERROR(IF(VLOOKUP(B95,Detalle!$A:$AA,$J$1,0)=0,"Sin datos",IFERROR(VLOOKUP(B95,Detalle!$A:$AA,$J$1,0),"Sin datos")),"")</f>
        <v>7</v>
      </c>
      <c r="K95" s="34" t="s">
        <v>293</v>
      </c>
      <c r="L95" s="141">
        <f t="shared" si="18"/>
        <v>7990</v>
      </c>
      <c r="M95" s="142" t="str">
        <f t="shared" si="19"/>
        <v>Escenario 4</v>
      </c>
      <c r="N95" s="34">
        <f>IFERROR(VLOOKUP(M95,Base!$BJ$28:$BL$36,3,0),0)</f>
        <v>33</v>
      </c>
      <c r="O95" s="143">
        <f>IF(LOOKUP(M95,Base!$X$8:$BG$8)=M95,VLOOKUP(B95,Base!E:BG,N95,0),0)</f>
        <v>1490</v>
      </c>
      <c r="P95" s="143"/>
      <c r="Q95" s="139">
        <f>IFERROR(IF(VLOOKUP(B95,Detalle!$A:$AA,$Q$1,0)=0,"Sin datos",IFERROR(VLOOKUP(B95,Detalle!$A:$AA,$Q$1,0),"Sin datos")),"")</f>
        <v>15990</v>
      </c>
      <c r="R95" s="140">
        <f>IFERROR(IF(VLOOKUP(B95,Detalle!$A:$AA,$R$1,0)=0,"Sin datos",IFERROR(VLOOKUP(B95,Detalle!$A:$AA,$R$1,0),"Sin datos")),"")</f>
        <v>3</v>
      </c>
      <c r="S95" s="139">
        <f>IFERROR(IF(VLOOKUP(B95,Detalle!$A:$AA,$S$1,0)=0,"Sin datos",IFERROR(VLOOKUP(B95,Detalle!$A:$AA,$S$1,0),"Sin datos")),"")</f>
        <v>13550</v>
      </c>
      <c r="T95" s="140">
        <f>IFERROR(IF(VLOOKUP(B95,Detalle!$A:$AA,$T$1,0)=0,"Sin datos",IFERROR(VLOOKUP(B95,Detalle!$A:$AA,$T$1,0),"Sin datos")),"")</f>
        <v>3</v>
      </c>
      <c r="U95" s="139">
        <f>IFERROR(IF(VLOOKUP(B95,Detalle!$A:$AA,$U$1,0)=0,"Sin datos",IFERROR(VLOOKUP(B95,Detalle!$A:$AA,$U$1,0),"Sin datos")),"")</f>
        <v>13990</v>
      </c>
      <c r="V95" s="140">
        <f>IFERROR(IF(VLOOKUP(B95,Detalle!$A:$AA,$V$1,0)=0,"Sin datos",IFERROR(VLOOKUP(B95,Detalle!$A:$AA,$V$1,0),"Sin datos")),"")</f>
        <v>7</v>
      </c>
      <c r="W95" s="34" t="str">
        <f t="shared" si="20"/>
        <v>Si</v>
      </c>
      <c r="X95" s="141">
        <f t="shared" si="21"/>
        <v>13550</v>
      </c>
      <c r="Y95" s="141" t="str">
        <f t="shared" si="22"/>
        <v>Escenario 4</v>
      </c>
      <c r="Z95" s="34">
        <f>IFERROR(VLOOKUP(Y95,Base!$BJ$19:$BL$27,3,0),0)</f>
        <v>34</v>
      </c>
      <c r="AA95" s="143">
        <f>IF(LOOKUP(Y95,Base!$X$8:$BG$8)=Y95,VLOOKUP(B95,Base!E:BG,Z95,0),0)</f>
        <v>1490</v>
      </c>
      <c r="AB95" s="143"/>
      <c r="AC95" s="139">
        <f>IFERROR(IF(VLOOKUP(B95,Detalle!$A:$AA,$AC$1,0)=0,"Sin datos",IFERROR(VLOOKUP(B95,Detalle!$A:$AA,$AC$1,0),"Sin datos")),"")</f>
        <v>16990</v>
      </c>
      <c r="AD95" s="140">
        <f>IFERROR(IF(VLOOKUP(B95,Detalle!$A:$AA,$AD$1,0)=0,"Sin datos",IFERROR(VLOOKUP(B95,Detalle!$A:$AA,$AD$1,0),"Sin datos")),"")</f>
        <v>3</v>
      </c>
      <c r="AE95" s="139">
        <f>IFERROR(IF(VLOOKUP(B95,Detalle!$A:$AA,$AE$1,0)=0,"Sin datos",IFERROR(VLOOKUP(B95,Detalle!$A:$AA,$AE$1,0),"Sin datos")),"")</f>
        <v>13550</v>
      </c>
      <c r="AF95" s="140">
        <f>IFERROR(IF(VLOOKUP(B95,Detalle!$A:$AA,$AF$1,0)=0,"Sin datos",IFERROR(VLOOKUP(B95,Detalle!$A:$AA,$AF$1,0),"Sin datos")),"")</f>
        <v>10</v>
      </c>
      <c r="AG95" s="139">
        <f>IFERROR(IF(VLOOKUP(B95,Detalle!$A:$AA,$AG$1,0)=0,"Sin datos",IFERROR(VLOOKUP(B95,Detalle!$A:$AA,$AG$1,0),"Sin datos")),"")</f>
        <v>13990</v>
      </c>
      <c r="AH95" s="140">
        <f>IFERROR(IF(VLOOKUP(B95,Detalle!$A:$AA,$AH$1,0)=0,"Sin datos",IFERROR(VLOOKUP(B95,Detalle!$A:$AA,$AH$1,0),"Sin datos")),"")</f>
        <v>3</v>
      </c>
      <c r="AI95" s="34" t="str">
        <f t="shared" si="23"/>
        <v>Si</v>
      </c>
      <c r="AJ95" s="141">
        <f t="shared" si="24"/>
        <v>13550</v>
      </c>
      <c r="AK95" s="141" t="str">
        <f t="shared" si="25"/>
        <v>Escenario 4</v>
      </c>
      <c r="AL95" s="34">
        <f>IFERROR(VLOOKUP(AK95,Base!$BJ$37:$BL$45,3,0),0)</f>
        <v>35</v>
      </c>
      <c r="AM95" s="143">
        <f>IF(LOOKUP(AK95,Base!$X$8:$BG$8)=AK95,VLOOKUP(B95,Base!E:BG,AL95,0),0)</f>
        <v>1490</v>
      </c>
      <c r="AN95" s="143"/>
      <c r="AP95" s="144" t="str">
        <f t="shared" si="27"/>
        <v>REVISAR!</v>
      </c>
    </row>
    <row r="96" spans="2:42" ht="12.95" customHeight="1" x14ac:dyDescent="0.25">
      <c r="B96" s="39" t="s">
        <v>273</v>
      </c>
      <c r="C96" s="32" t="s">
        <v>294</v>
      </c>
      <c r="D96" s="38">
        <f>VLOOKUP(B96,Base!E:G,3,0)</f>
        <v>263</v>
      </c>
      <c r="E96" s="137">
        <f>IFERROR(IF(VLOOKUP(B96,Detalle!$A:$AA,$E$1,0)=0,"Sin datos",IFERROR(VLOOKUP(B96,Detalle!$A:$AA,$E$1,0),"Sin datos")),"")</f>
        <v>8990</v>
      </c>
      <c r="F96" s="138">
        <f>IFERROR(IF(VLOOKUP(B96,Detalle!$A:$AA,$F$1,0)=0,"Sin datos",IFERROR(VLOOKUP(B96,Detalle!$A:$AA,$F$1,0),"Sin datos")),"")</f>
        <v>2</v>
      </c>
      <c r="G96" s="139">
        <f>IFERROR(IF(VLOOKUP(B96,Detalle!$A:$AA,$G$1,0)=0,"Sin datos",IFERROR(VLOOKUP(B96,Detalle!$A:$AA,$G$1,0),"Sin datos")),"")</f>
        <v>7990</v>
      </c>
      <c r="H96" s="140">
        <f>IFERROR(IF(VLOOKUP(B96,Detalle!$A:$AA,$H$1,0)=0,"Sin datos",IFERROR(VLOOKUP(B96,Detalle!$A:$AA,$H$1,0),"Sin datos")),"")</f>
        <v>3</v>
      </c>
      <c r="I96" s="139">
        <f>IFERROR(IF(VLOOKUP(B96,Detalle!$A:$AA,$I$1,0)=0,"Sin datos",IFERROR(VLOOKUP(B96,Detalle!$A:$AA,$I$1,0),"Sin datos")),"")</f>
        <v>6990</v>
      </c>
      <c r="J96" s="140">
        <f>IFERROR(IF(VLOOKUP(B96,Detalle!$A:$AA,$J$1,0)=0,"Sin datos",IFERROR(VLOOKUP(B96,Detalle!$A:$AA,$J$1,0),"Sin datos")),"")</f>
        <v>8</v>
      </c>
      <c r="K96" s="34" t="s">
        <v>293</v>
      </c>
      <c r="L96" s="141">
        <f t="shared" si="18"/>
        <v>6990</v>
      </c>
      <c r="M96" s="142" t="str">
        <f t="shared" si="19"/>
        <v>Escenario 6</v>
      </c>
      <c r="N96" s="34">
        <f>IFERROR(VLOOKUP(M96,Base!$BJ$28:$BL$36,3,0),0)</f>
        <v>41</v>
      </c>
      <c r="O96" s="143">
        <f>IF(LOOKUP(M96,Base!$X$8:$BG$8)=M96,VLOOKUP(B96,Base!E:BG,N96,0),0)</f>
        <v>1490</v>
      </c>
      <c r="P96" s="143"/>
      <c r="Q96" s="139">
        <f>IFERROR(IF(VLOOKUP(B96,Detalle!$A:$AA,$Q$1,0)=0,"Sin datos",IFERROR(VLOOKUP(B96,Detalle!$A:$AA,$Q$1,0),"Sin datos")),"")</f>
        <v>15990</v>
      </c>
      <c r="R96" s="140">
        <f>IFERROR(IF(VLOOKUP(B96,Detalle!$A:$AA,$R$1,0)=0,"Sin datos",IFERROR(VLOOKUP(B96,Detalle!$A:$AA,$R$1,0),"Sin datos")),"")</f>
        <v>4</v>
      </c>
      <c r="S96" s="139">
        <f>IFERROR(IF(VLOOKUP(B96,Detalle!$A:$AA,$S$1,0)=0,"Sin datos",IFERROR(VLOOKUP(B96,Detalle!$A:$AA,$S$1,0),"Sin datos")),"")</f>
        <v>13550</v>
      </c>
      <c r="T96" s="140">
        <f>IFERROR(IF(VLOOKUP(B96,Detalle!$A:$AA,$T$1,0)=0,"Sin datos",IFERROR(VLOOKUP(B96,Detalle!$A:$AA,$T$1,0),"Sin datos")),"")</f>
        <v>11</v>
      </c>
      <c r="U96" s="139">
        <f>IFERROR(IF(VLOOKUP(B96,Detalle!$A:$AA,$U$1,0)=0,"Sin datos",IFERROR(VLOOKUP(B96,Detalle!$A:$AA,$U$1,0),"Sin datos")),"")</f>
        <v>19990</v>
      </c>
      <c r="V96" s="140">
        <f>IFERROR(IF(VLOOKUP(B96,Detalle!$A:$AA,$V$1,0)=0,"Sin datos",IFERROR(VLOOKUP(B96,Detalle!$A:$AA,$V$1,0),"Sin datos")),"")</f>
        <v>8</v>
      </c>
      <c r="W96" s="34" t="str">
        <f t="shared" si="20"/>
        <v>Si</v>
      </c>
      <c r="X96" s="141">
        <f t="shared" si="21"/>
        <v>13550</v>
      </c>
      <c r="Y96" s="141" t="str">
        <f t="shared" si="22"/>
        <v>Escenario 8</v>
      </c>
      <c r="Z96" s="34">
        <f>IFERROR(VLOOKUP(Y96,Base!$BJ$19:$BL$27,3,0),0)</f>
        <v>50</v>
      </c>
      <c r="AA96" s="143">
        <f>IF(LOOKUP(Y96,Base!$X$8:$BG$8)=Y96,VLOOKUP(B96,Base!E:BG,Z96,0),0)</f>
        <v>1490</v>
      </c>
      <c r="AB96" s="143">
        <v>15990</v>
      </c>
      <c r="AC96" s="139">
        <f>IFERROR(IF(VLOOKUP(B96,Detalle!$A:$AA,$AC$1,0)=0,"Sin datos",IFERROR(VLOOKUP(B96,Detalle!$A:$AA,$AC$1,0),"Sin datos")),"")</f>
        <v>16990</v>
      </c>
      <c r="AD96" s="140">
        <f>IFERROR(IF(VLOOKUP(B96,Detalle!$A:$AA,$AD$1,0)=0,"Sin datos",IFERROR(VLOOKUP(B96,Detalle!$A:$AA,$AD$1,0),"Sin datos")),"")</f>
        <v>4</v>
      </c>
      <c r="AE96" s="139">
        <f>IFERROR(IF(VLOOKUP(B96,Detalle!$A:$AA,$AE$1,0)=0,"Sin datos",IFERROR(VLOOKUP(B96,Detalle!$A:$AA,$AE$1,0),"Sin datos")),"")</f>
        <v>13550</v>
      </c>
      <c r="AF96" s="140">
        <f>IFERROR(IF(VLOOKUP(B96,Detalle!$A:$AA,$AF$1,0)=0,"Sin datos",IFERROR(VLOOKUP(B96,Detalle!$A:$AA,$AF$1,0),"Sin datos")),"")</f>
        <v>16</v>
      </c>
      <c r="AG96" s="139">
        <f>IFERROR(IF(VLOOKUP(B96,Detalle!$A:$AA,$AG$1,0)=0,"Sin datos",IFERROR(VLOOKUP(B96,Detalle!$A:$AA,$AG$1,0),"Sin datos")),"")</f>
        <v>19990</v>
      </c>
      <c r="AH96" s="140">
        <f>IFERROR(IF(VLOOKUP(B96,Detalle!$A:$AA,$AH$1,0)=0,"Sin datos",IFERROR(VLOOKUP(B96,Detalle!$A:$AA,$AH$1,0),"Sin datos")),"")</f>
        <v>8</v>
      </c>
      <c r="AI96" s="34" t="str">
        <f t="shared" si="23"/>
        <v>Si</v>
      </c>
      <c r="AJ96" s="141">
        <f t="shared" si="24"/>
        <v>13550</v>
      </c>
      <c r="AK96" s="141" t="str">
        <f t="shared" si="25"/>
        <v>Escenario 8</v>
      </c>
      <c r="AL96" s="34">
        <f>IFERROR(VLOOKUP(AK96,Base!$BJ$37:$BL$45,3,0),0)</f>
        <v>51</v>
      </c>
      <c r="AM96" s="143">
        <f>IF(LOOKUP(AK96,Base!$X$8:$BG$8)=AK96,VLOOKUP(B96,Base!E:BG,AL96,0),0)</f>
        <v>1490</v>
      </c>
      <c r="AN96" s="143">
        <v>16990</v>
      </c>
      <c r="AP96" s="144"/>
    </row>
    <row r="97" spans="2:42" ht="12.95" customHeight="1" x14ac:dyDescent="0.25">
      <c r="B97" s="39" t="s">
        <v>77</v>
      </c>
      <c r="C97" s="32" t="s">
        <v>294</v>
      </c>
      <c r="D97" s="38">
        <f>VLOOKUP(B97,Base!E:G,3,0)</f>
        <v>64</v>
      </c>
      <c r="E97" s="137">
        <f>IFERROR(IF(VLOOKUP(B97,Detalle!$A:$AA,$E$1,0)=0,"Sin datos",IFERROR(VLOOKUP(B97,Detalle!$A:$AA,$E$1,0),"Sin datos")),"")</f>
        <v>4990</v>
      </c>
      <c r="F97" s="138">
        <f>IFERROR(IF(VLOOKUP(B97,Detalle!$A:$AA,$F$1,0)=0,"Sin datos",IFERROR(VLOOKUP(B97,Detalle!$A:$AA,$F$1,0),"Sin datos")),"")</f>
        <v>2</v>
      </c>
      <c r="G97" s="139">
        <f>IFERROR(IF(VLOOKUP(B97,Detalle!$A:$AA,$G$1,0)=0,"Sin datos",IFERROR(VLOOKUP(B97,Detalle!$A:$AA,$G$1,0),"Sin datos")),"")</f>
        <v>5650</v>
      </c>
      <c r="H97" s="140">
        <f>IFERROR(IF(VLOOKUP(B97,Detalle!$A:$AA,$H$1,0)=0,"Sin datos",IFERROR(VLOOKUP(B97,Detalle!$A:$AA,$H$1,0),"Sin datos")),"")</f>
        <v>1</v>
      </c>
      <c r="I97" s="139">
        <f>IFERROR(IF(VLOOKUP(B97,Detalle!$A:$AA,$I$1,0)=0,"Sin datos",IFERROR(VLOOKUP(B97,Detalle!$A:$AA,$I$1,0),"Sin datos")),"")</f>
        <v>3990</v>
      </c>
      <c r="J97" s="140">
        <f>IFERROR(IF(VLOOKUP(B97,Detalle!$A:$AA,$J$1,0)=0,"Sin datos",IFERROR(VLOOKUP(B97,Detalle!$A:$AA,$J$1,0),"Sin datos")),"")</f>
        <v>2</v>
      </c>
      <c r="K97" s="34" t="s">
        <v>293</v>
      </c>
      <c r="L97" s="141">
        <f t="shared" si="18"/>
        <v>3990</v>
      </c>
      <c r="M97" s="142" t="str">
        <f t="shared" si="19"/>
        <v>Escenario 1</v>
      </c>
      <c r="N97" s="34">
        <f>IFERROR(VLOOKUP(M97,Base!$BJ$28:$BL$36,3,0),0)</f>
        <v>21</v>
      </c>
      <c r="O97" s="143">
        <f>IF(LOOKUP(M97,Base!$X$8:$BG$8)=M97,VLOOKUP(B97,Base!E:BG,N97,0),0)</f>
        <v>1490</v>
      </c>
      <c r="P97" s="143">
        <v>3990</v>
      </c>
      <c r="Q97" s="139">
        <f>IFERROR(IF(VLOOKUP(B97,Detalle!$A:$AA,$Q$1,0)=0,"Sin datos",IFERROR(VLOOKUP(B97,Detalle!$A:$AA,$Q$1,0),"Sin datos")),"")</f>
        <v>7990</v>
      </c>
      <c r="R97" s="140">
        <f>IFERROR(IF(VLOOKUP(B97,Detalle!$A:$AA,$R$1,0)=0,"Sin datos",IFERROR(VLOOKUP(B97,Detalle!$A:$AA,$R$1,0),"Sin datos")),"")</f>
        <v>4</v>
      </c>
      <c r="S97" s="139">
        <f>IFERROR(IF(VLOOKUP(B97,Detalle!$A:$AA,$S$1,0)=0,"Sin datos",IFERROR(VLOOKUP(B97,Detalle!$A:$AA,$S$1,0),"Sin datos")),"")</f>
        <v>9450</v>
      </c>
      <c r="T97" s="140">
        <f>IFERROR(IF(VLOOKUP(B97,Detalle!$A:$AA,$T$1,0)=0,"Sin datos",IFERROR(VLOOKUP(B97,Detalle!$A:$AA,$T$1,0),"Sin datos")),"")</f>
        <v>1</v>
      </c>
      <c r="U97" s="139">
        <f>IFERROR(IF(VLOOKUP(B97,Detalle!$A:$AA,$U$1,0)=0,"Sin datos",IFERROR(VLOOKUP(B97,Detalle!$A:$AA,$U$1,0),"Sin datos")),"")</f>
        <v>9990</v>
      </c>
      <c r="V97" s="140">
        <f>IFERROR(IF(VLOOKUP(B97,Detalle!$A:$AA,$V$1,0)=0,"Sin datos",IFERROR(VLOOKUP(B97,Detalle!$A:$AA,$V$1,0),"Sin datos")),"")</f>
        <v>3</v>
      </c>
      <c r="W97" s="34" t="str">
        <f t="shared" si="20"/>
        <v>Si</v>
      </c>
      <c r="X97" s="141">
        <f t="shared" si="21"/>
        <v>7990</v>
      </c>
      <c r="Y97" s="141" t="str">
        <f t="shared" si="22"/>
        <v>Escenario 3</v>
      </c>
      <c r="Z97" s="34">
        <f>IFERROR(VLOOKUP(Y97,Base!$BJ$19:$BL$27,3,0),0)</f>
        <v>30</v>
      </c>
      <c r="AA97" s="143" t="str">
        <f>IF(LOOKUP(Y97,Base!$X$8:$BG$8)=Y97,VLOOKUP(B97,Base!E:BG,Z97,0),0)</f>
        <v>Manual</v>
      </c>
      <c r="AB97" s="143">
        <v>9490</v>
      </c>
      <c r="AC97" s="139">
        <f>IFERROR(IF(VLOOKUP(B97,Detalle!$A:$AA,$AC$1,0)=0,"Sin datos",IFERROR(VLOOKUP(B97,Detalle!$A:$AA,$AC$1,0),"Sin datos")),"")</f>
        <v>9990</v>
      </c>
      <c r="AD97" s="140">
        <f>IFERROR(IF(VLOOKUP(B97,Detalle!$A:$AA,$AD$1,0)=0,"Sin datos",IFERROR(VLOOKUP(B97,Detalle!$A:$AA,$AD$1,0),"Sin datos")),"")</f>
        <v>2</v>
      </c>
      <c r="AE97" s="139">
        <f>IFERROR(IF(VLOOKUP(B97,Detalle!$A:$AA,$AE$1,0)=0,"Sin datos",IFERROR(VLOOKUP(B97,Detalle!$A:$AA,$AE$1,0),"Sin datos")),"")</f>
        <v>9450</v>
      </c>
      <c r="AF97" s="140">
        <f>IFERROR(IF(VLOOKUP(B97,Detalle!$A:$AA,$AF$1,0)=0,"Sin datos",IFERROR(VLOOKUP(B97,Detalle!$A:$AA,$AF$1,0),"Sin datos")),"")</f>
        <v>8</v>
      </c>
      <c r="AG97" s="139">
        <f>IFERROR(IF(VLOOKUP(B97,Detalle!$A:$AA,$AG$1,0)=0,"Sin datos",IFERROR(VLOOKUP(B97,Detalle!$A:$AA,$AG$1,0),"Sin datos")),"")</f>
        <v>9990</v>
      </c>
      <c r="AH97" s="140">
        <f>IFERROR(IF(VLOOKUP(B97,Detalle!$A:$AA,$AH$1,0)=0,"Sin datos",IFERROR(VLOOKUP(B97,Detalle!$A:$AA,$AH$1,0),"Sin datos")),"")</f>
        <v>2</v>
      </c>
      <c r="AI97" s="34" t="str">
        <f t="shared" si="23"/>
        <v>Si</v>
      </c>
      <c r="AJ97" s="141">
        <f t="shared" si="24"/>
        <v>9450</v>
      </c>
      <c r="AK97" s="141" t="str">
        <f t="shared" si="25"/>
        <v>Escenario 4</v>
      </c>
      <c r="AL97" s="34">
        <f>IFERROR(VLOOKUP(AK97,Base!$BJ$37:$BL$45,3,0),0)</f>
        <v>35</v>
      </c>
      <c r="AM97" s="143">
        <f>IF(LOOKUP(AK97,Base!$X$8:$BG$8)=AK97,VLOOKUP(B97,Base!E:BG,AL97,0),0)</f>
        <v>1490</v>
      </c>
      <c r="AN97" s="143"/>
      <c r="AP97" s="144"/>
    </row>
    <row r="98" spans="2:42" ht="12.95" customHeight="1" x14ac:dyDescent="0.25">
      <c r="B98" s="39"/>
      <c r="C98" s="32"/>
      <c r="D98" s="38" t="e">
        <f>VLOOKUP(B98,Base!E:G,3,0)</f>
        <v>#N/A</v>
      </c>
      <c r="E98" s="137"/>
      <c r="F98" s="138" t="str">
        <f>IFERROR(IF(VLOOKUP(B98,Detalle!$A:$AA,$F$1,0)=0,"Sin datos",IFERROR(VLOOKUP(B98,Detalle!$A:$AA,$F$1,0),"Sin datos")),"")</f>
        <v/>
      </c>
      <c r="G98" s="139" t="str">
        <f>IFERROR(IF(VLOOKUP(B98,Detalle!$A:$AA,$G$1,0)=0,"Sin datos",IFERROR(VLOOKUP(B98,Detalle!$A:$AA,$G$1,0),"Sin datos")),"")</f>
        <v/>
      </c>
      <c r="H98" s="140" t="str">
        <f>IFERROR(IF(VLOOKUP(B98,Detalle!$A:$AA,$H$1,0)=0,"Sin datos",IFERROR(VLOOKUP(B98,Detalle!$A:$AA,$H$1,0),"Sin datos")),"")</f>
        <v/>
      </c>
      <c r="I98" s="139" t="str">
        <f>IFERROR(IF(VLOOKUP(B98,Detalle!$A:$AA,$I$1,0)=0,"Sin datos",IFERROR(VLOOKUP(B98,Detalle!$A:$AA,$I$1,0),"Sin datos")),"")</f>
        <v/>
      </c>
      <c r="J98" s="140" t="str">
        <f>IFERROR(IF(VLOOKUP(B98,Detalle!$A:$AA,$J$1,0)=0,"Sin datos",IFERROR(VLOOKUP(B98,Detalle!$A:$AA,$J$1,0),"Sin datos")),"")</f>
        <v/>
      </c>
      <c r="K98" s="34"/>
      <c r="L98" s="141"/>
      <c r="M98" s="142" t="str">
        <f t="shared" si="19"/>
        <v>Falta info</v>
      </c>
      <c r="N98" s="34">
        <f>IFERROR(VLOOKUP(M98,Base!$BJ$28:$BL$36,3,0),0)</f>
        <v>0</v>
      </c>
      <c r="O98" s="143"/>
      <c r="P98" s="143"/>
      <c r="Q98" s="139"/>
      <c r="R98" s="140"/>
      <c r="S98" s="139"/>
      <c r="T98" s="140"/>
      <c r="U98" s="139"/>
      <c r="V98" s="140"/>
      <c r="W98" s="34"/>
      <c r="X98" s="141">
        <f t="shared" si="21"/>
        <v>0</v>
      </c>
      <c r="Y98" s="141" t="str">
        <f t="shared" si="22"/>
        <v>Escenario 5</v>
      </c>
      <c r="Z98" s="34">
        <f>IFERROR(VLOOKUP(Y98,Base!$BJ$19:$BL$27,3,0),0)</f>
        <v>38</v>
      </c>
      <c r="AA98" s="143"/>
      <c r="AB98" s="143"/>
      <c r="AC98" s="139"/>
      <c r="AD98" s="140"/>
      <c r="AE98" s="139"/>
      <c r="AF98" s="140"/>
      <c r="AG98" s="139"/>
      <c r="AH98" s="140"/>
      <c r="AI98" s="34" t="str">
        <f t="shared" si="23"/>
        <v>No</v>
      </c>
      <c r="AJ98" s="141">
        <f t="shared" si="24"/>
        <v>0</v>
      </c>
      <c r="AK98" s="141" t="str">
        <f t="shared" si="25"/>
        <v>Escenario 5</v>
      </c>
      <c r="AL98" s="34">
        <f>IFERROR(VLOOKUP(AK98,Base!$BJ$37:$BL$45,3,0),0)</f>
        <v>39</v>
      </c>
      <c r="AM98" s="143" t="e">
        <f>IF(LOOKUP(AK98,Base!$X$8:$BG$8)=AK98,VLOOKUP(B98,Base!E:BG,AL98,0),0)</f>
        <v>#N/A</v>
      </c>
      <c r="AN98" s="143" t="e">
        <v>#N/A</v>
      </c>
      <c r="AP98" s="144" t="e">
        <f t="shared" ref="AP98:AP143" si="28">IF(AM98&lt;=AA98,"REVISAR!","ok")</f>
        <v>#N/A</v>
      </c>
    </row>
    <row r="99" spans="2:42" ht="12.95" customHeight="1" x14ac:dyDescent="0.25">
      <c r="B99" s="39"/>
      <c r="C99" s="32"/>
      <c r="D99" s="38" t="e">
        <f>VLOOKUP(B99,Base!E:G,3,0)</f>
        <v>#N/A</v>
      </c>
      <c r="E99" s="137"/>
      <c r="F99" s="138" t="str">
        <f>IFERROR(IF(VLOOKUP(B99,Detalle!$A:$AA,$F$1,0)=0,"Sin datos",IFERROR(VLOOKUP(B99,Detalle!$A:$AA,$F$1,0),"Sin datos")),"")</f>
        <v/>
      </c>
      <c r="G99" s="139" t="str">
        <f>IFERROR(IF(VLOOKUP(B99,Detalle!$A:$AA,$G$1,0)=0,"Sin datos",IFERROR(VLOOKUP(B99,Detalle!$A:$AA,$G$1,0),"Sin datos")),"")</f>
        <v/>
      </c>
      <c r="H99" s="140" t="str">
        <f>IFERROR(IF(VLOOKUP(B99,Detalle!$A:$AA,$H$1,0)=0,"Sin datos",IFERROR(VLOOKUP(B99,Detalle!$A:$AA,$H$1,0),"Sin datos")),"")</f>
        <v/>
      </c>
      <c r="I99" s="139" t="str">
        <f>IFERROR(IF(VLOOKUP(B99,Detalle!$A:$AA,$I$1,0)=0,"Sin datos",IFERROR(VLOOKUP(B99,Detalle!$A:$AA,$I$1,0),"Sin datos")),"")</f>
        <v/>
      </c>
      <c r="J99" s="140" t="str">
        <f>IFERROR(IF(VLOOKUP(B99,Detalle!$A:$AA,$J$1,0)=0,"Sin datos",IFERROR(VLOOKUP(B99,Detalle!$A:$AA,$J$1,0),"Sin datos")),"")</f>
        <v/>
      </c>
      <c r="K99" s="34"/>
      <c r="L99" s="141"/>
      <c r="M99" s="142" t="str">
        <f t="shared" si="19"/>
        <v>Falta info</v>
      </c>
      <c r="N99" s="34">
        <f>IFERROR(VLOOKUP(M99,Base!$BJ$28:$BL$36,3,0),0)</f>
        <v>0</v>
      </c>
      <c r="O99" s="143"/>
      <c r="P99" s="143"/>
      <c r="Q99" s="139"/>
      <c r="R99" s="140"/>
      <c r="S99" s="139"/>
      <c r="T99" s="140"/>
      <c r="U99" s="139"/>
      <c r="V99" s="140"/>
      <c r="W99" s="34"/>
      <c r="X99" s="141">
        <f t="shared" si="21"/>
        <v>0</v>
      </c>
      <c r="Y99" s="141" t="str">
        <f t="shared" si="22"/>
        <v>Escenario 5</v>
      </c>
      <c r="Z99" s="34">
        <f>IFERROR(VLOOKUP(Y99,Base!$BJ$19:$BL$27,3,0),0)</f>
        <v>38</v>
      </c>
      <c r="AA99" s="143"/>
      <c r="AB99" s="143"/>
      <c r="AC99" s="139"/>
      <c r="AD99" s="140"/>
      <c r="AE99" s="139"/>
      <c r="AF99" s="140"/>
      <c r="AG99" s="139"/>
      <c r="AH99" s="140"/>
      <c r="AI99" s="34" t="str">
        <f t="shared" si="23"/>
        <v>No</v>
      </c>
      <c r="AJ99" s="141">
        <f t="shared" si="24"/>
        <v>0</v>
      </c>
      <c r="AK99" s="141" t="str">
        <f t="shared" si="25"/>
        <v>Escenario 5</v>
      </c>
      <c r="AL99" s="34">
        <f>IFERROR(VLOOKUP(AK99,Base!$BJ$37:$BL$45,3,0),0)</f>
        <v>39</v>
      </c>
      <c r="AM99" s="143" t="e">
        <f>IF(LOOKUP(AK99,Base!$X$8:$BG$8)=AK99,VLOOKUP(B99,Base!E:BG,AL99,0),0)</f>
        <v>#N/A</v>
      </c>
      <c r="AN99" s="143" t="e">
        <v>#N/A</v>
      </c>
      <c r="AP99" s="144" t="e">
        <f t="shared" si="28"/>
        <v>#N/A</v>
      </c>
    </row>
    <row r="100" spans="2:42" ht="12.95" customHeight="1" x14ac:dyDescent="0.25">
      <c r="B100" s="39"/>
      <c r="C100" s="32"/>
      <c r="D100" s="38" t="e">
        <f>VLOOKUP(B100,Base!E:G,3,0)</f>
        <v>#N/A</v>
      </c>
      <c r="E100" s="137"/>
      <c r="F100" s="138" t="str">
        <f>IFERROR(IF(VLOOKUP(B100,Detalle!$A:$AA,$F$1,0)=0,"Sin datos",IFERROR(VLOOKUP(B100,Detalle!$A:$AA,$F$1,0),"Sin datos")),"")</f>
        <v/>
      </c>
      <c r="G100" s="139" t="str">
        <f>IFERROR(IF(VLOOKUP(B100,Detalle!$A:$AA,$G$1,0)=0,"Sin datos",IFERROR(VLOOKUP(B100,Detalle!$A:$AA,$G$1,0),"Sin datos")),"")</f>
        <v/>
      </c>
      <c r="H100" s="140" t="str">
        <f>IFERROR(IF(VLOOKUP(B100,Detalle!$A:$AA,$H$1,0)=0,"Sin datos",IFERROR(VLOOKUP(B100,Detalle!$A:$AA,$H$1,0),"Sin datos")),"")</f>
        <v/>
      </c>
      <c r="I100" s="139" t="str">
        <f>IFERROR(IF(VLOOKUP(B100,Detalle!$A:$AA,$I$1,0)=0,"Sin datos",IFERROR(VLOOKUP(B100,Detalle!$A:$AA,$I$1,0),"Sin datos")),"")</f>
        <v/>
      </c>
      <c r="J100" s="140" t="str">
        <f>IFERROR(IF(VLOOKUP(B100,Detalle!$A:$AA,$J$1,0)=0,"Sin datos",IFERROR(VLOOKUP(B100,Detalle!$A:$AA,$J$1,0),"Sin datos")),"")</f>
        <v/>
      </c>
      <c r="K100" s="34"/>
      <c r="L100" s="141"/>
      <c r="M100" s="142" t="str">
        <f t="shared" si="19"/>
        <v>Falta info</v>
      </c>
      <c r="N100" s="34">
        <f>IFERROR(VLOOKUP(M100,Base!$BJ$28:$BL$36,3,0),0)</f>
        <v>0</v>
      </c>
      <c r="O100" s="143"/>
      <c r="P100" s="143"/>
      <c r="Q100" s="139"/>
      <c r="R100" s="140"/>
      <c r="S100" s="139"/>
      <c r="T100" s="140"/>
      <c r="U100" s="139"/>
      <c r="V100" s="140"/>
      <c r="W100" s="34"/>
      <c r="X100" s="141">
        <f t="shared" si="21"/>
        <v>0</v>
      </c>
      <c r="Y100" s="141" t="str">
        <f t="shared" si="22"/>
        <v>Escenario 5</v>
      </c>
      <c r="Z100" s="34">
        <f>IFERROR(VLOOKUP(Y100,Base!$BJ$19:$BL$27,3,0),0)</f>
        <v>38</v>
      </c>
      <c r="AA100" s="143"/>
      <c r="AB100" s="143"/>
      <c r="AC100" s="139"/>
      <c r="AD100" s="140"/>
      <c r="AE100" s="139"/>
      <c r="AF100" s="140"/>
      <c r="AG100" s="139"/>
      <c r="AH100" s="140"/>
      <c r="AI100" s="34" t="str">
        <f t="shared" si="23"/>
        <v>No</v>
      </c>
      <c r="AJ100" s="141">
        <f t="shared" si="24"/>
        <v>0</v>
      </c>
      <c r="AK100" s="141" t="str">
        <f t="shared" si="25"/>
        <v>Escenario 5</v>
      </c>
      <c r="AL100" s="34">
        <f>IFERROR(VLOOKUP(AK100,Base!$BJ$37:$BL$45,3,0),0)</f>
        <v>39</v>
      </c>
      <c r="AM100" s="143" t="e">
        <f>IF(LOOKUP(AK100,Base!$X$8:$BG$8)=AK100,VLOOKUP(B100,Base!E:BG,AL100,0),0)</f>
        <v>#N/A</v>
      </c>
      <c r="AN100" s="143" t="e">
        <v>#N/A</v>
      </c>
      <c r="AP100" s="144" t="e">
        <f t="shared" si="28"/>
        <v>#N/A</v>
      </c>
    </row>
    <row r="101" spans="2:42" ht="12.95" customHeight="1" x14ac:dyDescent="0.25">
      <c r="B101" s="39"/>
      <c r="C101" s="32"/>
      <c r="D101" s="38" t="e">
        <f>VLOOKUP(B101,Base!E:G,3,0)</f>
        <v>#N/A</v>
      </c>
      <c r="E101" s="137"/>
      <c r="F101" s="138" t="str">
        <f>IFERROR(IF(VLOOKUP(B101,Detalle!$A:$AA,$F$1,0)=0,"Sin datos",IFERROR(VLOOKUP(B101,Detalle!$A:$AA,$F$1,0),"Sin datos")),"")</f>
        <v/>
      </c>
      <c r="G101" s="139" t="str">
        <f>IFERROR(IF(VLOOKUP(B101,Detalle!$A:$AA,$G$1,0)=0,"Sin datos",IFERROR(VLOOKUP(B101,Detalle!$A:$AA,$G$1,0),"Sin datos")),"")</f>
        <v/>
      </c>
      <c r="H101" s="140" t="str">
        <f>IFERROR(IF(VLOOKUP(B101,Detalle!$A:$AA,$H$1,0)=0,"Sin datos",IFERROR(VLOOKUP(B101,Detalle!$A:$AA,$H$1,0),"Sin datos")),"")</f>
        <v/>
      </c>
      <c r="I101" s="139" t="str">
        <f>IFERROR(IF(VLOOKUP(B101,Detalle!$A:$AA,$I$1,0)=0,"Sin datos",IFERROR(VLOOKUP(B101,Detalle!$A:$AA,$I$1,0),"Sin datos")),"")</f>
        <v/>
      </c>
      <c r="J101" s="140" t="str">
        <f>IFERROR(IF(VLOOKUP(B101,Detalle!$A:$AA,$J$1,0)=0,"Sin datos",IFERROR(VLOOKUP(B101,Detalle!$A:$AA,$J$1,0),"Sin datos")),"")</f>
        <v/>
      </c>
      <c r="K101" s="34"/>
      <c r="L101" s="141"/>
      <c r="M101" s="142" t="str">
        <f t="shared" ref="M101:M132" si="29">IFERROR(IF(MIN(H101,J101)=F101,IF(G101=I101,"Escenario 5","Escenario 4"),IF(MIN(H101,J101)&lt;F101,IF(AND(F101-2&lt;=MIN(H101,J101),G101&lt;&gt;I101),"Escenario 1",IF(AND(F101-2&lt;=MIN(H101,J101),G101=I101),"Escenario 2","Escenario 3")),IF(MIN(H101,J101)&gt;F101,IF(AND(F101+2&gt;=MIN(H101,J101),G101=I101),"Escenario 7",IF(AND(F101+2&gt;=MIN(H101,J101),G101&lt;&gt;I101),"Escenario 6",IF(F101+5&lt;=MIN(H101,J101),"Escenario 9","Escenario 8"))),"error"))),"Falta info")</f>
        <v>Falta info</v>
      </c>
      <c r="N101" s="34">
        <f>IFERROR(VLOOKUP(M101,Base!$BJ$28:$BL$36,3,0),0)</f>
        <v>0</v>
      </c>
      <c r="O101" s="143"/>
      <c r="P101" s="143"/>
      <c r="Q101" s="139"/>
      <c r="R101" s="140"/>
      <c r="S101" s="139"/>
      <c r="T101" s="140"/>
      <c r="U101" s="139"/>
      <c r="V101" s="140"/>
      <c r="W101" s="34"/>
      <c r="X101" s="141">
        <f t="shared" ref="X101:X132" si="30">MIN(Q101,S101,U101)</f>
        <v>0</v>
      </c>
      <c r="Y101" s="141" t="str">
        <f t="shared" ref="Y101:Y132" si="31">IFERROR(IF(MIN(T101,V101)=R101,IF(S101=U101,"Escenario 5","Escenario 4"),IF(MIN(T101,V101)&lt;R101,IF(AND(R101-2&lt;=MIN(T101,V101),S101&lt;&gt;U101),"Escenario 1",IF(AND(R101-2&lt;=MIN(T101,V101),S101=U101),"Escenario 2","Escenario 3")),IF(MIN(T101,V101)&gt;R101,IF(AND(R101+2&gt;=MIN(T101,V101),S101=U101),"Escenario 7",IF(AND(R101+2&gt;=MIN(T101,V101),S101&lt;&gt;U101),"Escenario 6",IF(R101+5&lt;=MIN(T101,V101),"Escenario 9","Escenario 8"))),"error"))),"Falta info")</f>
        <v>Escenario 5</v>
      </c>
      <c r="Z101" s="34">
        <f>IFERROR(VLOOKUP(Y101,Base!$BJ$19:$BL$27,3,0),0)</f>
        <v>38</v>
      </c>
      <c r="AA101" s="143"/>
      <c r="AB101" s="143"/>
      <c r="AC101" s="139"/>
      <c r="AD101" s="140"/>
      <c r="AE101" s="139"/>
      <c r="AF101" s="140"/>
      <c r="AG101" s="139"/>
      <c r="AH101" s="140"/>
      <c r="AI101" s="34" t="str">
        <f t="shared" ref="AI101:AI132" si="32">IF(AB101="",IF(MIN(AC101,AE101,AG101)&gt;E101,"Si","No"),IF(MIN(AC101,AG101,AG101)&gt;AB101,"Si","No"))</f>
        <v>No</v>
      </c>
      <c r="AJ101" s="141">
        <f t="shared" ref="AJ101:AJ132" si="33">MIN(AC101,AE101,AG101)</f>
        <v>0</v>
      </c>
      <c r="AK101" s="141" t="str">
        <f t="shared" ref="AK101:AK132" si="34">IFERROR(IF(MIN(AF101,AH101)=AD101,IF(AE101=AG101,"Escenario 5","Escenario 4"),IF(MIN(AF101,AH101)&lt;AD101,IF(AND(AD101-2&lt;=MIN(AF101,AH101),AE101&lt;&gt;AG101),"Escenario 1",IF(AND(AD101-2&lt;=MIN(AF101,AH101),AE101=AG101),"Escenario 2","Escenario 3")),IF(MIN(AF101,AH101)&gt;AD101,IF(AND(AD101+2&gt;=MIN(AF101,AH101),AE101=AG101),"Escenario 7",IF(AND(AD101+2&gt;=MIN(AF101,AH101),AE101&lt;&gt;AG101),"Escenario 6",IF(AD101+5&lt;=MIN(AF101,AH101),"Escenario 9","Escenario 8"))),"error"))),"Falta info")</f>
        <v>Escenario 5</v>
      </c>
      <c r="AL101" s="34">
        <f>IFERROR(VLOOKUP(AK101,Base!$BJ$37:$BL$45,3,0),0)</f>
        <v>39</v>
      </c>
      <c r="AM101" s="143" t="e">
        <f>IF(LOOKUP(AK101,Base!$X$8:$BG$8)=AK101,VLOOKUP(B101,Base!E:BG,AL101,0),0)</f>
        <v>#N/A</v>
      </c>
      <c r="AN101" s="143" t="e">
        <v>#N/A</v>
      </c>
      <c r="AP101" s="144" t="e">
        <f t="shared" si="28"/>
        <v>#N/A</v>
      </c>
    </row>
    <row r="102" spans="2:42" ht="12.95" customHeight="1" x14ac:dyDescent="0.25">
      <c r="B102" s="39"/>
      <c r="C102" s="32"/>
      <c r="D102" s="38" t="e">
        <f>VLOOKUP(B102,Base!E:G,3,0)</f>
        <v>#N/A</v>
      </c>
      <c r="E102" s="137"/>
      <c r="F102" s="138" t="str">
        <f>IFERROR(IF(VLOOKUP(B102,Detalle!$A:$AA,$F$1,0)=0,"Sin datos",IFERROR(VLOOKUP(B102,Detalle!$A:$AA,$F$1,0),"Sin datos")),"")</f>
        <v/>
      </c>
      <c r="G102" s="139" t="str">
        <f>IFERROR(IF(VLOOKUP(B102,Detalle!$A:$AA,$G$1,0)=0,"Sin datos",IFERROR(VLOOKUP(B102,Detalle!$A:$AA,$G$1,0),"Sin datos")),"")</f>
        <v/>
      </c>
      <c r="H102" s="140" t="str">
        <f>IFERROR(IF(VLOOKUP(B102,Detalle!$A:$AA,$H$1,0)=0,"Sin datos",IFERROR(VLOOKUP(B102,Detalle!$A:$AA,$H$1,0),"Sin datos")),"")</f>
        <v/>
      </c>
      <c r="I102" s="139" t="str">
        <f>IFERROR(IF(VLOOKUP(B102,Detalle!$A:$AA,$I$1,0)=0,"Sin datos",IFERROR(VLOOKUP(B102,Detalle!$A:$AA,$I$1,0),"Sin datos")),"")</f>
        <v/>
      </c>
      <c r="J102" s="140" t="str">
        <f>IFERROR(IF(VLOOKUP(B102,Detalle!$A:$AA,$J$1,0)=0,"Sin datos",IFERROR(VLOOKUP(B102,Detalle!$A:$AA,$J$1,0),"Sin datos")),"")</f>
        <v/>
      </c>
      <c r="K102" s="34"/>
      <c r="L102" s="141"/>
      <c r="M102" s="142" t="str">
        <f t="shared" si="29"/>
        <v>Falta info</v>
      </c>
      <c r="N102" s="34">
        <f>IFERROR(VLOOKUP(M102,Base!$BJ$28:$BL$36,3,0),0)</f>
        <v>0</v>
      </c>
      <c r="O102" s="143"/>
      <c r="P102" s="143"/>
      <c r="Q102" s="139"/>
      <c r="R102" s="140"/>
      <c r="S102" s="139"/>
      <c r="T102" s="140"/>
      <c r="U102" s="139"/>
      <c r="V102" s="140"/>
      <c r="W102" s="34"/>
      <c r="X102" s="141">
        <f t="shared" si="30"/>
        <v>0</v>
      </c>
      <c r="Y102" s="141" t="str">
        <f t="shared" si="31"/>
        <v>Escenario 5</v>
      </c>
      <c r="Z102" s="34">
        <f>IFERROR(VLOOKUP(Y102,Base!$BJ$19:$BL$27,3,0),0)</f>
        <v>38</v>
      </c>
      <c r="AA102" s="143"/>
      <c r="AB102" s="143"/>
      <c r="AC102" s="139"/>
      <c r="AD102" s="140"/>
      <c r="AE102" s="139"/>
      <c r="AF102" s="140"/>
      <c r="AG102" s="139"/>
      <c r="AH102" s="140"/>
      <c r="AI102" s="34" t="str">
        <f t="shared" si="32"/>
        <v>No</v>
      </c>
      <c r="AJ102" s="141">
        <f t="shared" si="33"/>
        <v>0</v>
      </c>
      <c r="AK102" s="141" t="str">
        <f t="shared" si="34"/>
        <v>Escenario 5</v>
      </c>
      <c r="AL102" s="34">
        <f>IFERROR(VLOOKUP(AK102,Base!$BJ$37:$BL$45,3,0),0)</f>
        <v>39</v>
      </c>
      <c r="AM102" s="143" t="e">
        <f>IF(LOOKUP(AK102,Base!$X$8:$BG$8)=AK102,VLOOKUP(B102,Base!E:BG,AL102,0),0)</f>
        <v>#N/A</v>
      </c>
      <c r="AN102" s="143" t="e">
        <v>#N/A</v>
      </c>
      <c r="AP102" s="144" t="e">
        <f t="shared" si="28"/>
        <v>#N/A</v>
      </c>
    </row>
    <row r="103" spans="2:42" ht="12.95" customHeight="1" x14ac:dyDescent="0.25">
      <c r="B103" s="39"/>
      <c r="C103" s="32"/>
      <c r="D103" s="38" t="e">
        <f>VLOOKUP(B103,Base!E:G,3,0)</f>
        <v>#N/A</v>
      </c>
      <c r="E103" s="137"/>
      <c r="F103" s="138" t="str">
        <f>IFERROR(IF(VLOOKUP(B103,Detalle!$A:$AA,$F$1,0)=0,"Sin datos",IFERROR(VLOOKUP(B103,Detalle!$A:$AA,$F$1,0),"Sin datos")),"")</f>
        <v/>
      </c>
      <c r="G103" s="139" t="str">
        <f>IFERROR(IF(VLOOKUP(B103,Detalle!$A:$AA,$G$1,0)=0,"Sin datos",IFERROR(VLOOKUP(B103,Detalle!$A:$AA,$G$1,0),"Sin datos")),"")</f>
        <v/>
      </c>
      <c r="H103" s="140" t="str">
        <f>IFERROR(IF(VLOOKUP(B103,Detalle!$A:$AA,$H$1,0)=0,"Sin datos",IFERROR(VLOOKUP(B103,Detalle!$A:$AA,$H$1,0),"Sin datos")),"")</f>
        <v/>
      </c>
      <c r="I103" s="139" t="str">
        <f>IFERROR(IF(VLOOKUP(B103,Detalle!$A:$AA,$I$1,0)=0,"Sin datos",IFERROR(VLOOKUP(B103,Detalle!$A:$AA,$I$1,0),"Sin datos")),"")</f>
        <v/>
      </c>
      <c r="J103" s="140" t="str">
        <f>IFERROR(IF(VLOOKUP(B103,Detalle!$A:$AA,$J$1,0)=0,"Sin datos",IFERROR(VLOOKUP(B103,Detalle!$A:$AA,$J$1,0),"Sin datos")),"")</f>
        <v/>
      </c>
      <c r="K103" s="34"/>
      <c r="L103" s="141"/>
      <c r="M103" s="142" t="str">
        <f t="shared" si="29"/>
        <v>Falta info</v>
      </c>
      <c r="N103" s="34">
        <f>IFERROR(VLOOKUP(M103,Base!$BJ$28:$BL$36,3,0),0)</f>
        <v>0</v>
      </c>
      <c r="O103" s="143"/>
      <c r="P103" s="143"/>
      <c r="Q103" s="139"/>
      <c r="R103" s="140"/>
      <c r="S103" s="139"/>
      <c r="T103" s="140"/>
      <c r="U103" s="139"/>
      <c r="V103" s="140"/>
      <c r="W103" s="34"/>
      <c r="X103" s="141">
        <f t="shared" si="30"/>
        <v>0</v>
      </c>
      <c r="Y103" s="141" t="str">
        <f t="shared" si="31"/>
        <v>Escenario 5</v>
      </c>
      <c r="Z103" s="34">
        <f>IFERROR(VLOOKUP(Y103,Base!$BJ$19:$BL$27,3,0),0)</f>
        <v>38</v>
      </c>
      <c r="AA103" s="143"/>
      <c r="AB103" s="143"/>
      <c r="AC103" s="139"/>
      <c r="AD103" s="140"/>
      <c r="AE103" s="139"/>
      <c r="AF103" s="140"/>
      <c r="AG103" s="139"/>
      <c r="AH103" s="140"/>
      <c r="AI103" s="34" t="str">
        <f t="shared" si="32"/>
        <v>No</v>
      </c>
      <c r="AJ103" s="141">
        <f t="shared" si="33"/>
        <v>0</v>
      </c>
      <c r="AK103" s="141" t="str">
        <f t="shared" si="34"/>
        <v>Escenario 5</v>
      </c>
      <c r="AL103" s="34">
        <f>IFERROR(VLOOKUP(AK103,Base!$BJ$37:$BL$45,3,0),0)</f>
        <v>39</v>
      </c>
      <c r="AM103" s="143" t="e">
        <f>IF(LOOKUP(AK103,Base!$X$8:$BG$8)=AK103,VLOOKUP(B103,Base!E:BG,AL103,0),0)</f>
        <v>#N/A</v>
      </c>
      <c r="AN103" s="143" t="e">
        <v>#N/A</v>
      </c>
      <c r="AP103" s="144" t="e">
        <f t="shared" si="28"/>
        <v>#N/A</v>
      </c>
    </row>
    <row r="104" spans="2:42" ht="12.95" customHeight="1" x14ac:dyDescent="0.25">
      <c r="B104" s="39"/>
      <c r="C104" s="32"/>
      <c r="D104" s="38" t="e">
        <f>VLOOKUP(B104,Base!E:G,3,0)</f>
        <v>#N/A</v>
      </c>
      <c r="E104" s="137"/>
      <c r="F104" s="138" t="str">
        <f>IFERROR(IF(VLOOKUP(B104,Detalle!$A:$AA,$F$1,0)=0,"Sin datos",IFERROR(VLOOKUP(B104,Detalle!$A:$AA,$F$1,0),"Sin datos")),"")</f>
        <v/>
      </c>
      <c r="G104" s="139" t="str">
        <f>IFERROR(IF(VLOOKUP(B104,Detalle!$A:$AA,$G$1,0)=0,"Sin datos",IFERROR(VLOOKUP(B104,Detalle!$A:$AA,$G$1,0),"Sin datos")),"")</f>
        <v/>
      </c>
      <c r="H104" s="140" t="str">
        <f>IFERROR(IF(VLOOKUP(B104,Detalle!$A:$AA,$H$1,0)=0,"Sin datos",IFERROR(VLOOKUP(B104,Detalle!$A:$AA,$H$1,0),"Sin datos")),"")</f>
        <v/>
      </c>
      <c r="I104" s="139" t="str">
        <f>IFERROR(IF(VLOOKUP(B104,Detalle!$A:$AA,$I$1,0)=0,"Sin datos",IFERROR(VLOOKUP(B104,Detalle!$A:$AA,$I$1,0),"Sin datos")),"")</f>
        <v/>
      </c>
      <c r="J104" s="140" t="str">
        <f>IFERROR(IF(VLOOKUP(B104,Detalle!$A:$AA,$J$1,0)=0,"Sin datos",IFERROR(VLOOKUP(B104,Detalle!$A:$AA,$J$1,0),"Sin datos")),"")</f>
        <v/>
      </c>
      <c r="K104" s="34"/>
      <c r="L104" s="141"/>
      <c r="M104" s="142" t="str">
        <f t="shared" si="29"/>
        <v>Falta info</v>
      </c>
      <c r="N104" s="34">
        <f>IFERROR(VLOOKUP(M104,Base!$BJ$28:$BL$36,3,0),0)</f>
        <v>0</v>
      </c>
      <c r="O104" s="143"/>
      <c r="P104" s="143"/>
      <c r="Q104" s="139"/>
      <c r="R104" s="140"/>
      <c r="S104" s="139"/>
      <c r="T104" s="140"/>
      <c r="U104" s="139"/>
      <c r="V104" s="140"/>
      <c r="W104" s="34"/>
      <c r="X104" s="141">
        <f t="shared" si="30"/>
        <v>0</v>
      </c>
      <c r="Y104" s="141" t="str">
        <f t="shared" si="31"/>
        <v>Escenario 5</v>
      </c>
      <c r="Z104" s="34">
        <f>IFERROR(VLOOKUP(Y104,Base!$BJ$19:$BL$27,3,0),0)</f>
        <v>38</v>
      </c>
      <c r="AA104" s="143"/>
      <c r="AB104" s="143"/>
      <c r="AC104" s="139"/>
      <c r="AD104" s="140"/>
      <c r="AE104" s="139"/>
      <c r="AF104" s="140"/>
      <c r="AG104" s="139"/>
      <c r="AH104" s="140"/>
      <c r="AI104" s="34" t="str">
        <f t="shared" si="32"/>
        <v>No</v>
      </c>
      <c r="AJ104" s="141">
        <f t="shared" si="33"/>
        <v>0</v>
      </c>
      <c r="AK104" s="141" t="str">
        <f t="shared" si="34"/>
        <v>Escenario 5</v>
      </c>
      <c r="AL104" s="34">
        <f>IFERROR(VLOOKUP(AK104,Base!$BJ$37:$BL$45,3,0),0)</f>
        <v>39</v>
      </c>
      <c r="AM104" s="143" t="e">
        <f>IF(LOOKUP(AK104,Base!$X$8:$BG$8)=AK104,VLOOKUP(B104,Base!E:BG,AL104,0),0)</f>
        <v>#N/A</v>
      </c>
      <c r="AN104" s="143" t="e">
        <v>#N/A</v>
      </c>
      <c r="AP104" s="144" t="e">
        <f t="shared" si="28"/>
        <v>#N/A</v>
      </c>
    </row>
    <row r="105" spans="2:42" ht="12.95" customHeight="1" x14ac:dyDescent="0.25">
      <c r="B105" s="39"/>
      <c r="C105" s="32"/>
      <c r="D105" s="38" t="e">
        <f>VLOOKUP(B105,Base!E:G,3,0)</f>
        <v>#N/A</v>
      </c>
      <c r="E105" s="137"/>
      <c r="F105" s="138" t="str">
        <f>IFERROR(IF(VLOOKUP(B105,Detalle!$A:$AA,$F$1,0)=0,"Sin datos",IFERROR(VLOOKUP(B105,Detalle!$A:$AA,$F$1,0),"Sin datos")),"")</f>
        <v/>
      </c>
      <c r="G105" s="139" t="str">
        <f>IFERROR(IF(VLOOKUP(B105,Detalle!$A:$AA,$G$1,0)=0,"Sin datos",IFERROR(VLOOKUP(B105,Detalle!$A:$AA,$G$1,0),"Sin datos")),"")</f>
        <v/>
      </c>
      <c r="H105" s="140" t="str">
        <f>IFERROR(IF(VLOOKUP(B105,Detalle!$A:$AA,$H$1,0)=0,"Sin datos",IFERROR(VLOOKUP(B105,Detalle!$A:$AA,$H$1,0),"Sin datos")),"")</f>
        <v/>
      </c>
      <c r="I105" s="139" t="str">
        <f>IFERROR(IF(VLOOKUP(B105,Detalle!$A:$AA,$I$1,0)=0,"Sin datos",IFERROR(VLOOKUP(B105,Detalle!$A:$AA,$I$1,0),"Sin datos")),"")</f>
        <v/>
      </c>
      <c r="J105" s="140" t="str">
        <f>IFERROR(IF(VLOOKUP(B105,Detalle!$A:$AA,$J$1,0)=0,"Sin datos",IFERROR(VLOOKUP(B105,Detalle!$A:$AA,$J$1,0),"Sin datos")),"")</f>
        <v/>
      </c>
      <c r="K105" s="34"/>
      <c r="L105" s="141"/>
      <c r="M105" s="142" t="str">
        <f t="shared" si="29"/>
        <v>Falta info</v>
      </c>
      <c r="N105" s="34">
        <f>IFERROR(VLOOKUP(M105,Base!$BJ$28:$BL$36,3,0),0)</f>
        <v>0</v>
      </c>
      <c r="O105" s="143"/>
      <c r="P105" s="143"/>
      <c r="Q105" s="139"/>
      <c r="R105" s="140"/>
      <c r="S105" s="139"/>
      <c r="T105" s="140"/>
      <c r="U105" s="139"/>
      <c r="V105" s="140"/>
      <c r="W105" s="34"/>
      <c r="X105" s="141">
        <f t="shared" si="30"/>
        <v>0</v>
      </c>
      <c r="Y105" s="141" t="str">
        <f t="shared" si="31"/>
        <v>Escenario 5</v>
      </c>
      <c r="Z105" s="34">
        <f>IFERROR(VLOOKUP(Y105,Base!$BJ$19:$BL$27,3,0),0)</f>
        <v>38</v>
      </c>
      <c r="AA105" s="143"/>
      <c r="AB105" s="143"/>
      <c r="AC105" s="139"/>
      <c r="AD105" s="140"/>
      <c r="AE105" s="139"/>
      <c r="AF105" s="140"/>
      <c r="AG105" s="139"/>
      <c r="AH105" s="140"/>
      <c r="AI105" s="34" t="str">
        <f t="shared" si="32"/>
        <v>No</v>
      </c>
      <c r="AJ105" s="141">
        <f t="shared" si="33"/>
        <v>0</v>
      </c>
      <c r="AK105" s="141" t="str">
        <f t="shared" si="34"/>
        <v>Escenario 5</v>
      </c>
      <c r="AL105" s="34">
        <f>IFERROR(VLOOKUP(AK105,Base!$BJ$37:$BL$45,3,0),0)</f>
        <v>39</v>
      </c>
      <c r="AM105" s="143" t="e">
        <f>IF(LOOKUP(AK105,Base!$X$8:$BG$8)=AK105,VLOOKUP(B105,Base!E:BG,AL105,0),0)</f>
        <v>#N/A</v>
      </c>
      <c r="AN105" s="143" t="e">
        <v>#N/A</v>
      </c>
      <c r="AP105" s="144" t="e">
        <f t="shared" si="28"/>
        <v>#N/A</v>
      </c>
    </row>
    <row r="106" spans="2:42" ht="12.95" customHeight="1" x14ac:dyDescent="0.25">
      <c r="B106" s="39"/>
      <c r="C106" s="32"/>
      <c r="D106" s="38" t="e">
        <f>VLOOKUP(B106,Base!E:G,3,0)</f>
        <v>#N/A</v>
      </c>
      <c r="E106" s="137"/>
      <c r="F106" s="138" t="str">
        <f>IFERROR(IF(VLOOKUP(B106,Detalle!$A:$AA,$F$1,0)=0,"Sin datos",IFERROR(VLOOKUP(B106,Detalle!$A:$AA,$F$1,0),"Sin datos")),"")</f>
        <v/>
      </c>
      <c r="G106" s="139" t="str">
        <f>IFERROR(IF(VLOOKUP(B106,Detalle!$A:$AA,$G$1,0)=0,"Sin datos",IFERROR(VLOOKUP(B106,Detalle!$A:$AA,$G$1,0),"Sin datos")),"")</f>
        <v/>
      </c>
      <c r="H106" s="140" t="str">
        <f>IFERROR(IF(VLOOKUP(B106,Detalle!$A:$AA,$H$1,0)=0,"Sin datos",IFERROR(VLOOKUP(B106,Detalle!$A:$AA,$H$1,0),"Sin datos")),"")</f>
        <v/>
      </c>
      <c r="I106" s="139" t="str">
        <f>IFERROR(IF(VLOOKUP(B106,Detalle!$A:$AA,$I$1,0)=0,"Sin datos",IFERROR(VLOOKUP(B106,Detalle!$A:$AA,$I$1,0),"Sin datos")),"")</f>
        <v/>
      </c>
      <c r="J106" s="140" t="str">
        <f>IFERROR(IF(VLOOKUP(B106,Detalle!$A:$AA,$J$1,0)=0,"Sin datos",IFERROR(VLOOKUP(B106,Detalle!$A:$AA,$J$1,0),"Sin datos")),"")</f>
        <v/>
      </c>
      <c r="K106" s="34"/>
      <c r="L106" s="141"/>
      <c r="M106" s="142" t="str">
        <f t="shared" si="29"/>
        <v>Falta info</v>
      </c>
      <c r="N106" s="34">
        <f>IFERROR(VLOOKUP(M106,Base!$BJ$28:$BL$36,3,0),0)</f>
        <v>0</v>
      </c>
      <c r="O106" s="143"/>
      <c r="P106" s="143"/>
      <c r="Q106" s="139"/>
      <c r="R106" s="140"/>
      <c r="S106" s="139"/>
      <c r="T106" s="140"/>
      <c r="U106" s="139"/>
      <c r="V106" s="140"/>
      <c r="W106" s="34"/>
      <c r="X106" s="141">
        <f t="shared" si="30"/>
        <v>0</v>
      </c>
      <c r="Y106" s="141" t="str">
        <f t="shared" si="31"/>
        <v>Escenario 5</v>
      </c>
      <c r="Z106" s="34">
        <f>IFERROR(VLOOKUP(Y106,Base!$BJ$19:$BL$27,3,0),0)</f>
        <v>38</v>
      </c>
      <c r="AA106" s="143"/>
      <c r="AB106" s="143"/>
      <c r="AC106" s="139"/>
      <c r="AD106" s="140"/>
      <c r="AE106" s="139"/>
      <c r="AF106" s="140"/>
      <c r="AG106" s="139"/>
      <c r="AH106" s="140"/>
      <c r="AI106" s="34" t="str">
        <f t="shared" si="32"/>
        <v>No</v>
      </c>
      <c r="AJ106" s="141">
        <f t="shared" si="33"/>
        <v>0</v>
      </c>
      <c r="AK106" s="141" t="str">
        <f t="shared" si="34"/>
        <v>Escenario 5</v>
      </c>
      <c r="AL106" s="34">
        <f>IFERROR(VLOOKUP(AK106,Base!$BJ$37:$BL$45,3,0),0)</f>
        <v>39</v>
      </c>
      <c r="AM106" s="143" t="e">
        <f>IF(LOOKUP(AK106,Base!$X$8:$BG$8)=AK106,VLOOKUP(B106,Base!E:BG,AL106,0),0)</f>
        <v>#N/A</v>
      </c>
      <c r="AN106" s="143" t="e">
        <v>#N/A</v>
      </c>
      <c r="AP106" s="144" t="e">
        <f t="shared" si="28"/>
        <v>#N/A</v>
      </c>
    </row>
    <row r="107" spans="2:42" ht="12.95" customHeight="1" x14ac:dyDescent="0.25">
      <c r="B107" s="39"/>
      <c r="C107" s="32"/>
      <c r="D107" s="38" t="e">
        <f>VLOOKUP(B107,Base!E:G,3,0)</f>
        <v>#N/A</v>
      </c>
      <c r="E107" s="137"/>
      <c r="F107" s="138" t="str">
        <f>IFERROR(IF(VLOOKUP(B107,Detalle!$A:$AA,$F$1,0)=0,"Sin datos",IFERROR(VLOOKUP(B107,Detalle!$A:$AA,$F$1,0),"Sin datos")),"")</f>
        <v/>
      </c>
      <c r="G107" s="139" t="str">
        <f>IFERROR(IF(VLOOKUP(B107,Detalle!$A:$AA,$G$1,0)=0,"Sin datos",IFERROR(VLOOKUP(B107,Detalle!$A:$AA,$G$1,0),"Sin datos")),"")</f>
        <v/>
      </c>
      <c r="H107" s="140" t="str">
        <f>IFERROR(IF(VLOOKUP(B107,Detalle!$A:$AA,$H$1,0)=0,"Sin datos",IFERROR(VLOOKUP(B107,Detalle!$A:$AA,$H$1,0),"Sin datos")),"")</f>
        <v/>
      </c>
      <c r="I107" s="139" t="str">
        <f>IFERROR(IF(VLOOKUP(B107,Detalle!$A:$AA,$I$1,0)=0,"Sin datos",IFERROR(VLOOKUP(B107,Detalle!$A:$AA,$I$1,0),"Sin datos")),"")</f>
        <v/>
      </c>
      <c r="J107" s="140" t="str">
        <f>IFERROR(IF(VLOOKUP(B107,Detalle!$A:$AA,$J$1,0)=0,"Sin datos",IFERROR(VLOOKUP(B107,Detalle!$A:$AA,$J$1,0),"Sin datos")),"")</f>
        <v/>
      </c>
      <c r="K107" s="34"/>
      <c r="L107" s="141"/>
      <c r="M107" s="142" t="str">
        <f t="shared" si="29"/>
        <v>Falta info</v>
      </c>
      <c r="N107" s="34">
        <f>IFERROR(VLOOKUP(M107,Base!$BJ$28:$BL$36,3,0),0)</f>
        <v>0</v>
      </c>
      <c r="O107" s="143"/>
      <c r="P107" s="143"/>
      <c r="Q107" s="139"/>
      <c r="R107" s="140"/>
      <c r="S107" s="139"/>
      <c r="T107" s="140"/>
      <c r="U107" s="139"/>
      <c r="V107" s="140"/>
      <c r="W107" s="34"/>
      <c r="X107" s="141">
        <f t="shared" si="30"/>
        <v>0</v>
      </c>
      <c r="Y107" s="141" t="str">
        <f t="shared" si="31"/>
        <v>Escenario 5</v>
      </c>
      <c r="Z107" s="34">
        <f>IFERROR(VLOOKUP(Y107,Base!$BJ$19:$BL$27,3,0),0)</f>
        <v>38</v>
      </c>
      <c r="AA107" s="143"/>
      <c r="AB107" s="143"/>
      <c r="AC107" s="139"/>
      <c r="AD107" s="140"/>
      <c r="AE107" s="139"/>
      <c r="AF107" s="140"/>
      <c r="AG107" s="139"/>
      <c r="AH107" s="140"/>
      <c r="AI107" s="34" t="str">
        <f t="shared" si="32"/>
        <v>No</v>
      </c>
      <c r="AJ107" s="141">
        <f t="shared" si="33"/>
        <v>0</v>
      </c>
      <c r="AK107" s="141" t="str">
        <f t="shared" si="34"/>
        <v>Escenario 5</v>
      </c>
      <c r="AL107" s="34">
        <f>IFERROR(VLOOKUP(AK107,Base!$BJ$37:$BL$45,3,0),0)</f>
        <v>39</v>
      </c>
      <c r="AM107" s="143" t="e">
        <f>IF(LOOKUP(AK107,Base!$X$8:$BG$8)=AK107,VLOOKUP(B107,Base!E:BG,AL107,0),0)</f>
        <v>#N/A</v>
      </c>
      <c r="AN107" s="143" t="e">
        <v>#N/A</v>
      </c>
      <c r="AP107" s="144" t="e">
        <f t="shared" si="28"/>
        <v>#N/A</v>
      </c>
    </row>
    <row r="108" spans="2:42" ht="12.95" customHeight="1" x14ac:dyDescent="0.25">
      <c r="B108" s="39"/>
      <c r="C108" s="32"/>
      <c r="D108" s="38" t="e">
        <f>VLOOKUP(B108,Base!E:G,3,0)</f>
        <v>#N/A</v>
      </c>
      <c r="E108" s="137"/>
      <c r="F108" s="138" t="str">
        <f>IFERROR(IF(VLOOKUP(B108,Detalle!$A:$AA,$F$1,0)=0,"Sin datos",IFERROR(VLOOKUP(B108,Detalle!$A:$AA,$F$1,0),"Sin datos")),"")</f>
        <v/>
      </c>
      <c r="G108" s="139" t="str">
        <f>IFERROR(IF(VLOOKUP(B108,Detalle!$A:$AA,$G$1,0)=0,"Sin datos",IFERROR(VLOOKUP(B108,Detalle!$A:$AA,$G$1,0),"Sin datos")),"")</f>
        <v/>
      </c>
      <c r="H108" s="140" t="str">
        <f>IFERROR(IF(VLOOKUP(B108,Detalle!$A:$AA,$H$1,0)=0,"Sin datos",IFERROR(VLOOKUP(B108,Detalle!$A:$AA,$H$1,0),"Sin datos")),"")</f>
        <v/>
      </c>
      <c r="I108" s="139" t="str">
        <f>IFERROR(IF(VLOOKUP(B108,Detalle!$A:$AA,$I$1,0)=0,"Sin datos",IFERROR(VLOOKUP(B108,Detalle!$A:$AA,$I$1,0),"Sin datos")),"")</f>
        <v/>
      </c>
      <c r="J108" s="140" t="str">
        <f>IFERROR(IF(VLOOKUP(B108,Detalle!$A:$AA,$J$1,0)=0,"Sin datos",IFERROR(VLOOKUP(B108,Detalle!$A:$AA,$J$1,0),"Sin datos")),"")</f>
        <v/>
      </c>
      <c r="K108" s="34"/>
      <c r="L108" s="141"/>
      <c r="M108" s="142" t="str">
        <f t="shared" si="29"/>
        <v>Falta info</v>
      </c>
      <c r="N108" s="34">
        <f>IFERROR(VLOOKUP(M108,Base!$BJ$28:$BL$36,3,0),0)</f>
        <v>0</v>
      </c>
      <c r="O108" s="143"/>
      <c r="P108" s="143"/>
      <c r="Q108" s="139"/>
      <c r="R108" s="140"/>
      <c r="S108" s="139"/>
      <c r="T108" s="140"/>
      <c r="U108" s="139"/>
      <c r="V108" s="140"/>
      <c r="W108" s="34"/>
      <c r="X108" s="141">
        <f t="shared" si="30"/>
        <v>0</v>
      </c>
      <c r="Y108" s="141" t="str">
        <f t="shared" si="31"/>
        <v>Escenario 5</v>
      </c>
      <c r="Z108" s="34">
        <f>IFERROR(VLOOKUP(Y108,Base!$BJ$19:$BL$27,3,0),0)</f>
        <v>38</v>
      </c>
      <c r="AA108" s="143"/>
      <c r="AB108" s="143"/>
      <c r="AC108" s="139"/>
      <c r="AD108" s="140"/>
      <c r="AE108" s="139"/>
      <c r="AF108" s="140"/>
      <c r="AG108" s="139"/>
      <c r="AH108" s="140"/>
      <c r="AI108" s="34" t="str">
        <f t="shared" si="32"/>
        <v>No</v>
      </c>
      <c r="AJ108" s="141">
        <f t="shared" si="33"/>
        <v>0</v>
      </c>
      <c r="AK108" s="141" t="str">
        <f t="shared" si="34"/>
        <v>Escenario 5</v>
      </c>
      <c r="AL108" s="34">
        <f>IFERROR(VLOOKUP(AK108,Base!$BJ$37:$BL$45,3,0),0)</f>
        <v>39</v>
      </c>
      <c r="AM108" s="143" t="e">
        <f>IF(LOOKUP(AK108,Base!$X$8:$BG$8)=AK108,VLOOKUP(B108,Base!E:BG,AL108,0),0)</f>
        <v>#N/A</v>
      </c>
      <c r="AN108" s="143" t="e">
        <v>#N/A</v>
      </c>
      <c r="AP108" s="144" t="e">
        <f t="shared" si="28"/>
        <v>#N/A</v>
      </c>
    </row>
    <row r="109" spans="2:42" ht="12.95" customHeight="1" x14ac:dyDescent="0.25">
      <c r="B109" s="39"/>
      <c r="C109" s="32"/>
      <c r="D109" s="38" t="e">
        <f>VLOOKUP(B109,Base!E:G,3,0)</f>
        <v>#N/A</v>
      </c>
      <c r="E109" s="137"/>
      <c r="F109" s="138" t="str">
        <f>IFERROR(IF(VLOOKUP(B109,Detalle!$A:$AA,$F$1,0)=0,"Sin datos",IFERROR(VLOOKUP(B109,Detalle!$A:$AA,$F$1,0),"Sin datos")),"")</f>
        <v/>
      </c>
      <c r="G109" s="139" t="str">
        <f>IFERROR(IF(VLOOKUP(B109,Detalle!$A:$AA,$G$1,0)=0,"Sin datos",IFERROR(VLOOKUP(B109,Detalle!$A:$AA,$G$1,0),"Sin datos")),"")</f>
        <v/>
      </c>
      <c r="H109" s="140" t="str">
        <f>IFERROR(IF(VLOOKUP(B109,Detalle!$A:$AA,$H$1,0)=0,"Sin datos",IFERROR(VLOOKUP(B109,Detalle!$A:$AA,$H$1,0),"Sin datos")),"")</f>
        <v/>
      </c>
      <c r="I109" s="139" t="str">
        <f>IFERROR(IF(VLOOKUP(B109,Detalle!$A:$AA,$I$1,0)=0,"Sin datos",IFERROR(VLOOKUP(B109,Detalle!$A:$AA,$I$1,0),"Sin datos")),"")</f>
        <v/>
      </c>
      <c r="J109" s="140" t="str">
        <f>IFERROR(IF(VLOOKUP(B109,Detalle!$A:$AA,$J$1,0)=0,"Sin datos",IFERROR(VLOOKUP(B109,Detalle!$A:$AA,$J$1,0),"Sin datos")),"")</f>
        <v/>
      </c>
      <c r="K109" s="34"/>
      <c r="L109" s="141"/>
      <c r="M109" s="142" t="str">
        <f t="shared" si="29"/>
        <v>Falta info</v>
      </c>
      <c r="N109" s="34">
        <f>IFERROR(VLOOKUP(M109,Base!$BJ$28:$BL$36,3,0),0)</f>
        <v>0</v>
      </c>
      <c r="O109" s="143"/>
      <c r="P109" s="143"/>
      <c r="Q109" s="139"/>
      <c r="R109" s="140"/>
      <c r="S109" s="139"/>
      <c r="T109" s="140"/>
      <c r="U109" s="139"/>
      <c r="V109" s="140"/>
      <c r="W109" s="34"/>
      <c r="X109" s="141">
        <f t="shared" si="30"/>
        <v>0</v>
      </c>
      <c r="Y109" s="141" t="str">
        <f t="shared" si="31"/>
        <v>Escenario 5</v>
      </c>
      <c r="Z109" s="34">
        <f>IFERROR(VLOOKUP(Y109,Base!$BJ$19:$BL$27,3,0),0)</f>
        <v>38</v>
      </c>
      <c r="AA109" s="143"/>
      <c r="AB109" s="143"/>
      <c r="AC109" s="139"/>
      <c r="AD109" s="140"/>
      <c r="AE109" s="139"/>
      <c r="AF109" s="140"/>
      <c r="AG109" s="139"/>
      <c r="AH109" s="140"/>
      <c r="AI109" s="34" t="str">
        <f t="shared" si="32"/>
        <v>No</v>
      </c>
      <c r="AJ109" s="141">
        <f t="shared" si="33"/>
        <v>0</v>
      </c>
      <c r="AK109" s="141" t="str">
        <f t="shared" si="34"/>
        <v>Escenario 5</v>
      </c>
      <c r="AL109" s="34">
        <f>IFERROR(VLOOKUP(AK109,Base!$BJ$37:$BL$45,3,0),0)</f>
        <v>39</v>
      </c>
      <c r="AM109" s="143" t="e">
        <f>IF(LOOKUP(AK109,Base!$X$8:$BG$8)=AK109,VLOOKUP(B109,Base!E:BG,AL109,0),0)</f>
        <v>#N/A</v>
      </c>
      <c r="AN109" s="143" t="e">
        <v>#N/A</v>
      </c>
      <c r="AP109" s="144" t="e">
        <f t="shared" si="28"/>
        <v>#N/A</v>
      </c>
    </row>
    <row r="110" spans="2:42" ht="12.95" customHeight="1" x14ac:dyDescent="0.25">
      <c r="B110" s="39"/>
      <c r="C110" s="32"/>
      <c r="D110" s="38" t="e">
        <f>VLOOKUP(B110,Base!E:G,3,0)</f>
        <v>#N/A</v>
      </c>
      <c r="E110" s="137"/>
      <c r="F110" s="138" t="str">
        <f>IFERROR(IF(VLOOKUP(B110,Detalle!$A:$AA,$F$1,0)=0,"Sin datos",IFERROR(VLOOKUP(B110,Detalle!$A:$AA,$F$1,0),"Sin datos")),"")</f>
        <v/>
      </c>
      <c r="G110" s="139" t="str">
        <f>IFERROR(IF(VLOOKUP(B110,Detalle!$A:$AA,$G$1,0)=0,"Sin datos",IFERROR(VLOOKUP(B110,Detalle!$A:$AA,$G$1,0),"Sin datos")),"")</f>
        <v/>
      </c>
      <c r="H110" s="140" t="str">
        <f>IFERROR(IF(VLOOKUP(B110,Detalle!$A:$AA,$H$1,0)=0,"Sin datos",IFERROR(VLOOKUP(B110,Detalle!$A:$AA,$H$1,0),"Sin datos")),"")</f>
        <v/>
      </c>
      <c r="I110" s="139" t="str">
        <f>IFERROR(IF(VLOOKUP(B110,Detalle!$A:$AA,$I$1,0)=0,"Sin datos",IFERROR(VLOOKUP(B110,Detalle!$A:$AA,$I$1,0),"Sin datos")),"")</f>
        <v/>
      </c>
      <c r="J110" s="140" t="str">
        <f>IFERROR(IF(VLOOKUP(B110,Detalle!$A:$AA,$J$1,0)=0,"Sin datos",IFERROR(VLOOKUP(B110,Detalle!$A:$AA,$J$1,0),"Sin datos")),"")</f>
        <v/>
      </c>
      <c r="K110" s="34"/>
      <c r="L110" s="141"/>
      <c r="M110" s="142" t="str">
        <f t="shared" si="29"/>
        <v>Falta info</v>
      </c>
      <c r="N110" s="34">
        <f>IFERROR(VLOOKUP(M110,Base!$BJ$28:$BL$36,3,0),0)</f>
        <v>0</v>
      </c>
      <c r="O110" s="143"/>
      <c r="P110" s="143"/>
      <c r="Q110" s="139"/>
      <c r="R110" s="140"/>
      <c r="S110" s="139"/>
      <c r="T110" s="140"/>
      <c r="U110" s="139"/>
      <c r="V110" s="140"/>
      <c r="W110" s="34"/>
      <c r="X110" s="141">
        <f t="shared" si="30"/>
        <v>0</v>
      </c>
      <c r="Y110" s="141" t="str">
        <f t="shared" si="31"/>
        <v>Escenario 5</v>
      </c>
      <c r="Z110" s="34">
        <f>IFERROR(VLOOKUP(Y110,Base!$BJ$19:$BL$27,3,0),0)</f>
        <v>38</v>
      </c>
      <c r="AA110" s="143"/>
      <c r="AB110" s="143"/>
      <c r="AC110" s="139"/>
      <c r="AD110" s="140"/>
      <c r="AE110" s="139"/>
      <c r="AF110" s="140"/>
      <c r="AG110" s="139"/>
      <c r="AH110" s="140"/>
      <c r="AI110" s="34" t="str">
        <f t="shared" si="32"/>
        <v>No</v>
      </c>
      <c r="AJ110" s="141">
        <f t="shared" si="33"/>
        <v>0</v>
      </c>
      <c r="AK110" s="141" t="str">
        <f t="shared" si="34"/>
        <v>Escenario 5</v>
      </c>
      <c r="AL110" s="34">
        <f>IFERROR(VLOOKUP(AK110,Base!$BJ$37:$BL$45,3,0),0)</f>
        <v>39</v>
      </c>
      <c r="AM110" s="143" t="e">
        <f>IF(LOOKUP(AK110,Base!$X$8:$BG$8)=AK110,VLOOKUP(B110,Base!E:BG,AL110,0),0)</f>
        <v>#N/A</v>
      </c>
      <c r="AN110" s="143" t="e">
        <v>#N/A</v>
      </c>
      <c r="AP110" s="144" t="e">
        <f t="shared" si="28"/>
        <v>#N/A</v>
      </c>
    </row>
    <row r="111" spans="2:42" ht="12.95" customHeight="1" x14ac:dyDescent="0.25">
      <c r="B111" s="39"/>
      <c r="C111" s="32"/>
      <c r="D111" s="38" t="e">
        <f>VLOOKUP(B111,Base!E:G,3,0)</f>
        <v>#N/A</v>
      </c>
      <c r="E111" s="137"/>
      <c r="F111" s="138" t="str">
        <f>IFERROR(IF(VLOOKUP(B111,Detalle!$A:$AA,$F$1,0)=0,"Sin datos",IFERROR(VLOOKUP(B111,Detalle!$A:$AA,$F$1,0),"Sin datos")),"")</f>
        <v/>
      </c>
      <c r="G111" s="139" t="str">
        <f>IFERROR(IF(VLOOKUP(B111,Detalle!$A:$AA,$G$1,0)=0,"Sin datos",IFERROR(VLOOKUP(B111,Detalle!$A:$AA,$G$1,0),"Sin datos")),"")</f>
        <v/>
      </c>
      <c r="H111" s="140" t="str">
        <f>IFERROR(IF(VLOOKUP(B111,Detalle!$A:$AA,$H$1,0)=0,"Sin datos",IFERROR(VLOOKUP(B111,Detalle!$A:$AA,$H$1,0),"Sin datos")),"")</f>
        <v/>
      </c>
      <c r="I111" s="139" t="str">
        <f>IFERROR(IF(VLOOKUP(B111,Detalle!$A:$AA,$I$1,0)=0,"Sin datos",IFERROR(VLOOKUP(B111,Detalle!$A:$AA,$I$1,0),"Sin datos")),"")</f>
        <v/>
      </c>
      <c r="J111" s="140" t="str">
        <f>IFERROR(IF(VLOOKUP(B111,Detalle!$A:$AA,$J$1,0)=0,"Sin datos",IFERROR(VLOOKUP(B111,Detalle!$A:$AA,$J$1,0),"Sin datos")),"")</f>
        <v/>
      </c>
      <c r="K111" s="34"/>
      <c r="L111" s="141"/>
      <c r="M111" s="142" t="str">
        <f t="shared" si="29"/>
        <v>Falta info</v>
      </c>
      <c r="N111" s="34">
        <f>IFERROR(VLOOKUP(M111,Base!$BJ$28:$BL$36,3,0),0)</f>
        <v>0</v>
      </c>
      <c r="O111" s="143"/>
      <c r="P111" s="143"/>
      <c r="Q111" s="139"/>
      <c r="R111" s="140"/>
      <c r="S111" s="139"/>
      <c r="T111" s="140"/>
      <c r="U111" s="139"/>
      <c r="V111" s="140"/>
      <c r="W111" s="34"/>
      <c r="X111" s="141">
        <f t="shared" si="30"/>
        <v>0</v>
      </c>
      <c r="Y111" s="141" t="str">
        <f t="shared" si="31"/>
        <v>Escenario 5</v>
      </c>
      <c r="Z111" s="34">
        <f>IFERROR(VLOOKUP(Y111,Base!$BJ$19:$BL$27,3,0),0)</f>
        <v>38</v>
      </c>
      <c r="AA111" s="143"/>
      <c r="AB111" s="143"/>
      <c r="AC111" s="139"/>
      <c r="AD111" s="140"/>
      <c r="AE111" s="139"/>
      <c r="AF111" s="140"/>
      <c r="AG111" s="139"/>
      <c r="AH111" s="140"/>
      <c r="AI111" s="34" t="str">
        <f t="shared" si="32"/>
        <v>No</v>
      </c>
      <c r="AJ111" s="141">
        <f t="shared" si="33"/>
        <v>0</v>
      </c>
      <c r="AK111" s="141" t="str">
        <f t="shared" si="34"/>
        <v>Escenario 5</v>
      </c>
      <c r="AL111" s="34">
        <f>IFERROR(VLOOKUP(AK111,Base!$BJ$37:$BL$45,3,0),0)</f>
        <v>39</v>
      </c>
      <c r="AM111" s="143" t="e">
        <f>IF(LOOKUP(AK111,Base!$X$8:$BG$8)=AK111,VLOOKUP(B111,Base!E:BG,AL111,0),0)</f>
        <v>#N/A</v>
      </c>
      <c r="AN111" s="143" t="e">
        <v>#N/A</v>
      </c>
      <c r="AP111" s="144" t="e">
        <f t="shared" si="28"/>
        <v>#N/A</v>
      </c>
    </row>
    <row r="112" spans="2:42" ht="12.95" customHeight="1" x14ac:dyDescent="0.25">
      <c r="B112" s="39"/>
      <c r="C112" s="32"/>
      <c r="D112" s="38" t="e">
        <f>VLOOKUP(B112,Base!E:G,3,0)</f>
        <v>#N/A</v>
      </c>
      <c r="E112" s="137"/>
      <c r="F112" s="138" t="str">
        <f>IFERROR(IF(VLOOKUP(B112,Detalle!$A:$AA,$F$1,0)=0,"Sin datos",IFERROR(VLOOKUP(B112,Detalle!$A:$AA,$F$1,0),"Sin datos")),"")</f>
        <v/>
      </c>
      <c r="G112" s="139" t="str">
        <f>IFERROR(IF(VLOOKUP(B112,Detalle!$A:$AA,$G$1,0)=0,"Sin datos",IFERROR(VLOOKUP(B112,Detalle!$A:$AA,$G$1,0),"Sin datos")),"")</f>
        <v/>
      </c>
      <c r="H112" s="140" t="str">
        <f>IFERROR(IF(VLOOKUP(B112,Detalle!$A:$AA,$H$1,0)=0,"Sin datos",IFERROR(VLOOKUP(B112,Detalle!$A:$AA,$H$1,0),"Sin datos")),"")</f>
        <v/>
      </c>
      <c r="I112" s="139" t="str">
        <f>IFERROR(IF(VLOOKUP(B112,Detalle!$A:$AA,$I$1,0)=0,"Sin datos",IFERROR(VLOOKUP(B112,Detalle!$A:$AA,$I$1,0),"Sin datos")),"")</f>
        <v/>
      </c>
      <c r="J112" s="140" t="str">
        <f>IFERROR(IF(VLOOKUP(B112,Detalle!$A:$AA,$J$1,0)=0,"Sin datos",IFERROR(VLOOKUP(B112,Detalle!$A:$AA,$J$1,0),"Sin datos")),"")</f>
        <v/>
      </c>
      <c r="K112" s="34"/>
      <c r="L112" s="141"/>
      <c r="M112" s="142" t="str">
        <f t="shared" si="29"/>
        <v>Falta info</v>
      </c>
      <c r="N112" s="34">
        <f>IFERROR(VLOOKUP(M112,Base!$BJ$28:$BL$36,3,0),0)</f>
        <v>0</v>
      </c>
      <c r="O112" s="143"/>
      <c r="P112" s="143"/>
      <c r="Q112" s="139"/>
      <c r="R112" s="140"/>
      <c r="S112" s="139"/>
      <c r="T112" s="140"/>
      <c r="U112" s="139"/>
      <c r="V112" s="140"/>
      <c r="W112" s="34"/>
      <c r="X112" s="141">
        <f t="shared" si="30"/>
        <v>0</v>
      </c>
      <c r="Y112" s="141" t="str">
        <f t="shared" si="31"/>
        <v>Escenario 5</v>
      </c>
      <c r="Z112" s="34">
        <f>IFERROR(VLOOKUP(Y112,Base!$BJ$19:$BL$27,3,0),0)</f>
        <v>38</v>
      </c>
      <c r="AA112" s="143"/>
      <c r="AB112" s="143"/>
      <c r="AC112" s="139"/>
      <c r="AD112" s="140"/>
      <c r="AE112" s="139"/>
      <c r="AF112" s="140"/>
      <c r="AG112" s="139"/>
      <c r="AH112" s="140"/>
      <c r="AI112" s="34" t="str">
        <f t="shared" si="32"/>
        <v>No</v>
      </c>
      <c r="AJ112" s="141">
        <f t="shared" si="33"/>
        <v>0</v>
      </c>
      <c r="AK112" s="141" t="str">
        <f t="shared" si="34"/>
        <v>Escenario 5</v>
      </c>
      <c r="AL112" s="34">
        <f>IFERROR(VLOOKUP(AK112,Base!$BJ$37:$BL$45,3,0),0)</f>
        <v>39</v>
      </c>
      <c r="AM112" s="143" t="e">
        <f>IF(LOOKUP(AK112,Base!$X$8:$BG$8)=AK112,VLOOKUP(B112,Base!E:BG,AL112,0),0)</f>
        <v>#N/A</v>
      </c>
      <c r="AN112" s="143" t="e">
        <v>#N/A</v>
      </c>
      <c r="AP112" s="144" t="e">
        <f t="shared" si="28"/>
        <v>#N/A</v>
      </c>
    </row>
    <row r="113" spans="2:42" ht="12.95" customHeight="1" x14ac:dyDescent="0.25">
      <c r="B113" s="39"/>
      <c r="C113" s="32"/>
      <c r="D113" s="38" t="e">
        <f>VLOOKUP(B113,Base!E:G,3,0)</f>
        <v>#N/A</v>
      </c>
      <c r="E113" s="137"/>
      <c r="F113" s="138" t="str">
        <f>IFERROR(IF(VLOOKUP(B113,Detalle!$A:$AA,$F$1,0)=0,"Sin datos",IFERROR(VLOOKUP(B113,Detalle!$A:$AA,$F$1,0),"Sin datos")),"")</f>
        <v/>
      </c>
      <c r="G113" s="139" t="str">
        <f>IFERROR(IF(VLOOKUP(B113,Detalle!$A:$AA,$G$1,0)=0,"Sin datos",IFERROR(VLOOKUP(B113,Detalle!$A:$AA,$G$1,0),"Sin datos")),"")</f>
        <v/>
      </c>
      <c r="H113" s="140" t="str">
        <f>IFERROR(IF(VLOOKUP(B113,Detalle!$A:$AA,$H$1,0)=0,"Sin datos",IFERROR(VLOOKUP(B113,Detalle!$A:$AA,$H$1,0),"Sin datos")),"")</f>
        <v/>
      </c>
      <c r="I113" s="139" t="str">
        <f>IFERROR(IF(VLOOKUP(B113,Detalle!$A:$AA,$I$1,0)=0,"Sin datos",IFERROR(VLOOKUP(B113,Detalle!$A:$AA,$I$1,0),"Sin datos")),"")</f>
        <v/>
      </c>
      <c r="J113" s="140" t="str">
        <f>IFERROR(IF(VLOOKUP(B113,Detalle!$A:$AA,$J$1,0)=0,"Sin datos",IFERROR(VLOOKUP(B113,Detalle!$A:$AA,$J$1,0),"Sin datos")),"")</f>
        <v/>
      </c>
      <c r="K113" s="34"/>
      <c r="L113" s="141"/>
      <c r="M113" s="142" t="str">
        <f t="shared" si="29"/>
        <v>Falta info</v>
      </c>
      <c r="N113" s="34">
        <f>IFERROR(VLOOKUP(M113,Base!$BJ$28:$BL$36,3,0),0)</f>
        <v>0</v>
      </c>
      <c r="O113" s="143"/>
      <c r="P113" s="143"/>
      <c r="Q113" s="139"/>
      <c r="R113" s="140"/>
      <c r="S113" s="139"/>
      <c r="T113" s="140"/>
      <c r="U113" s="139"/>
      <c r="V113" s="140"/>
      <c r="W113" s="34"/>
      <c r="X113" s="141">
        <f t="shared" si="30"/>
        <v>0</v>
      </c>
      <c r="Y113" s="141" t="str">
        <f t="shared" si="31"/>
        <v>Escenario 5</v>
      </c>
      <c r="Z113" s="34">
        <f>IFERROR(VLOOKUP(Y113,Base!$BJ$19:$BL$27,3,0),0)</f>
        <v>38</v>
      </c>
      <c r="AA113" s="143"/>
      <c r="AB113" s="143"/>
      <c r="AC113" s="139"/>
      <c r="AD113" s="140"/>
      <c r="AE113" s="139"/>
      <c r="AF113" s="140"/>
      <c r="AG113" s="139"/>
      <c r="AH113" s="140"/>
      <c r="AI113" s="34" t="str">
        <f t="shared" si="32"/>
        <v>No</v>
      </c>
      <c r="AJ113" s="141">
        <f t="shared" si="33"/>
        <v>0</v>
      </c>
      <c r="AK113" s="141" t="str">
        <f t="shared" si="34"/>
        <v>Escenario 5</v>
      </c>
      <c r="AL113" s="34">
        <f>IFERROR(VLOOKUP(AK113,Base!$BJ$37:$BL$45,3,0),0)</f>
        <v>39</v>
      </c>
      <c r="AM113" s="143" t="e">
        <f>IF(LOOKUP(AK113,Base!$X$8:$BG$8)=AK113,VLOOKUP(B113,Base!E:BG,AL113,0),0)</f>
        <v>#N/A</v>
      </c>
      <c r="AN113" s="143" t="e">
        <v>#N/A</v>
      </c>
      <c r="AP113" s="144" t="e">
        <f t="shared" si="28"/>
        <v>#N/A</v>
      </c>
    </row>
    <row r="114" spans="2:42" ht="12.95" customHeight="1" x14ac:dyDescent="0.25">
      <c r="B114" s="39"/>
      <c r="C114" s="32"/>
      <c r="D114" s="38" t="e">
        <f>VLOOKUP(B114,Base!E:G,3,0)</f>
        <v>#N/A</v>
      </c>
      <c r="E114" s="137"/>
      <c r="F114" s="138" t="str">
        <f>IFERROR(IF(VLOOKUP(B114,Detalle!$A:$AA,$F$1,0)=0,"Sin datos",IFERROR(VLOOKUP(B114,Detalle!$A:$AA,$F$1,0),"Sin datos")),"")</f>
        <v/>
      </c>
      <c r="G114" s="139" t="str">
        <f>IFERROR(IF(VLOOKUP(B114,Detalle!$A:$AA,$G$1,0)=0,"Sin datos",IFERROR(VLOOKUP(B114,Detalle!$A:$AA,$G$1,0),"Sin datos")),"")</f>
        <v/>
      </c>
      <c r="H114" s="140" t="str">
        <f>IFERROR(IF(VLOOKUP(B114,Detalle!$A:$AA,$H$1,0)=0,"Sin datos",IFERROR(VLOOKUP(B114,Detalle!$A:$AA,$H$1,0),"Sin datos")),"")</f>
        <v/>
      </c>
      <c r="I114" s="139" t="str">
        <f>IFERROR(IF(VLOOKUP(B114,Detalle!$A:$AA,$I$1,0)=0,"Sin datos",IFERROR(VLOOKUP(B114,Detalle!$A:$AA,$I$1,0),"Sin datos")),"")</f>
        <v/>
      </c>
      <c r="J114" s="140" t="str">
        <f>IFERROR(IF(VLOOKUP(B114,Detalle!$A:$AA,$J$1,0)=0,"Sin datos",IFERROR(VLOOKUP(B114,Detalle!$A:$AA,$J$1,0),"Sin datos")),"")</f>
        <v/>
      </c>
      <c r="K114" s="34"/>
      <c r="L114" s="141"/>
      <c r="M114" s="142" t="str">
        <f t="shared" si="29"/>
        <v>Falta info</v>
      </c>
      <c r="N114" s="34">
        <f>IFERROR(VLOOKUP(M114,Base!$BJ$28:$BL$36,3,0),0)</f>
        <v>0</v>
      </c>
      <c r="O114" s="143"/>
      <c r="P114" s="143"/>
      <c r="Q114" s="139"/>
      <c r="R114" s="140"/>
      <c r="S114" s="139"/>
      <c r="T114" s="140"/>
      <c r="U114" s="139"/>
      <c r="V114" s="140"/>
      <c r="W114" s="34"/>
      <c r="X114" s="141">
        <f t="shared" si="30"/>
        <v>0</v>
      </c>
      <c r="Y114" s="141" t="str">
        <f t="shared" si="31"/>
        <v>Escenario 5</v>
      </c>
      <c r="Z114" s="34">
        <f>IFERROR(VLOOKUP(Y114,Base!$BJ$19:$BL$27,3,0),0)</f>
        <v>38</v>
      </c>
      <c r="AA114" s="143"/>
      <c r="AB114" s="143"/>
      <c r="AC114" s="139"/>
      <c r="AD114" s="140"/>
      <c r="AE114" s="139"/>
      <c r="AF114" s="140"/>
      <c r="AG114" s="139"/>
      <c r="AH114" s="140"/>
      <c r="AI114" s="34" t="str">
        <f t="shared" si="32"/>
        <v>No</v>
      </c>
      <c r="AJ114" s="141">
        <f t="shared" si="33"/>
        <v>0</v>
      </c>
      <c r="AK114" s="141" t="str">
        <f t="shared" si="34"/>
        <v>Escenario 5</v>
      </c>
      <c r="AL114" s="34">
        <f>IFERROR(VLOOKUP(AK114,Base!$BJ$37:$BL$45,3,0),0)</f>
        <v>39</v>
      </c>
      <c r="AM114" s="143" t="e">
        <f>IF(LOOKUP(AK114,Base!$X$8:$BG$8)=AK114,VLOOKUP(B114,Base!E:BG,AL114,0),0)</f>
        <v>#N/A</v>
      </c>
      <c r="AN114" s="143" t="e">
        <v>#N/A</v>
      </c>
      <c r="AP114" s="144" t="e">
        <f t="shared" si="28"/>
        <v>#N/A</v>
      </c>
    </row>
    <row r="115" spans="2:42" ht="12.95" customHeight="1" x14ac:dyDescent="0.25">
      <c r="B115" s="39"/>
      <c r="C115" s="32"/>
      <c r="D115" s="38" t="e">
        <f>VLOOKUP(B115,Base!E:G,3,0)</f>
        <v>#N/A</v>
      </c>
      <c r="E115" s="137"/>
      <c r="F115" s="138" t="str">
        <f>IFERROR(IF(VLOOKUP(B115,Detalle!$A:$AA,$F$1,0)=0,"Sin datos",IFERROR(VLOOKUP(B115,Detalle!$A:$AA,$F$1,0),"Sin datos")),"")</f>
        <v/>
      </c>
      <c r="G115" s="139" t="str">
        <f>IFERROR(IF(VLOOKUP(B115,Detalle!$A:$AA,$G$1,0)=0,"Sin datos",IFERROR(VLOOKUP(B115,Detalle!$A:$AA,$G$1,0),"Sin datos")),"")</f>
        <v/>
      </c>
      <c r="H115" s="140" t="str">
        <f>IFERROR(IF(VLOOKUP(B115,Detalle!$A:$AA,$H$1,0)=0,"Sin datos",IFERROR(VLOOKUP(B115,Detalle!$A:$AA,$H$1,0),"Sin datos")),"")</f>
        <v/>
      </c>
      <c r="I115" s="139" t="str">
        <f>IFERROR(IF(VLOOKUP(B115,Detalle!$A:$AA,$I$1,0)=0,"Sin datos",IFERROR(VLOOKUP(B115,Detalle!$A:$AA,$I$1,0),"Sin datos")),"")</f>
        <v/>
      </c>
      <c r="J115" s="140" t="str">
        <f>IFERROR(IF(VLOOKUP(B115,Detalle!$A:$AA,$J$1,0)=0,"Sin datos",IFERROR(VLOOKUP(B115,Detalle!$A:$AA,$J$1,0),"Sin datos")),"")</f>
        <v/>
      </c>
      <c r="K115" s="34"/>
      <c r="L115" s="141"/>
      <c r="M115" s="142" t="str">
        <f t="shared" si="29"/>
        <v>Falta info</v>
      </c>
      <c r="N115" s="34">
        <f>IFERROR(VLOOKUP(M115,Base!$BJ$28:$BL$36,3,0),0)</f>
        <v>0</v>
      </c>
      <c r="O115" s="143"/>
      <c r="P115" s="143"/>
      <c r="Q115" s="139"/>
      <c r="R115" s="140"/>
      <c r="S115" s="139"/>
      <c r="T115" s="140"/>
      <c r="U115" s="139"/>
      <c r="V115" s="140"/>
      <c r="W115" s="34"/>
      <c r="X115" s="141">
        <f t="shared" si="30"/>
        <v>0</v>
      </c>
      <c r="Y115" s="141" t="str">
        <f t="shared" si="31"/>
        <v>Escenario 5</v>
      </c>
      <c r="Z115" s="34">
        <f>IFERROR(VLOOKUP(Y115,Base!$BJ$19:$BL$27,3,0),0)</f>
        <v>38</v>
      </c>
      <c r="AA115" s="143"/>
      <c r="AB115" s="143"/>
      <c r="AC115" s="139"/>
      <c r="AD115" s="140"/>
      <c r="AE115" s="139"/>
      <c r="AF115" s="140"/>
      <c r="AG115" s="139"/>
      <c r="AH115" s="140"/>
      <c r="AI115" s="34" t="str">
        <f t="shared" si="32"/>
        <v>No</v>
      </c>
      <c r="AJ115" s="141">
        <f t="shared" si="33"/>
        <v>0</v>
      </c>
      <c r="AK115" s="141" t="str">
        <f t="shared" si="34"/>
        <v>Escenario 5</v>
      </c>
      <c r="AL115" s="34">
        <f>IFERROR(VLOOKUP(AK115,Base!$BJ$37:$BL$45,3,0),0)</f>
        <v>39</v>
      </c>
      <c r="AM115" s="143" t="e">
        <f>IF(LOOKUP(AK115,Base!$X$8:$BG$8)=AK115,VLOOKUP(B115,Base!E:BG,AL115,0),0)</f>
        <v>#N/A</v>
      </c>
      <c r="AN115" s="143" t="e">
        <v>#N/A</v>
      </c>
      <c r="AP115" s="144" t="e">
        <f t="shared" si="28"/>
        <v>#N/A</v>
      </c>
    </row>
    <row r="116" spans="2:42" ht="12.95" customHeight="1" x14ac:dyDescent="0.25">
      <c r="B116" s="39"/>
      <c r="C116" s="32"/>
      <c r="D116" s="38" t="e">
        <f>VLOOKUP(B116,Base!E:G,3,0)</f>
        <v>#N/A</v>
      </c>
      <c r="E116" s="137"/>
      <c r="F116" s="138" t="str">
        <f>IFERROR(IF(VLOOKUP(B116,Detalle!$A:$AA,$F$1,0)=0,"Sin datos",IFERROR(VLOOKUP(B116,Detalle!$A:$AA,$F$1,0),"Sin datos")),"")</f>
        <v/>
      </c>
      <c r="G116" s="139" t="str">
        <f>IFERROR(IF(VLOOKUP(B116,Detalle!$A:$AA,$G$1,0)=0,"Sin datos",IFERROR(VLOOKUP(B116,Detalle!$A:$AA,$G$1,0),"Sin datos")),"")</f>
        <v/>
      </c>
      <c r="H116" s="140" t="str">
        <f>IFERROR(IF(VLOOKUP(B116,Detalle!$A:$AA,$H$1,0)=0,"Sin datos",IFERROR(VLOOKUP(B116,Detalle!$A:$AA,$H$1,0),"Sin datos")),"")</f>
        <v/>
      </c>
      <c r="I116" s="139" t="str">
        <f>IFERROR(IF(VLOOKUP(B116,Detalle!$A:$AA,$I$1,0)=0,"Sin datos",IFERROR(VLOOKUP(B116,Detalle!$A:$AA,$I$1,0),"Sin datos")),"")</f>
        <v/>
      </c>
      <c r="J116" s="140" t="str">
        <f>IFERROR(IF(VLOOKUP(B116,Detalle!$A:$AA,$J$1,0)=0,"Sin datos",IFERROR(VLOOKUP(B116,Detalle!$A:$AA,$J$1,0),"Sin datos")),"")</f>
        <v/>
      </c>
      <c r="K116" s="34"/>
      <c r="L116" s="141"/>
      <c r="M116" s="142" t="str">
        <f t="shared" si="29"/>
        <v>Falta info</v>
      </c>
      <c r="N116" s="34">
        <f>IFERROR(VLOOKUP(M116,Base!$BJ$28:$BL$36,3,0),0)</f>
        <v>0</v>
      </c>
      <c r="O116" s="143"/>
      <c r="P116" s="143"/>
      <c r="Q116" s="139"/>
      <c r="R116" s="140"/>
      <c r="S116" s="139"/>
      <c r="T116" s="140"/>
      <c r="U116" s="139"/>
      <c r="V116" s="140"/>
      <c r="W116" s="34"/>
      <c r="X116" s="141">
        <f t="shared" si="30"/>
        <v>0</v>
      </c>
      <c r="Y116" s="141" t="str">
        <f t="shared" si="31"/>
        <v>Escenario 5</v>
      </c>
      <c r="Z116" s="34">
        <f>IFERROR(VLOOKUP(Y116,Base!$BJ$19:$BL$27,3,0),0)</f>
        <v>38</v>
      </c>
      <c r="AA116" s="143"/>
      <c r="AB116" s="143"/>
      <c r="AC116" s="139"/>
      <c r="AD116" s="140"/>
      <c r="AE116" s="139"/>
      <c r="AF116" s="140"/>
      <c r="AG116" s="139"/>
      <c r="AH116" s="140"/>
      <c r="AI116" s="34" t="str">
        <f t="shared" si="32"/>
        <v>No</v>
      </c>
      <c r="AJ116" s="141">
        <f t="shared" si="33"/>
        <v>0</v>
      </c>
      <c r="AK116" s="141" t="str">
        <f t="shared" si="34"/>
        <v>Escenario 5</v>
      </c>
      <c r="AL116" s="34">
        <f>IFERROR(VLOOKUP(AK116,Base!$BJ$37:$BL$45,3,0),0)</f>
        <v>39</v>
      </c>
      <c r="AM116" s="143" t="e">
        <f>IF(LOOKUP(AK116,Base!$X$8:$BG$8)=AK116,VLOOKUP(B116,Base!E:BG,AL116,0),0)</f>
        <v>#N/A</v>
      </c>
      <c r="AN116" s="143" t="e">
        <v>#N/A</v>
      </c>
      <c r="AP116" s="144" t="e">
        <f t="shared" si="28"/>
        <v>#N/A</v>
      </c>
    </row>
    <row r="117" spans="2:42" ht="12.95" customHeight="1" x14ac:dyDescent="0.25">
      <c r="B117" s="39"/>
      <c r="C117" s="32"/>
      <c r="D117" s="38" t="e">
        <f>VLOOKUP(B117,Base!E:G,3,0)</f>
        <v>#N/A</v>
      </c>
      <c r="E117" s="137"/>
      <c r="F117" s="138" t="str">
        <f>IFERROR(IF(VLOOKUP(B117,Detalle!$A:$AA,$F$1,0)=0,"Sin datos",IFERROR(VLOOKUP(B117,Detalle!$A:$AA,$F$1,0),"Sin datos")),"")</f>
        <v/>
      </c>
      <c r="G117" s="139" t="str">
        <f>IFERROR(IF(VLOOKUP(B117,Detalle!$A:$AA,$G$1,0)=0,"Sin datos",IFERROR(VLOOKUP(B117,Detalle!$A:$AA,$G$1,0),"Sin datos")),"")</f>
        <v/>
      </c>
      <c r="H117" s="140" t="str">
        <f>IFERROR(IF(VLOOKUP(B117,Detalle!$A:$AA,$H$1,0)=0,"Sin datos",IFERROR(VLOOKUP(B117,Detalle!$A:$AA,$H$1,0),"Sin datos")),"")</f>
        <v/>
      </c>
      <c r="I117" s="139" t="str">
        <f>IFERROR(IF(VLOOKUP(B117,Detalle!$A:$AA,$I$1,0)=0,"Sin datos",IFERROR(VLOOKUP(B117,Detalle!$A:$AA,$I$1,0),"Sin datos")),"")</f>
        <v/>
      </c>
      <c r="J117" s="140" t="str">
        <f>IFERROR(IF(VLOOKUP(B117,Detalle!$A:$AA,$J$1,0)=0,"Sin datos",IFERROR(VLOOKUP(B117,Detalle!$A:$AA,$J$1,0),"Sin datos")),"")</f>
        <v/>
      </c>
      <c r="K117" s="34"/>
      <c r="L117" s="141"/>
      <c r="M117" s="142" t="str">
        <f t="shared" si="29"/>
        <v>Falta info</v>
      </c>
      <c r="N117" s="34">
        <f>IFERROR(VLOOKUP(M117,Base!$BJ$28:$BL$36,3,0),0)</f>
        <v>0</v>
      </c>
      <c r="O117" s="143"/>
      <c r="P117" s="143"/>
      <c r="Q117" s="139"/>
      <c r="R117" s="140"/>
      <c r="S117" s="139"/>
      <c r="T117" s="140"/>
      <c r="U117" s="139"/>
      <c r="V117" s="140"/>
      <c r="W117" s="34"/>
      <c r="X117" s="141">
        <f t="shared" si="30"/>
        <v>0</v>
      </c>
      <c r="Y117" s="141" t="str">
        <f t="shared" si="31"/>
        <v>Escenario 5</v>
      </c>
      <c r="Z117" s="34">
        <f>IFERROR(VLOOKUP(Y117,Base!$BJ$19:$BL$27,3,0),0)</f>
        <v>38</v>
      </c>
      <c r="AA117" s="143"/>
      <c r="AB117" s="143"/>
      <c r="AC117" s="139"/>
      <c r="AD117" s="140"/>
      <c r="AE117" s="139"/>
      <c r="AF117" s="140"/>
      <c r="AG117" s="139"/>
      <c r="AH117" s="140"/>
      <c r="AI117" s="34" t="str">
        <f t="shared" si="32"/>
        <v>No</v>
      </c>
      <c r="AJ117" s="141">
        <f t="shared" si="33"/>
        <v>0</v>
      </c>
      <c r="AK117" s="141" t="str">
        <f t="shared" si="34"/>
        <v>Escenario 5</v>
      </c>
      <c r="AL117" s="34">
        <f>IFERROR(VLOOKUP(AK117,Base!$BJ$37:$BL$45,3,0),0)</f>
        <v>39</v>
      </c>
      <c r="AM117" s="143" t="e">
        <f>IF(LOOKUP(AK117,Base!$X$8:$BG$8)=AK117,VLOOKUP(B117,Base!E:BG,AL117,0),0)</f>
        <v>#N/A</v>
      </c>
      <c r="AN117" s="143" t="e">
        <v>#N/A</v>
      </c>
      <c r="AP117" s="144" t="e">
        <f t="shared" si="28"/>
        <v>#N/A</v>
      </c>
    </row>
    <row r="118" spans="2:42" ht="12.95" customHeight="1" x14ac:dyDescent="0.25">
      <c r="B118" s="39"/>
      <c r="C118" s="32"/>
      <c r="D118" s="38" t="e">
        <f>VLOOKUP(B118,Base!E:G,3,0)</f>
        <v>#N/A</v>
      </c>
      <c r="E118" s="137"/>
      <c r="F118" s="138" t="str">
        <f>IFERROR(IF(VLOOKUP(B118,Detalle!$A:$AA,$F$1,0)=0,"Sin datos",IFERROR(VLOOKUP(B118,Detalle!$A:$AA,$F$1,0),"Sin datos")),"")</f>
        <v/>
      </c>
      <c r="G118" s="139" t="str">
        <f>IFERROR(IF(VLOOKUP(B118,Detalle!$A:$AA,$G$1,0)=0,"Sin datos",IFERROR(VLOOKUP(B118,Detalle!$A:$AA,$G$1,0),"Sin datos")),"")</f>
        <v/>
      </c>
      <c r="H118" s="140" t="str">
        <f>IFERROR(IF(VLOOKUP(B118,Detalle!$A:$AA,$H$1,0)=0,"Sin datos",IFERROR(VLOOKUP(B118,Detalle!$A:$AA,$H$1,0),"Sin datos")),"")</f>
        <v/>
      </c>
      <c r="I118" s="139" t="str">
        <f>IFERROR(IF(VLOOKUP(B118,Detalle!$A:$AA,$I$1,0)=0,"Sin datos",IFERROR(VLOOKUP(B118,Detalle!$A:$AA,$I$1,0),"Sin datos")),"")</f>
        <v/>
      </c>
      <c r="J118" s="140" t="str">
        <f>IFERROR(IF(VLOOKUP(B118,Detalle!$A:$AA,$J$1,0)=0,"Sin datos",IFERROR(VLOOKUP(B118,Detalle!$A:$AA,$J$1,0),"Sin datos")),"")</f>
        <v/>
      </c>
      <c r="K118" s="34"/>
      <c r="L118" s="141"/>
      <c r="M118" s="142" t="str">
        <f t="shared" si="29"/>
        <v>Falta info</v>
      </c>
      <c r="N118" s="34">
        <f>IFERROR(VLOOKUP(M118,Base!$BJ$28:$BL$36,3,0),0)</f>
        <v>0</v>
      </c>
      <c r="O118" s="143"/>
      <c r="P118" s="143"/>
      <c r="Q118" s="139"/>
      <c r="R118" s="140"/>
      <c r="S118" s="139"/>
      <c r="T118" s="140"/>
      <c r="U118" s="139"/>
      <c r="V118" s="140"/>
      <c r="W118" s="34"/>
      <c r="X118" s="141">
        <f t="shared" si="30"/>
        <v>0</v>
      </c>
      <c r="Y118" s="141" t="str">
        <f t="shared" si="31"/>
        <v>Escenario 5</v>
      </c>
      <c r="Z118" s="34">
        <f>IFERROR(VLOOKUP(Y118,Base!$BJ$19:$BL$27,3,0),0)</f>
        <v>38</v>
      </c>
      <c r="AA118" s="143"/>
      <c r="AB118" s="143"/>
      <c r="AC118" s="139"/>
      <c r="AD118" s="140"/>
      <c r="AE118" s="139"/>
      <c r="AF118" s="140"/>
      <c r="AG118" s="139"/>
      <c r="AH118" s="140"/>
      <c r="AI118" s="34" t="str">
        <f t="shared" si="32"/>
        <v>No</v>
      </c>
      <c r="AJ118" s="141">
        <f t="shared" si="33"/>
        <v>0</v>
      </c>
      <c r="AK118" s="141" t="str">
        <f t="shared" si="34"/>
        <v>Escenario 5</v>
      </c>
      <c r="AL118" s="34">
        <f>IFERROR(VLOOKUP(AK118,Base!$BJ$37:$BL$45,3,0),0)</f>
        <v>39</v>
      </c>
      <c r="AM118" s="143" t="e">
        <f>IF(LOOKUP(AK118,Base!$X$8:$BG$8)=AK118,VLOOKUP(B118,Base!E:BG,AL118,0),0)</f>
        <v>#N/A</v>
      </c>
      <c r="AN118" s="143" t="e">
        <v>#N/A</v>
      </c>
      <c r="AP118" s="144" t="e">
        <f t="shared" si="28"/>
        <v>#N/A</v>
      </c>
    </row>
    <row r="119" spans="2:42" ht="12.95" customHeight="1" x14ac:dyDescent="0.25">
      <c r="B119" s="39"/>
      <c r="C119" s="32"/>
      <c r="D119" s="38" t="e">
        <f>VLOOKUP(B119,Base!E:G,3,0)</f>
        <v>#N/A</v>
      </c>
      <c r="E119" s="137"/>
      <c r="F119" s="138" t="str">
        <f>IFERROR(IF(VLOOKUP(B119,Detalle!$A:$AA,$F$1,0)=0,"Sin datos",IFERROR(VLOOKUP(B119,Detalle!$A:$AA,$F$1,0),"Sin datos")),"")</f>
        <v/>
      </c>
      <c r="G119" s="139" t="str">
        <f>IFERROR(IF(VLOOKUP(B119,Detalle!$A:$AA,$G$1,0)=0,"Sin datos",IFERROR(VLOOKUP(B119,Detalle!$A:$AA,$G$1,0),"Sin datos")),"")</f>
        <v/>
      </c>
      <c r="H119" s="140" t="str">
        <f>IFERROR(IF(VLOOKUP(B119,Detalle!$A:$AA,$H$1,0)=0,"Sin datos",IFERROR(VLOOKUP(B119,Detalle!$A:$AA,$H$1,0),"Sin datos")),"")</f>
        <v/>
      </c>
      <c r="I119" s="139" t="str">
        <f>IFERROR(IF(VLOOKUP(B119,Detalle!$A:$AA,$I$1,0)=0,"Sin datos",IFERROR(VLOOKUP(B119,Detalle!$A:$AA,$I$1,0),"Sin datos")),"")</f>
        <v/>
      </c>
      <c r="J119" s="140" t="str">
        <f>IFERROR(IF(VLOOKUP(B119,Detalle!$A:$AA,$J$1,0)=0,"Sin datos",IFERROR(VLOOKUP(B119,Detalle!$A:$AA,$J$1,0),"Sin datos")),"")</f>
        <v/>
      </c>
      <c r="K119" s="34"/>
      <c r="L119" s="141"/>
      <c r="M119" s="142" t="str">
        <f t="shared" si="29"/>
        <v>Falta info</v>
      </c>
      <c r="N119" s="34">
        <f>IFERROR(VLOOKUP(M119,Base!$BJ$28:$BL$36,3,0),0)</f>
        <v>0</v>
      </c>
      <c r="O119" s="143"/>
      <c r="P119" s="143"/>
      <c r="Q119" s="139"/>
      <c r="R119" s="140"/>
      <c r="S119" s="139"/>
      <c r="T119" s="140"/>
      <c r="U119" s="139"/>
      <c r="V119" s="140"/>
      <c r="W119" s="34"/>
      <c r="X119" s="141">
        <f t="shared" si="30"/>
        <v>0</v>
      </c>
      <c r="Y119" s="141" t="str">
        <f t="shared" si="31"/>
        <v>Escenario 5</v>
      </c>
      <c r="Z119" s="34">
        <f>IFERROR(VLOOKUP(Y119,Base!$BJ$19:$BL$27,3,0),0)</f>
        <v>38</v>
      </c>
      <c r="AA119" s="143"/>
      <c r="AB119" s="143"/>
      <c r="AC119" s="139"/>
      <c r="AD119" s="140"/>
      <c r="AE119" s="139"/>
      <c r="AF119" s="140"/>
      <c r="AG119" s="139"/>
      <c r="AH119" s="140"/>
      <c r="AI119" s="34" t="str">
        <f t="shared" si="32"/>
        <v>No</v>
      </c>
      <c r="AJ119" s="141">
        <f t="shared" si="33"/>
        <v>0</v>
      </c>
      <c r="AK119" s="141" t="str">
        <f t="shared" si="34"/>
        <v>Escenario 5</v>
      </c>
      <c r="AL119" s="34">
        <f>IFERROR(VLOOKUP(AK119,Base!$BJ$37:$BL$45,3,0),0)</f>
        <v>39</v>
      </c>
      <c r="AM119" s="143" t="e">
        <f>IF(LOOKUP(AK119,Base!$X$8:$BG$8)=AK119,VLOOKUP(B119,Base!E:BG,AL119,0),0)</f>
        <v>#N/A</v>
      </c>
      <c r="AN119" s="143" t="e">
        <v>#N/A</v>
      </c>
      <c r="AP119" s="144" t="e">
        <f t="shared" si="28"/>
        <v>#N/A</v>
      </c>
    </row>
    <row r="120" spans="2:42" ht="12.95" customHeight="1" x14ac:dyDescent="0.25">
      <c r="B120" s="39"/>
      <c r="C120" s="32"/>
      <c r="D120" s="38" t="e">
        <f>VLOOKUP(B120,Base!E:G,3,0)</f>
        <v>#N/A</v>
      </c>
      <c r="E120" s="137"/>
      <c r="F120" s="138" t="str">
        <f>IFERROR(IF(VLOOKUP(B120,Detalle!$A:$AA,$F$1,0)=0,"Sin datos",IFERROR(VLOOKUP(B120,Detalle!$A:$AA,$F$1,0),"Sin datos")),"")</f>
        <v/>
      </c>
      <c r="G120" s="139" t="str">
        <f>IFERROR(IF(VLOOKUP(B120,Detalle!$A:$AA,$G$1,0)=0,"Sin datos",IFERROR(VLOOKUP(B120,Detalle!$A:$AA,$G$1,0),"Sin datos")),"")</f>
        <v/>
      </c>
      <c r="H120" s="140" t="str">
        <f>IFERROR(IF(VLOOKUP(B120,Detalle!$A:$AA,$H$1,0)=0,"Sin datos",IFERROR(VLOOKUP(B120,Detalle!$A:$AA,$H$1,0),"Sin datos")),"")</f>
        <v/>
      </c>
      <c r="I120" s="139" t="str">
        <f>IFERROR(IF(VLOOKUP(B120,Detalle!$A:$AA,$I$1,0)=0,"Sin datos",IFERROR(VLOOKUP(B120,Detalle!$A:$AA,$I$1,0),"Sin datos")),"")</f>
        <v/>
      </c>
      <c r="J120" s="140" t="str">
        <f>IFERROR(IF(VLOOKUP(B120,Detalle!$A:$AA,$J$1,0)=0,"Sin datos",IFERROR(VLOOKUP(B120,Detalle!$A:$AA,$J$1,0),"Sin datos")),"")</f>
        <v/>
      </c>
      <c r="K120" s="34"/>
      <c r="L120" s="141"/>
      <c r="M120" s="142" t="str">
        <f t="shared" si="29"/>
        <v>Falta info</v>
      </c>
      <c r="N120" s="34">
        <f>IFERROR(VLOOKUP(M120,Base!$BJ$28:$BL$36,3,0),0)</f>
        <v>0</v>
      </c>
      <c r="O120" s="143"/>
      <c r="P120" s="143"/>
      <c r="Q120" s="139"/>
      <c r="R120" s="140"/>
      <c r="S120" s="139"/>
      <c r="T120" s="140"/>
      <c r="U120" s="139"/>
      <c r="V120" s="140"/>
      <c r="W120" s="34"/>
      <c r="X120" s="141">
        <f t="shared" si="30"/>
        <v>0</v>
      </c>
      <c r="Y120" s="141" t="str">
        <f t="shared" si="31"/>
        <v>Escenario 5</v>
      </c>
      <c r="Z120" s="34">
        <f>IFERROR(VLOOKUP(Y120,Base!$BJ$19:$BL$27,3,0),0)</f>
        <v>38</v>
      </c>
      <c r="AA120" s="143"/>
      <c r="AB120" s="143"/>
      <c r="AC120" s="139"/>
      <c r="AD120" s="140"/>
      <c r="AE120" s="139"/>
      <c r="AF120" s="140"/>
      <c r="AG120" s="139"/>
      <c r="AH120" s="140"/>
      <c r="AI120" s="34" t="str">
        <f t="shared" si="32"/>
        <v>No</v>
      </c>
      <c r="AJ120" s="141">
        <f t="shared" si="33"/>
        <v>0</v>
      </c>
      <c r="AK120" s="141" t="str">
        <f t="shared" si="34"/>
        <v>Escenario 5</v>
      </c>
      <c r="AL120" s="34">
        <f>IFERROR(VLOOKUP(AK120,Base!$BJ$37:$BL$45,3,0),0)</f>
        <v>39</v>
      </c>
      <c r="AM120" s="143" t="e">
        <f>IF(LOOKUP(AK120,Base!$X$8:$BG$8)=AK120,VLOOKUP(B120,Base!E:BG,AL120,0),0)</f>
        <v>#N/A</v>
      </c>
      <c r="AN120" s="143" t="e">
        <v>#N/A</v>
      </c>
      <c r="AP120" s="144" t="e">
        <f t="shared" si="28"/>
        <v>#N/A</v>
      </c>
    </row>
    <row r="121" spans="2:42" ht="12.95" customHeight="1" x14ac:dyDescent="0.25">
      <c r="B121" s="39"/>
      <c r="C121" s="32"/>
      <c r="D121" s="38" t="e">
        <f>VLOOKUP(B121,Base!E:G,3,0)</f>
        <v>#N/A</v>
      </c>
      <c r="E121" s="137"/>
      <c r="F121" s="138" t="str">
        <f>IFERROR(IF(VLOOKUP(B121,Detalle!$A:$AA,$F$1,0)=0,"Sin datos",IFERROR(VLOOKUP(B121,Detalle!$A:$AA,$F$1,0),"Sin datos")),"")</f>
        <v/>
      </c>
      <c r="G121" s="139" t="str">
        <f>IFERROR(IF(VLOOKUP(B121,Detalle!$A:$AA,$G$1,0)=0,"Sin datos",IFERROR(VLOOKUP(B121,Detalle!$A:$AA,$G$1,0),"Sin datos")),"")</f>
        <v/>
      </c>
      <c r="H121" s="140" t="str">
        <f>IFERROR(IF(VLOOKUP(B121,Detalle!$A:$AA,$H$1,0)=0,"Sin datos",IFERROR(VLOOKUP(B121,Detalle!$A:$AA,$H$1,0),"Sin datos")),"")</f>
        <v/>
      </c>
      <c r="I121" s="139" t="str">
        <f>IFERROR(IF(VLOOKUP(B121,Detalle!$A:$AA,$I$1,0)=0,"Sin datos",IFERROR(VLOOKUP(B121,Detalle!$A:$AA,$I$1,0),"Sin datos")),"")</f>
        <v/>
      </c>
      <c r="J121" s="140" t="str">
        <f>IFERROR(IF(VLOOKUP(B121,Detalle!$A:$AA,$J$1,0)=0,"Sin datos",IFERROR(VLOOKUP(B121,Detalle!$A:$AA,$J$1,0),"Sin datos")),"")</f>
        <v/>
      </c>
      <c r="K121" s="34"/>
      <c r="L121" s="141"/>
      <c r="M121" s="142" t="str">
        <f t="shared" si="29"/>
        <v>Falta info</v>
      </c>
      <c r="N121" s="34">
        <f>IFERROR(VLOOKUP(M121,Base!$BJ$28:$BL$36,3,0),0)</f>
        <v>0</v>
      </c>
      <c r="O121" s="143"/>
      <c r="P121" s="143"/>
      <c r="Q121" s="139"/>
      <c r="R121" s="140"/>
      <c r="S121" s="139"/>
      <c r="T121" s="140"/>
      <c r="U121" s="139"/>
      <c r="V121" s="140"/>
      <c r="W121" s="34"/>
      <c r="X121" s="141">
        <f t="shared" si="30"/>
        <v>0</v>
      </c>
      <c r="Y121" s="141" t="str">
        <f t="shared" si="31"/>
        <v>Escenario 5</v>
      </c>
      <c r="Z121" s="34">
        <f>IFERROR(VLOOKUP(Y121,Base!$BJ$19:$BL$27,3,0),0)</f>
        <v>38</v>
      </c>
      <c r="AA121" s="143"/>
      <c r="AB121" s="143"/>
      <c r="AC121" s="139"/>
      <c r="AD121" s="140"/>
      <c r="AE121" s="139"/>
      <c r="AF121" s="140"/>
      <c r="AG121" s="139"/>
      <c r="AH121" s="140"/>
      <c r="AI121" s="34" t="str">
        <f t="shared" si="32"/>
        <v>No</v>
      </c>
      <c r="AJ121" s="141">
        <f t="shared" si="33"/>
        <v>0</v>
      </c>
      <c r="AK121" s="141" t="str">
        <f t="shared" si="34"/>
        <v>Escenario 5</v>
      </c>
      <c r="AL121" s="34">
        <f>IFERROR(VLOOKUP(AK121,Base!$BJ$37:$BL$45,3,0),0)</f>
        <v>39</v>
      </c>
      <c r="AM121" s="143" t="e">
        <f>IF(LOOKUP(AK121,Base!$X$8:$BG$8)=AK121,VLOOKUP(B121,Base!E:BG,AL121,0),0)</f>
        <v>#N/A</v>
      </c>
      <c r="AN121" s="143" t="e">
        <v>#N/A</v>
      </c>
      <c r="AP121" s="144" t="e">
        <f t="shared" si="28"/>
        <v>#N/A</v>
      </c>
    </row>
    <row r="122" spans="2:42" ht="12.95" customHeight="1" x14ac:dyDescent="0.25">
      <c r="B122" s="39"/>
      <c r="C122" s="32"/>
      <c r="D122" s="38" t="e">
        <f>VLOOKUP(B122,Base!E:G,3,0)</f>
        <v>#N/A</v>
      </c>
      <c r="E122" s="137"/>
      <c r="F122" s="138" t="str">
        <f>IFERROR(IF(VLOOKUP(B122,Detalle!$A:$AA,$F$1,0)=0,"Sin datos",IFERROR(VLOOKUP(B122,Detalle!$A:$AA,$F$1,0),"Sin datos")),"")</f>
        <v/>
      </c>
      <c r="G122" s="139" t="str">
        <f>IFERROR(IF(VLOOKUP(B122,Detalle!$A:$AA,$G$1,0)=0,"Sin datos",IFERROR(VLOOKUP(B122,Detalle!$A:$AA,$G$1,0),"Sin datos")),"")</f>
        <v/>
      </c>
      <c r="H122" s="140" t="str">
        <f>IFERROR(IF(VLOOKUP(B122,Detalle!$A:$AA,$H$1,0)=0,"Sin datos",IFERROR(VLOOKUP(B122,Detalle!$A:$AA,$H$1,0),"Sin datos")),"")</f>
        <v/>
      </c>
      <c r="I122" s="139" t="str">
        <f>IFERROR(IF(VLOOKUP(B122,Detalle!$A:$AA,$I$1,0)=0,"Sin datos",IFERROR(VLOOKUP(B122,Detalle!$A:$AA,$I$1,0),"Sin datos")),"")</f>
        <v/>
      </c>
      <c r="J122" s="140" t="str">
        <f>IFERROR(IF(VLOOKUP(B122,Detalle!$A:$AA,$J$1,0)=0,"Sin datos",IFERROR(VLOOKUP(B122,Detalle!$A:$AA,$J$1,0),"Sin datos")),"")</f>
        <v/>
      </c>
      <c r="K122" s="34"/>
      <c r="L122" s="141"/>
      <c r="M122" s="142" t="str">
        <f t="shared" si="29"/>
        <v>Falta info</v>
      </c>
      <c r="N122" s="34">
        <f>IFERROR(VLOOKUP(M122,Base!$BJ$28:$BL$36,3,0),0)</f>
        <v>0</v>
      </c>
      <c r="O122" s="143"/>
      <c r="P122" s="143"/>
      <c r="Q122" s="139"/>
      <c r="R122" s="140"/>
      <c r="S122" s="139"/>
      <c r="T122" s="140"/>
      <c r="U122" s="139"/>
      <c r="V122" s="140"/>
      <c r="W122" s="34"/>
      <c r="X122" s="141">
        <f t="shared" si="30"/>
        <v>0</v>
      </c>
      <c r="Y122" s="141" t="str">
        <f t="shared" si="31"/>
        <v>Escenario 5</v>
      </c>
      <c r="Z122" s="34">
        <f>IFERROR(VLOOKUP(Y122,Base!$BJ$19:$BL$27,3,0),0)</f>
        <v>38</v>
      </c>
      <c r="AA122" s="143"/>
      <c r="AB122" s="143"/>
      <c r="AC122" s="139"/>
      <c r="AD122" s="140"/>
      <c r="AE122" s="139"/>
      <c r="AF122" s="140"/>
      <c r="AG122" s="139"/>
      <c r="AH122" s="140"/>
      <c r="AI122" s="34" t="str">
        <f t="shared" si="32"/>
        <v>No</v>
      </c>
      <c r="AJ122" s="141">
        <f t="shared" si="33"/>
        <v>0</v>
      </c>
      <c r="AK122" s="141" t="str">
        <f t="shared" si="34"/>
        <v>Escenario 5</v>
      </c>
      <c r="AL122" s="34">
        <f>IFERROR(VLOOKUP(AK122,Base!$BJ$37:$BL$45,3,0),0)</f>
        <v>39</v>
      </c>
      <c r="AM122" s="143" t="e">
        <f>IF(LOOKUP(AK122,Base!$X$8:$BG$8)=AK122,VLOOKUP(B122,Base!E:BG,AL122,0),0)</f>
        <v>#N/A</v>
      </c>
      <c r="AN122" s="143" t="e">
        <v>#N/A</v>
      </c>
      <c r="AP122" s="144" t="e">
        <f t="shared" si="28"/>
        <v>#N/A</v>
      </c>
    </row>
    <row r="123" spans="2:42" ht="12.95" customHeight="1" x14ac:dyDescent="0.25">
      <c r="B123" s="39"/>
      <c r="C123" s="32"/>
      <c r="D123" s="38" t="e">
        <f>VLOOKUP(B123,Base!E:G,3,0)</f>
        <v>#N/A</v>
      </c>
      <c r="E123" s="137"/>
      <c r="F123" s="138" t="str">
        <f>IFERROR(IF(VLOOKUP(B123,Detalle!$A:$AA,$F$1,0)=0,"Sin datos",IFERROR(VLOOKUP(B123,Detalle!$A:$AA,$F$1,0),"Sin datos")),"")</f>
        <v/>
      </c>
      <c r="G123" s="139" t="str">
        <f>IFERROR(IF(VLOOKUP(B123,Detalle!$A:$AA,$G$1,0)=0,"Sin datos",IFERROR(VLOOKUP(B123,Detalle!$A:$AA,$G$1,0),"Sin datos")),"")</f>
        <v/>
      </c>
      <c r="H123" s="140" t="str">
        <f>IFERROR(IF(VLOOKUP(B123,Detalle!$A:$AA,$H$1,0)=0,"Sin datos",IFERROR(VLOOKUP(B123,Detalle!$A:$AA,$H$1,0),"Sin datos")),"")</f>
        <v/>
      </c>
      <c r="I123" s="139" t="str">
        <f>IFERROR(IF(VLOOKUP(B123,Detalle!$A:$AA,$I$1,0)=0,"Sin datos",IFERROR(VLOOKUP(B123,Detalle!$A:$AA,$I$1,0),"Sin datos")),"")</f>
        <v/>
      </c>
      <c r="J123" s="140" t="str">
        <f>IFERROR(IF(VLOOKUP(B123,Detalle!$A:$AA,$J$1,0)=0,"Sin datos",IFERROR(VLOOKUP(B123,Detalle!$A:$AA,$J$1,0),"Sin datos")),"")</f>
        <v/>
      </c>
      <c r="K123" s="34"/>
      <c r="L123" s="141"/>
      <c r="M123" s="142" t="str">
        <f t="shared" si="29"/>
        <v>Falta info</v>
      </c>
      <c r="N123" s="34">
        <f>IFERROR(VLOOKUP(M123,Base!$BJ$28:$BL$36,3,0),0)</f>
        <v>0</v>
      </c>
      <c r="O123" s="143"/>
      <c r="P123" s="143"/>
      <c r="Q123" s="139"/>
      <c r="R123" s="140"/>
      <c r="S123" s="139"/>
      <c r="T123" s="140"/>
      <c r="U123" s="139"/>
      <c r="V123" s="140"/>
      <c r="W123" s="34"/>
      <c r="X123" s="141">
        <f t="shared" si="30"/>
        <v>0</v>
      </c>
      <c r="Y123" s="141" t="str">
        <f t="shared" si="31"/>
        <v>Escenario 5</v>
      </c>
      <c r="Z123" s="34">
        <f>IFERROR(VLOOKUP(Y123,Base!$BJ$19:$BL$27,3,0),0)</f>
        <v>38</v>
      </c>
      <c r="AA123" s="143"/>
      <c r="AB123" s="143"/>
      <c r="AC123" s="139"/>
      <c r="AD123" s="140"/>
      <c r="AE123" s="139"/>
      <c r="AF123" s="140"/>
      <c r="AG123" s="139"/>
      <c r="AH123" s="140"/>
      <c r="AI123" s="34" t="str">
        <f t="shared" si="32"/>
        <v>No</v>
      </c>
      <c r="AJ123" s="141">
        <f t="shared" si="33"/>
        <v>0</v>
      </c>
      <c r="AK123" s="141" t="str">
        <f t="shared" si="34"/>
        <v>Escenario 5</v>
      </c>
      <c r="AL123" s="34">
        <f>IFERROR(VLOOKUP(AK123,Base!$BJ$37:$BL$45,3,0),0)</f>
        <v>39</v>
      </c>
      <c r="AM123" s="143" t="e">
        <f>IF(LOOKUP(AK123,Base!$X$8:$BG$8)=AK123,VLOOKUP(B123,Base!E:BG,AL123,0),0)</f>
        <v>#N/A</v>
      </c>
      <c r="AN123" s="143" t="e">
        <v>#N/A</v>
      </c>
      <c r="AP123" s="144" t="e">
        <f t="shared" si="28"/>
        <v>#N/A</v>
      </c>
    </row>
    <row r="124" spans="2:42" ht="12.95" customHeight="1" x14ac:dyDescent="0.25">
      <c r="B124" s="39"/>
      <c r="C124" s="32"/>
      <c r="D124" s="38" t="e">
        <f>VLOOKUP(B124,Base!E:G,3,0)</f>
        <v>#N/A</v>
      </c>
      <c r="E124" s="137"/>
      <c r="F124" s="138" t="str">
        <f>IFERROR(IF(VLOOKUP(B124,Detalle!$A:$AA,$F$1,0)=0,"Sin datos",IFERROR(VLOOKUP(B124,Detalle!$A:$AA,$F$1,0),"Sin datos")),"")</f>
        <v/>
      </c>
      <c r="G124" s="139" t="str">
        <f>IFERROR(IF(VLOOKUP(B124,Detalle!$A:$AA,$G$1,0)=0,"Sin datos",IFERROR(VLOOKUP(B124,Detalle!$A:$AA,$G$1,0),"Sin datos")),"")</f>
        <v/>
      </c>
      <c r="H124" s="140" t="str">
        <f>IFERROR(IF(VLOOKUP(B124,Detalle!$A:$AA,$H$1,0)=0,"Sin datos",IFERROR(VLOOKUP(B124,Detalle!$A:$AA,$H$1,0),"Sin datos")),"")</f>
        <v/>
      </c>
      <c r="I124" s="139" t="str">
        <f>IFERROR(IF(VLOOKUP(B124,Detalle!$A:$AA,$I$1,0)=0,"Sin datos",IFERROR(VLOOKUP(B124,Detalle!$A:$AA,$I$1,0),"Sin datos")),"")</f>
        <v/>
      </c>
      <c r="J124" s="140" t="str">
        <f>IFERROR(IF(VLOOKUP(B124,Detalle!$A:$AA,$J$1,0)=0,"Sin datos",IFERROR(VLOOKUP(B124,Detalle!$A:$AA,$J$1,0),"Sin datos")),"")</f>
        <v/>
      </c>
      <c r="K124" s="34"/>
      <c r="L124" s="141"/>
      <c r="M124" s="142" t="str">
        <f t="shared" si="29"/>
        <v>Falta info</v>
      </c>
      <c r="N124" s="34">
        <f>IFERROR(VLOOKUP(M124,Base!$BJ$28:$BL$36,3,0),0)</f>
        <v>0</v>
      </c>
      <c r="O124" s="143"/>
      <c r="P124" s="143"/>
      <c r="Q124" s="139"/>
      <c r="R124" s="140"/>
      <c r="S124" s="139"/>
      <c r="T124" s="140"/>
      <c r="U124" s="139"/>
      <c r="V124" s="140"/>
      <c r="W124" s="34"/>
      <c r="X124" s="141">
        <f t="shared" si="30"/>
        <v>0</v>
      </c>
      <c r="Y124" s="141" t="str">
        <f t="shared" si="31"/>
        <v>Escenario 5</v>
      </c>
      <c r="Z124" s="34">
        <f>IFERROR(VLOOKUP(Y124,Base!$BJ$19:$BL$27,3,0),0)</f>
        <v>38</v>
      </c>
      <c r="AA124" s="143"/>
      <c r="AB124" s="143"/>
      <c r="AC124" s="139"/>
      <c r="AD124" s="140"/>
      <c r="AE124" s="139"/>
      <c r="AF124" s="140"/>
      <c r="AG124" s="139"/>
      <c r="AH124" s="140"/>
      <c r="AI124" s="34" t="str">
        <f t="shared" si="32"/>
        <v>No</v>
      </c>
      <c r="AJ124" s="141">
        <f t="shared" si="33"/>
        <v>0</v>
      </c>
      <c r="AK124" s="141" t="str">
        <f t="shared" si="34"/>
        <v>Escenario 5</v>
      </c>
      <c r="AL124" s="34">
        <f>IFERROR(VLOOKUP(AK124,Base!$BJ$37:$BL$45,3,0),0)</f>
        <v>39</v>
      </c>
      <c r="AM124" s="143" t="e">
        <f>IF(LOOKUP(AK124,Base!$X$8:$BG$8)=AK124,VLOOKUP(B124,Base!E:BG,AL124,0),0)</f>
        <v>#N/A</v>
      </c>
      <c r="AN124" s="143" t="e">
        <v>#N/A</v>
      </c>
      <c r="AP124" s="144" t="e">
        <f t="shared" si="28"/>
        <v>#N/A</v>
      </c>
    </row>
    <row r="125" spans="2:42" ht="12.95" customHeight="1" x14ac:dyDescent="0.25">
      <c r="B125" s="39"/>
      <c r="C125" s="32"/>
      <c r="D125" s="38" t="e">
        <f>VLOOKUP(B125,Base!E:G,3,0)</f>
        <v>#N/A</v>
      </c>
      <c r="E125" s="137"/>
      <c r="F125" s="138" t="str">
        <f>IFERROR(IF(VLOOKUP(B125,Detalle!$A:$AA,$F$1,0)=0,"Sin datos",IFERROR(VLOOKUP(B125,Detalle!$A:$AA,$F$1,0),"Sin datos")),"")</f>
        <v/>
      </c>
      <c r="G125" s="139" t="str">
        <f>IFERROR(IF(VLOOKUP(B125,Detalle!$A:$AA,$G$1,0)=0,"Sin datos",IFERROR(VLOOKUP(B125,Detalle!$A:$AA,$G$1,0),"Sin datos")),"")</f>
        <v/>
      </c>
      <c r="H125" s="140" t="str">
        <f>IFERROR(IF(VLOOKUP(B125,Detalle!$A:$AA,$H$1,0)=0,"Sin datos",IFERROR(VLOOKUP(B125,Detalle!$A:$AA,$H$1,0),"Sin datos")),"")</f>
        <v/>
      </c>
      <c r="I125" s="139" t="str">
        <f>IFERROR(IF(VLOOKUP(B125,Detalle!$A:$AA,$I$1,0)=0,"Sin datos",IFERROR(VLOOKUP(B125,Detalle!$A:$AA,$I$1,0),"Sin datos")),"")</f>
        <v/>
      </c>
      <c r="J125" s="140" t="str">
        <f>IFERROR(IF(VLOOKUP(B125,Detalle!$A:$AA,$J$1,0)=0,"Sin datos",IFERROR(VLOOKUP(B125,Detalle!$A:$AA,$J$1,0),"Sin datos")),"")</f>
        <v/>
      </c>
      <c r="K125" s="34"/>
      <c r="L125" s="141"/>
      <c r="M125" s="142" t="str">
        <f t="shared" si="29"/>
        <v>Falta info</v>
      </c>
      <c r="N125" s="34">
        <f>IFERROR(VLOOKUP(M125,Base!$BJ$28:$BL$36,3,0),0)</f>
        <v>0</v>
      </c>
      <c r="O125" s="143"/>
      <c r="P125" s="143"/>
      <c r="Q125" s="139"/>
      <c r="R125" s="140"/>
      <c r="S125" s="139"/>
      <c r="T125" s="140"/>
      <c r="U125" s="139"/>
      <c r="V125" s="140"/>
      <c r="W125" s="34"/>
      <c r="X125" s="141">
        <f t="shared" si="30"/>
        <v>0</v>
      </c>
      <c r="Y125" s="141" t="str">
        <f t="shared" si="31"/>
        <v>Escenario 5</v>
      </c>
      <c r="Z125" s="34">
        <f>IFERROR(VLOOKUP(Y125,Base!$BJ$19:$BL$27,3,0),0)</f>
        <v>38</v>
      </c>
      <c r="AA125" s="143"/>
      <c r="AB125" s="143"/>
      <c r="AC125" s="139"/>
      <c r="AD125" s="140"/>
      <c r="AE125" s="139"/>
      <c r="AF125" s="140"/>
      <c r="AG125" s="139"/>
      <c r="AH125" s="140"/>
      <c r="AI125" s="34" t="str">
        <f t="shared" si="32"/>
        <v>No</v>
      </c>
      <c r="AJ125" s="141">
        <f t="shared" si="33"/>
        <v>0</v>
      </c>
      <c r="AK125" s="141" t="str">
        <f t="shared" si="34"/>
        <v>Escenario 5</v>
      </c>
      <c r="AL125" s="34">
        <f>IFERROR(VLOOKUP(AK125,Base!$BJ$37:$BL$45,3,0),0)</f>
        <v>39</v>
      </c>
      <c r="AM125" s="143" t="e">
        <f>IF(LOOKUP(AK125,Base!$X$8:$BG$8)=AK125,VLOOKUP(B125,Base!E:BG,AL125,0),0)</f>
        <v>#N/A</v>
      </c>
      <c r="AN125" s="143" t="e">
        <v>#N/A</v>
      </c>
      <c r="AP125" s="144" t="e">
        <f t="shared" si="28"/>
        <v>#N/A</v>
      </c>
    </row>
    <row r="126" spans="2:42" ht="12.95" customHeight="1" x14ac:dyDescent="0.25">
      <c r="B126" s="39"/>
      <c r="C126" s="32"/>
      <c r="D126" s="38" t="e">
        <f>VLOOKUP(B126,Base!E:G,3,0)</f>
        <v>#N/A</v>
      </c>
      <c r="E126" s="137"/>
      <c r="F126" s="138" t="str">
        <f>IFERROR(IF(VLOOKUP(B126,Detalle!$A:$AA,$F$1,0)=0,"Sin datos",IFERROR(VLOOKUP(B126,Detalle!$A:$AA,$F$1,0),"Sin datos")),"")</f>
        <v/>
      </c>
      <c r="G126" s="139" t="str">
        <f>IFERROR(IF(VLOOKUP(B126,Detalle!$A:$AA,$G$1,0)=0,"Sin datos",IFERROR(VLOOKUP(B126,Detalle!$A:$AA,$G$1,0),"Sin datos")),"")</f>
        <v/>
      </c>
      <c r="H126" s="140" t="str">
        <f>IFERROR(IF(VLOOKUP(B126,Detalle!$A:$AA,$H$1,0)=0,"Sin datos",IFERROR(VLOOKUP(B126,Detalle!$A:$AA,$H$1,0),"Sin datos")),"")</f>
        <v/>
      </c>
      <c r="I126" s="139" t="str">
        <f>IFERROR(IF(VLOOKUP(B126,Detalle!$A:$AA,$I$1,0)=0,"Sin datos",IFERROR(VLOOKUP(B126,Detalle!$A:$AA,$I$1,0),"Sin datos")),"")</f>
        <v/>
      </c>
      <c r="J126" s="140" t="str">
        <f>IFERROR(IF(VLOOKUP(B126,Detalle!$A:$AA,$J$1,0)=0,"Sin datos",IFERROR(VLOOKUP(B126,Detalle!$A:$AA,$J$1,0),"Sin datos")),"")</f>
        <v/>
      </c>
      <c r="K126" s="34"/>
      <c r="L126" s="141"/>
      <c r="M126" s="142" t="str">
        <f t="shared" si="29"/>
        <v>Falta info</v>
      </c>
      <c r="N126" s="34">
        <f>IFERROR(VLOOKUP(M126,Base!$BJ$28:$BL$36,3,0),0)</f>
        <v>0</v>
      </c>
      <c r="O126" s="143"/>
      <c r="P126" s="143"/>
      <c r="Q126" s="139"/>
      <c r="R126" s="140"/>
      <c r="S126" s="139"/>
      <c r="T126" s="140"/>
      <c r="U126" s="139"/>
      <c r="V126" s="140"/>
      <c r="W126" s="34"/>
      <c r="X126" s="141">
        <f t="shared" si="30"/>
        <v>0</v>
      </c>
      <c r="Y126" s="141" t="str">
        <f t="shared" si="31"/>
        <v>Escenario 5</v>
      </c>
      <c r="Z126" s="34">
        <f>IFERROR(VLOOKUP(Y126,Base!$BJ$19:$BL$27,3,0),0)</f>
        <v>38</v>
      </c>
      <c r="AA126" s="143"/>
      <c r="AB126" s="143"/>
      <c r="AC126" s="139"/>
      <c r="AD126" s="140"/>
      <c r="AE126" s="139"/>
      <c r="AF126" s="140"/>
      <c r="AG126" s="139"/>
      <c r="AH126" s="140"/>
      <c r="AI126" s="34" t="str">
        <f t="shared" si="32"/>
        <v>No</v>
      </c>
      <c r="AJ126" s="141">
        <f t="shared" si="33"/>
        <v>0</v>
      </c>
      <c r="AK126" s="141" t="str">
        <f t="shared" si="34"/>
        <v>Escenario 5</v>
      </c>
      <c r="AL126" s="34">
        <f>IFERROR(VLOOKUP(AK126,Base!$BJ$37:$BL$45,3,0),0)</f>
        <v>39</v>
      </c>
      <c r="AM126" s="143" t="e">
        <f>IF(LOOKUP(AK126,Base!$X$8:$BG$8)=AK126,VLOOKUP(B126,Base!E:BG,AL126,0),0)</f>
        <v>#N/A</v>
      </c>
      <c r="AN126" s="143" t="e">
        <v>#N/A</v>
      </c>
      <c r="AP126" s="144" t="e">
        <f t="shared" si="28"/>
        <v>#N/A</v>
      </c>
    </row>
    <row r="127" spans="2:42" ht="12.95" customHeight="1" x14ac:dyDescent="0.25">
      <c r="B127" s="39"/>
      <c r="C127" s="32"/>
      <c r="D127" s="38" t="e">
        <f>VLOOKUP(B127,Base!E:G,3,0)</f>
        <v>#N/A</v>
      </c>
      <c r="E127" s="137"/>
      <c r="F127" s="138" t="str">
        <f>IFERROR(IF(VLOOKUP(B127,Detalle!$A:$AA,$F$1,0)=0,"Sin datos",IFERROR(VLOOKUP(B127,Detalle!$A:$AA,$F$1,0),"Sin datos")),"")</f>
        <v/>
      </c>
      <c r="G127" s="139" t="str">
        <f>IFERROR(IF(VLOOKUP(B127,Detalle!$A:$AA,$G$1,0)=0,"Sin datos",IFERROR(VLOOKUP(B127,Detalle!$A:$AA,$G$1,0),"Sin datos")),"")</f>
        <v/>
      </c>
      <c r="H127" s="140" t="str">
        <f>IFERROR(IF(VLOOKUP(B127,Detalle!$A:$AA,$H$1,0)=0,"Sin datos",IFERROR(VLOOKUP(B127,Detalle!$A:$AA,$H$1,0),"Sin datos")),"")</f>
        <v/>
      </c>
      <c r="I127" s="139" t="str">
        <f>IFERROR(IF(VLOOKUP(B127,Detalle!$A:$AA,$I$1,0)=0,"Sin datos",IFERROR(VLOOKUP(B127,Detalle!$A:$AA,$I$1,0),"Sin datos")),"")</f>
        <v/>
      </c>
      <c r="J127" s="140" t="str">
        <f>IFERROR(IF(VLOOKUP(B127,Detalle!$A:$AA,$J$1,0)=0,"Sin datos",IFERROR(VLOOKUP(B127,Detalle!$A:$AA,$J$1,0),"Sin datos")),"")</f>
        <v/>
      </c>
      <c r="K127" s="34"/>
      <c r="L127" s="141"/>
      <c r="M127" s="142" t="str">
        <f t="shared" si="29"/>
        <v>Falta info</v>
      </c>
      <c r="N127" s="34">
        <f>IFERROR(VLOOKUP(M127,Base!$BJ$28:$BL$36,3,0),0)</f>
        <v>0</v>
      </c>
      <c r="O127" s="143"/>
      <c r="P127" s="143"/>
      <c r="Q127" s="139"/>
      <c r="R127" s="140"/>
      <c r="S127" s="139"/>
      <c r="T127" s="140"/>
      <c r="U127" s="139"/>
      <c r="V127" s="140"/>
      <c r="W127" s="34"/>
      <c r="X127" s="141">
        <f t="shared" si="30"/>
        <v>0</v>
      </c>
      <c r="Y127" s="141" t="str">
        <f t="shared" si="31"/>
        <v>Escenario 5</v>
      </c>
      <c r="Z127" s="34">
        <f>IFERROR(VLOOKUP(Y127,Base!$BJ$19:$BL$27,3,0),0)</f>
        <v>38</v>
      </c>
      <c r="AA127" s="143"/>
      <c r="AB127" s="143"/>
      <c r="AC127" s="139"/>
      <c r="AD127" s="140"/>
      <c r="AE127" s="139"/>
      <c r="AF127" s="140"/>
      <c r="AG127" s="139"/>
      <c r="AH127" s="140"/>
      <c r="AI127" s="34" t="str">
        <f t="shared" si="32"/>
        <v>No</v>
      </c>
      <c r="AJ127" s="141">
        <f t="shared" si="33"/>
        <v>0</v>
      </c>
      <c r="AK127" s="141" t="str">
        <f t="shared" si="34"/>
        <v>Escenario 5</v>
      </c>
      <c r="AL127" s="34">
        <f>IFERROR(VLOOKUP(AK127,Base!$BJ$37:$BL$45,3,0),0)</f>
        <v>39</v>
      </c>
      <c r="AM127" s="143" t="e">
        <f>IF(LOOKUP(AK127,Base!$X$8:$BG$8)=AK127,VLOOKUP(B127,Base!E:BG,AL127,0),0)</f>
        <v>#N/A</v>
      </c>
      <c r="AN127" s="143" t="e">
        <v>#N/A</v>
      </c>
      <c r="AP127" s="144" t="e">
        <f t="shared" si="28"/>
        <v>#N/A</v>
      </c>
    </row>
    <row r="128" spans="2:42" ht="12.95" customHeight="1" x14ac:dyDescent="0.25">
      <c r="B128" s="39"/>
      <c r="C128" s="32"/>
      <c r="D128" s="38" t="e">
        <f>VLOOKUP(B128,Base!E:G,3,0)</f>
        <v>#N/A</v>
      </c>
      <c r="E128" s="137"/>
      <c r="F128" s="138" t="str">
        <f>IFERROR(IF(VLOOKUP(B128,Detalle!$A:$AA,$F$1,0)=0,"Sin datos",IFERROR(VLOOKUP(B128,Detalle!$A:$AA,$F$1,0),"Sin datos")),"")</f>
        <v/>
      </c>
      <c r="G128" s="139" t="str">
        <f>IFERROR(IF(VLOOKUP(B128,Detalle!$A:$AA,$G$1,0)=0,"Sin datos",IFERROR(VLOOKUP(B128,Detalle!$A:$AA,$G$1,0),"Sin datos")),"")</f>
        <v/>
      </c>
      <c r="H128" s="140" t="str">
        <f>IFERROR(IF(VLOOKUP(B128,Detalle!$A:$AA,$H$1,0)=0,"Sin datos",IFERROR(VLOOKUP(B128,Detalle!$A:$AA,$H$1,0),"Sin datos")),"")</f>
        <v/>
      </c>
      <c r="I128" s="139" t="str">
        <f>IFERROR(IF(VLOOKUP(B128,Detalle!$A:$AA,$I$1,0)=0,"Sin datos",IFERROR(VLOOKUP(B128,Detalle!$A:$AA,$I$1,0),"Sin datos")),"")</f>
        <v/>
      </c>
      <c r="J128" s="140" t="str">
        <f>IFERROR(IF(VLOOKUP(B128,Detalle!$A:$AA,$J$1,0)=0,"Sin datos",IFERROR(VLOOKUP(B128,Detalle!$A:$AA,$J$1,0),"Sin datos")),"")</f>
        <v/>
      </c>
      <c r="K128" s="34"/>
      <c r="L128" s="141"/>
      <c r="M128" s="142" t="str">
        <f t="shared" si="29"/>
        <v>Falta info</v>
      </c>
      <c r="N128" s="34">
        <f>IFERROR(VLOOKUP(M128,Base!$BJ$28:$BL$36,3,0),0)</f>
        <v>0</v>
      </c>
      <c r="O128" s="143"/>
      <c r="P128" s="143"/>
      <c r="Q128" s="139"/>
      <c r="R128" s="140"/>
      <c r="S128" s="139"/>
      <c r="T128" s="140"/>
      <c r="U128" s="139"/>
      <c r="V128" s="140"/>
      <c r="W128" s="34"/>
      <c r="X128" s="141">
        <f t="shared" si="30"/>
        <v>0</v>
      </c>
      <c r="Y128" s="141" t="str">
        <f t="shared" si="31"/>
        <v>Escenario 5</v>
      </c>
      <c r="Z128" s="34">
        <f>IFERROR(VLOOKUP(Y128,Base!$BJ$19:$BL$27,3,0),0)</f>
        <v>38</v>
      </c>
      <c r="AA128" s="143"/>
      <c r="AB128" s="143"/>
      <c r="AC128" s="139"/>
      <c r="AD128" s="140"/>
      <c r="AE128" s="139"/>
      <c r="AF128" s="140"/>
      <c r="AG128" s="139"/>
      <c r="AH128" s="140"/>
      <c r="AI128" s="34" t="str">
        <f t="shared" si="32"/>
        <v>No</v>
      </c>
      <c r="AJ128" s="141">
        <f t="shared" si="33"/>
        <v>0</v>
      </c>
      <c r="AK128" s="141" t="str">
        <f t="shared" si="34"/>
        <v>Escenario 5</v>
      </c>
      <c r="AL128" s="34">
        <f>IFERROR(VLOOKUP(AK128,Base!$BJ$37:$BL$45,3,0),0)</f>
        <v>39</v>
      </c>
      <c r="AM128" s="143" t="e">
        <f>IF(LOOKUP(AK128,Base!$X$8:$BG$8)=AK128,VLOOKUP(B128,Base!E:BG,AL128,0),0)</f>
        <v>#N/A</v>
      </c>
      <c r="AN128" s="143" t="e">
        <v>#N/A</v>
      </c>
      <c r="AP128" s="144" t="e">
        <f t="shared" si="28"/>
        <v>#N/A</v>
      </c>
    </row>
    <row r="129" spans="2:42" ht="12.95" customHeight="1" x14ac:dyDescent="0.25">
      <c r="B129" s="39"/>
      <c r="C129" s="32"/>
      <c r="D129" s="38" t="e">
        <f>VLOOKUP(B129,Base!E:G,3,0)</f>
        <v>#N/A</v>
      </c>
      <c r="E129" s="137"/>
      <c r="F129" s="138" t="str">
        <f>IFERROR(IF(VLOOKUP(B129,Detalle!$A:$AA,$F$1,0)=0,"Sin datos",IFERROR(VLOOKUP(B129,Detalle!$A:$AA,$F$1,0),"Sin datos")),"")</f>
        <v/>
      </c>
      <c r="G129" s="139" t="str">
        <f>IFERROR(IF(VLOOKUP(B129,Detalle!$A:$AA,$G$1,0)=0,"Sin datos",IFERROR(VLOOKUP(B129,Detalle!$A:$AA,$G$1,0),"Sin datos")),"")</f>
        <v/>
      </c>
      <c r="H129" s="140" t="str">
        <f>IFERROR(IF(VLOOKUP(B129,Detalle!$A:$AA,$H$1,0)=0,"Sin datos",IFERROR(VLOOKUP(B129,Detalle!$A:$AA,$H$1,0),"Sin datos")),"")</f>
        <v/>
      </c>
      <c r="I129" s="139" t="str">
        <f>IFERROR(IF(VLOOKUP(B129,Detalle!$A:$AA,$I$1,0)=0,"Sin datos",IFERROR(VLOOKUP(B129,Detalle!$A:$AA,$I$1,0),"Sin datos")),"")</f>
        <v/>
      </c>
      <c r="J129" s="140" t="str">
        <f>IFERROR(IF(VLOOKUP(B129,Detalle!$A:$AA,$J$1,0)=0,"Sin datos",IFERROR(VLOOKUP(B129,Detalle!$A:$AA,$J$1,0),"Sin datos")),"")</f>
        <v/>
      </c>
      <c r="K129" s="34"/>
      <c r="L129" s="141"/>
      <c r="M129" s="142" t="str">
        <f t="shared" si="29"/>
        <v>Falta info</v>
      </c>
      <c r="N129" s="34">
        <f>IFERROR(VLOOKUP(M129,Base!$BJ$28:$BL$36,3,0),0)</f>
        <v>0</v>
      </c>
      <c r="O129" s="143"/>
      <c r="P129" s="143"/>
      <c r="Q129" s="139"/>
      <c r="R129" s="140"/>
      <c r="S129" s="139"/>
      <c r="T129" s="140"/>
      <c r="U129" s="139"/>
      <c r="V129" s="140"/>
      <c r="W129" s="34"/>
      <c r="X129" s="141">
        <f t="shared" si="30"/>
        <v>0</v>
      </c>
      <c r="Y129" s="141" t="str">
        <f t="shared" si="31"/>
        <v>Escenario 5</v>
      </c>
      <c r="Z129" s="34">
        <f>IFERROR(VLOOKUP(Y129,Base!$BJ$19:$BL$27,3,0),0)</f>
        <v>38</v>
      </c>
      <c r="AA129" s="143"/>
      <c r="AB129" s="143"/>
      <c r="AC129" s="139"/>
      <c r="AD129" s="140"/>
      <c r="AE129" s="139"/>
      <c r="AF129" s="140"/>
      <c r="AG129" s="139"/>
      <c r="AH129" s="140"/>
      <c r="AI129" s="34" t="str">
        <f t="shared" si="32"/>
        <v>No</v>
      </c>
      <c r="AJ129" s="141">
        <f t="shared" si="33"/>
        <v>0</v>
      </c>
      <c r="AK129" s="141" t="str">
        <f t="shared" si="34"/>
        <v>Escenario 5</v>
      </c>
      <c r="AL129" s="34">
        <f>IFERROR(VLOOKUP(AK129,Base!$BJ$37:$BL$45,3,0),0)</f>
        <v>39</v>
      </c>
      <c r="AM129" s="143" t="e">
        <f>IF(LOOKUP(AK129,Base!$X$8:$BG$8)=AK129,VLOOKUP(B129,Base!E:BG,AL129,0),0)</f>
        <v>#N/A</v>
      </c>
      <c r="AN129" s="143" t="e">
        <v>#N/A</v>
      </c>
      <c r="AP129" s="144" t="e">
        <f t="shared" si="28"/>
        <v>#N/A</v>
      </c>
    </row>
    <row r="130" spans="2:42" ht="12.95" customHeight="1" x14ac:dyDescent="0.25">
      <c r="B130" s="39"/>
      <c r="C130" s="32"/>
      <c r="D130" s="38" t="e">
        <f>VLOOKUP(B130,Base!E:G,3,0)</f>
        <v>#N/A</v>
      </c>
      <c r="E130" s="137"/>
      <c r="F130" s="138" t="str">
        <f>IFERROR(IF(VLOOKUP(B130,Detalle!$A:$AA,$F$1,0)=0,"Sin datos",IFERROR(VLOOKUP(B130,Detalle!$A:$AA,$F$1,0),"Sin datos")),"")</f>
        <v/>
      </c>
      <c r="G130" s="139" t="str">
        <f>IFERROR(IF(VLOOKUP(B130,Detalle!$A:$AA,$G$1,0)=0,"Sin datos",IFERROR(VLOOKUP(B130,Detalle!$A:$AA,$G$1,0),"Sin datos")),"")</f>
        <v/>
      </c>
      <c r="H130" s="140" t="str">
        <f>IFERROR(IF(VLOOKUP(B130,Detalle!$A:$AA,$H$1,0)=0,"Sin datos",IFERROR(VLOOKUP(B130,Detalle!$A:$AA,$H$1,0),"Sin datos")),"")</f>
        <v/>
      </c>
      <c r="I130" s="139" t="str">
        <f>IFERROR(IF(VLOOKUP(B130,Detalle!$A:$AA,$I$1,0)=0,"Sin datos",IFERROR(VLOOKUP(B130,Detalle!$A:$AA,$I$1,0),"Sin datos")),"")</f>
        <v/>
      </c>
      <c r="J130" s="140" t="str">
        <f>IFERROR(IF(VLOOKUP(B130,Detalle!$A:$AA,$J$1,0)=0,"Sin datos",IFERROR(VLOOKUP(B130,Detalle!$A:$AA,$J$1,0),"Sin datos")),"")</f>
        <v/>
      </c>
      <c r="K130" s="34"/>
      <c r="L130" s="141"/>
      <c r="M130" s="142" t="str">
        <f t="shared" si="29"/>
        <v>Falta info</v>
      </c>
      <c r="N130" s="34">
        <f>IFERROR(VLOOKUP(M130,Base!$BJ$28:$BL$36,3,0),0)</f>
        <v>0</v>
      </c>
      <c r="O130" s="143"/>
      <c r="P130" s="143"/>
      <c r="Q130" s="139"/>
      <c r="R130" s="140"/>
      <c r="S130" s="139"/>
      <c r="T130" s="140"/>
      <c r="U130" s="139"/>
      <c r="V130" s="140"/>
      <c r="W130" s="34"/>
      <c r="X130" s="141">
        <f t="shared" si="30"/>
        <v>0</v>
      </c>
      <c r="Y130" s="141" t="str">
        <f t="shared" si="31"/>
        <v>Escenario 5</v>
      </c>
      <c r="Z130" s="34">
        <f>IFERROR(VLOOKUP(Y130,Base!$BJ$19:$BL$27,3,0),0)</f>
        <v>38</v>
      </c>
      <c r="AA130" s="143"/>
      <c r="AB130" s="143"/>
      <c r="AC130" s="139"/>
      <c r="AD130" s="140"/>
      <c r="AE130" s="139"/>
      <c r="AF130" s="140"/>
      <c r="AG130" s="139"/>
      <c r="AH130" s="140"/>
      <c r="AI130" s="34" t="str">
        <f t="shared" si="32"/>
        <v>No</v>
      </c>
      <c r="AJ130" s="141">
        <f t="shared" si="33"/>
        <v>0</v>
      </c>
      <c r="AK130" s="141" t="str">
        <f t="shared" si="34"/>
        <v>Escenario 5</v>
      </c>
      <c r="AL130" s="34">
        <f>IFERROR(VLOOKUP(AK130,Base!$BJ$37:$BL$45,3,0),0)</f>
        <v>39</v>
      </c>
      <c r="AM130" s="143" t="e">
        <f>IF(LOOKUP(AK130,Base!$X$8:$BG$8)=AK130,VLOOKUP(B130,Base!E:BG,AL130,0),0)</f>
        <v>#N/A</v>
      </c>
      <c r="AN130" s="143" t="e">
        <v>#N/A</v>
      </c>
      <c r="AP130" s="144" t="e">
        <f t="shared" si="28"/>
        <v>#N/A</v>
      </c>
    </row>
    <row r="131" spans="2:42" ht="12.95" customHeight="1" x14ac:dyDescent="0.25">
      <c r="B131" s="39"/>
      <c r="C131" s="32"/>
      <c r="D131" s="38" t="e">
        <f>VLOOKUP(B131,Base!E:G,3,0)</f>
        <v>#N/A</v>
      </c>
      <c r="E131" s="137"/>
      <c r="F131" s="138" t="str">
        <f>IFERROR(IF(VLOOKUP(B131,Detalle!$A:$AA,$F$1,0)=0,"Sin datos",IFERROR(VLOOKUP(B131,Detalle!$A:$AA,$F$1,0),"Sin datos")),"")</f>
        <v/>
      </c>
      <c r="G131" s="139" t="str">
        <f>IFERROR(IF(VLOOKUP(B131,Detalle!$A:$AA,$G$1,0)=0,"Sin datos",IFERROR(VLOOKUP(B131,Detalle!$A:$AA,$G$1,0),"Sin datos")),"")</f>
        <v/>
      </c>
      <c r="H131" s="140" t="str">
        <f>IFERROR(IF(VLOOKUP(B131,Detalle!$A:$AA,$H$1,0)=0,"Sin datos",IFERROR(VLOOKUP(B131,Detalle!$A:$AA,$H$1,0),"Sin datos")),"")</f>
        <v/>
      </c>
      <c r="I131" s="139" t="str">
        <f>IFERROR(IF(VLOOKUP(B131,Detalle!$A:$AA,$I$1,0)=0,"Sin datos",IFERROR(VLOOKUP(B131,Detalle!$A:$AA,$I$1,0),"Sin datos")),"")</f>
        <v/>
      </c>
      <c r="J131" s="140" t="str">
        <f>IFERROR(IF(VLOOKUP(B131,Detalle!$A:$AA,$J$1,0)=0,"Sin datos",IFERROR(VLOOKUP(B131,Detalle!$A:$AA,$J$1,0),"Sin datos")),"")</f>
        <v/>
      </c>
      <c r="K131" s="34"/>
      <c r="L131" s="141"/>
      <c r="M131" s="142" t="str">
        <f t="shared" si="29"/>
        <v>Falta info</v>
      </c>
      <c r="N131" s="34">
        <f>IFERROR(VLOOKUP(M131,Base!$BJ$28:$BL$36,3,0),0)</f>
        <v>0</v>
      </c>
      <c r="O131" s="143"/>
      <c r="P131" s="143"/>
      <c r="Q131" s="139"/>
      <c r="R131" s="140"/>
      <c r="S131" s="139"/>
      <c r="T131" s="140"/>
      <c r="U131" s="139"/>
      <c r="V131" s="140"/>
      <c r="W131" s="34"/>
      <c r="X131" s="141">
        <f t="shared" si="30"/>
        <v>0</v>
      </c>
      <c r="Y131" s="141" t="str">
        <f t="shared" si="31"/>
        <v>Escenario 5</v>
      </c>
      <c r="Z131" s="34">
        <f>IFERROR(VLOOKUP(Y131,Base!$BJ$19:$BL$27,3,0),0)</f>
        <v>38</v>
      </c>
      <c r="AA131" s="143"/>
      <c r="AB131" s="143"/>
      <c r="AC131" s="139"/>
      <c r="AD131" s="140"/>
      <c r="AE131" s="139"/>
      <c r="AF131" s="140"/>
      <c r="AG131" s="139"/>
      <c r="AH131" s="140"/>
      <c r="AI131" s="34" t="str">
        <f t="shared" si="32"/>
        <v>No</v>
      </c>
      <c r="AJ131" s="141">
        <f t="shared" si="33"/>
        <v>0</v>
      </c>
      <c r="AK131" s="141" t="str">
        <f t="shared" si="34"/>
        <v>Escenario 5</v>
      </c>
      <c r="AL131" s="34">
        <f>IFERROR(VLOOKUP(AK131,Base!$BJ$37:$BL$45,3,0),0)</f>
        <v>39</v>
      </c>
      <c r="AM131" s="143" t="e">
        <f>IF(LOOKUP(AK131,Base!$X$8:$BG$8)=AK131,VLOOKUP(B131,Base!E:BG,AL131,0),0)</f>
        <v>#N/A</v>
      </c>
      <c r="AN131" s="143" t="e">
        <v>#N/A</v>
      </c>
      <c r="AP131" s="144" t="e">
        <f t="shared" si="28"/>
        <v>#N/A</v>
      </c>
    </row>
    <row r="132" spans="2:42" ht="12.95" customHeight="1" x14ac:dyDescent="0.25">
      <c r="B132" s="39"/>
      <c r="C132" s="32"/>
      <c r="D132" s="38" t="e">
        <f>VLOOKUP(B132,Base!E:G,3,0)</f>
        <v>#N/A</v>
      </c>
      <c r="E132" s="137"/>
      <c r="F132" s="138" t="str">
        <f>IFERROR(IF(VLOOKUP(B132,Detalle!$A:$AA,$F$1,0)=0,"Sin datos",IFERROR(VLOOKUP(B132,Detalle!$A:$AA,$F$1,0),"Sin datos")),"")</f>
        <v/>
      </c>
      <c r="G132" s="139" t="str">
        <f>IFERROR(IF(VLOOKUP(B132,Detalle!$A:$AA,$G$1,0)=0,"Sin datos",IFERROR(VLOOKUP(B132,Detalle!$A:$AA,$G$1,0),"Sin datos")),"")</f>
        <v/>
      </c>
      <c r="H132" s="140" t="str">
        <f>IFERROR(IF(VLOOKUP(B132,Detalle!$A:$AA,$H$1,0)=0,"Sin datos",IFERROR(VLOOKUP(B132,Detalle!$A:$AA,$H$1,0),"Sin datos")),"")</f>
        <v/>
      </c>
      <c r="I132" s="139" t="str">
        <f>IFERROR(IF(VLOOKUP(B132,Detalle!$A:$AA,$I$1,0)=0,"Sin datos",IFERROR(VLOOKUP(B132,Detalle!$A:$AA,$I$1,0),"Sin datos")),"")</f>
        <v/>
      </c>
      <c r="J132" s="140" t="str">
        <f>IFERROR(IF(VLOOKUP(B132,Detalle!$A:$AA,$J$1,0)=0,"Sin datos",IFERROR(VLOOKUP(B132,Detalle!$A:$AA,$J$1,0),"Sin datos")),"")</f>
        <v/>
      </c>
      <c r="K132" s="34"/>
      <c r="L132" s="141"/>
      <c r="M132" s="142" t="str">
        <f t="shared" si="29"/>
        <v>Falta info</v>
      </c>
      <c r="N132" s="34">
        <f>IFERROR(VLOOKUP(M132,Base!$BJ$28:$BL$36,3,0),0)</f>
        <v>0</v>
      </c>
      <c r="O132" s="143"/>
      <c r="P132" s="143"/>
      <c r="Q132" s="139"/>
      <c r="R132" s="140"/>
      <c r="S132" s="139"/>
      <c r="T132" s="140"/>
      <c r="U132" s="139"/>
      <c r="V132" s="140"/>
      <c r="W132" s="34"/>
      <c r="X132" s="141">
        <f t="shared" si="30"/>
        <v>0</v>
      </c>
      <c r="Y132" s="141" t="str">
        <f t="shared" si="31"/>
        <v>Escenario 5</v>
      </c>
      <c r="Z132" s="34">
        <f>IFERROR(VLOOKUP(Y132,Base!$BJ$19:$BL$27,3,0),0)</f>
        <v>38</v>
      </c>
      <c r="AA132" s="143"/>
      <c r="AB132" s="143"/>
      <c r="AC132" s="139"/>
      <c r="AD132" s="140"/>
      <c r="AE132" s="139"/>
      <c r="AF132" s="140"/>
      <c r="AG132" s="139"/>
      <c r="AH132" s="140"/>
      <c r="AI132" s="34" t="str">
        <f t="shared" si="32"/>
        <v>No</v>
      </c>
      <c r="AJ132" s="141">
        <f t="shared" si="33"/>
        <v>0</v>
      </c>
      <c r="AK132" s="141" t="str">
        <f t="shared" si="34"/>
        <v>Escenario 5</v>
      </c>
      <c r="AL132" s="34">
        <f>IFERROR(VLOOKUP(AK132,Base!$BJ$37:$BL$45,3,0),0)</f>
        <v>39</v>
      </c>
      <c r="AM132" s="143" t="e">
        <f>IF(LOOKUP(AK132,Base!$X$8:$BG$8)=AK132,VLOOKUP(B132,Base!E:BG,AL132,0),0)</f>
        <v>#N/A</v>
      </c>
      <c r="AN132" s="143" t="e">
        <v>#N/A</v>
      </c>
      <c r="AP132" s="144" t="e">
        <f t="shared" si="28"/>
        <v>#N/A</v>
      </c>
    </row>
    <row r="133" spans="2:42" ht="12.95" customHeight="1" x14ac:dyDescent="0.25">
      <c r="B133" s="39"/>
      <c r="C133" s="32"/>
      <c r="D133" s="38" t="e">
        <f>VLOOKUP(B133,Base!E:G,3,0)</f>
        <v>#N/A</v>
      </c>
      <c r="E133" s="137"/>
      <c r="F133" s="138" t="str">
        <f>IFERROR(IF(VLOOKUP(B133,Detalle!$A:$AA,$F$1,0)=0,"Sin datos",IFERROR(VLOOKUP(B133,Detalle!$A:$AA,$F$1,0),"Sin datos")),"")</f>
        <v/>
      </c>
      <c r="G133" s="139" t="str">
        <f>IFERROR(IF(VLOOKUP(B133,Detalle!$A:$AA,$G$1,0)=0,"Sin datos",IFERROR(VLOOKUP(B133,Detalle!$A:$AA,$G$1,0),"Sin datos")),"")</f>
        <v/>
      </c>
      <c r="H133" s="140" t="str">
        <f>IFERROR(IF(VLOOKUP(B133,Detalle!$A:$AA,$H$1,0)=0,"Sin datos",IFERROR(VLOOKUP(B133,Detalle!$A:$AA,$H$1,0),"Sin datos")),"")</f>
        <v/>
      </c>
      <c r="I133" s="139" t="str">
        <f>IFERROR(IF(VLOOKUP(B133,Detalle!$A:$AA,$I$1,0)=0,"Sin datos",IFERROR(VLOOKUP(B133,Detalle!$A:$AA,$I$1,0),"Sin datos")),"")</f>
        <v/>
      </c>
      <c r="J133" s="140" t="str">
        <f>IFERROR(IF(VLOOKUP(B133,Detalle!$A:$AA,$J$1,0)=0,"Sin datos",IFERROR(VLOOKUP(B133,Detalle!$A:$AA,$J$1,0),"Sin datos")),"")</f>
        <v/>
      </c>
      <c r="K133" s="34"/>
      <c r="L133" s="141"/>
      <c r="M133" s="142" t="str">
        <f t="shared" ref="M133:M160" si="35">IFERROR(IF(MIN(H133,J133)=F133,IF(G133=I133,"Escenario 5","Escenario 4"),IF(MIN(H133,J133)&lt;F133,IF(AND(F133-2&lt;=MIN(H133,J133),G133&lt;&gt;I133),"Escenario 1",IF(AND(F133-2&lt;=MIN(H133,J133),G133=I133),"Escenario 2","Escenario 3")),IF(MIN(H133,J133)&gt;F133,IF(AND(F133+2&gt;=MIN(H133,J133),G133=I133),"Escenario 7",IF(AND(F133+2&gt;=MIN(H133,J133),G133&lt;&gt;I133),"Escenario 6",IF(F133+5&lt;=MIN(H133,J133),"Escenario 9","Escenario 8"))),"error"))),"Falta info")</f>
        <v>Falta info</v>
      </c>
      <c r="N133" s="34">
        <f>IFERROR(VLOOKUP(M133,Base!$BJ$28:$BL$36,3,0),0)</f>
        <v>0</v>
      </c>
      <c r="O133" s="143"/>
      <c r="P133" s="143"/>
      <c r="Q133" s="139"/>
      <c r="R133" s="140"/>
      <c r="S133" s="139"/>
      <c r="T133" s="140"/>
      <c r="U133" s="139"/>
      <c r="V133" s="140"/>
      <c r="W133" s="34"/>
      <c r="X133" s="141">
        <f t="shared" ref="X133:X160" si="36">MIN(Q133,S133,U133)</f>
        <v>0</v>
      </c>
      <c r="Y133" s="141" t="str">
        <f t="shared" ref="Y133:Y160" si="37">IFERROR(IF(MIN(T133,V133)=R133,IF(S133=U133,"Escenario 5","Escenario 4"),IF(MIN(T133,V133)&lt;R133,IF(AND(R133-2&lt;=MIN(T133,V133),S133&lt;&gt;U133),"Escenario 1",IF(AND(R133-2&lt;=MIN(T133,V133),S133=U133),"Escenario 2","Escenario 3")),IF(MIN(T133,V133)&gt;R133,IF(AND(R133+2&gt;=MIN(T133,V133),S133=U133),"Escenario 7",IF(AND(R133+2&gt;=MIN(T133,V133),S133&lt;&gt;U133),"Escenario 6",IF(R133+5&lt;=MIN(T133,V133),"Escenario 9","Escenario 8"))),"error"))),"Falta info")</f>
        <v>Escenario 5</v>
      </c>
      <c r="Z133" s="34">
        <f>IFERROR(VLOOKUP(Y133,Base!$BJ$19:$BL$27,3,0),0)</f>
        <v>38</v>
      </c>
      <c r="AA133" s="143"/>
      <c r="AB133" s="143"/>
      <c r="AC133" s="139"/>
      <c r="AD133" s="140"/>
      <c r="AE133" s="139"/>
      <c r="AF133" s="140"/>
      <c r="AG133" s="139"/>
      <c r="AH133" s="140"/>
      <c r="AI133" s="34" t="str">
        <f t="shared" ref="AI133:AI160" si="38">IF(AB133="",IF(MIN(AC133,AE133,AG133)&gt;E133,"Si","No"),IF(MIN(AC133,AG133,AG133)&gt;AB133,"Si","No"))</f>
        <v>No</v>
      </c>
      <c r="AJ133" s="141">
        <f t="shared" ref="AJ133:AJ160" si="39">MIN(AC133,AE133,AG133)</f>
        <v>0</v>
      </c>
      <c r="AK133" s="141" t="str">
        <f t="shared" ref="AK133:AK160" si="40">IFERROR(IF(MIN(AF133,AH133)=AD133,IF(AE133=AG133,"Escenario 5","Escenario 4"),IF(MIN(AF133,AH133)&lt;AD133,IF(AND(AD133-2&lt;=MIN(AF133,AH133),AE133&lt;&gt;AG133),"Escenario 1",IF(AND(AD133-2&lt;=MIN(AF133,AH133),AE133=AG133),"Escenario 2","Escenario 3")),IF(MIN(AF133,AH133)&gt;AD133,IF(AND(AD133+2&gt;=MIN(AF133,AH133),AE133=AG133),"Escenario 7",IF(AND(AD133+2&gt;=MIN(AF133,AH133),AE133&lt;&gt;AG133),"Escenario 6",IF(AD133+5&lt;=MIN(AF133,AH133),"Escenario 9","Escenario 8"))),"error"))),"Falta info")</f>
        <v>Escenario 5</v>
      </c>
      <c r="AL133" s="34">
        <f>IFERROR(VLOOKUP(AK133,Base!$BJ$37:$BL$45,3,0),0)</f>
        <v>39</v>
      </c>
      <c r="AM133" s="143" t="e">
        <f>IF(LOOKUP(AK133,Base!$X$8:$BG$8)=AK133,VLOOKUP(B133,Base!E:BG,AL133,0),0)</f>
        <v>#N/A</v>
      </c>
      <c r="AN133" s="143" t="e">
        <v>#N/A</v>
      </c>
      <c r="AP133" s="144" t="e">
        <f t="shared" si="28"/>
        <v>#N/A</v>
      </c>
    </row>
    <row r="134" spans="2:42" ht="12.95" customHeight="1" x14ac:dyDescent="0.25">
      <c r="B134" s="39"/>
      <c r="C134" s="32"/>
      <c r="D134" s="38" t="e">
        <f>VLOOKUP(B134,Base!E:G,3,0)</f>
        <v>#N/A</v>
      </c>
      <c r="E134" s="137"/>
      <c r="F134" s="138" t="str">
        <f>IFERROR(IF(VLOOKUP(B134,Detalle!$A:$AA,$F$1,0)=0,"Sin datos",IFERROR(VLOOKUP(B134,Detalle!$A:$AA,$F$1,0),"Sin datos")),"")</f>
        <v/>
      </c>
      <c r="G134" s="139" t="str">
        <f>IFERROR(IF(VLOOKUP(B134,Detalle!$A:$AA,$G$1,0)=0,"Sin datos",IFERROR(VLOOKUP(B134,Detalle!$A:$AA,$G$1,0),"Sin datos")),"")</f>
        <v/>
      </c>
      <c r="H134" s="140" t="str">
        <f>IFERROR(IF(VLOOKUP(B134,Detalle!$A:$AA,$H$1,0)=0,"Sin datos",IFERROR(VLOOKUP(B134,Detalle!$A:$AA,$H$1,0),"Sin datos")),"")</f>
        <v/>
      </c>
      <c r="I134" s="139" t="str">
        <f>IFERROR(IF(VLOOKUP(B134,Detalle!$A:$AA,$I$1,0)=0,"Sin datos",IFERROR(VLOOKUP(B134,Detalle!$A:$AA,$I$1,0),"Sin datos")),"")</f>
        <v/>
      </c>
      <c r="J134" s="140" t="str">
        <f>IFERROR(IF(VLOOKUP(B134,Detalle!$A:$AA,$J$1,0)=0,"Sin datos",IFERROR(VLOOKUP(B134,Detalle!$A:$AA,$J$1,0),"Sin datos")),"")</f>
        <v/>
      </c>
      <c r="K134" s="34"/>
      <c r="L134" s="141"/>
      <c r="M134" s="142" t="str">
        <f t="shared" si="35"/>
        <v>Falta info</v>
      </c>
      <c r="N134" s="34">
        <f>IFERROR(VLOOKUP(M134,Base!$BJ$28:$BL$36,3,0),0)</f>
        <v>0</v>
      </c>
      <c r="O134" s="143"/>
      <c r="P134" s="143"/>
      <c r="Q134" s="139"/>
      <c r="R134" s="140"/>
      <c r="S134" s="139"/>
      <c r="T134" s="140"/>
      <c r="U134" s="139"/>
      <c r="V134" s="140"/>
      <c r="W134" s="34"/>
      <c r="X134" s="141">
        <f t="shared" si="36"/>
        <v>0</v>
      </c>
      <c r="Y134" s="141" t="str">
        <f t="shared" si="37"/>
        <v>Escenario 5</v>
      </c>
      <c r="Z134" s="34">
        <f>IFERROR(VLOOKUP(Y134,Base!$BJ$19:$BL$27,3,0),0)</f>
        <v>38</v>
      </c>
      <c r="AA134" s="143"/>
      <c r="AB134" s="143"/>
      <c r="AC134" s="139"/>
      <c r="AD134" s="140"/>
      <c r="AE134" s="139"/>
      <c r="AF134" s="140"/>
      <c r="AG134" s="139"/>
      <c r="AH134" s="140"/>
      <c r="AI134" s="34" t="str">
        <f t="shared" si="38"/>
        <v>No</v>
      </c>
      <c r="AJ134" s="141">
        <f t="shared" si="39"/>
        <v>0</v>
      </c>
      <c r="AK134" s="141" t="str">
        <f t="shared" si="40"/>
        <v>Escenario 5</v>
      </c>
      <c r="AL134" s="34">
        <f>IFERROR(VLOOKUP(AK134,Base!$BJ$37:$BL$45,3,0),0)</f>
        <v>39</v>
      </c>
      <c r="AM134" s="143" t="e">
        <f>IF(LOOKUP(AK134,Base!$X$8:$BG$8)=AK134,VLOOKUP(B134,Base!E:BG,AL134,0),0)</f>
        <v>#N/A</v>
      </c>
      <c r="AN134" s="143" t="e">
        <v>#N/A</v>
      </c>
      <c r="AP134" s="144" t="e">
        <f t="shared" si="28"/>
        <v>#N/A</v>
      </c>
    </row>
    <row r="135" spans="2:42" ht="12.95" customHeight="1" x14ac:dyDescent="0.25">
      <c r="B135" s="39"/>
      <c r="C135" s="32"/>
      <c r="D135" s="38" t="e">
        <f>VLOOKUP(B135,Base!E:G,3,0)</f>
        <v>#N/A</v>
      </c>
      <c r="E135" s="137"/>
      <c r="F135" s="138" t="str">
        <f>IFERROR(IF(VLOOKUP(B135,Detalle!$A:$AA,$F$1,0)=0,"Sin datos",IFERROR(VLOOKUP(B135,Detalle!$A:$AA,$F$1,0),"Sin datos")),"")</f>
        <v/>
      </c>
      <c r="G135" s="139" t="str">
        <f>IFERROR(IF(VLOOKUP(B135,Detalle!$A:$AA,$G$1,0)=0,"Sin datos",IFERROR(VLOOKUP(B135,Detalle!$A:$AA,$G$1,0),"Sin datos")),"")</f>
        <v/>
      </c>
      <c r="H135" s="140" t="str">
        <f>IFERROR(IF(VLOOKUP(B135,Detalle!$A:$AA,$H$1,0)=0,"Sin datos",IFERROR(VLOOKUP(B135,Detalle!$A:$AA,$H$1,0),"Sin datos")),"")</f>
        <v/>
      </c>
      <c r="I135" s="139" t="str">
        <f>IFERROR(IF(VLOOKUP(B135,Detalle!$A:$AA,$I$1,0)=0,"Sin datos",IFERROR(VLOOKUP(B135,Detalle!$A:$AA,$I$1,0),"Sin datos")),"")</f>
        <v/>
      </c>
      <c r="J135" s="140" t="str">
        <f>IFERROR(IF(VLOOKUP(B135,Detalle!$A:$AA,$J$1,0)=0,"Sin datos",IFERROR(VLOOKUP(B135,Detalle!$A:$AA,$J$1,0),"Sin datos")),"")</f>
        <v/>
      </c>
      <c r="K135" s="34"/>
      <c r="L135" s="141"/>
      <c r="M135" s="142" t="str">
        <f t="shared" si="35"/>
        <v>Falta info</v>
      </c>
      <c r="N135" s="34">
        <f>IFERROR(VLOOKUP(M135,Base!$BJ$28:$BL$36,3,0),0)</f>
        <v>0</v>
      </c>
      <c r="O135" s="143"/>
      <c r="P135" s="143"/>
      <c r="Q135" s="139"/>
      <c r="R135" s="140"/>
      <c r="S135" s="139"/>
      <c r="T135" s="140"/>
      <c r="U135" s="139"/>
      <c r="V135" s="140"/>
      <c r="W135" s="34"/>
      <c r="X135" s="141">
        <f t="shared" si="36"/>
        <v>0</v>
      </c>
      <c r="Y135" s="141" t="str">
        <f t="shared" si="37"/>
        <v>Escenario 5</v>
      </c>
      <c r="Z135" s="34">
        <f>IFERROR(VLOOKUP(Y135,Base!$BJ$19:$BL$27,3,0),0)</f>
        <v>38</v>
      </c>
      <c r="AA135" s="143"/>
      <c r="AB135" s="143"/>
      <c r="AC135" s="139"/>
      <c r="AD135" s="140"/>
      <c r="AE135" s="139"/>
      <c r="AF135" s="140"/>
      <c r="AG135" s="139"/>
      <c r="AH135" s="140"/>
      <c r="AI135" s="34" t="str">
        <f t="shared" si="38"/>
        <v>No</v>
      </c>
      <c r="AJ135" s="141">
        <f t="shared" si="39"/>
        <v>0</v>
      </c>
      <c r="AK135" s="141" t="str">
        <f t="shared" si="40"/>
        <v>Escenario 5</v>
      </c>
      <c r="AL135" s="34">
        <f>IFERROR(VLOOKUP(AK135,Base!$BJ$37:$BL$45,3,0),0)</f>
        <v>39</v>
      </c>
      <c r="AM135" s="143" t="e">
        <f>IF(LOOKUP(AK135,Base!$X$8:$BG$8)=AK135,VLOOKUP(B135,Base!E:BG,AL135,0),0)</f>
        <v>#N/A</v>
      </c>
      <c r="AN135" s="143" t="e">
        <v>#N/A</v>
      </c>
      <c r="AP135" s="144" t="e">
        <f t="shared" si="28"/>
        <v>#N/A</v>
      </c>
    </row>
    <row r="136" spans="2:42" ht="12.95" customHeight="1" x14ac:dyDescent="0.25">
      <c r="B136" s="39"/>
      <c r="C136" s="32"/>
      <c r="D136" s="38" t="e">
        <f>VLOOKUP(B136,Base!E:G,3,0)</f>
        <v>#N/A</v>
      </c>
      <c r="E136" s="137"/>
      <c r="F136" s="138" t="str">
        <f>IFERROR(IF(VLOOKUP(B136,Detalle!$A:$AA,$F$1,0)=0,"Sin datos",IFERROR(VLOOKUP(B136,Detalle!$A:$AA,$F$1,0),"Sin datos")),"")</f>
        <v/>
      </c>
      <c r="G136" s="139" t="str">
        <f>IFERROR(IF(VLOOKUP(B136,Detalle!$A:$AA,$G$1,0)=0,"Sin datos",IFERROR(VLOOKUP(B136,Detalle!$A:$AA,$G$1,0),"Sin datos")),"")</f>
        <v/>
      </c>
      <c r="H136" s="140" t="str">
        <f>IFERROR(IF(VLOOKUP(B136,Detalle!$A:$AA,$H$1,0)=0,"Sin datos",IFERROR(VLOOKUP(B136,Detalle!$A:$AA,$H$1,0),"Sin datos")),"")</f>
        <v/>
      </c>
      <c r="I136" s="139" t="str">
        <f>IFERROR(IF(VLOOKUP(B136,Detalle!$A:$AA,$I$1,0)=0,"Sin datos",IFERROR(VLOOKUP(B136,Detalle!$A:$AA,$I$1,0),"Sin datos")),"")</f>
        <v/>
      </c>
      <c r="J136" s="140" t="str">
        <f>IFERROR(IF(VLOOKUP(B136,Detalle!$A:$AA,$J$1,0)=0,"Sin datos",IFERROR(VLOOKUP(B136,Detalle!$A:$AA,$J$1,0),"Sin datos")),"")</f>
        <v/>
      </c>
      <c r="K136" s="34"/>
      <c r="L136" s="141"/>
      <c r="M136" s="142" t="str">
        <f t="shared" si="35"/>
        <v>Falta info</v>
      </c>
      <c r="N136" s="34">
        <f>IFERROR(VLOOKUP(M136,Base!$BJ$28:$BL$36,3,0),0)</f>
        <v>0</v>
      </c>
      <c r="O136" s="143"/>
      <c r="P136" s="143"/>
      <c r="Q136" s="139"/>
      <c r="R136" s="140"/>
      <c r="S136" s="139"/>
      <c r="T136" s="140"/>
      <c r="U136" s="139"/>
      <c r="V136" s="140"/>
      <c r="W136" s="34"/>
      <c r="X136" s="141">
        <f t="shared" si="36"/>
        <v>0</v>
      </c>
      <c r="Y136" s="141" t="str">
        <f t="shared" si="37"/>
        <v>Escenario 5</v>
      </c>
      <c r="Z136" s="34">
        <f>IFERROR(VLOOKUP(Y136,Base!$BJ$19:$BL$27,3,0),0)</f>
        <v>38</v>
      </c>
      <c r="AA136" s="143"/>
      <c r="AB136" s="143"/>
      <c r="AC136" s="139"/>
      <c r="AD136" s="140"/>
      <c r="AE136" s="139"/>
      <c r="AF136" s="140"/>
      <c r="AG136" s="139"/>
      <c r="AH136" s="140"/>
      <c r="AI136" s="34" t="str">
        <f t="shared" si="38"/>
        <v>No</v>
      </c>
      <c r="AJ136" s="141">
        <f t="shared" si="39"/>
        <v>0</v>
      </c>
      <c r="AK136" s="141" t="str">
        <f t="shared" si="40"/>
        <v>Escenario 5</v>
      </c>
      <c r="AL136" s="34">
        <f>IFERROR(VLOOKUP(AK136,Base!$BJ$37:$BL$45,3,0),0)</f>
        <v>39</v>
      </c>
      <c r="AM136" s="143" t="e">
        <f>IF(LOOKUP(AK136,Base!$X$8:$BG$8)=AK136,VLOOKUP(B136,Base!E:BG,AL136,0),0)</f>
        <v>#N/A</v>
      </c>
      <c r="AN136" s="143" t="e">
        <v>#N/A</v>
      </c>
      <c r="AP136" s="144" t="e">
        <f t="shared" si="28"/>
        <v>#N/A</v>
      </c>
    </row>
    <row r="137" spans="2:42" ht="12.95" customHeight="1" x14ac:dyDescent="0.25">
      <c r="B137" s="39"/>
      <c r="C137" s="32"/>
      <c r="D137" s="38" t="e">
        <f>VLOOKUP(B137,Base!E:G,3,0)</f>
        <v>#N/A</v>
      </c>
      <c r="E137" s="137"/>
      <c r="F137" s="138" t="str">
        <f>IFERROR(IF(VLOOKUP(B137,Detalle!$A:$AA,$F$1,0)=0,"Sin datos",IFERROR(VLOOKUP(B137,Detalle!$A:$AA,$F$1,0),"Sin datos")),"")</f>
        <v/>
      </c>
      <c r="G137" s="139" t="str">
        <f>IFERROR(IF(VLOOKUP(B137,Detalle!$A:$AA,$G$1,0)=0,"Sin datos",IFERROR(VLOOKUP(B137,Detalle!$A:$AA,$G$1,0),"Sin datos")),"")</f>
        <v/>
      </c>
      <c r="H137" s="140" t="str">
        <f>IFERROR(IF(VLOOKUP(B137,Detalle!$A:$AA,$H$1,0)=0,"Sin datos",IFERROR(VLOOKUP(B137,Detalle!$A:$AA,$H$1,0),"Sin datos")),"")</f>
        <v/>
      </c>
      <c r="I137" s="139" t="str">
        <f>IFERROR(IF(VLOOKUP(B137,Detalle!$A:$AA,$I$1,0)=0,"Sin datos",IFERROR(VLOOKUP(B137,Detalle!$A:$AA,$I$1,0),"Sin datos")),"")</f>
        <v/>
      </c>
      <c r="J137" s="140" t="str">
        <f>IFERROR(IF(VLOOKUP(B137,Detalle!$A:$AA,$J$1,0)=0,"Sin datos",IFERROR(VLOOKUP(B137,Detalle!$A:$AA,$J$1,0),"Sin datos")),"")</f>
        <v/>
      </c>
      <c r="K137" s="34"/>
      <c r="L137" s="141"/>
      <c r="M137" s="142" t="str">
        <f t="shared" si="35"/>
        <v>Falta info</v>
      </c>
      <c r="N137" s="34">
        <f>IFERROR(VLOOKUP(M137,Base!$BJ$28:$BL$36,3,0),0)</f>
        <v>0</v>
      </c>
      <c r="O137" s="143"/>
      <c r="P137" s="143"/>
      <c r="Q137" s="139"/>
      <c r="R137" s="140"/>
      <c r="S137" s="139"/>
      <c r="T137" s="140"/>
      <c r="U137" s="139"/>
      <c r="V137" s="140"/>
      <c r="W137" s="34"/>
      <c r="X137" s="141">
        <f t="shared" si="36"/>
        <v>0</v>
      </c>
      <c r="Y137" s="141" t="str">
        <f t="shared" si="37"/>
        <v>Escenario 5</v>
      </c>
      <c r="Z137" s="34">
        <f>IFERROR(VLOOKUP(Y137,Base!$BJ$19:$BL$27,3,0),0)</f>
        <v>38</v>
      </c>
      <c r="AA137" s="143"/>
      <c r="AB137" s="143"/>
      <c r="AC137" s="139"/>
      <c r="AD137" s="140"/>
      <c r="AE137" s="139"/>
      <c r="AF137" s="140"/>
      <c r="AG137" s="139"/>
      <c r="AH137" s="140"/>
      <c r="AI137" s="34" t="str">
        <f t="shared" si="38"/>
        <v>No</v>
      </c>
      <c r="AJ137" s="141">
        <f t="shared" si="39"/>
        <v>0</v>
      </c>
      <c r="AK137" s="141" t="str">
        <f t="shared" si="40"/>
        <v>Escenario 5</v>
      </c>
      <c r="AL137" s="34">
        <f>IFERROR(VLOOKUP(AK137,Base!$BJ$37:$BL$45,3,0),0)</f>
        <v>39</v>
      </c>
      <c r="AM137" s="143" t="e">
        <f>IF(LOOKUP(AK137,Base!$X$8:$BG$8)=AK137,VLOOKUP(B137,Base!E:BG,AL137,0),0)</f>
        <v>#N/A</v>
      </c>
      <c r="AN137" s="143" t="e">
        <v>#N/A</v>
      </c>
      <c r="AP137" s="144" t="e">
        <f t="shared" si="28"/>
        <v>#N/A</v>
      </c>
    </row>
    <row r="138" spans="2:42" ht="12.95" customHeight="1" x14ac:dyDescent="0.25">
      <c r="B138" s="39"/>
      <c r="C138" s="32"/>
      <c r="D138" s="38" t="e">
        <f>VLOOKUP(B138,Base!E:G,3,0)</f>
        <v>#N/A</v>
      </c>
      <c r="E138" s="137"/>
      <c r="F138" s="138" t="str">
        <f>IFERROR(IF(VLOOKUP(B138,Detalle!$A:$AA,$F$1,0)=0,"Sin datos",IFERROR(VLOOKUP(B138,Detalle!$A:$AA,$F$1,0),"Sin datos")),"")</f>
        <v/>
      </c>
      <c r="G138" s="139" t="str">
        <f>IFERROR(IF(VLOOKUP(B138,Detalle!$A:$AA,$G$1,0)=0,"Sin datos",IFERROR(VLOOKUP(B138,Detalle!$A:$AA,$G$1,0),"Sin datos")),"")</f>
        <v/>
      </c>
      <c r="H138" s="140" t="str">
        <f>IFERROR(IF(VLOOKUP(B138,Detalle!$A:$AA,$H$1,0)=0,"Sin datos",IFERROR(VLOOKUP(B138,Detalle!$A:$AA,$H$1,0),"Sin datos")),"")</f>
        <v/>
      </c>
      <c r="I138" s="139" t="str">
        <f>IFERROR(IF(VLOOKUP(B138,Detalle!$A:$AA,$I$1,0)=0,"Sin datos",IFERROR(VLOOKUP(B138,Detalle!$A:$AA,$I$1,0),"Sin datos")),"")</f>
        <v/>
      </c>
      <c r="J138" s="140" t="str">
        <f>IFERROR(IF(VLOOKUP(B138,Detalle!$A:$AA,$J$1,0)=0,"Sin datos",IFERROR(VLOOKUP(B138,Detalle!$A:$AA,$J$1,0),"Sin datos")),"")</f>
        <v/>
      </c>
      <c r="K138" s="34"/>
      <c r="L138" s="141"/>
      <c r="M138" s="142" t="str">
        <f t="shared" si="35"/>
        <v>Falta info</v>
      </c>
      <c r="N138" s="34">
        <f>IFERROR(VLOOKUP(M138,Base!$BJ$28:$BL$36,3,0),0)</f>
        <v>0</v>
      </c>
      <c r="O138" s="143"/>
      <c r="P138" s="143"/>
      <c r="Q138" s="139"/>
      <c r="R138" s="140"/>
      <c r="S138" s="139"/>
      <c r="T138" s="140"/>
      <c r="U138" s="139"/>
      <c r="V138" s="140"/>
      <c r="W138" s="34"/>
      <c r="X138" s="141">
        <f t="shared" si="36"/>
        <v>0</v>
      </c>
      <c r="Y138" s="141" t="str">
        <f t="shared" si="37"/>
        <v>Escenario 5</v>
      </c>
      <c r="Z138" s="34">
        <f>IFERROR(VLOOKUP(Y138,Base!$BJ$19:$BL$27,3,0),0)</f>
        <v>38</v>
      </c>
      <c r="AA138" s="143"/>
      <c r="AB138" s="143"/>
      <c r="AC138" s="139"/>
      <c r="AD138" s="140"/>
      <c r="AE138" s="139"/>
      <c r="AF138" s="140"/>
      <c r="AG138" s="139"/>
      <c r="AH138" s="140"/>
      <c r="AI138" s="34" t="str">
        <f t="shared" si="38"/>
        <v>No</v>
      </c>
      <c r="AJ138" s="141">
        <f t="shared" si="39"/>
        <v>0</v>
      </c>
      <c r="AK138" s="141" t="str">
        <f t="shared" si="40"/>
        <v>Escenario 5</v>
      </c>
      <c r="AL138" s="34">
        <f>IFERROR(VLOOKUP(AK138,Base!$BJ$37:$BL$45,3,0),0)</f>
        <v>39</v>
      </c>
      <c r="AM138" s="143" t="e">
        <f>IF(LOOKUP(AK138,Base!$X$8:$BG$8)=AK138,VLOOKUP(B138,Base!E:BG,AL138,0),0)</f>
        <v>#N/A</v>
      </c>
      <c r="AN138" s="143" t="e">
        <v>#N/A</v>
      </c>
      <c r="AP138" s="144" t="e">
        <f t="shared" si="28"/>
        <v>#N/A</v>
      </c>
    </row>
    <row r="139" spans="2:42" ht="12.95" customHeight="1" x14ac:dyDescent="0.25">
      <c r="B139" s="39"/>
      <c r="C139" s="32"/>
      <c r="D139" s="38" t="e">
        <f>VLOOKUP(B139,Base!E:G,3,0)</f>
        <v>#N/A</v>
      </c>
      <c r="E139" s="137"/>
      <c r="F139" s="138" t="str">
        <f>IFERROR(IF(VLOOKUP(B139,Detalle!$A:$AA,$F$1,0)=0,"Sin datos",IFERROR(VLOOKUP(B139,Detalle!$A:$AA,$F$1,0),"Sin datos")),"")</f>
        <v/>
      </c>
      <c r="G139" s="139" t="str">
        <f>IFERROR(IF(VLOOKUP(B139,Detalle!$A:$AA,$G$1,0)=0,"Sin datos",IFERROR(VLOOKUP(B139,Detalle!$A:$AA,$G$1,0),"Sin datos")),"")</f>
        <v/>
      </c>
      <c r="H139" s="140" t="str">
        <f>IFERROR(IF(VLOOKUP(B139,Detalle!$A:$AA,$H$1,0)=0,"Sin datos",IFERROR(VLOOKUP(B139,Detalle!$A:$AA,$H$1,0),"Sin datos")),"")</f>
        <v/>
      </c>
      <c r="I139" s="139" t="str">
        <f>IFERROR(IF(VLOOKUP(B139,Detalle!$A:$AA,$I$1,0)=0,"Sin datos",IFERROR(VLOOKUP(B139,Detalle!$A:$AA,$I$1,0),"Sin datos")),"")</f>
        <v/>
      </c>
      <c r="J139" s="140" t="str">
        <f>IFERROR(IF(VLOOKUP(B139,Detalle!$A:$AA,$J$1,0)=0,"Sin datos",IFERROR(VLOOKUP(B139,Detalle!$A:$AA,$J$1,0),"Sin datos")),"")</f>
        <v/>
      </c>
      <c r="K139" s="34"/>
      <c r="L139" s="141"/>
      <c r="M139" s="142" t="str">
        <f t="shared" si="35"/>
        <v>Falta info</v>
      </c>
      <c r="N139" s="34">
        <f>IFERROR(VLOOKUP(M139,Base!$BJ$28:$BL$36,3,0),0)</f>
        <v>0</v>
      </c>
      <c r="O139" s="143"/>
      <c r="P139" s="143"/>
      <c r="Q139" s="139"/>
      <c r="R139" s="140"/>
      <c r="S139" s="139"/>
      <c r="T139" s="140"/>
      <c r="U139" s="139"/>
      <c r="V139" s="140"/>
      <c r="W139" s="34"/>
      <c r="X139" s="141">
        <f t="shared" si="36"/>
        <v>0</v>
      </c>
      <c r="Y139" s="141" t="str">
        <f t="shared" si="37"/>
        <v>Escenario 5</v>
      </c>
      <c r="Z139" s="34">
        <f>IFERROR(VLOOKUP(Y139,Base!$BJ$19:$BL$27,3,0),0)</f>
        <v>38</v>
      </c>
      <c r="AA139" s="143"/>
      <c r="AB139" s="143"/>
      <c r="AC139" s="139"/>
      <c r="AD139" s="140"/>
      <c r="AE139" s="139"/>
      <c r="AF139" s="140"/>
      <c r="AG139" s="139"/>
      <c r="AH139" s="140"/>
      <c r="AI139" s="34" t="str">
        <f t="shared" si="38"/>
        <v>No</v>
      </c>
      <c r="AJ139" s="141">
        <f t="shared" si="39"/>
        <v>0</v>
      </c>
      <c r="AK139" s="141" t="str">
        <f t="shared" si="40"/>
        <v>Escenario 5</v>
      </c>
      <c r="AL139" s="34">
        <f>IFERROR(VLOOKUP(AK139,Base!$BJ$37:$BL$45,3,0),0)</f>
        <v>39</v>
      </c>
      <c r="AM139" s="143" t="e">
        <f>IF(LOOKUP(AK139,Base!$X$8:$BG$8)=AK139,VLOOKUP(B139,Base!E:BG,AL139,0),0)</f>
        <v>#N/A</v>
      </c>
      <c r="AN139" s="143" t="e">
        <v>#N/A</v>
      </c>
      <c r="AP139" s="144" t="e">
        <f t="shared" si="28"/>
        <v>#N/A</v>
      </c>
    </row>
    <row r="140" spans="2:42" ht="12.95" customHeight="1" x14ac:dyDescent="0.25">
      <c r="B140" s="39"/>
      <c r="C140" s="32"/>
      <c r="D140" s="38" t="e">
        <f>VLOOKUP(B140,Base!E:G,3,0)</f>
        <v>#N/A</v>
      </c>
      <c r="E140" s="137"/>
      <c r="F140" s="138" t="str">
        <f>IFERROR(IF(VLOOKUP(B140,Detalle!$A:$AA,$F$1,0)=0,"Sin datos",IFERROR(VLOOKUP(B140,Detalle!$A:$AA,$F$1,0),"Sin datos")),"")</f>
        <v/>
      </c>
      <c r="G140" s="139" t="str">
        <f>IFERROR(IF(VLOOKUP(B140,Detalle!$A:$AA,$G$1,0)=0,"Sin datos",IFERROR(VLOOKUP(B140,Detalle!$A:$AA,$G$1,0),"Sin datos")),"")</f>
        <v/>
      </c>
      <c r="H140" s="140" t="str">
        <f>IFERROR(IF(VLOOKUP(B140,Detalle!$A:$AA,$H$1,0)=0,"Sin datos",IFERROR(VLOOKUP(B140,Detalle!$A:$AA,$H$1,0),"Sin datos")),"")</f>
        <v/>
      </c>
      <c r="I140" s="139" t="str">
        <f>IFERROR(IF(VLOOKUP(B140,Detalle!$A:$AA,$I$1,0)=0,"Sin datos",IFERROR(VLOOKUP(B140,Detalle!$A:$AA,$I$1,0),"Sin datos")),"")</f>
        <v/>
      </c>
      <c r="J140" s="140" t="str">
        <f>IFERROR(IF(VLOOKUP(B140,Detalle!$A:$AA,$J$1,0)=0,"Sin datos",IFERROR(VLOOKUP(B140,Detalle!$A:$AA,$J$1,0),"Sin datos")),"")</f>
        <v/>
      </c>
      <c r="K140" s="34"/>
      <c r="L140" s="141"/>
      <c r="M140" s="142" t="str">
        <f t="shared" si="35"/>
        <v>Falta info</v>
      </c>
      <c r="N140" s="34">
        <f>IFERROR(VLOOKUP(M140,Base!$BJ$28:$BL$36,3,0),0)</f>
        <v>0</v>
      </c>
      <c r="O140" s="143"/>
      <c r="P140" s="143"/>
      <c r="Q140" s="139"/>
      <c r="R140" s="140"/>
      <c r="S140" s="139"/>
      <c r="T140" s="140"/>
      <c r="U140" s="139"/>
      <c r="V140" s="140"/>
      <c r="W140" s="34"/>
      <c r="X140" s="141">
        <f t="shared" si="36"/>
        <v>0</v>
      </c>
      <c r="Y140" s="141" t="str">
        <f t="shared" si="37"/>
        <v>Escenario 5</v>
      </c>
      <c r="Z140" s="34">
        <f>IFERROR(VLOOKUP(Y140,Base!$BJ$19:$BL$27,3,0),0)</f>
        <v>38</v>
      </c>
      <c r="AA140" s="143"/>
      <c r="AB140" s="143"/>
      <c r="AC140" s="139"/>
      <c r="AD140" s="140"/>
      <c r="AE140" s="139"/>
      <c r="AF140" s="140"/>
      <c r="AG140" s="139"/>
      <c r="AH140" s="140"/>
      <c r="AI140" s="34" t="str">
        <f t="shared" si="38"/>
        <v>No</v>
      </c>
      <c r="AJ140" s="141">
        <f t="shared" si="39"/>
        <v>0</v>
      </c>
      <c r="AK140" s="141" t="str">
        <f t="shared" si="40"/>
        <v>Escenario 5</v>
      </c>
      <c r="AL140" s="34">
        <f>IFERROR(VLOOKUP(AK140,Base!$BJ$37:$BL$45,3,0),0)</f>
        <v>39</v>
      </c>
      <c r="AM140" s="143" t="e">
        <f>IF(LOOKUP(AK140,Base!$X$8:$BG$8)=AK140,VLOOKUP(B140,Base!E:BG,AL140,0),0)</f>
        <v>#N/A</v>
      </c>
      <c r="AN140" s="143" t="e">
        <v>#N/A</v>
      </c>
      <c r="AP140" s="144" t="e">
        <f t="shared" si="28"/>
        <v>#N/A</v>
      </c>
    </row>
    <row r="141" spans="2:42" ht="12.95" customHeight="1" x14ac:dyDescent="0.25">
      <c r="B141" s="39"/>
      <c r="C141" s="32"/>
      <c r="D141" s="38" t="e">
        <f>VLOOKUP(B141,Base!E:G,3,0)</f>
        <v>#N/A</v>
      </c>
      <c r="E141" s="137"/>
      <c r="F141" s="138" t="str">
        <f>IFERROR(IF(VLOOKUP(B141,Detalle!$A:$AA,$F$1,0)=0,"Sin datos",IFERROR(VLOOKUP(B141,Detalle!$A:$AA,$F$1,0),"Sin datos")),"")</f>
        <v/>
      </c>
      <c r="G141" s="139" t="str">
        <f>IFERROR(IF(VLOOKUP(B141,Detalle!$A:$AA,$G$1,0)=0,"Sin datos",IFERROR(VLOOKUP(B141,Detalle!$A:$AA,$G$1,0),"Sin datos")),"")</f>
        <v/>
      </c>
      <c r="H141" s="140" t="str">
        <f>IFERROR(IF(VLOOKUP(B141,Detalle!$A:$AA,$H$1,0)=0,"Sin datos",IFERROR(VLOOKUP(B141,Detalle!$A:$AA,$H$1,0),"Sin datos")),"")</f>
        <v/>
      </c>
      <c r="I141" s="139" t="str">
        <f>IFERROR(IF(VLOOKUP(B141,Detalle!$A:$AA,$I$1,0)=0,"Sin datos",IFERROR(VLOOKUP(B141,Detalle!$A:$AA,$I$1,0),"Sin datos")),"")</f>
        <v/>
      </c>
      <c r="J141" s="140" t="str">
        <f>IFERROR(IF(VLOOKUP(B141,Detalle!$A:$AA,$J$1,0)=0,"Sin datos",IFERROR(VLOOKUP(B141,Detalle!$A:$AA,$J$1,0),"Sin datos")),"")</f>
        <v/>
      </c>
      <c r="K141" s="34"/>
      <c r="L141" s="141"/>
      <c r="M141" s="142" t="str">
        <f t="shared" si="35"/>
        <v>Falta info</v>
      </c>
      <c r="N141" s="34">
        <f>IFERROR(VLOOKUP(M141,Base!$BJ$28:$BL$36,3,0),0)</f>
        <v>0</v>
      </c>
      <c r="O141" s="143"/>
      <c r="P141" s="143"/>
      <c r="Q141" s="139"/>
      <c r="R141" s="140"/>
      <c r="S141" s="139"/>
      <c r="T141" s="140"/>
      <c r="U141" s="139"/>
      <c r="V141" s="140"/>
      <c r="W141" s="34"/>
      <c r="X141" s="141">
        <f t="shared" si="36"/>
        <v>0</v>
      </c>
      <c r="Y141" s="141" t="str">
        <f t="shared" si="37"/>
        <v>Escenario 5</v>
      </c>
      <c r="Z141" s="34">
        <f>IFERROR(VLOOKUP(Y141,Base!$BJ$19:$BL$27,3,0),0)</f>
        <v>38</v>
      </c>
      <c r="AA141" s="143"/>
      <c r="AB141" s="143"/>
      <c r="AC141" s="139"/>
      <c r="AD141" s="140"/>
      <c r="AE141" s="139"/>
      <c r="AF141" s="140"/>
      <c r="AG141" s="139"/>
      <c r="AH141" s="140"/>
      <c r="AI141" s="34" t="str">
        <f t="shared" si="38"/>
        <v>No</v>
      </c>
      <c r="AJ141" s="141">
        <f t="shared" si="39"/>
        <v>0</v>
      </c>
      <c r="AK141" s="141" t="str">
        <f t="shared" si="40"/>
        <v>Escenario 5</v>
      </c>
      <c r="AL141" s="34">
        <f>IFERROR(VLOOKUP(AK141,Base!$BJ$37:$BL$45,3,0),0)</f>
        <v>39</v>
      </c>
      <c r="AM141" s="143" t="e">
        <f>IF(LOOKUP(AK141,Base!$X$8:$BG$8)=AK141,VLOOKUP(B141,Base!E:BG,AL141,0),0)</f>
        <v>#N/A</v>
      </c>
      <c r="AN141" s="143" t="e">
        <v>#N/A</v>
      </c>
      <c r="AP141" s="144" t="e">
        <f t="shared" si="28"/>
        <v>#N/A</v>
      </c>
    </row>
    <row r="142" spans="2:42" ht="12.95" customHeight="1" x14ac:dyDescent="0.25">
      <c r="B142" s="39"/>
      <c r="C142" s="32"/>
      <c r="D142" s="38" t="e">
        <f>VLOOKUP(B142,Base!E:G,3,0)</f>
        <v>#N/A</v>
      </c>
      <c r="E142" s="137"/>
      <c r="F142" s="138" t="str">
        <f>IFERROR(IF(VLOOKUP(B142,Detalle!$A:$AA,$F$1,0)=0,"Sin datos",IFERROR(VLOOKUP(B142,Detalle!$A:$AA,$F$1,0),"Sin datos")),"")</f>
        <v/>
      </c>
      <c r="G142" s="139" t="str">
        <f>IFERROR(IF(VLOOKUP(B142,Detalle!$A:$AA,$G$1,0)=0,"Sin datos",IFERROR(VLOOKUP(B142,Detalle!$A:$AA,$G$1,0),"Sin datos")),"")</f>
        <v/>
      </c>
      <c r="H142" s="140" t="str">
        <f>IFERROR(IF(VLOOKUP(B142,Detalle!$A:$AA,$H$1,0)=0,"Sin datos",IFERROR(VLOOKUP(B142,Detalle!$A:$AA,$H$1,0),"Sin datos")),"")</f>
        <v/>
      </c>
      <c r="I142" s="139" t="str">
        <f>IFERROR(IF(VLOOKUP(B142,Detalle!$A:$AA,$I$1,0)=0,"Sin datos",IFERROR(VLOOKUP(B142,Detalle!$A:$AA,$I$1,0),"Sin datos")),"")</f>
        <v/>
      </c>
      <c r="J142" s="140" t="str">
        <f>IFERROR(IF(VLOOKUP(B142,Detalle!$A:$AA,$J$1,0)=0,"Sin datos",IFERROR(VLOOKUP(B142,Detalle!$A:$AA,$J$1,0),"Sin datos")),"")</f>
        <v/>
      </c>
      <c r="K142" s="34"/>
      <c r="L142" s="141"/>
      <c r="M142" s="142" t="str">
        <f t="shared" si="35"/>
        <v>Falta info</v>
      </c>
      <c r="N142" s="34">
        <f>IFERROR(VLOOKUP(M142,Base!$BJ$28:$BL$36,3,0),0)</f>
        <v>0</v>
      </c>
      <c r="O142" s="143"/>
      <c r="P142" s="143"/>
      <c r="Q142" s="139"/>
      <c r="R142" s="140"/>
      <c r="S142" s="139"/>
      <c r="T142" s="140"/>
      <c r="U142" s="139"/>
      <c r="V142" s="140"/>
      <c r="W142" s="34"/>
      <c r="X142" s="141">
        <f t="shared" si="36"/>
        <v>0</v>
      </c>
      <c r="Y142" s="141" t="str">
        <f t="shared" si="37"/>
        <v>Escenario 5</v>
      </c>
      <c r="Z142" s="34">
        <f>IFERROR(VLOOKUP(Y142,Base!$BJ$19:$BL$27,3,0),0)</f>
        <v>38</v>
      </c>
      <c r="AA142" s="143"/>
      <c r="AB142" s="143"/>
      <c r="AC142" s="139"/>
      <c r="AD142" s="140"/>
      <c r="AE142" s="139"/>
      <c r="AF142" s="140"/>
      <c r="AG142" s="139"/>
      <c r="AH142" s="140"/>
      <c r="AI142" s="34" t="str">
        <f t="shared" si="38"/>
        <v>No</v>
      </c>
      <c r="AJ142" s="141">
        <f t="shared" si="39"/>
        <v>0</v>
      </c>
      <c r="AK142" s="141" t="str">
        <f t="shared" si="40"/>
        <v>Escenario 5</v>
      </c>
      <c r="AL142" s="34">
        <f>IFERROR(VLOOKUP(AK142,Base!$BJ$37:$BL$45,3,0),0)</f>
        <v>39</v>
      </c>
      <c r="AM142" s="143" t="e">
        <f>IF(LOOKUP(AK142,Base!$X$8:$BG$8)=AK142,VLOOKUP(B142,Base!E:BG,AL142,0),0)</f>
        <v>#N/A</v>
      </c>
      <c r="AN142" s="143" t="e">
        <v>#N/A</v>
      </c>
      <c r="AP142" s="144" t="e">
        <f t="shared" si="28"/>
        <v>#N/A</v>
      </c>
    </row>
    <row r="143" spans="2:42" ht="12.95" customHeight="1" x14ac:dyDescent="0.25">
      <c r="B143" s="39"/>
      <c r="C143" s="32"/>
      <c r="D143" s="38" t="e">
        <f>VLOOKUP(B143,Base!E:G,3,0)</f>
        <v>#N/A</v>
      </c>
      <c r="E143" s="137"/>
      <c r="F143" s="138" t="str">
        <f>IFERROR(IF(VLOOKUP(B143,Detalle!$A:$AA,$F$1,0)=0,"Sin datos",IFERROR(VLOOKUP(B143,Detalle!$A:$AA,$F$1,0),"Sin datos")),"")</f>
        <v/>
      </c>
      <c r="G143" s="139" t="str">
        <f>IFERROR(IF(VLOOKUP(B143,Detalle!$A:$AA,$G$1,0)=0,"Sin datos",IFERROR(VLOOKUP(B143,Detalle!$A:$AA,$G$1,0),"Sin datos")),"")</f>
        <v/>
      </c>
      <c r="H143" s="140" t="str">
        <f>IFERROR(IF(VLOOKUP(B143,Detalle!$A:$AA,$H$1,0)=0,"Sin datos",IFERROR(VLOOKUP(B143,Detalle!$A:$AA,$H$1,0),"Sin datos")),"")</f>
        <v/>
      </c>
      <c r="I143" s="139" t="str">
        <f>IFERROR(IF(VLOOKUP(B143,Detalle!$A:$AA,$I$1,0)=0,"Sin datos",IFERROR(VLOOKUP(B143,Detalle!$A:$AA,$I$1,0),"Sin datos")),"")</f>
        <v/>
      </c>
      <c r="J143" s="140" t="str">
        <f>IFERROR(IF(VLOOKUP(B143,Detalle!$A:$AA,$J$1,0)=0,"Sin datos",IFERROR(VLOOKUP(B143,Detalle!$A:$AA,$J$1,0),"Sin datos")),"")</f>
        <v/>
      </c>
      <c r="K143" s="34"/>
      <c r="L143" s="141"/>
      <c r="M143" s="142" t="str">
        <f t="shared" si="35"/>
        <v>Falta info</v>
      </c>
      <c r="N143" s="34">
        <f>IFERROR(VLOOKUP(M143,Base!$BJ$28:$BL$36,3,0),0)</f>
        <v>0</v>
      </c>
      <c r="O143" s="143"/>
      <c r="P143" s="143"/>
      <c r="Q143" s="139"/>
      <c r="R143" s="140"/>
      <c r="S143" s="139"/>
      <c r="T143" s="140"/>
      <c r="U143" s="139"/>
      <c r="V143" s="140"/>
      <c r="W143" s="34"/>
      <c r="X143" s="141">
        <f t="shared" si="36"/>
        <v>0</v>
      </c>
      <c r="Y143" s="141" t="str">
        <f t="shared" si="37"/>
        <v>Escenario 5</v>
      </c>
      <c r="Z143" s="34">
        <f>IFERROR(VLOOKUP(Y143,Base!$BJ$19:$BL$27,3,0),0)</f>
        <v>38</v>
      </c>
      <c r="AA143" s="143"/>
      <c r="AB143" s="143"/>
      <c r="AC143" s="139"/>
      <c r="AD143" s="140"/>
      <c r="AE143" s="139"/>
      <c r="AF143" s="140"/>
      <c r="AG143" s="139"/>
      <c r="AH143" s="140"/>
      <c r="AI143" s="34" t="str">
        <f t="shared" si="38"/>
        <v>No</v>
      </c>
      <c r="AJ143" s="141">
        <f t="shared" si="39"/>
        <v>0</v>
      </c>
      <c r="AK143" s="141" t="str">
        <f t="shared" si="40"/>
        <v>Escenario 5</v>
      </c>
      <c r="AL143" s="34">
        <f>IFERROR(VLOOKUP(AK143,Base!$BJ$37:$BL$45,3,0),0)</f>
        <v>39</v>
      </c>
      <c r="AM143" s="143" t="e">
        <f>IF(LOOKUP(AK143,Base!$X$8:$BG$8)=AK143,VLOOKUP(B143,Base!E:BG,AL143,0),0)</f>
        <v>#N/A</v>
      </c>
      <c r="AN143" s="143" t="e">
        <v>#N/A</v>
      </c>
      <c r="AP143" s="144" t="e">
        <f t="shared" si="28"/>
        <v>#N/A</v>
      </c>
    </row>
    <row r="144" spans="2:42" ht="12.95" customHeight="1" x14ac:dyDescent="0.25">
      <c r="B144" s="39"/>
      <c r="C144" s="32"/>
      <c r="D144" s="38" t="e">
        <f>VLOOKUP(B144,Base!E:G,3,0)</f>
        <v>#N/A</v>
      </c>
      <c r="E144" s="137"/>
      <c r="F144" s="138" t="str">
        <f>IFERROR(IF(VLOOKUP(B144,Detalle!$A:$AA,$F$1,0)=0,"Sin datos",IFERROR(VLOOKUP(B144,Detalle!$A:$AA,$F$1,0),"Sin datos")),"")</f>
        <v/>
      </c>
      <c r="G144" s="139" t="str">
        <f>IFERROR(IF(VLOOKUP(B144,Detalle!$A:$AA,$G$1,0)=0,"Sin datos",IFERROR(VLOOKUP(B144,Detalle!$A:$AA,$G$1,0),"Sin datos")),"")</f>
        <v/>
      </c>
      <c r="H144" s="140" t="str">
        <f>IFERROR(IF(VLOOKUP(B144,Detalle!$A:$AA,$H$1,0)=0,"Sin datos",IFERROR(VLOOKUP(B144,Detalle!$A:$AA,$H$1,0),"Sin datos")),"")</f>
        <v/>
      </c>
      <c r="I144" s="139" t="str">
        <f>IFERROR(IF(VLOOKUP(B144,Detalle!$A:$AA,$I$1,0)=0,"Sin datos",IFERROR(VLOOKUP(B144,Detalle!$A:$AA,$I$1,0),"Sin datos")),"")</f>
        <v/>
      </c>
      <c r="J144" s="140" t="str">
        <f>IFERROR(IF(VLOOKUP(B144,Detalle!$A:$AA,$J$1,0)=0,"Sin datos",IFERROR(VLOOKUP(B144,Detalle!$A:$AA,$J$1,0),"Sin datos")),"")</f>
        <v/>
      </c>
      <c r="K144" s="34"/>
      <c r="L144" s="141"/>
      <c r="M144" s="142" t="str">
        <f t="shared" si="35"/>
        <v>Falta info</v>
      </c>
      <c r="N144" s="34">
        <f>IFERROR(VLOOKUP(M144,Base!$BJ$28:$BL$36,3,0),0)</f>
        <v>0</v>
      </c>
      <c r="O144" s="143"/>
      <c r="P144" s="143"/>
      <c r="Q144" s="139"/>
      <c r="R144" s="140"/>
      <c r="S144" s="139"/>
      <c r="T144" s="140"/>
      <c r="U144" s="139"/>
      <c r="V144" s="140"/>
      <c r="W144" s="34"/>
      <c r="X144" s="141">
        <f t="shared" si="36"/>
        <v>0</v>
      </c>
      <c r="Y144" s="141" t="str">
        <f t="shared" si="37"/>
        <v>Escenario 5</v>
      </c>
      <c r="Z144" s="34">
        <f>IFERROR(VLOOKUP(Y144,Base!$BJ$19:$BL$27,3,0),0)</f>
        <v>38</v>
      </c>
      <c r="AA144" s="143"/>
      <c r="AB144" s="143"/>
      <c r="AC144" s="139"/>
      <c r="AD144" s="140"/>
      <c r="AE144" s="139"/>
      <c r="AF144" s="140"/>
      <c r="AG144" s="139"/>
      <c r="AH144" s="140"/>
      <c r="AI144" s="34" t="str">
        <f t="shared" si="38"/>
        <v>No</v>
      </c>
      <c r="AJ144" s="141">
        <f t="shared" si="39"/>
        <v>0</v>
      </c>
      <c r="AK144" s="141" t="str">
        <f t="shared" si="40"/>
        <v>Escenario 5</v>
      </c>
      <c r="AL144" s="34">
        <f>IFERROR(VLOOKUP(AK144,Base!$BJ$37:$BL$45,3,0),0)</f>
        <v>39</v>
      </c>
      <c r="AM144" s="143" t="e">
        <f>IF(LOOKUP(AK144,Base!$X$8:$BG$8)=AK144,VLOOKUP(B144,Base!E:BG,AL144,0),0)</f>
        <v>#N/A</v>
      </c>
      <c r="AN144" s="143" t="e">
        <v>#N/A</v>
      </c>
    </row>
    <row r="145" spans="2:40" ht="12.95" customHeight="1" x14ac:dyDescent="0.25">
      <c r="B145" s="39"/>
      <c r="C145" s="32"/>
      <c r="D145" s="38" t="e">
        <f>VLOOKUP(B145,Base!E:G,3,0)</f>
        <v>#N/A</v>
      </c>
      <c r="E145" s="137"/>
      <c r="F145" s="138" t="str">
        <f>IFERROR(IF(VLOOKUP(B145,Detalle!$A:$AA,$F$1,0)=0,"Sin datos",IFERROR(VLOOKUP(B145,Detalle!$A:$AA,$F$1,0),"Sin datos")),"")</f>
        <v/>
      </c>
      <c r="G145" s="139" t="str">
        <f>IFERROR(IF(VLOOKUP(B145,Detalle!$A:$AA,$G$1,0)=0,"Sin datos",IFERROR(VLOOKUP(B145,Detalle!$A:$AA,$G$1,0),"Sin datos")),"")</f>
        <v/>
      </c>
      <c r="H145" s="140" t="str">
        <f>IFERROR(IF(VLOOKUP(B145,Detalle!$A:$AA,$H$1,0)=0,"Sin datos",IFERROR(VLOOKUP(B145,Detalle!$A:$AA,$H$1,0),"Sin datos")),"")</f>
        <v/>
      </c>
      <c r="I145" s="139" t="str">
        <f>IFERROR(IF(VLOOKUP(B145,Detalle!$A:$AA,$I$1,0)=0,"Sin datos",IFERROR(VLOOKUP(B145,Detalle!$A:$AA,$I$1,0),"Sin datos")),"")</f>
        <v/>
      </c>
      <c r="J145" s="140" t="str">
        <f>IFERROR(IF(VLOOKUP(B145,Detalle!$A:$AA,$J$1,0)=0,"Sin datos",IFERROR(VLOOKUP(B145,Detalle!$A:$AA,$J$1,0),"Sin datos")),"")</f>
        <v/>
      </c>
      <c r="K145" s="34"/>
      <c r="L145" s="141"/>
      <c r="M145" s="142" t="str">
        <f t="shared" si="35"/>
        <v>Falta info</v>
      </c>
      <c r="N145" s="34">
        <f>IFERROR(VLOOKUP(M145,Base!$BJ$28:$BL$36,3,0),0)</f>
        <v>0</v>
      </c>
      <c r="O145" s="143"/>
      <c r="P145" s="143"/>
      <c r="Q145" s="139"/>
      <c r="R145" s="140"/>
      <c r="S145" s="139"/>
      <c r="T145" s="140"/>
      <c r="U145" s="139"/>
      <c r="V145" s="140"/>
      <c r="W145" s="34"/>
      <c r="X145" s="141">
        <f t="shared" si="36"/>
        <v>0</v>
      </c>
      <c r="Y145" s="141" t="str">
        <f t="shared" si="37"/>
        <v>Escenario 5</v>
      </c>
      <c r="Z145" s="34">
        <f>IFERROR(VLOOKUP(Y145,Base!$BJ$19:$BL$27,3,0),0)</f>
        <v>38</v>
      </c>
      <c r="AA145" s="143"/>
      <c r="AB145" s="143"/>
      <c r="AC145" s="139"/>
      <c r="AD145" s="140"/>
      <c r="AE145" s="139"/>
      <c r="AF145" s="140"/>
      <c r="AG145" s="139"/>
      <c r="AH145" s="140"/>
      <c r="AI145" s="34" t="str">
        <f t="shared" si="38"/>
        <v>No</v>
      </c>
      <c r="AJ145" s="141">
        <f t="shared" si="39"/>
        <v>0</v>
      </c>
      <c r="AK145" s="141" t="str">
        <f t="shared" si="40"/>
        <v>Escenario 5</v>
      </c>
      <c r="AL145" s="34">
        <f>IFERROR(VLOOKUP(AK145,Base!$BJ$37:$BL$45,3,0),0)</f>
        <v>39</v>
      </c>
      <c r="AM145" s="143" t="e">
        <f>IF(LOOKUP(AK145,Base!$X$8:$BG$8)=AK145,VLOOKUP(B145,Base!E:BG,AL145,0),0)</f>
        <v>#N/A</v>
      </c>
      <c r="AN145" s="143" t="e">
        <v>#N/A</v>
      </c>
    </row>
    <row r="146" spans="2:40" ht="12.95" customHeight="1" x14ac:dyDescent="0.25">
      <c r="B146" s="39"/>
      <c r="C146" s="32"/>
      <c r="D146" s="38" t="e">
        <f>VLOOKUP(B146,Base!E:G,3,0)</f>
        <v>#N/A</v>
      </c>
      <c r="E146" s="137"/>
      <c r="F146" s="138" t="str">
        <f>IFERROR(IF(VLOOKUP(B146,Detalle!$A:$AA,$F$1,0)=0,"Sin datos",IFERROR(VLOOKUP(B146,Detalle!$A:$AA,$F$1,0),"Sin datos")),"")</f>
        <v/>
      </c>
      <c r="G146" s="139" t="str">
        <f>IFERROR(IF(VLOOKUP(B146,Detalle!$A:$AA,$G$1,0)=0,"Sin datos",IFERROR(VLOOKUP(B146,Detalle!$A:$AA,$G$1,0),"Sin datos")),"")</f>
        <v/>
      </c>
      <c r="H146" s="140" t="str">
        <f>IFERROR(IF(VLOOKUP(B146,Detalle!$A:$AA,$H$1,0)=0,"Sin datos",IFERROR(VLOOKUP(B146,Detalle!$A:$AA,$H$1,0),"Sin datos")),"")</f>
        <v/>
      </c>
      <c r="I146" s="139" t="str">
        <f>IFERROR(IF(VLOOKUP(B146,Detalle!$A:$AA,$I$1,0)=0,"Sin datos",IFERROR(VLOOKUP(B146,Detalle!$A:$AA,$I$1,0),"Sin datos")),"")</f>
        <v/>
      </c>
      <c r="J146" s="140" t="str">
        <f>IFERROR(IF(VLOOKUP(B146,Detalle!$A:$AA,$J$1,0)=0,"Sin datos",IFERROR(VLOOKUP(B146,Detalle!$A:$AA,$J$1,0),"Sin datos")),"")</f>
        <v/>
      </c>
      <c r="K146" s="34"/>
      <c r="L146" s="141"/>
      <c r="M146" s="142" t="str">
        <f t="shared" si="35"/>
        <v>Falta info</v>
      </c>
      <c r="N146" s="34">
        <f>IFERROR(VLOOKUP(M146,Base!$BJ$28:$BL$36,3,0),0)</f>
        <v>0</v>
      </c>
      <c r="O146" s="143"/>
      <c r="P146" s="143"/>
      <c r="Q146" s="139"/>
      <c r="R146" s="140"/>
      <c r="S146" s="139"/>
      <c r="T146" s="140"/>
      <c r="U146" s="139"/>
      <c r="V146" s="140"/>
      <c r="W146" s="34"/>
      <c r="X146" s="141">
        <f t="shared" si="36"/>
        <v>0</v>
      </c>
      <c r="Y146" s="141" t="str">
        <f t="shared" si="37"/>
        <v>Escenario 5</v>
      </c>
      <c r="Z146" s="34">
        <f>IFERROR(VLOOKUP(Y146,Base!$BJ$19:$BL$27,3,0),0)</f>
        <v>38</v>
      </c>
      <c r="AA146" s="143"/>
      <c r="AB146" s="143"/>
      <c r="AC146" s="139"/>
      <c r="AD146" s="140"/>
      <c r="AE146" s="139"/>
      <c r="AF146" s="140"/>
      <c r="AG146" s="139"/>
      <c r="AH146" s="140"/>
      <c r="AI146" s="34" t="str">
        <f t="shared" si="38"/>
        <v>No</v>
      </c>
      <c r="AJ146" s="141">
        <f t="shared" si="39"/>
        <v>0</v>
      </c>
      <c r="AK146" s="141" t="str">
        <f t="shared" si="40"/>
        <v>Escenario 5</v>
      </c>
      <c r="AL146" s="34">
        <f>IFERROR(VLOOKUP(AK146,Base!$BJ$37:$BL$45,3,0),0)</f>
        <v>39</v>
      </c>
      <c r="AM146" s="143" t="e">
        <f>IF(LOOKUP(AK146,Base!$X$8:$BG$8)=AK146,VLOOKUP(B146,Base!E:BG,AL146,0),0)</f>
        <v>#N/A</v>
      </c>
      <c r="AN146" s="143" t="e">
        <v>#N/A</v>
      </c>
    </row>
    <row r="147" spans="2:40" ht="12.95" customHeight="1" x14ac:dyDescent="0.25">
      <c r="B147" s="39"/>
      <c r="C147" s="32"/>
      <c r="D147" s="38" t="e">
        <f>VLOOKUP(B147,Base!E:G,3,0)</f>
        <v>#N/A</v>
      </c>
      <c r="E147" s="137"/>
      <c r="F147" s="138" t="str">
        <f>IFERROR(IF(VLOOKUP(B147,Detalle!$A:$AA,$F$1,0)=0,"Sin datos",IFERROR(VLOOKUP(B147,Detalle!$A:$AA,$F$1,0),"Sin datos")),"")</f>
        <v/>
      </c>
      <c r="G147" s="139" t="str">
        <f>IFERROR(IF(VLOOKUP(B147,Detalle!$A:$AA,$G$1,0)=0,"Sin datos",IFERROR(VLOOKUP(B147,Detalle!$A:$AA,$G$1,0),"Sin datos")),"")</f>
        <v/>
      </c>
      <c r="H147" s="140" t="str">
        <f>IFERROR(IF(VLOOKUP(B147,Detalle!$A:$AA,$H$1,0)=0,"Sin datos",IFERROR(VLOOKUP(B147,Detalle!$A:$AA,$H$1,0),"Sin datos")),"")</f>
        <v/>
      </c>
      <c r="I147" s="139" t="str">
        <f>IFERROR(IF(VLOOKUP(B147,Detalle!$A:$AA,$I$1,0)=0,"Sin datos",IFERROR(VLOOKUP(B147,Detalle!$A:$AA,$I$1,0),"Sin datos")),"")</f>
        <v/>
      </c>
      <c r="J147" s="140" t="str">
        <f>IFERROR(IF(VLOOKUP(B147,Detalle!$A:$AA,$J$1,0)=0,"Sin datos",IFERROR(VLOOKUP(B147,Detalle!$A:$AA,$J$1,0),"Sin datos")),"")</f>
        <v/>
      </c>
      <c r="K147" s="34"/>
      <c r="L147" s="141"/>
      <c r="M147" s="142" t="str">
        <f t="shared" si="35"/>
        <v>Falta info</v>
      </c>
      <c r="N147" s="34">
        <f>IFERROR(VLOOKUP(M147,Base!$BJ$28:$BL$36,3,0),0)</f>
        <v>0</v>
      </c>
      <c r="O147" s="143"/>
      <c r="P147" s="143"/>
      <c r="Q147" s="139"/>
      <c r="R147" s="140"/>
      <c r="S147" s="139"/>
      <c r="T147" s="140"/>
      <c r="U147" s="139"/>
      <c r="V147" s="140"/>
      <c r="W147" s="34"/>
      <c r="X147" s="141">
        <f t="shared" si="36"/>
        <v>0</v>
      </c>
      <c r="Y147" s="141" t="str">
        <f t="shared" si="37"/>
        <v>Escenario 5</v>
      </c>
      <c r="Z147" s="34">
        <f>IFERROR(VLOOKUP(Y147,Base!$BJ$19:$BL$27,3,0),0)</f>
        <v>38</v>
      </c>
      <c r="AA147" s="143"/>
      <c r="AB147" s="143"/>
      <c r="AC147" s="139"/>
      <c r="AD147" s="140"/>
      <c r="AE147" s="139"/>
      <c r="AF147" s="140"/>
      <c r="AG147" s="139"/>
      <c r="AH147" s="140"/>
      <c r="AI147" s="34" t="str">
        <f t="shared" si="38"/>
        <v>No</v>
      </c>
      <c r="AJ147" s="141">
        <f t="shared" si="39"/>
        <v>0</v>
      </c>
      <c r="AK147" s="141" t="str">
        <f t="shared" si="40"/>
        <v>Escenario 5</v>
      </c>
      <c r="AL147" s="34">
        <f>IFERROR(VLOOKUP(AK147,Base!$BJ$37:$BL$45,3,0),0)</f>
        <v>39</v>
      </c>
      <c r="AM147" s="143" t="e">
        <f>IF(LOOKUP(AK147,Base!$X$8:$BG$8)=AK147,VLOOKUP(B147,Base!E:BG,AL147,0),0)</f>
        <v>#N/A</v>
      </c>
      <c r="AN147" s="143" t="e">
        <v>#N/A</v>
      </c>
    </row>
    <row r="148" spans="2:40" ht="12.95" customHeight="1" x14ac:dyDescent="0.25">
      <c r="B148" s="39"/>
      <c r="C148" s="32"/>
      <c r="D148" s="38" t="e">
        <f>VLOOKUP(B148,Base!E:G,3,0)</f>
        <v>#N/A</v>
      </c>
      <c r="E148" s="137"/>
      <c r="F148" s="138" t="str">
        <f>IFERROR(IF(VLOOKUP(B148,Detalle!$A:$AA,$F$1,0)=0,"Sin datos",IFERROR(VLOOKUP(B148,Detalle!$A:$AA,$F$1,0),"Sin datos")),"")</f>
        <v/>
      </c>
      <c r="G148" s="139" t="str">
        <f>IFERROR(IF(VLOOKUP(B148,Detalle!$A:$AA,$G$1,0)=0,"Sin datos",IFERROR(VLOOKUP(B148,Detalle!$A:$AA,$G$1,0),"Sin datos")),"")</f>
        <v/>
      </c>
      <c r="H148" s="140" t="str">
        <f>IFERROR(IF(VLOOKUP(B148,Detalle!$A:$AA,$H$1,0)=0,"Sin datos",IFERROR(VLOOKUP(B148,Detalle!$A:$AA,$H$1,0),"Sin datos")),"")</f>
        <v/>
      </c>
      <c r="I148" s="139" t="str">
        <f>IFERROR(IF(VLOOKUP(B148,Detalle!$A:$AA,$I$1,0)=0,"Sin datos",IFERROR(VLOOKUP(B148,Detalle!$A:$AA,$I$1,0),"Sin datos")),"")</f>
        <v/>
      </c>
      <c r="J148" s="140" t="str">
        <f>IFERROR(IF(VLOOKUP(B148,Detalle!$A:$AA,$J$1,0)=0,"Sin datos",IFERROR(VLOOKUP(B148,Detalle!$A:$AA,$J$1,0),"Sin datos")),"")</f>
        <v/>
      </c>
      <c r="K148" s="34"/>
      <c r="L148" s="141"/>
      <c r="M148" s="142" t="str">
        <f t="shared" si="35"/>
        <v>Falta info</v>
      </c>
      <c r="N148" s="34">
        <f>IFERROR(VLOOKUP(M148,Base!$BJ$28:$BL$36,3,0),0)</f>
        <v>0</v>
      </c>
      <c r="O148" s="143"/>
      <c r="P148" s="143"/>
      <c r="Q148" s="139"/>
      <c r="R148" s="140"/>
      <c r="S148" s="139"/>
      <c r="T148" s="140"/>
      <c r="U148" s="139"/>
      <c r="V148" s="140"/>
      <c r="W148" s="34"/>
      <c r="X148" s="141">
        <f t="shared" si="36"/>
        <v>0</v>
      </c>
      <c r="Y148" s="141" t="str">
        <f t="shared" si="37"/>
        <v>Escenario 5</v>
      </c>
      <c r="Z148" s="34">
        <f>IFERROR(VLOOKUP(Y148,Base!$BJ$19:$BL$27,3,0),0)</f>
        <v>38</v>
      </c>
      <c r="AA148" s="143"/>
      <c r="AB148" s="143"/>
      <c r="AC148" s="139"/>
      <c r="AD148" s="140"/>
      <c r="AE148" s="139"/>
      <c r="AF148" s="140"/>
      <c r="AG148" s="139"/>
      <c r="AH148" s="140"/>
      <c r="AI148" s="34" t="str">
        <f t="shared" si="38"/>
        <v>No</v>
      </c>
      <c r="AJ148" s="141">
        <f t="shared" si="39"/>
        <v>0</v>
      </c>
      <c r="AK148" s="141" t="str">
        <f t="shared" si="40"/>
        <v>Escenario 5</v>
      </c>
      <c r="AL148" s="34">
        <f>IFERROR(VLOOKUP(AK148,Base!$BJ$37:$BL$45,3,0),0)</f>
        <v>39</v>
      </c>
      <c r="AM148" s="143" t="e">
        <f>IF(LOOKUP(AK148,Base!$X$8:$BG$8)=AK148,VLOOKUP(B148,Base!E:BG,AL148,0),0)</f>
        <v>#N/A</v>
      </c>
      <c r="AN148" s="143" t="e">
        <v>#N/A</v>
      </c>
    </row>
    <row r="149" spans="2:40" ht="12.95" customHeight="1" x14ac:dyDescent="0.25">
      <c r="B149" s="39"/>
      <c r="C149" s="32"/>
      <c r="D149" s="38" t="e">
        <f>VLOOKUP(B149,Base!E:G,3,0)</f>
        <v>#N/A</v>
      </c>
      <c r="E149" s="137"/>
      <c r="F149" s="138" t="str">
        <f>IFERROR(IF(VLOOKUP(B149,Detalle!$A:$AA,$F$1,0)=0,"Sin datos",IFERROR(VLOOKUP(B149,Detalle!$A:$AA,$F$1,0),"Sin datos")),"")</f>
        <v/>
      </c>
      <c r="G149" s="139" t="str">
        <f>IFERROR(IF(VLOOKUP(B149,Detalle!$A:$AA,$G$1,0)=0,"Sin datos",IFERROR(VLOOKUP(B149,Detalle!$A:$AA,$G$1,0),"Sin datos")),"")</f>
        <v/>
      </c>
      <c r="H149" s="140" t="str">
        <f>IFERROR(IF(VLOOKUP(B149,Detalle!$A:$AA,$H$1,0)=0,"Sin datos",IFERROR(VLOOKUP(B149,Detalle!$A:$AA,$H$1,0),"Sin datos")),"")</f>
        <v/>
      </c>
      <c r="I149" s="139" t="str">
        <f>IFERROR(IF(VLOOKUP(B149,Detalle!$A:$AA,$I$1,0)=0,"Sin datos",IFERROR(VLOOKUP(B149,Detalle!$A:$AA,$I$1,0),"Sin datos")),"")</f>
        <v/>
      </c>
      <c r="J149" s="140" t="str">
        <f>IFERROR(IF(VLOOKUP(B149,Detalle!$A:$AA,$J$1,0)=0,"Sin datos",IFERROR(VLOOKUP(B149,Detalle!$A:$AA,$J$1,0),"Sin datos")),"")</f>
        <v/>
      </c>
      <c r="K149" s="34"/>
      <c r="L149" s="141"/>
      <c r="M149" s="142" t="str">
        <f t="shared" si="35"/>
        <v>Falta info</v>
      </c>
      <c r="N149" s="34">
        <f>IFERROR(VLOOKUP(M149,Base!$BJ$28:$BL$36,3,0),0)</f>
        <v>0</v>
      </c>
      <c r="O149" s="143"/>
      <c r="P149" s="143"/>
      <c r="Q149" s="139"/>
      <c r="R149" s="140"/>
      <c r="S149" s="139"/>
      <c r="T149" s="140"/>
      <c r="U149" s="139"/>
      <c r="V149" s="140"/>
      <c r="W149" s="34"/>
      <c r="X149" s="141">
        <f t="shared" si="36"/>
        <v>0</v>
      </c>
      <c r="Y149" s="141" t="str">
        <f t="shared" si="37"/>
        <v>Escenario 5</v>
      </c>
      <c r="Z149" s="34">
        <f>IFERROR(VLOOKUP(Y149,Base!$BJ$19:$BL$27,3,0),0)</f>
        <v>38</v>
      </c>
      <c r="AA149" s="143"/>
      <c r="AB149" s="143"/>
      <c r="AC149" s="139"/>
      <c r="AD149" s="140"/>
      <c r="AE149" s="139"/>
      <c r="AF149" s="140"/>
      <c r="AG149" s="139"/>
      <c r="AH149" s="140"/>
      <c r="AI149" s="34" t="str">
        <f t="shared" si="38"/>
        <v>No</v>
      </c>
      <c r="AJ149" s="141">
        <f t="shared" si="39"/>
        <v>0</v>
      </c>
      <c r="AK149" s="141" t="str">
        <f t="shared" si="40"/>
        <v>Escenario 5</v>
      </c>
      <c r="AL149" s="34">
        <f>IFERROR(VLOOKUP(AK149,Base!$BJ$37:$BL$45,3,0),0)</f>
        <v>39</v>
      </c>
      <c r="AM149" s="143" t="e">
        <f>IF(LOOKUP(AK149,Base!$X$8:$BG$8)=AK149,VLOOKUP(B149,Base!E:BG,AL149,0),0)</f>
        <v>#N/A</v>
      </c>
      <c r="AN149" s="143" t="e">
        <v>#N/A</v>
      </c>
    </row>
    <row r="150" spans="2:40" ht="12.95" customHeight="1" x14ac:dyDescent="0.25">
      <c r="B150" s="39"/>
      <c r="C150" s="32"/>
      <c r="D150" s="38" t="e">
        <f>VLOOKUP(B150,Base!E:G,3,0)</f>
        <v>#N/A</v>
      </c>
      <c r="E150" s="137"/>
      <c r="F150" s="138" t="str">
        <f>IFERROR(IF(VLOOKUP(B150,Detalle!$A:$AA,$F$1,0)=0,"Sin datos",IFERROR(VLOOKUP(B150,Detalle!$A:$AA,$F$1,0),"Sin datos")),"")</f>
        <v/>
      </c>
      <c r="G150" s="139" t="str">
        <f>IFERROR(IF(VLOOKUP(B150,Detalle!$A:$AA,$G$1,0)=0,"Sin datos",IFERROR(VLOOKUP(B150,Detalle!$A:$AA,$G$1,0),"Sin datos")),"")</f>
        <v/>
      </c>
      <c r="H150" s="140" t="str">
        <f>IFERROR(IF(VLOOKUP(B150,Detalle!$A:$AA,$H$1,0)=0,"Sin datos",IFERROR(VLOOKUP(B150,Detalle!$A:$AA,$H$1,0),"Sin datos")),"")</f>
        <v/>
      </c>
      <c r="I150" s="139" t="str">
        <f>IFERROR(IF(VLOOKUP(B150,Detalle!$A:$AA,$I$1,0)=0,"Sin datos",IFERROR(VLOOKUP(B150,Detalle!$A:$AA,$I$1,0),"Sin datos")),"")</f>
        <v/>
      </c>
      <c r="J150" s="140" t="str">
        <f>IFERROR(IF(VLOOKUP(B150,Detalle!$A:$AA,$J$1,0)=0,"Sin datos",IFERROR(VLOOKUP(B150,Detalle!$A:$AA,$J$1,0),"Sin datos")),"")</f>
        <v/>
      </c>
      <c r="K150" s="34"/>
      <c r="L150" s="141"/>
      <c r="M150" s="142" t="str">
        <f t="shared" si="35"/>
        <v>Falta info</v>
      </c>
      <c r="N150" s="34">
        <f>IFERROR(VLOOKUP(M150,Base!$BJ$28:$BL$36,3,0),0)</f>
        <v>0</v>
      </c>
      <c r="O150" s="143"/>
      <c r="P150" s="143"/>
      <c r="Q150" s="139"/>
      <c r="R150" s="140"/>
      <c r="S150" s="139"/>
      <c r="T150" s="140"/>
      <c r="U150" s="139"/>
      <c r="V150" s="140"/>
      <c r="W150" s="34"/>
      <c r="X150" s="141">
        <f t="shared" si="36"/>
        <v>0</v>
      </c>
      <c r="Y150" s="141" t="str">
        <f t="shared" si="37"/>
        <v>Escenario 5</v>
      </c>
      <c r="Z150" s="34">
        <f>IFERROR(VLOOKUP(Y150,Base!$BJ$19:$BL$27,3,0),0)</f>
        <v>38</v>
      </c>
      <c r="AA150" s="143"/>
      <c r="AB150" s="143"/>
      <c r="AC150" s="139"/>
      <c r="AD150" s="140"/>
      <c r="AE150" s="139"/>
      <c r="AF150" s="140"/>
      <c r="AG150" s="139"/>
      <c r="AH150" s="140"/>
      <c r="AI150" s="34" t="str">
        <f t="shared" si="38"/>
        <v>No</v>
      </c>
      <c r="AJ150" s="141">
        <f t="shared" si="39"/>
        <v>0</v>
      </c>
      <c r="AK150" s="141" t="str">
        <f t="shared" si="40"/>
        <v>Escenario 5</v>
      </c>
      <c r="AL150" s="34">
        <f>IFERROR(VLOOKUP(AK150,Base!$BJ$37:$BL$45,3,0),0)</f>
        <v>39</v>
      </c>
      <c r="AM150" s="143" t="e">
        <f>IF(LOOKUP(AK150,Base!$X$8:$BG$8)=AK150,VLOOKUP(B150,Base!E:BG,AL150,0),0)</f>
        <v>#N/A</v>
      </c>
      <c r="AN150" s="143" t="e">
        <v>#N/A</v>
      </c>
    </row>
    <row r="151" spans="2:40" ht="12.95" customHeight="1" x14ac:dyDescent="0.25">
      <c r="B151" s="39"/>
      <c r="C151" s="32"/>
      <c r="D151" s="38" t="e">
        <f>VLOOKUP(B151,Base!E:G,3,0)</f>
        <v>#N/A</v>
      </c>
      <c r="E151" s="137"/>
      <c r="F151" s="138" t="str">
        <f>IFERROR(IF(VLOOKUP(B151,Detalle!$A:$AA,$F$1,0)=0,"Sin datos",IFERROR(VLOOKUP(B151,Detalle!$A:$AA,$F$1,0),"Sin datos")),"")</f>
        <v/>
      </c>
      <c r="G151" s="139" t="str">
        <f>IFERROR(IF(VLOOKUP(B151,Detalle!$A:$AA,$G$1,0)=0,"Sin datos",IFERROR(VLOOKUP(B151,Detalle!$A:$AA,$G$1,0),"Sin datos")),"")</f>
        <v/>
      </c>
      <c r="H151" s="140" t="str">
        <f>IFERROR(IF(VLOOKUP(B151,Detalle!$A:$AA,$H$1,0)=0,"Sin datos",IFERROR(VLOOKUP(B151,Detalle!$A:$AA,$H$1,0),"Sin datos")),"")</f>
        <v/>
      </c>
      <c r="I151" s="139" t="str">
        <f>IFERROR(IF(VLOOKUP(B151,Detalle!$A:$AA,$I$1,0)=0,"Sin datos",IFERROR(VLOOKUP(B151,Detalle!$A:$AA,$I$1,0),"Sin datos")),"")</f>
        <v/>
      </c>
      <c r="J151" s="140" t="str">
        <f>IFERROR(IF(VLOOKUP(B151,Detalle!$A:$AA,$J$1,0)=0,"Sin datos",IFERROR(VLOOKUP(B151,Detalle!$A:$AA,$J$1,0),"Sin datos")),"")</f>
        <v/>
      </c>
      <c r="K151" s="34"/>
      <c r="L151" s="141"/>
      <c r="M151" s="142" t="str">
        <f t="shared" si="35"/>
        <v>Falta info</v>
      </c>
      <c r="N151" s="34">
        <f>IFERROR(VLOOKUP(M151,Base!$BJ$28:$BL$36,3,0),0)</f>
        <v>0</v>
      </c>
      <c r="O151" s="143"/>
      <c r="P151" s="143"/>
      <c r="Q151" s="139"/>
      <c r="R151" s="140"/>
      <c r="S151" s="139"/>
      <c r="T151" s="140"/>
      <c r="U151" s="139"/>
      <c r="V151" s="140"/>
      <c r="W151" s="34"/>
      <c r="X151" s="141">
        <f t="shared" si="36"/>
        <v>0</v>
      </c>
      <c r="Y151" s="141" t="str">
        <f t="shared" si="37"/>
        <v>Escenario 5</v>
      </c>
      <c r="Z151" s="34">
        <f>IFERROR(VLOOKUP(Y151,Base!$BJ$19:$BL$27,3,0),0)</f>
        <v>38</v>
      </c>
      <c r="AA151" s="143"/>
      <c r="AB151" s="143"/>
      <c r="AC151" s="139"/>
      <c r="AD151" s="140"/>
      <c r="AE151" s="139"/>
      <c r="AF151" s="140"/>
      <c r="AG151" s="139"/>
      <c r="AH151" s="140"/>
      <c r="AI151" s="34" t="str">
        <f t="shared" si="38"/>
        <v>No</v>
      </c>
      <c r="AJ151" s="141">
        <f t="shared" si="39"/>
        <v>0</v>
      </c>
      <c r="AK151" s="141" t="str">
        <f t="shared" si="40"/>
        <v>Escenario 5</v>
      </c>
      <c r="AL151" s="34">
        <f>IFERROR(VLOOKUP(AK151,Base!$BJ$37:$BL$45,3,0),0)</f>
        <v>39</v>
      </c>
      <c r="AM151" s="143" t="e">
        <f>IF(LOOKUP(AK151,Base!$X$8:$BG$8)=AK151,VLOOKUP(B151,Base!E:BG,AL151,0),0)</f>
        <v>#N/A</v>
      </c>
      <c r="AN151" s="143" t="e">
        <v>#N/A</v>
      </c>
    </row>
    <row r="152" spans="2:40" ht="12.95" customHeight="1" x14ac:dyDescent="0.25">
      <c r="B152" s="39"/>
      <c r="C152" s="32"/>
      <c r="D152" s="38" t="e">
        <f>VLOOKUP(B152,Base!E:G,3,0)</f>
        <v>#N/A</v>
      </c>
      <c r="E152" s="137"/>
      <c r="F152" s="138" t="str">
        <f>IFERROR(IF(VLOOKUP(B152,Detalle!$A:$AA,$F$1,0)=0,"Sin datos",IFERROR(VLOOKUP(B152,Detalle!$A:$AA,$F$1,0),"Sin datos")),"")</f>
        <v/>
      </c>
      <c r="G152" s="139" t="str">
        <f>IFERROR(IF(VLOOKUP(B152,Detalle!$A:$AA,$G$1,0)=0,"Sin datos",IFERROR(VLOOKUP(B152,Detalle!$A:$AA,$G$1,0),"Sin datos")),"")</f>
        <v/>
      </c>
      <c r="H152" s="140" t="str">
        <f>IFERROR(IF(VLOOKUP(B152,Detalle!$A:$AA,$H$1,0)=0,"Sin datos",IFERROR(VLOOKUP(B152,Detalle!$A:$AA,$H$1,0),"Sin datos")),"")</f>
        <v/>
      </c>
      <c r="I152" s="139" t="str">
        <f>IFERROR(IF(VLOOKUP(B152,Detalle!$A:$AA,$I$1,0)=0,"Sin datos",IFERROR(VLOOKUP(B152,Detalle!$A:$AA,$I$1,0),"Sin datos")),"")</f>
        <v/>
      </c>
      <c r="J152" s="140" t="str">
        <f>IFERROR(IF(VLOOKUP(B152,Detalle!$A:$AA,$J$1,0)=0,"Sin datos",IFERROR(VLOOKUP(B152,Detalle!$A:$AA,$J$1,0),"Sin datos")),"")</f>
        <v/>
      </c>
      <c r="K152" s="34"/>
      <c r="L152" s="141"/>
      <c r="M152" s="142" t="str">
        <f t="shared" si="35"/>
        <v>Falta info</v>
      </c>
      <c r="N152" s="34">
        <f>IFERROR(VLOOKUP(M152,Base!$BJ$28:$BL$36,3,0),0)</f>
        <v>0</v>
      </c>
      <c r="O152" s="143"/>
      <c r="P152" s="143"/>
      <c r="Q152" s="139"/>
      <c r="R152" s="140"/>
      <c r="S152" s="139"/>
      <c r="T152" s="140"/>
      <c r="U152" s="139"/>
      <c r="V152" s="140"/>
      <c r="W152" s="34"/>
      <c r="X152" s="141">
        <f t="shared" si="36"/>
        <v>0</v>
      </c>
      <c r="Y152" s="141" t="str">
        <f t="shared" si="37"/>
        <v>Escenario 5</v>
      </c>
      <c r="Z152" s="34">
        <f>IFERROR(VLOOKUP(Y152,Base!$BJ$19:$BL$27,3,0),0)</f>
        <v>38</v>
      </c>
      <c r="AA152" s="143"/>
      <c r="AB152" s="143"/>
      <c r="AC152" s="139"/>
      <c r="AD152" s="140"/>
      <c r="AE152" s="139"/>
      <c r="AF152" s="140"/>
      <c r="AG152" s="139"/>
      <c r="AH152" s="140"/>
      <c r="AI152" s="34" t="str">
        <f t="shared" si="38"/>
        <v>No</v>
      </c>
      <c r="AJ152" s="141">
        <f t="shared" si="39"/>
        <v>0</v>
      </c>
      <c r="AK152" s="141" t="str">
        <f t="shared" si="40"/>
        <v>Escenario 5</v>
      </c>
      <c r="AL152" s="34">
        <f>IFERROR(VLOOKUP(AK152,Base!$BJ$37:$BL$45,3,0),0)</f>
        <v>39</v>
      </c>
      <c r="AM152" s="143" t="e">
        <f>IF(LOOKUP(AK152,Base!$X$8:$BG$8)=AK152,VLOOKUP(B152,Base!E:BG,AL152,0),0)</f>
        <v>#N/A</v>
      </c>
      <c r="AN152" s="143" t="e">
        <v>#N/A</v>
      </c>
    </row>
    <row r="153" spans="2:40" ht="12.95" customHeight="1" x14ac:dyDescent="0.25">
      <c r="B153" s="39"/>
      <c r="C153" s="32"/>
      <c r="D153" s="38" t="e">
        <f>VLOOKUP(B153,Base!E:G,3,0)</f>
        <v>#N/A</v>
      </c>
      <c r="E153" s="137"/>
      <c r="F153" s="138" t="str">
        <f>IFERROR(IF(VLOOKUP(B153,Detalle!$A:$AA,$F$1,0)=0,"Sin datos",IFERROR(VLOOKUP(B153,Detalle!$A:$AA,$F$1,0),"Sin datos")),"")</f>
        <v/>
      </c>
      <c r="G153" s="139" t="str">
        <f>IFERROR(IF(VLOOKUP(B153,Detalle!$A:$AA,$G$1,0)=0,"Sin datos",IFERROR(VLOOKUP(B153,Detalle!$A:$AA,$G$1,0),"Sin datos")),"")</f>
        <v/>
      </c>
      <c r="H153" s="140" t="str">
        <f>IFERROR(IF(VLOOKUP(B153,Detalle!$A:$AA,$H$1,0)=0,"Sin datos",IFERROR(VLOOKUP(B153,Detalle!$A:$AA,$H$1,0),"Sin datos")),"")</f>
        <v/>
      </c>
      <c r="I153" s="139" t="str">
        <f>IFERROR(IF(VLOOKUP(B153,Detalle!$A:$AA,$I$1,0)=0,"Sin datos",IFERROR(VLOOKUP(B153,Detalle!$A:$AA,$I$1,0),"Sin datos")),"")</f>
        <v/>
      </c>
      <c r="J153" s="140" t="str">
        <f>IFERROR(IF(VLOOKUP(B153,Detalle!$A:$AA,$J$1,0)=0,"Sin datos",IFERROR(VLOOKUP(B153,Detalle!$A:$AA,$J$1,0),"Sin datos")),"")</f>
        <v/>
      </c>
      <c r="K153" s="34"/>
      <c r="L153" s="141"/>
      <c r="M153" s="142" t="str">
        <f t="shared" si="35"/>
        <v>Falta info</v>
      </c>
      <c r="N153" s="34">
        <f>IFERROR(VLOOKUP(M153,Base!$BJ$28:$BL$36,3,0),0)</f>
        <v>0</v>
      </c>
      <c r="O153" s="143"/>
      <c r="P153" s="143"/>
      <c r="Q153" s="139"/>
      <c r="R153" s="140"/>
      <c r="S153" s="139"/>
      <c r="T153" s="140"/>
      <c r="U153" s="139"/>
      <c r="V153" s="140"/>
      <c r="W153" s="34"/>
      <c r="X153" s="141">
        <f t="shared" si="36"/>
        <v>0</v>
      </c>
      <c r="Y153" s="141" t="str">
        <f t="shared" si="37"/>
        <v>Escenario 5</v>
      </c>
      <c r="Z153" s="34">
        <f>IFERROR(VLOOKUP(Y153,Base!$BJ$19:$BL$27,3,0),0)</f>
        <v>38</v>
      </c>
      <c r="AA153" s="143"/>
      <c r="AB153" s="143"/>
      <c r="AC153" s="139"/>
      <c r="AD153" s="140"/>
      <c r="AE153" s="139"/>
      <c r="AF153" s="140"/>
      <c r="AG153" s="139"/>
      <c r="AH153" s="140"/>
      <c r="AI153" s="34" t="str">
        <f t="shared" si="38"/>
        <v>No</v>
      </c>
      <c r="AJ153" s="141">
        <f t="shared" si="39"/>
        <v>0</v>
      </c>
      <c r="AK153" s="141" t="str">
        <f t="shared" si="40"/>
        <v>Escenario 5</v>
      </c>
      <c r="AL153" s="34">
        <f>IFERROR(VLOOKUP(AK153,Base!$BJ$37:$BL$45,3,0),0)</f>
        <v>39</v>
      </c>
      <c r="AM153" s="143" t="e">
        <f>IF(LOOKUP(AK153,Base!$X$8:$BG$8)=AK153,VLOOKUP(B153,Base!E:BG,AL153,0),0)</f>
        <v>#N/A</v>
      </c>
      <c r="AN153" s="143" t="e">
        <v>#N/A</v>
      </c>
    </row>
    <row r="154" spans="2:40" ht="12.95" customHeight="1" x14ac:dyDescent="0.25">
      <c r="B154" s="39"/>
      <c r="C154" s="32"/>
      <c r="D154" s="38" t="e">
        <f>VLOOKUP(B154,Base!E:G,3,0)</f>
        <v>#N/A</v>
      </c>
      <c r="E154" s="137"/>
      <c r="F154" s="138" t="str">
        <f>IFERROR(IF(VLOOKUP(B154,Detalle!$A:$AA,$F$1,0)=0,"Sin datos",IFERROR(VLOOKUP(B154,Detalle!$A:$AA,$F$1,0),"Sin datos")),"")</f>
        <v/>
      </c>
      <c r="G154" s="139" t="str">
        <f>IFERROR(IF(VLOOKUP(B154,Detalle!$A:$AA,$G$1,0)=0,"Sin datos",IFERROR(VLOOKUP(B154,Detalle!$A:$AA,$G$1,0),"Sin datos")),"")</f>
        <v/>
      </c>
      <c r="H154" s="140" t="str">
        <f>IFERROR(IF(VLOOKUP(B154,Detalle!$A:$AA,$H$1,0)=0,"Sin datos",IFERROR(VLOOKUP(B154,Detalle!$A:$AA,$H$1,0),"Sin datos")),"")</f>
        <v/>
      </c>
      <c r="I154" s="139" t="str">
        <f>IFERROR(IF(VLOOKUP(B154,Detalle!$A:$AA,$I$1,0)=0,"Sin datos",IFERROR(VLOOKUP(B154,Detalle!$A:$AA,$I$1,0),"Sin datos")),"")</f>
        <v/>
      </c>
      <c r="J154" s="140" t="str">
        <f>IFERROR(IF(VLOOKUP(B154,Detalle!$A:$AA,$J$1,0)=0,"Sin datos",IFERROR(VLOOKUP(B154,Detalle!$A:$AA,$J$1,0),"Sin datos")),"")</f>
        <v/>
      </c>
      <c r="K154" s="34"/>
      <c r="L154" s="141"/>
      <c r="M154" s="142" t="str">
        <f t="shared" si="35"/>
        <v>Falta info</v>
      </c>
      <c r="N154" s="34">
        <f>IFERROR(VLOOKUP(M154,Base!$BJ$28:$BL$36,3,0),0)</f>
        <v>0</v>
      </c>
      <c r="O154" s="143"/>
      <c r="P154" s="143"/>
      <c r="Q154" s="139"/>
      <c r="R154" s="140"/>
      <c r="S154" s="139"/>
      <c r="T154" s="140"/>
      <c r="U154" s="139"/>
      <c r="V154" s="140"/>
      <c r="W154" s="34"/>
      <c r="X154" s="141">
        <f t="shared" si="36"/>
        <v>0</v>
      </c>
      <c r="Y154" s="141" t="str">
        <f t="shared" si="37"/>
        <v>Escenario 5</v>
      </c>
      <c r="Z154" s="34">
        <f>IFERROR(VLOOKUP(Y154,Base!$BJ$19:$BL$27,3,0),0)</f>
        <v>38</v>
      </c>
      <c r="AA154" s="143"/>
      <c r="AB154" s="143"/>
      <c r="AC154" s="139"/>
      <c r="AD154" s="140"/>
      <c r="AE154" s="139"/>
      <c r="AF154" s="140"/>
      <c r="AG154" s="139"/>
      <c r="AH154" s="140"/>
      <c r="AI154" s="34" t="str">
        <f t="shared" si="38"/>
        <v>No</v>
      </c>
      <c r="AJ154" s="141">
        <f t="shared" si="39"/>
        <v>0</v>
      </c>
      <c r="AK154" s="141" t="str">
        <f t="shared" si="40"/>
        <v>Escenario 5</v>
      </c>
      <c r="AL154" s="34">
        <f>IFERROR(VLOOKUP(AK154,Base!$BJ$37:$BL$45,3,0),0)</f>
        <v>39</v>
      </c>
      <c r="AM154" s="143" t="e">
        <f>IF(LOOKUP(AK154,Base!$X$8:$BG$8)=AK154,VLOOKUP(B154,Base!E:BG,AL154,0),0)</f>
        <v>#N/A</v>
      </c>
      <c r="AN154" s="143" t="e">
        <v>#N/A</v>
      </c>
    </row>
    <row r="155" spans="2:40" ht="12.95" customHeight="1" x14ac:dyDescent="0.25">
      <c r="B155" s="39"/>
      <c r="C155" s="32"/>
      <c r="D155" s="38" t="e">
        <f>VLOOKUP(B155,Base!E:G,3,0)</f>
        <v>#N/A</v>
      </c>
      <c r="E155" s="137"/>
      <c r="F155" s="138" t="str">
        <f>IFERROR(IF(VLOOKUP(B155,Detalle!$A:$AA,$F$1,0)=0,"Sin datos",IFERROR(VLOOKUP(B155,Detalle!$A:$AA,$F$1,0),"Sin datos")),"")</f>
        <v/>
      </c>
      <c r="G155" s="139" t="str">
        <f>IFERROR(IF(VLOOKUP(B155,Detalle!$A:$AA,$G$1,0)=0,"Sin datos",IFERROR(VLOOKUP(B155,Detalle!$A:$AA,$G$1,0),"Sin datos")),"")</f>
        <v/>
      </c>
      <c r="H155" s="140" t="str">
        <f>IFERROR(IF(VLOOKUP(B155,Detalle!$A:$AA,$H$1,0)=0,"Sin datos",IFERROR(VLOOKUP(B155,Detalle!$A:$AA,$H$1,0),"Sin datos")),"")</f>
        <v/>
      </c>
      <c r="I155" s="139" t="str">
        <f>IFERROR(IF(VLOOKUP(B155,Detalle!$A:$AA,$I$1,0)=0,"Sin datos",IFERROR(VLOOKUP(B155,Detalle!$A:$AA,$I$1,0),"Sin datos")),"")</f>
        <v/>
      </c>
      <c r="J155" s="140" t="str">
        <f>IFERROR(IF(VLOOKUP(B155,Detalle!$A:$AA,$J$1,0)=0,"Sin datos",IFERROR(VLOOKUP(B155,Detalle!$A:$AA,$J$1,0),"Sin datos")),"")</f>
        <v/>
      </c>
      <c r="K155" s="34"/>
      <c r="L155" s="141"/>
      <c r="M155" s="142" t="str">
        <f t="shared" si="35"/>
        <v>Falta info</v>
      </c>
      <c r="N155" s="34">
        <f>IFERROR(VLOOKUP(M155,Base!$BJ$28:$BL$36,3,0),0)</f>
        <v>0</v>
      </c>
      <c r="O155" s="143"/>
      <c r="P155" s="143"/>
      <c r="Q155" s="139"/>
      <c r="R155" s="140"/>
      <c r="S155" s="139"/>
      <c r="T155" s="140"/>
      <c r="U155" s="139"/>
      <c r="V155" s="140"/>
      <c r="W155" s="34"/>
      <c r="X155" s="141">
        <f t="shared" si="36"/>
        <v>0</v>
      </c>
      <c r="Y155" s="141" t="str">
        <f t="shared" si="37"/>
        <v>Escenario 5</v>
      </c>
      <c r="Z155" s="34">
        <f>IFERROR(VLOOKUP(Y155,Base!$BJ$19:$BL$27,3,0),0)</f>
        <v>38</v>
      </c>
      <c r="AA155" s="143"/>
      <c r="AB155" s="143"/>
      <c r="AC155" s="139"/>
      <c r="AD155" s="140"/>
      <c r="AE155" s="139"/>
      <c r="AF155" s="140"/>
      <c r="AG155" s="139"/>
      <c r="AH155" s="140"/>
      <c r="AI155" s="34" t="str">
        <f t="shared" si="38"/>
        <v>No</v>
      </c>
      <c r="AJ155" s="141">
        <f t="shared" si="39"/>
        <v>0</v>
      </c>
      <c r="AK155" s="141" t="str">
        <f t="shared" si="40"/>
        <v>Escenario 5</v>
      </c>
      <c r="AL155" s="34">
        <f>IFERROR(VLOOKUP(AK155,Base!$BJ$37:$BL$45,3,0),0)</f>
        <v>39</v>
      </c>
      <c r="AM155" s="143" t="e">
        <f>IF(LOOKUP(AK155,Base!$X$8:$BG$8)=AK155,VLOOKUP(B155,Base!E:BG,AL155,0),0)</f>
        <v>#N/A</v>
      </c>
      <c r="AN155" s="143" t="e">
        <v>#N/A</v>
      </c>
    </row>
    <row r="156" spans="2:40" ht="12.95" customHeight="1" x14ac:dyDescent="0.25">
      <c r="B156" s="39"/>
      <c r="C156" s="32"/>
      <c r="D156" s="38" t="e">
        <f>VLOOKUP(B156,Base!E:G,3,0)</f>
        <v>#N/A</v>
      </c>
      <c r="E156" s="137"/>
      <c r="F156" s="138" t="str">
        <f>IFERROR(IF(VLOOKUP(B156,Detalle!$A:$AA,$F$1,0)=0,"Sin datos",IFERROR(VLOOKUP(B156,Detalle!$A:$AA,$F$1,0),"Sin datos")),"")</f>
        <v/>
      </c>
      <c r="G156" s="139" t="str">
        <f>IFERROR(IF(VLOOKUP(B156,Detalle!$A:$AA,$G$1,0)=0,"Sin datos",IFERROR(VLOOKUP(B156,Detalle!$A:$AA,$G$1,0),"Sin datos")),"")</f>
        <v/>
      </c>
      <c r="H156" s="140" t="str">
        <f>IFERROR(IF(VLOOKUP(B156,Detalle!$A:$AA,$H$1,0)=0,"Sin datos",IFERROR(VLOOKUP(B156,Detalle!$A:$AA,$H$1,0),"Sin datos")),"")</f>
        <v/>
      </c>
      <c r="I156" s="139" t="str">
        <f>IFERROR(IF(VLOOKUP(B156,Detalle!$A:$AA,$I$1,0)=0,"Sin datos",IFERROR(VLOOKUP(B156,Detalle!$A:$AA,$I$1,0),"Sin datos")),"")</f>
        <v/>
      </c>
      <c r="J156" s="140" t="str">
        <f>IFERROR(IF(VLOOKUP(B156,Detalle!$A:$AA,$J$1,0)=0,"Sin datos",IFERROR(VLOOKUP(B156,Detalle!$A:$AA,$J$1,0),"Sin datos")),"")</f>
        <v/>
      </c>
      <c r="K156" s="34"/>
      <c r="L156" s="141"/>
      <c r="M156" s="142" t="str">
        <f t="shared" si="35"/>
        <v>Falta info</v>
      </c>
      <c r="N156" s="34">
        <f>IFERROR(VLOOKUP(M156,Base!$BJ$28:$BL$36,3,0),0)</f>
        <v>0</v>
      </c>
      <c r="O156" s="143"/>
      <c r="P156" s="143"/>
      <c r="Q156" s="139"/>
      <c r="R156" s="140"/>
      <c r="S156" s="139"/>
      <c r="T156" s="140"/>
      <c r="U156" s="139"/>
      <c r="V156" s="140"/>
      <c r="W156" s="34"/>
      <c r="X156" s="141">
        <f t="shared" si="36"/>
        <v>0</v>
      </c>
      <c r="Y156" s="141" t="str">
        <f t="shared" si="37"/>
        <v>Escenario 5</v>
      </c>
      <c r="Z156" s="34">
        <f>IFERROR(VLOOKUP(Y156,Base!$BJ$19:$BL$27,3,0),0)</f>
        <v>38</v>
      </c>
      <c r="AA156" s="143"/>
      <c r="AB156" s="143"/>
      <c r="AC156" s="139"/>
      <c r="AD156" s="140"/>
      <c r="AE156" s="139"/>
      <c r="AF156" s="140"/>
      <c r="AG156" s="139"/>
      <c r="AH156" s="140"/>
      <c r="AI156" s="34" t="str">
        <f t="shared" si="38"/>
        <v>No</v>
      </c>
      <c r="AJ156" s="141">
        <f t="shared" si="39"/>
        <v>0</v>
      </c>
      <c r="AK156" s="141" t="str">
        <f t="shared" si="40"/>
        <v>Escenario 5</v>
      </c>
      <c r="AL156" s="34">
        <f>IFERROR(VLOOKUP(AK156,Base!$BJ$37:$BL$45,3,0),0)</f>
        <v>39</v>
      </c>
      <c r="AM156" s="143" t="e">
        <f>IF(LOOKUP(AK156,Base!$X$8:$BG$8)=AK156,VLOOKUP(B156,Base!E:BG,AL156,0),0)</f>
        <v>#N/A</v>
      </c>
      <c r="AN156" s="143" t="e">
        <v>#N/A</v>
      </c>
    </row>
    <row r="157" spans="2:40" ht="12.95" customHeight="1" x14ac:dyDescent="0.25">
      <c r="B157" s="39"/>
      <c r="C157" s="32"/>
      <c r="D157" s="38" t="e">
        <f>VLOOKUP(B157,Base!E:G,3,0)</f>
        <v>#N/A</v>
      </c>
      <c r="E157" s="137"/>
      <c r="F157" s="138" t="str">
        <f>IFERROR(IF(VLOOKUP(B157,Detalle!$A:$AA,$F$1,0)=0,"Sin datos",IFERROR(VLOOKUP(B157,Detalle!$A:$AA,$F$1,0),"Sin datos")),"")</f>
        <v/>
      </c>
      <c r="G157" s="139" t="str">
        <f>IFERROR(IF(VLOOKUP(B157,Detalle!$A:$AA,$G$1,0)=0,"Sin datos",IFERROR(VLOOKUP(B157,Detalle!$A:$AA,$G$1,0),"Sin datos")),"")</f>
        <v/>
      </c>
      <c r="H157" s="140" t="str">
        <f>IFERROR(IF(VLOOKUP(B157,Detalle!$A:$AA,$H$1,0)=0,"Sin datos",IFERROR(VLOOKUP(B157,Detalle!$A:$AA,$H$1,0),"Sin datos")),"")</f>
        <v/>
      </c>
      <c r="I157" s="139" t="str">
        <f>IFERROR(IF(VLOOKUP(B157,Detalle!$A:$AA,$I$1,0)=0,"Sin datos",IFERROR(VLOOKUP(B157,Detalle!$A:$AA,$I$1,0),"Sin datos")),"")</f>
        <v/>
      </c>
      <c r="J157" s="140" t="str">
        <f>IFERROR(IF(VLOOKUP(B157,Detalle!$A:$AA,$J$1,0)=0,"Sin datos",IFERROR(VLOOKUP(B157,Detalle!$A:$AA,$J$1,0),"Sin datos")),"")</f>
        <v/>
      </c>
      <c r="K157" s="34"/>
      <c r="L157" s="141"/>
      <c r="M157" s="142" t="str">
        <f t="shared" si="35"/>
        <v>Falta info</v>
      </c>
      <c r="N157" s="34">
        <f>IFERROR(VLOOKUP(M157,Base!$BJ$28:$BL$36,3,0),0)</f>
        <v>0</v>
      </c>
      <c r="O157" s="143"/>
      <c r="P157" s="143"/>
      <c r="Q157" s="139"/>
      <c r="R157" s="140"/>
      <c r="S157" s="139"/>
      <c r="T157" s="140"/>
      <c r="U157" s="139"/>
      <c r="V157" s="140"/>
      <c r="W157" s="34"/>
      <c r="X157" s="141">
        <f t="shared" si="36"/>
        <v>0</v>
      </c>
      <c r="Y157" s="141" t="str">
        <f t="shared" si="37"/>
        <v>Escenario 5</v>
      </c>
      <c r="Z157" s="34">
        <f>IFERROR(VLOOKUP(Y157,Base!$BJ$19:$BL$27,3,0),0)</f>
        <v>38</v>
      </c>
      <c r="AA157" s="143"/>
      <c r="AB157" s="143"/>
      <c r="AC157" s="139"/>
      <c r="AD157" s="140"/>
      <c r="AE157" s="139"/>
      <c r="AF157" s="140"/>
      <c r="AG157" s="139"/>
      <c r="AH157" s="140"/>
      <c r="AI157" s="34" t="str">
        <f t="shared" si="38"/>
        <v>No</v>
      </c>
      <c r="AJ157" s="141">
        <f t="shared" si="39"/>
        <v>0</v>
      </c>
      <c r="AK157" s="141" t="str">
        <f t="shared" si="40"/>
        <v>Escenario 5</v>
      </c>
      <c r="AL157" s="34">
        <f>IFERROR(VLOOKUP(AK157,Base!$BJ$37:$BL$45,3,0),0)</f>
        <v>39</v>
      </c>
      <c r="AM157" s="143" t="e">
        <f>IF(LOOKUP(AK157,Base!$X$8:$BG$8)=AK157,VLOOKUP(B157,Base!E:BG,AL157,0),0)</f>
        <v>#N/A</v>
      </c>
      <c r="AN157" s="143" t="e">
        <v>#N/A</v>
      </c>
    </row>
    <row r="158" spans="2:40" ht="12.95" customHeight="1" x14ac:dyDescent="0.25">
      <c r="B158" s="39"/>
      <c r="C158" s="32"/>
      <c r="D158" s="38" t="e">
        <f>VLOOKUP(B158,Base!E:G,3,0)</f>
        <v>#N/A</v>
      </c>
      <c r="E158" s="137"/>
      <c r="F158" s="138" t="str">
        <f>IFERROR(IF(VLOOKUP(B158,Detalle!$A:$AA,$F$1,0)=0,"Sin datos",IFERROR(VLOOKUP(B158,Detalle!$A:$AA,$F$1,0),"Sin datos")),"")</f>
        <v/>
      </c>
      <c r="G158" s="139" t="str">
        <f>IFERROR(IF(VLOOKUP(B158,Detalle!$A:$AA,$G$1,0)=0,"Sin datos",IFERROR(VLOOKUP(B158,Detalle!$A:$AA,$G$1,0),"Sin datos")),"")</f>
        <v/>
      </c>
      <c r="H158" s="140" t="str">
        <f>IFERROR(IF(VLOOKUP(B158,Detalle!$A:$AA,$H$1,0)=0,"Sin datos",IFERROR(VLOOKUP(B158,Detalle!$A:$AA,$H$1,0),"Sin datos")),"")</f>
        <v/>
      </c>
      <c r="I158" s="139" t="str">
        <f>IFERROR(IF(VLOOKUP(B158,Detalle!$A:$AA,$I$1,0)=0,"Sin datos",IFERROR(VLOOKUP(B158,Detalle!$A:$AA,$I$1,0),"Sin datos")),"")</f>
        <v/>
      </c>
      <c r="J158" s="140" t="str">
        <f>IFERROR(IF(VLOOKUP(B158,Detalle!$A:$AA,$J$1,0)=0,"Sin datos",IFERROR(VLOOKUP(B158,Detalle!$A:$AA,$J$1,0),"Sin datos")),"")</f>
        <v/>
      </c>
      <c r="K158" s="34"/>
      <c r="L158" s="141"/>
      <c r="M158" s="142" t="str">
        <f t="shared" si="35"/>
        <v>Falta info</v>
      </c>
      <c r="N158" s="34">
        <f>IFERROR(VLOOKUP(M158,Base!$BJ$28:$BL$36,3,0),0)</f>
        <v>0</v>
      </c>
      <c r="O158" s="143"/>
      <c r="P158" s="143"/>
      <c r="Q158" s="139"/>
      <c r="R158" s="140"/>
      <c r="S158" s="139"/>
      <c r="T158" s="140"/>
      <c r="U158" s="139"/>
      <c r="V158" s="140"/>
      <c r="W158" s="34"/>
      <c r="X158" s="141">
        <f t="shared" si="36"/>
        <v>0</v>
      </c>
      <c r="Y158" s="141" t="str">
        <f t="shared" si="37"/>
        <v>Escenario 5</v>
      </c>
      <c r="Z158" s="34">
        <f>IFERROR(VLOOKUP(Y158,Base!$BJ$19:$BL$27,3,0),0)</f>
        <v>38</v>
      </c>
      <c r="AA158" s="143"/>
      <c r="AB158" s="143"/>
      <c r="AC158" s="139"/>
      <c r="AD158" s="140"/>
      <c r="AE158" s="139"/>
      <c r="AF158" s="140"/>
      <c r="AG158" s="139"/>
      <c r="AH158" s="140"/>
      <c r="AI158" s="34" t="str">
        <f t="shared" si="38"/>
        <v>No</v>
      </c>
      <c r="AJ158" s="141">
        <f t="shared" si="39"/>
        <v>0</v>
      </c>
      <c r="AK158" s="141" t="str">
        <f t="shared" si="40"/>
        <v>Escenario 5</v>
      </c>
      <c r="AL158" s="34">
        <f>IFERROR(VLOOKUP(AK158,Base!$BJ$37:$BL$45,3,0),0)</f>
        <v>39</v>
      </c>
      <c r="AM158" s="143" t="e">
        <f>IF(LOOKUP(AK158,Base!$X$8:$BG$8)=AK158,VLOOKUP(B158,Base!E:BG,AL158,0),0)</f>
        <v>#N/A</v>
      </c>
      <c r="AN158" s="143" t="e">
        <v>#N/A</v>
      </c>
    </row>
    <row r="159" spans="2:40" ht="12.95" customHeight="1" x14ac:dyDescent="0.25">
      <c r="B159" s="39"/>
      <c r="C159" s="32"/>
      <c r="D159" s="38" t="e">
        <f>VLOOKUP(B159,Base!E:G,3,0)</f>
        <v>#N/A</v>
      </c>
      <c r="E159" s="137"/>
      <c r="F159" s="138" t="str">
        <f>IFERROR(IF(VLOOKUP(B159,Detalle!$A:$AA,$F$1,0)=0,"Sin datos",IFERROR(VLOOKUP(B159,Detalle!$A:$AA,$F$1,0),"Sin datos")),"")</f>
        <v/>
      </c>
      <c r="G159" s="139" t="str">
        <f>IFERROR(IF(VLOOKUP(B159,Detalle!$A:$AA,$G$1,0)=0,"Sin datos",IFERROR(VLOOKUP(B159,Detalle!$A:$AA,$G$1,0),"Sin datos")),"")</f>
        <v/>
      </c>
      <c r="H159" s="140" t="str">
        <f>IFERROR(IF(VLOOKUP(B159,Detalle!$A:$AA,$H$1,0)=0,"Sin datos",IFERROR(VLOOKUP(B159,Detalle!$A:$AA,$H$1,0),"Sin datos")),"")</f>
        <v/>
      </c>
      <c r="I159" s="139" t="str">
        <f>IFERROR(IF(VLOOKUP(B159,Detalle!$A:$AA,$I$1,0)=0,"Sin datos",IFERROR(VLOOKUP(B159,Detalle!$A:$AA,$I$1,0),"Sin datos")),"")</f>
        <v/>
      </c>
      <c r="J159" s="140" t="str">
        <f>IFERROR(IF(VLOOKUP(B159,Detalle!$A:$AA,$J$1,0)=0,"Sin datos",IFERROR(VLOOKUP(B159,Detalle!$A:$AA,$J$1,0),"Sin datos")),"")</f>
        <v/>
      </c>
      <c r="K159" s="34"/>
      <c r="L159" s="141"/>
      <c r="M159" s="142" t="str">
        <f t="shared" si="35"/>
        <v>Falta info</v>
      </c>
      <c r="N159" s="34">
        <f>IFERROR(VLOOKUP(M159,Base!$BJ$28:$BL$36,3,0),0)</f>
        <v>0</v>
      </c>
      <c r="O159" s="143"/>
      <c r="P159" s="143"/>
      <c r="Q159" s="139"/>
      <c r="R159" s="140"/>
      <c r="S159" s="139"/>
      <c r="T159" s="140"/>
      <c r="U159" s="139"/>
      <c r="V159" s="140"/>
      <c r="W159" s="34"/>
      <c r="X159" s="141">
        <f t="shared" si="36"/>
        <v>0</v>
      </c>
      <c r="Y159" s="141" t="str">
        <f t="shared" si="37"/>
        <v>Escenario 5</v>
      </c>
      <c r="Z159" s="34">
        <f>IFERROR(VLOOKUP(Y159,Base!$BJ$19:$BL$27,3,0),0)</f>
        <v>38</v>
      </c>
      <c r="AA159" s="143"/>
      <c r="AB159" s="143"/>
      <c r="AC159" s="139"/>
      <c r="AD159" s="140"/>
      <c r="AE159" s="139"/>
      <c r="AF159" s="140"/>
      <c r="AG159" s="139"/>
      <c r="AH159" s="140"/>
      <c r="AI159" s="34" t="str">
        <f t="shared" si="38"/>
        <v>No</v>
      </c>
      <c r="AJ159" s="141">
        <f t="shared" si="39"/>
        <v>0</v>
      </c>
      <c r="AK159" s="141" t="str">
        <f t="shared" si="40"/>
        <v>Escenario 5</v>
      </c>
      <c r="AL159" s="34">
        <f>IFERROR(VLOOKUP(AK159,Base!$BJ$37:$BL$45,3,0),0)</f>
        <v>39</v>
      </c>
      <c r="AM159" s="143" t="e">
        <f>IF(LOOKUP(AK159,Base!$X$8:$BG$8)=AK159,VLOOKUP(B159,Base!E:BG,AL159,0),0)</f>
        <v>#N/A</v>
      </c>
      <c r="AN159" s="143" t="e">
        <v>#N/A</v>
      </c>
    </row>
    <row r="160" spans="2:40" ht="12.95" customHeight="1" x14ac:dyDescent="0.25">
      <c r="B160" s="39"/>
      <c r="C160" s="32"/>
      <c r="D160" s="38" t="e">
        <f>VLOOKUP(B160,Base!E:G,3,0)</f>
        <v>#N/A</v>
      </c>
      <c r="E160" s="137"/>
      <c r="F160" s="138" t="str">
        <f>IFERROR(IF(VLOOKUP(B160,Detalle!$A:$AA,$F$1,0)=0,"Sin datos",IFERROR(VLOOKUP(B160,Detalle!$A:$AA,$F$1,0),"Sin datos")),"")</f>
        <v/>
      </c>
      <c r="G160" s="139" t="str">
        <f>IFERROR(IF(VLOOKUP(B160,Detalle!$A:$AA,$G$1,0)=0,"Sin datos",IFERROR(VLOOKUP(B160,Detalle!$A:$AA,$G$1,0),"Sin datos")),"")</f>
        <v/>
      </c>
      <c r="H160" s="140" t="str">
        <f>IFERROR(IF(VLOOKUP(B160,Detalle!$A:$AA,$H$1,0)=0,"Sin datos",IFERROR(VLOOKUP(B160,Detalle!$A:$AA,$H$1,0),"Sin datos")),"")</f>
        <v/>
      </c>
      <c r="I160" s="139" t="str">
        <f>IFERROR(IF(VLOOKUP(B160,Detalle!$A:$AA,$I$1,0)=0,"Sin datos",IFERROR(VLOOKUP(B160,Detalle!$A:$AA,$I$1,0),"Sin datos")),"")</f>
        <v/>
      </c>
      <c r="J160" s="140" t="str">
        <f>IFERROR(IF(VLOOKUP(B160,Detalle!$A:$AA,$J$1,0)=0,"Sin datos",IFERROR(VLOOKUP(B160,Detalle!$A:$AA,$J$1,0),"Sin datos")),"")</f>
        <v/>
      </c>
      <c r="K160" s="34"/>
      <c r="L160" s="141"/>
      <c r="M160" s="142" t="str">
        <f t="shared" si="35"/>
        <v>Falta info</v>
      </c>
      <c r="N160" s="34">
        <f>IFERROR(VLOOKUP(M160,Base!$BJ$28:$BL$36,3,0),0)</f>
        <v>0</v>
      </c>
      <c r="O160" s="143"/>
      <c r="P160" s="143"/>
      <c r="Q160" s="139"/>
      <c r="R160" s="140"/>
      <c r="S160" s="139"/>
      <c r="T160" s="140"/>
      <c r="U160" s="139"/>
      <c r="V160" s="140"/>
      <c r="W160" s="34"/>
      <c r="X160" s="141">
        <f t="shared" si="36"/>
        <v>0</v>
      </c>
      <c r="Y160" s="141" t="str">
        <f t="shared" si="37"/>
        <v>Escenario 5</v>
      </c>
      <c r="Z160" s="34">
        <f>IFERROR(VLOOKUP(Y160,Base!$BJ$19:$BL$27,3,0),0)</f>
        <v>38</v>
      </c>
      <c r="AA160" s="143"/>
      <c r="AB160" s="143"/>
      <c r="AC160" s="139"/>
      <c r="AD160" s="140"/>
      <c r="AE160" s="139"/>
      <c r="AF160" s="140"/>
      <c r="AG160" s="139"/>
      <c r="AH160" s="140"/>
      <c r="AI160" s="34" t="str">
        <f t="shared" si="38"/>
        <v>No</v>
      </c>
      <c r="AJ160" s="141">
        <f t="shared" si="39"/>
        <v>0</v>
      </c>
      <c r="AK160" s="141" t="str">
        <f t="shared" si="40"/>
        <v>Escenario 5</v>
      </c>
      <c r="AL160" s="34">
        <f>IFERROR(VLOOKUP(AK160,Base!$BJ$37:$BL$45,3,0),0)</f>
        <v>39</v>
      </c>
      <c r="AM160" s="143" t="e">
        <f>IF(LOOKUP(AK160,Base!$X$8:$BG$8)=AK160,VLOOKUP(B160,Base!E:BG,AL160,0),0)</f>
        <v>#N/A</v>
      </c>
      <c r="AN160" s="143" t="e">
        <v>#N/A</v>
      </c>
    </row>
    <row r="1048576" spans="28:40" ht="12.95" customHeight="1" x14ac:dyDescent="0.25">
      <c r="AB1048576" s="146"/>
      <c r="AN1048576" s="146"/>
    </row>
  </sheetData>
  <autoFilter ref="B4:AH160" xr:uid="{00000000-0009-0000-0000-000003000000}"/>
  <mergeCells count="15">
    <mergeCell ref="AC2:AN2"/>
    <mergeCell ref="Q2:AB2"/>
    <mergeCell ref="E2:P2"/>
    <mergeCell ref="K3:P3"/>
    <mergeCell ref="W3:AB3"/>
    <mergeCell ref="AI3:AN3"/>
    <mergeCell ref="AC3:AD3"/>
    <mergeCell ref="AE3:AF3"/>
    <mergeCell ref="AG3:AH3"/>
    <mergeCell ref="E3:F3"/>
    <mergeCell ref="G3:H3"/>
    <mergeCell ref="I3:J3"/>
    <mergeCell ref="Q3:R3"/>
    <mergeCell ref="S3:T3"/>
    <mergeCell ref="U3:V3"/>
  </mergeCells>
  <conditionalFormatting sqref="AN1048576">
    <cfRule type="expression" dxfId="26" priority="18">
      <formula>#REF!</formula>
    </cfRule>
  </conditionalFormatting>
  <conditionalFormatting sqref="AB1048576">
    <cfRule type="expression" dxfId="25" priority="17">
      <formula>#REF!&lt;&gt;0</formula>
    </cfRule>
  </conditionalFormatting>
  <conditionalFormatting sqref="G5:J160">
    <cfRule type="cellIs" dxfId="24" priority="16" operator="equal">
      <formula>"Sin Datos"</formula>
    </cfRule>
  </conditionalFormatting>
  <conditionalFormatting sqref="Q5:V97">
    <cfRule type="cellIs" dxfId="23" priority="15" operator="equal">
      <formula>"Sin Datos"</formula>
    </cfRule>
  </conditionalFormatting>
  <conditionalFormatting sqref="AC5:AH97">
    <cfRule type="cellIs" dxfId="22" priority="14" operator="equal">
      <formula>"Sin Datos"</formula>
    </cfRule>
  </conditionalFormatting>
  <conditionalFormatting sqref="O5:O97">
    <cfRule type="expression" dxfId="21" priority="13">
      <formula>#REF!&lt;&gt;0</formula>
    </cfRule>
  </conditionalFormatting>
  <conditionalFormatting sqref="F5:F160">
    <cfRule type="cellIs" dxfId="20" priority="12" operator="equal">
      <formula>"Sin Datos"</formula>
    </cfRule>
  </conditionalFormatting>
  <conditionalFormatting sqref="E5:E97">
    <cfRule type="cellIs" dxfId="19" priority="11" operator="equal">
      <formula>"Sin Datos"</formula>
    </cfRule>
  </conditionalFormatting>
  <conditionalFormatting sqref="AA5:AA97">
    <cfRule type="expression" dxfId="18" priority="10">
      <formula>#REF!&lt;&gt;0</formula>
    </cfRule>
  </conditionalFormatting>
  <conditionalFormatting sqref="AM5:AM160">
    <cfRule type="expression" dxfId="17" priority="9">
      <formula>#REF!&lt;&gt;0</formula>
    </cfRule>
  </conditionalFormatting>
  <conditionalFormatting sqref="Q98:V160">
    <cfRule type="cellIs" dxfId="16" priority="7" operator="equal">
      <formula>"Sin Datos"</formula>
    </cfRule>
  </conditionalFormatting>
  <conditionalFormatting sqref="AC98:AH160">
    <cfRule type="cellIs" dxfId="15" priority="6" operator="equal">
      <formula>"Sin Datos"</formula>
    </cfRule>
  </conditionalFormatting>
  <conditionalFormatting sqref="O98:O160">
    <cfRule type="expression" dxfId="14" priority="5">
      <formula>#REF!&lt;&gt;0</formula>
    </cfRule>
  </conditionalFormatting>
  <conditionalFormatting sqref="E98:E160">
    <cfRule type="cellIs" dxfId="13" priority="3" operator="equal">
      <formula>"Sin Datos"</formula>
    </cfRule>
  </conditionalFormatting>
  <conditionalFormatting sqref="AA98:AA160">
    <cfRule type="expression" dxfId="12" priority="2">
      <formula>#REF!&lt;&gt;0</formula>
    </cfRule>
  </conditionalFormatting>
  <conditionalFormatting sqref="O1:O1048576 AA1:AA1048576 AM1:AM1048576">
    <cfRule type="cellIs" dxfId="11" priority="1" operator="equal">
      <formula>"Manual"</formula>
    </cfRule>
  </conditionalFormatting>
  <pageMargins left="0.7" right="0.7" top="0.75" bottom="0.75" header="0.3" footer="0.3"/>
  <pageSetup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A1:BY101"/>
  <sheetViews>
    <sheetView zoomScale="80" zoomScaleNormal="80" workbookViewId="0">
      <pane xSplit="9" ySplit="2" topLeftCell="J3" activePane="bottomRight" state="frozen"/>
      <selection pane="topRight" activeCell="K1" sqref="K1"/>
      <selection pane="bottomLeft" activeCell="A3" sqref="A3"/>
      <selection pane="bottomRight" activeCell="C3" sqref="C3"/>
    </sheetView>
  </sheetViews>
  <sheetFormatPr baseColWidth="10" defaultRowHeight="15" x14ac:dyDescent="0.25"/>
  <cols>
    <col min="1" max="1" width="1.5703125" style="116" customWidth="1"/>
    <col min="2" max="2" width="5.42578125" style="116" bestFit="1" customWidth="1"/>
    <col min="3" max="3" width="16" style="116" customWidth="1"/>
    <col min="7" max="7" width="8.7109375" style="116" bestFit="1" customWidth="1"/>
    <col min="8" max="8" width="2.140625" style="116" customWidth="1"/>
    <col min="9" max="9" width="14.140625" style="116" customWidth="1"/>
    <col min="12" max="12" width="10.7109375" style="116" bestFit="1" customWidth="1"/>
    <col min="14" max="14" width="10.7109375" style="116" bestFit="1" customWidth="1"/>
    <col min="16" max="16" width="10.7109375" style="116" bestFit="1" customWidth="1"/>
    <col min="19" max="19" width="10.7109375" style="116" bestFit="1" customWidth="1"/>
    <col min="21" max="21" width="10.7109375" style="116" bestFit="1" customWidth="1"/>
    <col min="23" max="23" width="10.7109375" style="116" bestFit="1" customWidth="1"/>
    <col min="26" max="26" width="10.7109375" style="116" bestFit="1" customWidth="1"/>
    <col min="28" max="28" width="10.7109375" style="116" bestFit="1" customWidth="1"/>
    <col min="30" max="30" width="10.7109375" style="116" bestFit="1" customWidth="1"/>
    <col min="31" max="31" width="1.85546875" style="116" customWidth="1"/>
    <col min="32" max="32" width="26" style="116" customWidth="1"/>
    <col min="33" max="33" width="16.28515625" style="116" customWidth="1"/>
  </cols>
  <sheetData>
    <row r="1" spans="2:77" ht="15.75" customHeight="1" thickBot="1" x14ac:dyDescent="0.3">
      <c r="B1" s="66" t="s">
        <v>296</v>
      </c>
      <c r="BH1" s="31" t="s">
        <v>297</v>
      </c>
    </row>
    <row r="2" spans="2:77" ht="15.75" customHeight="1" thickBot="1" x14ac:dyDescent="0.3">
      <c r="B2" s="22" t="s">
        <v>298</v>
      </c>
      <c r="C2" s="22" t="s">
        <v>299</v>
      </c>
      <c r="D2" s="22" t="s">
        <v>152</v>
      </c>
      <c r="E2" s="22" t="s">
        <v>156</v>
      </c>
      <c r="F2" s="22" t="s">
        <v>154</v>
      </c>
      <c r="G2" s="22" t="s">
        <v>300</v>
      </c>
      <c r="J2" s="242" t="e">
        <f>CONCATENATE("MT - ",VLOOKUP("MT",Detalle!$AK$1:$AM$9,2,0))</f>
        <v>#N/A</v>
      </c>
      <c r="K2" s="211"/>
      <c r="L2" s="211"/>
      <c r="M2" s="211"/>
      <c r="N2" s="211"/>
      <c r="O2" s="211"/>
      <c r="P2" s="211"/>
      <c r="Q2" s="242" t="e">
        <f>CONCATENATE("BT - ",VLOOKUP("BT",Detalle!$AK$1:$AM$9,2,0))</f>
        <v>#N/A</v>
      </c>
      <c r="R2" s="211"/>
      <c r="S2" s="211"/>
      <c r="T2" s="211"/>
      <c r="U2" s="211"/>
      <c r="V2" s="211"/>
      <c r="W2" s="211"/>
      <c r="X2" s="243" t="e">
        <f>CONCATENATE("SBT - ",VLOOKUP("SBT",Detalle!$AK$1:$AM$9,2,0))</f>
        <v>#N/A</v>
      </c>
      <c r="Y2" s="211"/>
      <c r="Z2" s="211"/>
      <c r="AA2" s="211"/>
      <c r="AB2" s="211"/>
      <c r="AC2" s="211"/>
      <c r="AD2" s="211"/>
      <c r="AH2" s="242" t="e">
        <f>CONCATENATE("MT - ",VLOOKUP("MT",Detalle!$AK$1:$AM$9,2,0))</f>
        <v>#N/A</v>
      </c>
      <c r="AI2" s="211"/>
      <c r="AJ2" s="211"/>
      <c r="AK2" s="211"/>
      <c r="AL2" s="211"/>
      <c r="AM2" s="211"/>
      <c r="AN2" s="211"/>
      <c r="AO2" s="242" t="e">
        <f>CONCATENATE("BT - ",VLOOKUP("BT",Detalle!$AK$1:$AM$9,2,0))</f>
        <v>#N/A</v>
      </c>
      <c r="AP2" s="211"/>
      <c r="AQ2" s="211"/>
      <c r="AR2" s="211"/>
      <c r="AS2" s="211"/>
      <c r="AT2" s="211"/>
      <c r="AU2" s="211"/>
      <c r="AV2" s="243" t="e">
        <f>CONCATENATE("SBT - ",VLOOKUP("SBT",Detalle!$AK$1:$AM$9,2,0))</f>
        <v>#N/A</v>
      </c>
      <c r="AW2" s="211"/>
      <c r="AX2" s="211"/>
      <c r="AY2" s="211"/>
      <c r="AZ2" s="211"/>
      <c r="BA2" s="211"/>
      <c r="BB2" s="211"/>
      <c r="BE2" s="57"/>
      <c r="BF2" s="63"/>
      <c r="BG2" s="58"/>
      <c r="BH2" s="241" t="s">
        <v>276</v>
      </c>
      <c r="BI2" s="211"/>
      <c r="BJ2" s="211"/>
      <c r="BK2" s="211"/>
      <c r="BL2" s="211"/>
      <c r="BM2" s="211"/>
      <c r="BN2" s="241" t="s">
        <v>277</v>
      </c>
      <c r="BO2" s="211"/>
      <c r="BP2" s="211"/>
      <c r="BQ2" s="211"/>
      <c r="BR2" s="211"/>
      <c r="BS2" s="211"/>
      <c r="BT2" s="241" t="s">
        <v>278</v>
      </c>
      <c r="BU2" s="211"/>
      <c r="BV2" s="211"/>
      <c r="BW2" s="211"/>
      <c r="BX2" s="211"/>
      <c r="BY2" s="211"/>
    </row>
    <row r="3" spans="2:77" ht="15.75" customHeight="1" thickBot="1" x14ac:dyDescent="0.3">
      <c r="B3" s="22">
        <v>366</v>
      </c>
      <c r="C3" s="22" t="s">
        <v>145</v>
      </c>
      <c r="D3" s="50" t="str">
        <f>IF(VLOOKUP(Resumen!C3,Análisis!B:AN,15,0)=0,"Sin cambios",VLOOKUP(Resumen!C3,Análisis!B:AN,15,0))</f>
        <v>Sin cambios</v>
      </c>
      <c r="E3" s="50" t="str">
        <f>IF(VLOOKUP(Resumen!C3,Análisis!B:AN,27,0)=0,"Sin cambios",VLOOKUP(Resumen!C3,Análisis!B:AN,27,0))</f>
        <v>Sin cambios</v>
      </c>
      <c r="F3" s="50" t="str">
        <f>IF(VLOOKUP(Resumen!C3,Análisis!B:AN,39,0)=0,"Sin cambios",VLOOKUP(Resumen!C3,Análisis!B:AN,39,0))</f>
        <v>Sin cambios</v>
      </c>
      <c r="G3" s="50" t="str">
        <f t="shared" ref="G3:G34" si="0">IF(AND(D3="Sin cambios",E3="Sin cambios",F3="Sin cambios")=TRUE,"No","Sí")</f>
        <v>No</v>
      </c>
      <c r="J3" s="244" t="s">
        <v>280</v>
      </c>
      <c r="K3" s="211"/>
      <c r="L3" s="211"/>
      <c r="M3" s="245" t="s">
        <v>281</v>
      </c>
      <c r="N3" s="211"/>
      <c r="O3" s="246" t="s">
        <v>282</v>
      </c>
      <c r="P3" s="211"/>
      <c r="Q3" s="244" t="s">
        <v>280</v>
      </c>
      <c r="R3" s="211"/>
      <c r="S3" s="211"/>
      <c r="T3" s="245" t="s">
        <v>281</v>
      </c>
      <c r="U3" s="211"/>
      <c r="V3" s="246" t="s">
        <v>282</v>
      </c>
      <c r="W3" s="211"/>
      <c r="X3" s="247" t="s">
        <v>280</v>
      </c>
      <c r="Y3" s="211"/>
      <c r="Z3" s="211"/>
      <c r="AA3" s="245" t="s">
        <v>281</v>
      </c>
      <c r="AB3" s="211"/>
      <c r="AC3" s="246" t="s">
        <v>282</v>
      </c>
      <c r="AD3" s="211"/>
      <c r="AH3" s="244" t="s">
        <v>280</v>
      </c>
      <c r="AI3" s="211"/>
      <c r="AJ3" s="211"/>
      <c r="AK3" s="245" t="s">
        <v>281</v>
      </c>
      <c r="AL3" s="211"/>
      <c r="AM3" s="246" t="s">
        <v>282</v>
      </c>
      <c r="AN3" s="211"/>
      <c r="AO3" s="244" t="s">
        <v>280</v>
      </c>
      <c r="AP3" s="211"/>
      <c r="AQ3" s="211"/>
      <c r="AR3" s="245" t="s">
        <v>281</v>
      </c>
      <c r="AS3" s="211"/>
      <c r="AT3" s="246" t="s">
        <v>282</v>
      </c>
      <c r="AU3" s="211"/>
      <c r="AV3" s="247" t="s">
        <v>280</v>
      </c>
      <c r="AW3" s="211"/>
      <c r="AX3" s="211"/>
      <c r="AY3" s="245" t="s">
        <v>281</v>
      </c>
      <c r="AZ3" s="211"/>
      <c r="BA3" s="246" t="s">
        <v>282</v>
      </c>
      <c r="BB3" s="211"/>
      <c r="BE3" s="57"/>
      <c r="BF3" s="63"/>
      <c r="BG3" s="58"/>
      <c r="BH3" s="238" t="s">
        <v>148</v>
      </c>
      <c r="BI3" s="211"/>
      <c r="BJ3" s="238" t="s">
        <v>162</v>
      </c>
      <c r="BK3" s="211"/>
      <c r="BL3" s="239" t="s">
        <v>157</v>
      </c>
      <c r="BM3" s="211"/>
      <c r="BN3" s="238" t="s">
        <v>148</v>
      </c>
      <c r="BO3" s="211"/>
      <c r="BP3" s="238" t="s">
        <v>162</v>
      </c>
      <c r="BQ3" s="211"/>
      <c r="BR3" s="239" t="s">
        <v>157</v>
      </c>
      <c r="BS3" s="211"/>
      <c r="BT3" s="238" t="s">
        <v>148</v>
      </c>
      <c r="BU3" s="211"/>
      <c r="BV3" s="238" t="s">
        <v>162</v>
      </c>
      <c r="BW3" s="211"/>
      <c r="BX3" s="239" t="s">
        <v>157</v>
      </c>
      <c r="BY3" s="211"/>
    </row>
    <row r="4" spans="2:77" ht="35.1" customHeight="1" thickBot="1" x14ac:dyDescent="0.3">
      <c r="B4" s="22">
        <v>337</v>
      </c>
      <c r="C4" s="22" t="s">
        <v>121</v>
      </c>
      <c r="D4" s="50" t="str">
        <f>IF(VLOOKUP(Resumen!C4,Análisis!B:AN,15,0)=0,"Sin cambios",VLOOKUP(Resumen!C4,Análisis!B:AN,15,0))</f>
        <v>Sin cambios</v>
      </c>
      <c r="E4" s="50" t="str">
        <f>IF(VLOOKUP(Resumen!C4,Análisis!B:AN,27,0)=0,"Sin cambios",VLOOKUP(Resumen!C4,Análisis!B:AN,27,0))</f>
        <v>Sin cambios</v>
      </c>
      <c r="F4" s="50" t="str">
        <f>IF(VLOOKUP(Resumen!C4,Análisis!B:AN,39,0)=0,"Sin cambios",VLOOKUP(Resumen!C4,Análisis!B:AN,39,0))</f>
        <v>Sin cambios</v>
      </c>
      <c r="G4" s="50" t="str">
        <f t="shared" si="0"/>
        <v>No</v>
      </c>
      <c r="I4" s="20" t="s">
        <v>209</v>
      </c>
      <c r="J4" s="147" t="s">
        <v>301</v>
      </c>
      <c r="K4" s="147" t="s">
        <v>302</v>
      </c>
      <c r="L4" s="148" t="s">
        <v>286</v>
      </c>
      <c r="M4" s="149" t="s">
        <v>285</v>
      </c>
      <c r="N4" s="148" t="s">
        <v>286</v>
      </c>
      <c r="O4" s="149" t="s">
        <v>285</v>
      </c>
      <c r="P4" s="148" t="s">
        <v>286</v>
      </c>
      <c r="Q4" s="147" t="s">
        <v>301</v>
      </c>
      <c r="R4" s="147" t="s">
        <v>302</v>
      </c>
      <c r="S4" s="148" t="s">
        <v>286</v>
      </c>
      <c r="T4" s="149" t="s">
        <v>285</v>
      </c>
      <c r="U4" s="148" t="s">
        <v>286</v>
      </c>
      <c r="V4" s="149" t="s">
        <v>285</v>
      </c>
      <c r="W4" s="148" t="s">
        <v>286</v>
      </c>
      <c r="X4" s="147" t="s">
        <v>301</v>
      </c>
      <c r="Y4" s="147" t="s">
        <v>302</v>
      </c>
      <c r="Z4" s="148" t="s">
        <v>286</v>
      </c>
      <c r="AA4" s="149" t="s">
        <v>285</v>
      </c>
      <c r="AB4" s="148" t="s">
        <v>286</v>
      </c>
      <c r="AC4" s="149" t="s">
        <v>285</v>
      </c>
      <c r="AD4" s="150" t="s">
        <v>286</v>
      </c>
      <c r="AF4" s="55" t="s">
        <v>212</v>
      </c>
      <c r="AG4" s="56" t="s">
        <v>213</v>
      </c>
      <c r="AH4" s="151" t="s">
        <v>301</v>
      </c>
      <c r="AI4" s="147" t="s">
        <v>302</v>
      </c>
      <c r="AJ4" s="148" t="s">
        <v>286</v>
      </c>
      <c r="AK4" s="149" t="s">
        <v>285</v>
      </c>
      <c r="AL4" s="148" t="s">
        <v>286</v>
      </c>
      <c r="AM4" s="149" t="s">
        <v>285</v>
      </c>
      <c r="AN4" s="148" t="s">
        <v>286</v>
      </c>
      <c r="AO4" s="147" t="s">
        <v>301</v>
      </c>
      <c r="AP4" s="147" t="s">
        <v>302</v>
      </c>
      <c r="AQ4" s="148" t="s">
        <v>286</v>
      </c>
      <c r="AR4" s="149" t="s">
        <v>285</v>
      </c>
      <c r="AS4" s="148" t="s">
        <v>286</v>
      </c>
      <c r="AT4" s="149" t="s">
        <v>285</v>
      </c>
      <c r="AU4" s="148" t="s">
        <v>286</v>
      </c>
      <c r="AV4" s="147" t="s">
        <v>301</v>
      </c>
      <c r="AW4" s="147" t="s">
        <v>302</v>
      </c>
      <c r="AX4" s="148" t="s">
        <v>286</v>
      </c>
      <c r="AY4" s="149" t="s">
        <v>285</v>
      </c>
      <c r="AZ4" s="148" t="s">
        <v>286</v>
      </c>
      <c r="BA4" s="149" t="s">
        <v>285</v>
      </c>
      <c r="BB4" s="150" t="s">
        <v>286</v>
      </c>
      <c r="BE4" s="59" t="s">
        <v>303</v>
      </c>
      <c r="BF4" s="240" t="s">
        <v>304</v>
      </c>
      <c r="BG4" s="211"/>
      <c r="BH4" s="152" t="s">
        <v>285</v>
      </c>
      <c r="BI4" s="153" t="s">
        <v>286</v>
      </c>
      <c r="BJ4" s="152" t="s">
        <v>285</v>
      </c>
      <c r="BK4" s="154" t="s">
        <v>286</v>
      </c>
      <c r="BL4" s="155" t="s">
        <v>285</v>
      </c>
      <c r="BM4" s="154" t="s">
        <v>286</v>
      </c>
      <c r="BN4" s="152" t="s">
        <v>285</v>
      </c>
      <c r="BO4" s="153" t="s">
        <v>286</v>
      </c>
      <c r="BP4" s="152" t="s">
        <v>285</v>
      </c>
      <c r="BQ4" s="154" t="s">
        <v>286</v>
      </c>
      <c r="BR4" s="155" t="s">
        <v>285</v>
      </c>
      <c r="BS4" s="154" t="s">
        <v>286</v>
      </c>
      <c r="BT4" s="152" t="s">
        <v>285</v>
      </c>
      <c r="BU4" s="153" t="s">
        <v>286</v>
      </c>
      <c r="BV4" s="152" t="s">
        <v>285</v>
      </c>
      <c r="BW4" s="154" t="s">
        <v>286</v>
      </c>
      <c r="BX4" s="155" t="s">
        <v>285</v>
      </c>
      <c r="BY4" s="154" t="s">
        <v>286</v>
      </c>
    </row>
    <row r="5" spans="2:77" x14ac:dyDescent="0.25">
      <c r="B5" s="22">
        <v>354</v>
      </c>
      <c r="C5" s="22" t="s">
        <v>134</v>
      </c>
      <c r="D5" s="50" t="str">
        <f>IF(VLOOKUP(Resumen!C5,Análisis!B:AN,15,0)=0,"Sin cambios",VLOOKUP(Resumen!C5,Análisis!B:AN,15,0))</f>
        <v>Sin cambios</v>
      </c>
      <c r="E5" s="50" t="str">
        <f>IF(VLOOKUP(Resumen!C5,Análisis!B:AN,27,0)=0,"Sin cambios",VLOOKUP(Resumen!C5,Análisis!B:AN,27,0))</f>
        <v>Sin cambios</v>
      </c>
      <c r="F5" s="50" t="str">
        <f>IF(VLOOKUP(Resumen!C5,Análisis!B:AN,39,0)=0,"Sin cambios",VLOOKUP(Resumen!C5,Análisis!B:AN,39,0))</f>
        <v>Sin cambios</v>
      </c>
      <c r="G5" s="50" t="str">
        <f t="shared" si="0"/>
        <v>No</v>
      </c>
      <c r="I5" s="23" t="str">
        <f>Base!A10</f>
        <v>SANTIAGO</v>
      </c>
      <c r="J5" s="156">
        <f>VLOOKUP(I5,Análisis!B:AN,4,0)</f>
        <v>3990</v>
      </c>
      <c r="K5" s="157" t="str">
        <f>IF(VLOOKUP(I5,Análisis!B:AN,15,0)=0,"Sin cambios",VLOOKUP(I5,Análisis!B:AN,15,0))</f>
        <v>Sin cambios</v>
      </c>
      <c r="L5" s="158">
        <f>VLOOKUP(I5,Análisis!B:AN,5,0)</f>
        <v>2</v>
      </c>
      <c r="M5" s="157">
        <f>VLOOKUP(I5,Análisis!B:AN,6,0)</f>
        <v>3990</v>
      </c>
      <c r="N5" s="158">
        <f>VLOOKUP(I5,Análisis!B:AN,7,0)</f>
        <v>1</v>
      </c>
      <c r="O5" s="157">
        <f>VLOOKUP(I5,Análisis!B:AN,8,0)</f>
        <v>3990</v>
      </c>
      <c r="P5" s="159">
        <f>VLOOKUP(I5,Análisis!B:AN,9,0)</f>
        <v>1</v>
      </c>
      <c r="Q5" s="156">
        <f>VLOOKUP(I5,Análisis!B:AN,16,0)</f>
        <v>7790</v>
      </c>
      <c r="R5" s="160" t="str">
        <f>IF(VLOOKUP(I5,Análisis!B:AN,27,0)=0,"Sin cambios",VLOOKUP(I5,Análisis!B:AN,27,0))</f>
        <v>Sin cambios</v>
      </c>
      <c r="S5" s="158">
        <f>VLOOKUP(I5,Análisis!B:AN,17,0)</f>
        <v>3</v>
      </c>
      <c r="T5" s="157">
        <f>VLOOKUP(I5,Análisis!B:AN,18,0)</f>
        <v>7790</v>
      </c>
      <c r="U5" s="158">
        <f>VLOOKUP(I5,Análisis!B:AN,19,0)</f>
        <v>1</v>
      </c>
      <c r="V5" s="157">
        <f>VLOOKUP(I5,Análisis!B:AN,20,0)</f>
        <v>8990</v>
      </c>
      <c r="W5" s="161">
        <f>VLOOKUP(I5,Análisis!B:AN,21,0)</f>
        <v>1</v>
      </c>
      <c r="X5" s="160">
        <f>VLOOKUP(I5,Análisis!B:AN,28,0)</f>
        <v>9990</v>
      </c>
      <c r="Y5" s="160" t="str">
        <f>IF(VLOOKUP(I5,Análisis!B:AN,39,0)=0,"Sin cambios",VLOOKUP(I5,Análisis!B:AN,39,0))</f>
        <v>Sin cambios</v>
      </c>
      <c r="Z5" s="158">
        <f>VLOOKUP(I5,Análisis!B:AN,29,0)</f>
        <v>2</v>
      </c>
      <c r="AA5" s="157">
        <f>VLOOKUP(I5,Análisis!B:AN,30,0)</f>
        <v>9990</v>
      </c>
      <c r="AB5" s="158">
        <f>VLOOKUP(I5,Análisis!B:AN,31,0)</f>
        <v>5</v>
      </c>
      <c r="AC5" s="157">
        <f>VLOOKUP(I5,Análisis!B:AN,32,0)</f>
        <v>8990</v>
      </c>
      <c r="AD5" s="161">
        <f>VLOOKUP(I5,Análisis!B:AN,33,0)</f>
        <v>2</v>
      </c>
      <c r="AF5" s="51" t="s">
        <v>37</v>
      </c>
      <c r="AG5" s="52" t="s">
        <v>220</v>
      </c>
      <c r="AH5" s="162">
        <f>VLOOKUP(AF5,Análisis!$B:$AN,4,0)</f>
        <v>9990</v>
      </c>
      <c r="AI5" s="163" t="str">
        <f>IF(VLOOKUP(AF5,Análisis!$B:$AN,15,0)=0,"Sin cambios",VLOOKUP(AF5,Análisis!$B:$AN,15,0))</f>
        <v>Sin cambios</v>
      </c>
      <c r="AJ5" s="164">
        <f>VLOOKUP(AF5,Análisis!$B:$AN,5,0)</f>
        <v>4</v>
      </c>
      <c r="AK5" s="163">
        <f>VLOOKUP(AF5,Análisis!$B:$AN,6,0)</f>
        <v>9490</v>
      </c>
      <c r="AL5" s="164">
        <f>VLOOKUP(AF5,Análisis!$B:$AN,7,0)</f>
        <v>3</v>
      </c>
      <c r="AM5" s="163">
        <f>VLOOKUP(AF5,Análisis!$B:$AN,8,0)</f>
        <v>9990</v>
      </c>
      <c r="AN5" s="165">
        <f>VLOOKUP(AF5,Análisis!$B:$AN,9,0)</f>
        <v>5</v>
      </c>
      <c r="AO5" s="162">
        <f>VLOOKUP(AF5,Análisis!$B:$AN,16,0)</f>
        <v>21990</v>
      </c>
      <c r="AP5" s="163">
        <f>IF(VLOOKUP(AF5,Análisis!$B:$AN,27,0)=0,"Sin cambios",VLOOKUP(AF5,Análisis!$B:$AN,27,0))</f>
        <v>21990</v>
      </c>
      <c r="AQ5" s="164">
        <f>VLOOKUP(AF5,Análisis!$B:$AN,17,0)</f>
        <v>5</v>
      </c>
      <c r="AR5" s="163">
        <f>VLOOKUP(AF5,Análisis!$B:$AN,18,0)</f>
        <v>21990</v>
      </c>
      <c r="AS5" s="164">
        <f>VLOOKUP(AF5,Análisis!$B:$AN,19,0)</f>
        <v>3</v>
      </c>
      <c r="AT5" s="163">
        <f>VLOOKUP(AF5,Análisis!$B:$AN,20,0)</f>
        <v>21990</v>
      </c>
      <c r="AU5" s="165">
        <f>VLOOKUP(AF5,Análisis!$B:$AN,21,0)</f>
        <v>5</v>
      </c>
      <c r="AV5" s="162">
        <f>VLOOKUP(AF5,Análisis!$B:$AN,28,0)</f>
        <v>29990</v>
      </c>
      <c r="AW5" s="163">
        <f>IF(VLOOKUP(AF5,Análisis!$B:$AN,39,0)=0,"Sin cambios",VLOOKUP(AF5,Análisis!$B:$AN,39,0))</f>
        <v>29990</v>
      </c>
      <c r="AX5" s="164">
        <f>VLOOKUP(AF5,Análisis!$B:$AN,29,0)</f>
        <v>4</v>
      </c>
      <c r="AY5" s="163">
        <f>VLOOKUP(AF5,Análisis!$B:$AN,30,0)</f>
        <v>29990</v>
      </c>
      <c r="AZ5" s="164">
        <f>VLOOKUP(AF5,Análisis!$B:$AN,31,0)</f>
        <v>10</v>
      </c>
      <c r="BA5" s="163">
        <f>VLOOKUP(AF5,Análisis!$B:$AN,32,0)</f>
        <v>21990</v>
      </c>
      <c r="BB5" s="165">
        <f>VLOOKUP(AF5,Análisis!$B:$AN,33,0)</f>
        <v>8</v>
      </c>
      <c r="BE5" s="60" t="s">
        <v>121</v>
      </c>
      <c r="BF5" s="236" t="s">
        <v>305</v>
      </c>
      <c r="BG5" s="211"/>
      <c r="BH5" s="166">
        <f t="shared" ref="BH5:BH18" si="1">IFERROR(VLOOKUP(BE5,$AF:$BB,3,0),0)</f>
        <v>3990</v>
      </c>
      <c r="BI5" s="65">
        <f t="shared" ref="BI5:BI18" si="2">IFERROR(VLOOKUP(BE5,$AF:$BB,5,0),0)</f>
        <v>2</v>
      </c>
      <c r="BJ5" s="167">
        <f t="shared" ref="BJ5:BJ18" si="3">IFERROR(VLOOKUP(BE5,$AF:$BB,6,0),0)</f>
        <v>3990</v>
      </c>
      <c r="BK5" s="61">
        <f t="shared" ref="BK5:BK18" si="4">IFERROR(VLOOKUP(BE5,$AF:$BB,7,0),0)</f>
        <v>1</v>
      </c>
      <c r="BL5" s="168">
        <f t="shared" ref="BL5:BL18" si="5">IFERROR(VLOOKUP(BE5,$AF:$BB,8,0),0)</f>
        <v>3990</v>
      </c>
      <c r="BM5" s="61">
        <f t="shared" ref="BM5:BM18" si="6">IFERROR(VLOOKUP(BE5,$AF:$BB,9,0),0)</f>
        <v>1</v>
      </c>
      <c r="BN5" s="166">
        <f t="shared" ref="BN5:BN18" si="7">IFERROR(VLOOKUP(BE5,$AF:$BB,10,0),0)</f>
        <v>7490</v>
      </c>
      <c r="BO5" s="65">
        <f t="shared" ref="BO5:BO18" si="8">IFERROR(VLOOKUP(BE5,$AF:$BB,12,0),0)</f>
        <v>3</v>
      </c>
      <c r="BP5" s="167">
        <f t="shared" ref="BP5:BP18" si="9">IFERROR(VLOOKUP(BE5,$AF:$BB,13,0),0)</f>
        <v>7490</v>
      </c>
      <c r="BQ5" s="61">
        <f t="shared" ref="BQ5:BQ18" si="10">IFERROR(VLOOKUP(BE5,$AF:$BB,14,0),0)</f>
        <v>1</v>
      </c>
      <c r="BR5" s="168">
        <f t="shared" ref="BR5:BR18" si="11">IFERROR(VLOOKUP(BE5,$AF:$BB,15,0),0)</f>
        <v>8990</v>
      </c>
      <c r="BS5" s="61">
        <f t="shared" ref="BS5:BS18" si="12">IFERROR(VLOOKUP(BE5,$AF:$BB,16,0),0)</f>
        <v>1</v>
      </c>
      <c r="BT5" s="166">
        <f t="shared" ref="BT5:BT18" si="13">IFERROR(VLOOKUP(BE5,$AF:$BB,17,0),0)</f>
        <v>9990</v>
      </c>
      <c r="BU5" s="65">
        <f t="shared" ref="BU5:BU18" si="14">IFERROR(VLOOKUP(BE5,$AF:$BB,19,0),0)</f>
        <v>2</v>
      </c>
      <c r="BV5" s="167">
        <f t="shared" ref="BV5:BV18" si="15">IFERROR(VLOOKUP(BE5,$AF:$BB,20,0),0)</f>
        <v>9990</v>
      </c>
      <c r="BW5" s="61">
        <f t="shared" ref="BW5:BW18" si="16">IFERROR(VLOOKUP(BE5,$AF:$BB,21,0),0)</f>
        <v>5</v>
      </c>
      <c r="BX5" s="168">
        <f t="shared" ref="BX5:BX18" si="17">IFERROR(VLOOKUP(BE5,$AF:$BB,22,0),0)</f>
        <v>8990</v>
      </c>
      <c r="BY5" s="61">
        <f t="shared" ref="BY5:BY18" si="18">IFERROR(VLOOKUP(BE5,$AF:$BB,23,0),0)</f>
        <v>2</v>
      </c>
    </row>
    <row r="6" spans="2:77" x14ac:dyDescent="0.25">
      <c r="B6" s="22">
        <v>344</v>
      </c>
      <c r="C6" s="22" t="s">
        <v>126</v>
      </c>
      <c r="D6" s="50" t="str">
        <f>IF(VLOOKUP(Resumen!C6,Análisis!B:AN,15,0)=0,"Sin cambios",VLOOKUP(Resumen!C6,Análisis!B:AN,15,0))</f>
        <v>Sin cambios</v>
      </c>
      <c r="E6" s="50" t="str">
        <f>IF(VLOOKUP(Resumen!C6,Análisis!B:AN,27,0)=0,"Sin cambios",VLOOKUP(Resumen!C6,Análisis!B:AN,27,0))</f>
        <v>Sin cambios</v>
      </c>
      <c r="F6" s="50" t="str">
        <f>IF(VLOOKUP(Resumen!C6,Análisis!B:AN,39,0)=0,"Sin cambios",VLOOKUP(Resumen!C6,Análisis!B:AN,39,0))</f>
        <v>Sin cambios</v>
      </c>
      <c r="G6" s="50" t="str">
        <f t="shared" si="0"/>
        <v>No</v>
      </c>
      <c r="I6" s="24" t="str">
        <f>Base!A11</f>
        <v>LAS CONDES</v>
      </c>
      <c r="J6" s="169">
        <f>VLOOKUP(I6,Análisis!B:AN,4,0)</f>
        <v>3990</v>
      </c>
      <c r="K6" s="170" t="str">
        <f>IF(VLOOKUP(I6,Análisis!B:AN,15,0)=0,"Sin cambios",VLOOKUP(I6,Análisis!B:AN,15,0))</f>
        <v>Sin cambios</v>
      </c>
      <c r="L6" s="171">
        <f>VLOOKUP(I6,Análisis!B:AN,5,0)</f>
        <v>2</v>
      </c>
      <c r="M6" s="170">
        <f>VLOOKUP(I6,Análisis!B:AN,6,0)</f>
        <v>3990</v>
      </c>
      <c r="N6" s="171">
        <f>VLOOKUP(I6,Análisis!B:AN,7,0)</f>
        <v>1</v>
      </c>
      <c r="O6" s="170">
        <f>VLOOKUP(I6,Análisis!B:AN,8,0)</f>
        <v>3990</v>
      </c>
      <c r="P6" s="172">
        <f>VLOOKUP(I6,Análisis!B:AN,9,0)</f>
        <v>1</v>
      </c>
      <c r="Q6" s="169">
        <f>VLOOKUP(I6,Análisis!B:AN,16,0)</f>
        <v>7490</v>
      </c>
      <c r="R6" s="173" t="str">
        <f>IF(VLOOKUP(I6,Análisis!B:AN,27,0)=0,"Sin cambios",VLOOKUP(I6,Análisis!B:AN,27,0))</f>
        <v>Sin cambios</v>
      </c>
      <c r="S6" s="171">
        <f>VLOOKUP(I6,Análisis!B:AN,17,0)</f>
        <v>3</v>
      </c>
      <c r="T6" s="170">
        <f>VLOOKUP(I6,Análisis!B:AN,18,0)</f>
        <v>7490</v>
      </c>
      <c r="U6" s="171">
        <f>VLOOKUP(I6,Análisis!B:AN,19,0)</f>
        <v>1</v>
      </c>
      <c r="V6" s="170">
        <f>VLOOKUP(I6,Análisis!B:AN,20,0)</f>
        <v>8990</v>
      </c>
      <c r="W6" s="174">
        <f>VLOOKUP(I6,Análisis!B:AN,21,0)</f>
        <v>1</v>
      </c>
      <c r="X6" s="173">
        <f>VLOOKUP(I6,Análisis!B:AN,28,0)</f>
        <v>9990</v>
      </c>
      <c r="Y6" s="173" t="str">
        <f>IF(VLOOKUP(I6,Análisis!B:AN,39,0)=0,"Sin cambios",VLOOKUP(I6,Análisis!B:AN,39,0))</f>
        <v>Sin cambios</v>
      </c>
      <c r="Z6" s="171">
        <f>VLOOKUP(I6,Análisis!B:AN,29,0)</f>
        <v>2</v>
      </c>
      <c r="AA6" s="170">
        <f>VLOOKUP(I6,Análisis!B:AN,30,0)</f>
        <v>9990</v>
      </c>
      <c r="AB6" s="171">
        <f>VLOOKUP(I6,Análisis!B:AN,31,0)</f>
        <v>5</v>
      </c>
      <c r="AC6" s="170">
        <f>VLOOKUP(I6,Análisis!B:AN,32,0)</f>
        <v>8990</v>
      </c>
      <c r="AD6" s="174">
        <f>VLOOKUP(I6,Análisis!B:AN,33,0)</f>
        <v>2</v>
      </c>
      <c r="AF6" s="51" t="s">
        <v>42</v>
      </c>
      <c r="AG6" s="52" t="s">
        <v>220</v>
      </c>
      <c r="AH6" s="175">
        <f>VLOOKUP(AF6,Análisis!$B:$AN,4,0)</f>
        <v>8990</v>
      </c>
      <c r="AI6" s="176" t="str">
        <f>IF(VLOOKUP(AF6,Análisis!$B:$AN,15,0)=0,"Sin cambios",VLOOKUP(AF6,Análisis!$B:$AN,15,0))</f>
        <v>Sin cambios</v>
      </c>
      <c r="AJ6" s="177">
        <f>VLOOKUP(AF6,Análisis!$B:$AN,5,0)</f>
        <v>4</v>
      </c>
      <c r="AK6" s="176">
        <f>VLOOKUP(AF6,Análisis!$B:$AN,6,0)</f>
        <v>9990</v>
      </c>
      <c r="AL6" s="177">
        <f>VLOOKUP(AF6,Análisis!$B:$AN,7,0)</f>
        <v>3</v>
      </c>
      <c r="AM6" s="176">
        <f>VLOOKUP(AF6,Análisis!$B:$AN,8,0)</f>
        <v>9990</v>
      </c>
      <c r="AN6" s="178">
        <f>VLOOKUP(AF6,Análisis!$B:$AN,9,0)</f>
        <v>5</v>
      </c>
      <c r="AO6" s="175">
        <f>VLOOKUP(AF6,Análisis!$B:$AN,16,0)</f>
        <v>31990</v>
      </c>
      <c r="AP6" s="176">
        <f>IF(VLOOKUP(AF6,Análisis!$B:$AN,27,0)=0,"Sin cambios",VLOOKUP(AF6,Análisis!$B:$AN,27,0))</f>
        <v>31990</v>
      </c>
      <c r="AQ6" s="177">
        <f>VLOOKUP(AF6,Análisis!$B:$AN,17,0)</f>
        <v>5</v>
      </c>
      <c r="AR6" s="176">
        <f>VLOOKUP(AF6,Análisis!$B:$AN,18,0)</f>
        <v>23990</v>
      </c>
      <c r="AS6" s="177">
        <f>VLOOKUP(AF6,Análisis!$B:$AN,19,0)</f>
        <v>3</v>
      </c>
      <c r="AT6" s="176">
        <f>VLOOKUP(AF6,Análisis!$B:$AN,20,0)</f>
        <v>21990</v>
      </c>
      <c r="AU6" s="178">
        <f>VLOOKUP(AF6,Análisis!$B:$AN,21,0)</f>
        <v>5</v>
      </c>
      <c r="AV6" s="175">
        <f>VLOOKUP(AF6,Análisis!$B:$AN,28,0)</f>
        <v>41990</v>
      </c>
      <c r="AW6" s="176">
        <f>IF(VLOOKUP(AF6,Análisis!$B:$AN,39,0)=0,"Sin cambios",VLOOKUP(AF6,Análisis!$B:$AN,39,0))</f>
        <v>41990</v>
      </c>
      <c r="AX6" s="177">
        <f>VLOOKUP(AF6,Análisis!$B:$AN,29,0)</f>
        <v>4</v>
      </c>
      <c r="AY6" s="176">
        <f>VLOOKUP(AF6,Análisis!$B:$AN,30,0)</f>
        <v>23990</v>
      </c>
      <c r="AZ6" s="177">
        <f>VLOOKUP(AF6,Análisis!$B:$AN,31,0)</f>
        <v>10</v>
      </c>
      <c r="BA6" s="176">
        <f>VLOOKUP(AF6,Análisis!$B:$AN,32,0)</f>
        <v>21990</v>
      </c>
      <c r="BB6" s="178">
        <f>VLOOKUP(AF6,Análisis!$B:$AN,33,0)</f>
        <v>8</v>
      </c>
      <c r="BE6" s="60" t="s">
        <v>145</v>
      </c>
      <c r="BF6" s="236" t="s">
        <v>306</v>
      </c>
      <c r="BG6" s="211"/>
      <c r="BH6" s="166">
        <f t="shared" si="1"/>
        <v>3990</v>
      </c>
      <c r="BI6" s="65">
        <f t="shared" si="2"/>
        <v>2</v>
      </c>
      <c r="BJ6" s="167">
        <f t="shared" si="3"/>
        <v>3990</v>
      </c>
      <c r="BK6" s="61">
        <f t="shared" si="4"/>
        <v>1</v>
      </c>
      <c r="BL6" s="168">
        <f t="shared" si="5"/>
        <v>3990</v>
      </c>
      <c r="BM6" s="61">
        <f t="shared" si="6"/>
        <v>1</v>
      </c>
      <c r="BN6" s="166">
        <f t="shared" si="7"/>
        <v>7790</v>
      </c>
      <c r="BO6" s="65">
        <f t="shared" si="8"/>
        <v>3</v>
      </c>
      <c r="BP6" s="167">
        <f t="shared" si="9"/>
        <v>7790</v>
      </c>
      <c r="BQ6" s="61">
        <f t="shared" si="10"/>
        <v>1</v>
      </c>
      <c r="BR6" s="168">
        <f t="shared" si="11"/>
        <v>8990</v>
      </c>
      <c r="BS6" s="61">
        <f t="shared" si="12"/>
        <v>1</v>
      </c>
      <c r="BT6" s="166">
        <f t="shared" si="13"/>
        <v>9990</v>
      </c>
      <c r="BU6" s="65">
        <f t="shared" si="14"/>
        <v>2</v>
      </c>
      <c r="BV6" s="167">
        <f t="shared" si="15"/>
        <v>9990</v>
      </c>
      <c r="BW6" s="61">
        <f t="shared" si="16"/>
        <v>5</v>
      </c>
      <c r="BX6" s="168">
        <f t="shared" si="17"/>
        <v>8990</v>
      </c>
      <c r="BY6" s="61">
        <f t="shared" si="18"/>
        <v>2</v>
      </c>
    </row>
    <row r="7" spans="2:77" x14ac:dyDescent="0.25">
      <c r="B7" s="22">
        <v>314</v>
      </c>
      <c r="C7" s="22" t="s">
        <v>226</v>
      </c>
      <c r="D7" s="50" t="str">
        <f>IF(VLOOKUP(Resumen!C7,Análisis!B:AN,15,0)=0,"Sin cambios",VLOOKUP(Resumen!C7,Análisis!B:AN,15,0))</f>
        <v>Sin cambios</v>
      </c>
      <c r="E7" s="50" t="str">
        <f>IF(VLOOKUP(Resumen!C7,Análisis!B:AN,27,0)=0,"Sin cambios",VLOOKUP(Resumen!C7,Análisis!B:AN,27,0))</f>
        <v>Sin cambios</v>
      </c>
      <c r="F7" s="50" t="str">
        <f>IF(VLOOKUP(Resumen!C7,Análisis!B:AN,39,0)=0,"Sin cambios",VLOOKUP(Resumen!C7,Análisis!B:AN,39,0))</f>
        <v>Sin cambios</v>
      </c>
      <c r="G7" s="50" t="str">
        <f t="shared" si="0"/>
        <v>No</v>
      </c>
      <c r="I7" s="24" t="str">
        <f>Base!A12</f>
        <v>PROVIDENCIA</v>
      </c>
      <c r="J7" s="169">
        <f>VLOOKUP(I7,Análisis!B:AN,4,0)</f>
        <v>3990</v>
      </c>
      <c r="K7" s="170" t="str">
        <f>IF(VLOOKUP(I7,Análisis!B:AN,15,0)=0,"Sin cambios",VLOOKUP(I7,Análisis!B:AN,15,0))</f>
        <v>Sin cambios</v>
      </c>
      <c r="L7" s="171">
        <f>VLOOKUP(I7,Análisis!B:AN,5,0)</f>
        <v>2</v>
      </c>
      <c r="M7" s="170">
        <f>VLOOKUP(I7,Análisis!B:AN,6,0)</f>
        <v>3990</v>
      </c>
      <c r="N7" s="171">
        <f>VLOOKUP(I7,Análisis!B:AN,7,0)</f>
        <v>1</v>
      </c>
      <c r="O7" s="170">
        <f>VLOOKUP(I7,Análisis!B:AN,8,0)</f>
        <v>3990</v>
      </c>
      <c r="P7" s="172">
        <f>VLOOKUP(I7,Análisis!B:AN,9,0)</f>
        <v>1</v>
      </c>
      <c r="Q7" s="169">
        <f>VLOOKUP(I7,Análisis!B:AN,16,0)</f>
        <v>7990</v>
      </c>
      <c r="R7" s="173" t="str">
        <f>IF(VLOOKUP(I7,Análisis!B:AN,27,0)=0,"Sin cambios",VLOOKUP(I7,Análisis!B:AN,27,0))</f>
        <v>Sin cambios</v>
      </c>
      <c r="S7" s="171">
        <f>VLOOKUP(I7,Análisis!B:AN,17,0)</f>
        <v>3</v>
      </c>
      <c r="T7" s="170">
        <f>VLOOKUP(I7,Análisis!B:AN,18,0)</f>
        <v>7990</v>
      </c>
      <c r="U7" s="171">
        <f>VLOOKUP(I7,Análisis!B:AN,19,0)</f>
        <v>1</v>
      </c>
      <c r="V7" s="170">
        <f>VLOOKUP(I7,Análisis!B:AN,20,0)</f>
        <v>8990</v>
      </c>
      <c r="W7" s="174">
        <f>VLOOKUP(I7,Análisis!B:AN,21,0)</f>
        <v>1</v>
      </c>
      <c r="X7" s="173">
        <f>VLOOKUP(I7,Análisis!B:AN,28,0)</f>
        <v>9990</v>
      </c>
      <c r="Y7" s="173" t="str">
        <f>IF(VLOOKUP(I7,Análisis!B:AN,39,0)=0,"Sin cambios",VLOOKUP(I7,Análisis!B:AN,39,0))</f>
        <v>Sin cambios</v>
      </c>
      <c r="Z7" s="171">
        <f>VLOOKUP(I7,Análisis!B:AN,29,0)</f>
        <v>2</v>
      </c>
      <c r="AA7" s="170">
        <f>VLOOKUP(I7,Análisis!B:AN,30,0)</f>
        <v>9990</v>
      </c>
      <c r="AB7" s="171">
        <f>VLOOKUP(I7,Análisis!B:AN,31,0)</f>
        <v>5</v>
      </c>
      <c r="AC7" s="170">
        <f>VLOOKUP(I7,Análisis!B:AN,32,0)</f>
        <v>8990</v>
      </c>
      <c r="AD7" s="174">
        <f>VLOOKUP(I7,Análisis!B:AN,33,0)</f>
        <v>2</v>
      </c>
      <c r="AF7" s="51" t="s">
        <v>45</v>
      </c>
      <c r="AG7" s="52" t="s">
        <v>220</v>
      </c>
      <c r="AH7" s="175">
        <f>VLOOKUP(AF7,Análisis!$B:$AN,4,0)</f>
        <v>10990</v>
      </c>
      <c r="AI7" s="176" t="str">
        <f>IF(VLOOKUP(AF7,Análisis!$B:$AN,15,0)=0,"Sin cambios",VLOOKUP(AF7,Análisis!$B:$AN,15,0))</f>
        <v>Sin cambios</v>
      </c>
      <c r="AJ7" s="177">
        <f>VLOOKUP(AF7,Análisis!$B:$AN,5,0)</f>
        <v>5</v>
      </c>
      <c r="AK7" s="176">
        <f>VLOOKUP(AF7,Análisis!$B:$AN,6,0)</f>
        <v>10990</v>
      </c>
      <c r="AL7" s="177">
        <f>VLOOKUP(AF7,Análisis!$B:$AN,7,0)</f>
        <v>4</v>
      </c>
      <c r="AM7" s="176">
        <f>VLOOKUP(AF7,Análisis!$B:$AN,8,0)</f>
        <v>10990</v>
      </c>
      <c r="AN7" s="178">
        <f>VLOOKUP(AF7,Análisis!$B:$AN,9,0)</f>
        <v>7</v>
      </c>
      <c r="AO7" s="175">
        <f>VLOOKUP(AF7,Análisis!$B:$AN,16,0)</f>
        <v>21990</v>
      </c>
      <c r="AP7" s="176" t="str">
        <f>IF(VLOOKUP(AF7,Análisis!$B:$AN,27,0)=0,"Sin cambios",VLOOKUP(AF7,Análisis!$B:$AN,27,0))</f>
        <v>Sin cambios</v>
      </c>
      <c r="AQ7" s="177">
        <f>VLOOKUP(AF7,Análisis!$B:$AN,17,0)</f>
        <v>7</v>
      </c>
      <c r="AR7" s="176">
        <f>VLOOKUP(AF7,Análisis!$B:$AN,18,0)</f>
        <v>21990</v>
      </c>
      <c r="AS7" s="177">
        <f>VLOOKUP(AF7,Análisis!$B:$AN,19,0)</f>
        <v>5</v>
      </c>
      <c r="AT7" s="176">
        <f>VLOOKUP(AF7,Análisis!$B:$AN,20,0)</f>
        <v>24990</v>
      </c>
      <c r="AU7" s="178">
        <f>VLOOKUP(AF7,Análisis!$B:$AN,21,0)</f>
        <v>7</v>
      </c>
      <c r="AV7" s="175">
        <f>VLOOKUP(AF7,Análisis!$B:$AN,28,0)</f>
        <v>27990</v>
      </c>
      <c r="AW7" s="176" t="str">
        <f>IF(VLOOKUP(AF7,Análisis!$B:$AN,39,0)=0,"Sin cambios",VLOOKUP(AF7,Análisis!$B:$AN,39,0))</f>
        <v>Sin cambios</v>
      </c>
      <c r="AX7" s="177">
        <f>VLOOKUP(AF7,Análisis!$B:$AN,29,0)</f>
        <v>5</v>
      </c>
      <c r="AY7" s="176">
        <f>VLOOKUP(AF7,Análisis!$B:$AN,30,0)</f>
        <v>27990</v>
      </c>
      <c r="AZ7" s="177">
        <f>VLOOKUP(AF7,Análisis!$B:$AN,31,0)</f>
        <v>11</v>
      </c>
      <c r="BA7" s="176">
        <f>VLOOKUP(AF7,Análisis!$B:$AN,32,0)</f>
        <v>24990</v>
      </c>
      <c r="BB7" s="178">
        <f>VLOOKUP(AF7,Análisis!$B:$AN,33,0)</f>
        <v>9</v>
      </c>
      <c r="BE7" s="60" t="s">
        <v>126</v>
      </c>
      <c r="BF7" s="236" t="s">
        <v>307</v>
      </c>
      <c r="BG7" s="211"/>
      <c r="BH7" s="166">
        <f t="shared" si="1"/>
        <v>3990</v>
      </c>
      <c r="BI7" s="65">
        <f t="shared" si="2"/>
        <v>2</v>
      </c>
      <c r="BJ7" s="167">
        <f t="shared" si="3"/>
        <v>3990</v>
      </c>
      <c r="BK7" s="61">
        <f t="shared" si="4"/>
        <v>1</v>
      </c>
      <c r="BL7" s="168">
        <f t="shared" si="5"/>
        <v>3990</v>
      </c>
      <c r="BM7" s="61">
        <f t="shared" si="6"/>
        <v>1</v>
      </c>
      <c r="BN7" s="166">
        <f t="shared" si="7"/>
        <v>7790</v>
      </c>
      <c r="BO7" s="65">
        <f t="shared" si="8"/>
        <v>3</v>
      </c>
      <c r="BP7" s="167">
        <f t="shared" si="9"/>
        <v>7790</v>
      </c>
      <c r="BQ7" s="61">
        <f t="shared" si="10"/>
        <v>1</v>
      </c>
      <c r="BR7" s="168">
        <f t="shared" si="11"/>
        <v>8990</v>
      </c>
      <c r="BS7" s="61">
        <f t="shared" si="12"/>
        <v>1</v>
      </c>
      <c r="BT7" s="166">
        <f t="shared" si="13"/>
        <v>9990</v>
      </c>
      <c r="BU7" s="65">
        <f t="shared" si="14"/>
        <v>2</v>
      </c>
      <c r="BV7" s="167">
        <f t="shared" si="15"/>
        <v>9990</v>
      </c>
      <c r="BW7" s="61">
        <f t="shared" si="16"/>
        <v>5</v>
      </c>
      <c r="BX7" s="168">
        <f t="shared" si="17"/>
        <v>8990</v>
      </c>
      <c r="BY7" s="61">
        <f t="shared" si="18"/>
        <v>2</v>
      </c>
    </row>
    <row r="8" spans="2:77" x14ac:dyDescent="0.25">
      <c r="B8" s="22">
        <v>356</v>
      </c>
      <c r="C8" s="22" t="s">
        <v>136</v>
      </c>
      <c r="D8" s="50" t="str">
        <f>IF(VLOOKUP(Resumen!C8,Análisis!B:AN,15,0)=0,"Sin cambios",VLOOKUP(Resumen!C8,Análisis!B:AN,15,0))</f>
        <v>Sin cambios</v>
      </c>
      <c r="E8" s="50" t="str">
        <f>IF(VLOOKUP(Resumen!C8,Análisis!B:AN,27,0)=0,"Sin cambios",VLOOKUP(Resumen!C8,Análisis!B:AN,27,0))</f>
        <v>Sin cambios</v>
      </c>
      <c r="F8" s="50" t="str">
        <f>IF(VLOOKUP(Resumen!C8,Análisis!B:AN,39,0)=0,"Sin cambios",VLOOKUP(Resumen!C8,Análisis!B:AN,39,0))</f>
        <v>Sin cambios</v>
      </c>
      <c r="G8" s="50" t="str">
        <f t="shared" si="0"/>
        <v>No</v>
      </c>
      <c r="I8" s="24" t="str">
        <f>Base!A13</f>
        <v>MAIPU</v>
      </c>
      <c r="J8" s="169">
        <f>VLOOKUP(I8,Análisis!B:AN,4,0)</f>
        <v>3990</v>
      </c>
      <c r="K8" s="170" t="str">
        <f>IF(VLOOKUP(I8,Análisis!B:AN,15,0)=0,"Sin cambios",VLOOKUP(I8,Análisis!B:AN,15,0))</f>
        <v>Sin cambios</v>
      </c>
      <c r="L8" s="171">
        <f>VLOOKUP(I8,Análisis!B:AN,5,0)</f>
        <v>2</v>
      </c>
      <c r="M8" s="170">
        <f>VLOOKUP(I8,Análisis!B:AN,6,0)</f>
        <v>3990</v>
      </c>
      <c r="N8" s="171">
        <f>VLOOKUP(I8,Análisis!B:AN,7,0)</f>
        <v>1</v>
      </c>
      <c r="O8" s="170">
        <f>VLOOKUP(I8,Análisis!B:AN,8,0)</f>
        <v>3990</v>
      </c>
      <c r="P8" s="172">
        <f>VLOOKUP(I8,Análisis!B:AN,9,0)</f>
        <v>1</v>
      </c>
      <c r="Q8" s="169">
        <f>VLOOKUP(I8,Análisis!B:AN,16,0)</f>
        <v>7790</v>
      </c>
      <c r="R8" s="173" t="str">
        <f>IF(VLOOKUP(I8,Análisis!B:AN,27,0)=0,"Sin cambios",VLOOKUP(I8,Análisis!B:AN,27,0))</f>
        <v>Sin cambios</v>
      </c>
      <c r="S8" s="171">
        <f>VLOOKUP(I8,Análisis!B:AN,17,0)</f>
        <v>3</v>
      </c>
      <c r="T8" s="170">
        <f>VLOOKUP(I8,Análisis!B:AN,18,0)</f>
        <v>7790</v>
      </c>
      <c r="U8" s="171">
        <f>VLOOKUP(I8,Análisis!B:AN,19,0)</f>
        <v>1</v>
      </c>
      <c r="V8" s="170">
        <f>VLOOKUP(I8,Análisis!B:AN,20,0)</f>
        <v>8990</v>
      </c>
      <c r="W8" s="174">
        <f>VLOOKUP(I8,Análisis!B:AN,21,0)</f>
        <v>1</v>
      </c>
      <c r="X8" s="173">
        <f>VLOOKUP(I8,Análisis!B:AN,28,0)</f>
        <v>9990</v>
      </c>
      <c r="Y8" s="173" t="str">
        <f>IF(VLOOKUP(I8,Análisis!B:AN,39,0)=0,"Sin cambios",VLOOKUP(I8,Análisis!B:AN,39,0))</f>
        <v>Sin cambios</v>
      </c>
      <c r="Z8" s="171">
        <f>VLOOKUP(I8,Análisis!B:AN,29,0)</f>
        <v>2</v>
      </c>
      <c r="AA8" s="170">
        <f>VLOOKUP(I8,Análisis!B:AN,30,0)</f>
        <v>9990</v>
      </c>
      <c r="AB8" s="171">
        <f>VLOOKUP(I8,Análisis!B:AN,31,0)</f>
        <v>5</v>
      </c>
      <c r="AC8" s="170">
        <f>VLOOKUP(I8,Análisis!B:AN,32,0)</f>
        <v>8990</v>
      </c>
      <c r="AD8" s="174">
        <f>VLOOKUP(I8,Análisis!B:AN,33,0)</f>
        <v>2</v>
      </c>
      <c r="AF8" s="51" t="s">
        <v>47</v>
      </c>
      <c r="AG8" s="52" t="s">
        <v>220</v>
      </c>
      <c r="AH8" s="175">
        <f>VLOOKUP(AF8,Análisis!$B:$AN,4,0)</f>
        <v>9990</v>
      </c>
      <c r="AI8" s="176" t="str">
        <f>IF(VLOOKUP(AF8,Análisis!$B:$AN,15,0)=0,"Sin cambios",VLOOKUP(AF8,Análisis!$B:$AN,15,0))</f>
        <v>Sin cambios</v>
      </c>
      <c r="AJ8" s="177">
        <f>VLOOKUP(AF8,Análisis!$B:$AN,5,0)</f>
        <v>4</v>
      </c>
      <c r="AK8" s="176">
        <f>VLOOKUP(AF8,Análisis!$B:$AN,6,0)</f>
        <v>8990</v>
      </c>
      <c r="AL8" s="177">
        <f>VLOOKUP(AF8,Análisis!$B:$AN,7,0)</f>
        <v>2</v>
      </c>
      <c r="AM8" s="176">
        <f>VLOOKUP(AF8,Análisis!$B:$AN,8,0)</f>
        <v>9990</v>
      </c>
      <c r="AN8" s="178">
        <f>VLOOKUP(AF8,Análisis!$B:$AN,9,0)</f>
        <v>7</v>
      </c>
      <c r="AO8" s="175">
        <f>VLOOKUP(AF8,Análisis!$B:$AN,16,0)</f>
        <v>12990</v>
      </c>
      <c r="AP8" s="176" t="str">
        <f>IF(VLOOKUP(AF8,Análisis!$B:$AN,27,0)=0,"Sin cambios",VLOOKUP(AF8,Análisis!$B:$AN,27,0))</f>
        <v>Sin cambios</v>
      </c>
      <c r="AQ8" s="177">
        <f>VLOOKUP(AF8,Análisis!$B:$AN,17,0)</f>
        <v>7</v>
      </c>
      <c r="AR8" s="176">
        <f>VLOOKUP(AF8,Análisis!$B:$AN,18,0)</f>
        <v>12990</v>
      </c>
      <c r="AS8" s="177">
        <f>VLOOKUP(AF8,Análisis!$B:$AN,19,0)</f>
        <v>2</v>
      </c>
      <c r="AT8" s="176">
        <f>VLOOKUP(AF8,Análisis!$B:$AN,20,0)</f>
        <v>24990</v>
      </c>
      <c r="AU8" s="178">
        <f>VLOOKUP(AF8,Análisis!$B:$AN,21,0)</f>
        <v>4</v>
      </c>
      <c r="AV8" s="175">
        <f>VLOOKUP(AF8,Análisis!$B:$AN,28,0)</f>
        <v>16990</v>
      </c>
      <c r="AW8" s="176" t="str">
        <f>IF(VLOOKUP(AF8,Análisis!$B:$AN,39,0)=0,"Sin cambios",VLOOKUP(AF8,Análisis!$B:$AN,39,0))</f>
        <v>Sin cambios</v>
      </c>
      <c r="AX8" s="177">
        <f>VLOOKUP(AF8,Análisis!$B:$AN,29,0)</f>
        <v>4</v>
      </c>
      <c r="AY8" s="176">
        <f>VLOOKUP(AF8,Análisis!$B:$AN,30,0)</f>
        <v>16990</v>
      </c>
      <c r="AZ8" s="177">
        <f>VLOOKUP(AF8,Análisis!$B:$AN,31,0)</f>
        <v>9</v>
      </c>
      <c r="BA8" s="176">
        <f>VLOOKUP(AF8,Análisis!$B:$AN,32,0)</f>
        <v>24990</v>
      </c>
      <c r="BB8" s="178">
        <f>VLOOKUP(AF8,Análisis!$B:$AN,33,0)</f>
        <v>7</v>
      </c>
      <c r="BE8" s="60" t="s">
        <v>134</v>
      </c>
      <c r="BF8" s="236" t="s">
        <v>308</v>
      </c>
      <c r="BG8" s="211"/>
      <c r="BH8" s="166">
        <f t="shared" si="1"/>
        <v>3990</v>
      </c>
      <c r="BI8" s="65">
        <f t="shared" si="2"/>
        <v>2</v>
      </c>
      <c r="BJ8" s="167">
        <f t="shared" si="3"/>
        <v>3990</v>
      </c>
      <c r="BK8" s="61">
        <f t="shared" si="4"/>
        <v>1</v>
      </c>
      <c r="BL8" s="168">
        <f t="shared" si="5"/>
        <v>3990</v>
      </c>
      <c r="BM8" s="61">
        <f t="shared" si="6"/>
        <v>1</v>
      </c>
      <c r="BN8" s="166">
        <f t="shared" si="7"/>
        <v>7990</v>
      </c>
      <c r="BO8" s="65">
        <f t="shared" si="8"/>
        <v>3</v>
      </c>
      <c r="BP8" s="167">
        <f t="shared" si="9"/>
        <v>7990</v>
      </c>
      <c r="BQ8" s="61">
        <f t="shared" si="10"/>
        <v>1</v>
      </c>
      <c r="BR8" s="168">
        <f t="shared" si="11"/>
        <v>8990</v>
      </c>
      <c r="BS8" s="61">
        <f t="shared" si="12"/>
        <v>1</v>
      </c>
      <c r="BT8" s="166">
        <f t="shared" si="13"/>
        <v>9990</v>
      </c>
      <c r="BU8" s="65">
        <f t="shared" si="14"/>
        <v>2</v>
      </c>
      <c r="BV8" s="167">
        <f t="shared" si="15"/>
        <v>9990</v>
      </c>
      <c r="BW8" s="61">
        <f t="shared" si="16"/>
        <v>5</v>
      </c>
      <c r="BX8" s="168">
        <f t="shared" si="17"/>
        <v>8990</v>
      </c>
      <c r="BY8" s="61">
        <f t="shared" si="18"/>
        <v>2</v>
      </c>
    </row>
    <row r="9" spans="2:77" x14ac:dyDescent="0.25">
      <c r="B9" s="22">
        <v>332</v>
      </c>
      <c r="C9" s="22" t="s">
        <v>116</v>
      </c>
      <c r="D9" s="50" t="str">
        <f>IF(VLOOKUP(Resumen!C9,Análisis!B:AN,15,0)=0,"Sin cambios",VLOOKUP(Resumen!C9,Análisis!B:AN,15,0))</f>
        <v>Sin cambios</v>
      </c>
      <c r="E9" s="50" t="str">
        <f>IF(VLOOKUP(Resumen!C9,Análisis!B:AN,27,0)=0,"Sin cambios",VLOOKUP(Resumen!C9,Análisis!B:AN,27,0))</f>
        <v>Sin cambios</v>
      </c>
      <c r="F9" s="50" t="str">
        <f>IF(VLOOKUP(Resumen!C9,Análisis!B:AN,39,0)=0,"Sin cambios",VLOOKUP(Resumen!C9,Análisis!B:AN,39,0))</f>
        <v>Sin cambios</v>
      </c>
      <c r="G9" s="50" t="str">
        <f t="shared" si="0"/>
        <v>No</v>
      </c>
      <c r="I9" s="24" t="str">
        <f>Base!A14</f>
        <v>ÑUÑOA</v>
      </c>
      <c r="J9" s="169">
        <f>VLOOKUP(I9,Análisis!B:AN,4,0)</f>
        <v>3990</v>
      </c>
      <c r="K9" s="170" t="str">
        <f>IF(VLOOKUP(I9,Análisis!B:AN,15,0)=0,"Sin cambios",VLOOKUP(I9,Análisis!B:AN,15,0))</f>
        <v>Sin cambios</v>
      </c>
      <c r="L9" s="171">
        <f>VLOOKUP(I9,Análisis!B:AN,5,0)</f>
        <v>2</v>
      </c>
      <c r="M9" s="170">
        <f>VLOOKUP(I9,Análisis!B:AN,6,0)</f>
        <v>3990</v>
      </c>
      <c r="N9" s="171">
        <f>VLOOKUP(I9,Análisis!B:AN,7,0)</f>
        <v>1</v>
      </c>
      <c r="O9" s="170">
        <f>VLOOKUP(I9,Análisis!B:AN,8,0)</f>
        <v>3990</v>
      </c>
      <c r="P9" s="172">
        <f>VLOOKUP(I9,Análisis!B:AN,9,0)</f>
        <v>1</v>
      </c>
      <c r="Q9" s="169">
        <f>VLOOKUP(I9,Análisis!B:AN,16,0)</f>
        <v>7790</v>
      </c>
      <c r="R9" s="173" t="str">
        <f>IF(VLOOKUP(I9,Análisis!B:AN,27,0)=0,"Sin cambios",VLOOKUP(I9,Análisis!B:AN,27,0))</f>
        <v>Sin cambios</v>
      </c>
      <c r="S9" s="171">
        <f>VLOOKUP(I9,Análisis!B:AN,17,0)</f>
        <v>3</v>
      </c>
      <c r="T9" s="170">
        <f>VLOOKUP(I9,Análisis!B:AN,18,0)</f>
        <v>7790</v>
      </c>
      <c r="U9" s="171">
        <f>VLOOKUP(I9,Análisis!B:AN,19,0)</f>
        <v>1</v>
      </c>
      <c r="V9" s="170">
        <f>VLOOKUP(I9,Análisis!B:AN,20,0)</f>
        <v>8990</v>
      </c>
      <c r="W9" s="174">
        <f>VLOOKUP(I9,Análisis!B:AN,21,0)</f>
        <v>1</v>
      </c>
      <c r="X9" s="173">
        <f>VLOOKUP(I9,Análisis!B:AN,28,0)</f>
        <v>9990</v>
      </c>
      <c r="Y9" s="173" t="str">
        <f>IF(VLOOKUP(I9,Análisis!B:AN,39,0)=0,"Sin cambios",VLOOKUP(I9,Análisis!B:AN,39,0))</f>
        <v>Sin cambios</v>
      </c>
      <c r="Z9" s="171">
        <f>VLOOKUP(I9,Análisis!B:AN,29,0)</f>
        <v>2</v>
      </c>
      <c r="AA9" s="170">
        <f>VLOOKUP(I9,Análisis!B:AN,30,0)</f>
        <v>9990</v>
      </c>
      <c r="AB9" s="171">
        <f>VLOOKUP(I9,Análisis!B:AN,31,0)</f>
        <v>5</v>
      </c>
      <c r="AC9" s="170">
        <f>VLOOKUP(I9,Análisis!B:AN,32,0)</f>
        <v>8990</v>
      </c>
      <c r="AD9" s="174">
        <f>VLOOKUP(I9,Análisis!B:AN,33,0)</f>
        <v>2</v>
      </c>
      <c r="AF9" s="51" t="s">
        <v>50</v>
      </c>
      <c r="AG9" s="52" t="s">
        <v>227</v>
      </c>
      <c r="AH9" s="175">
        <f>VLOOKUP(AF9,Análisis!$B:$AN,4,0)</f>
        <v>14490</v>
      </c>
      <c r="AI9" s="176" t="str">
        <f>IF(VLOOKUP(AF9,Análisis!$B:$AN,15,0)=0,"Sin cambios",VLOOKUP(AF9,Análisis!$B:$AN,15,0))</f>
        <v>Sin cambios</v>
      </c>
      <c r="AJ9" s="177">
        <f>VLOOKUP(AF9,Análisis!$B:$AN,5,0)</f>
        <v>12</v>
      </c>
      <c r="AK9" s="176">
        <f>VLOOKUP(AF9,Análisis!$B:$AN,6,0)</f>
        <v>14550</v>
      </c>
      <c r="AL9" s="177">
        <f>VLOOKUP(AF9,Análisis!$B:$AN,7,0)</f>
        <v>11</v>
      </c>
      <c r="AM9" s="176" t="str">
        <f>VLOOKUP(AF9,Análisis!$B:$AN,8,0)</f>
        <v>Sin datos</v>
      </c>
      <c r="AN9" s="178" t="str">
        <f>VLOOKUP(AF9,Análisis!$B:$AN,9,0)</f>
        <v>Sin datos</v>
      </c>
      <c r="AO9" s="175">
        <f>VLOOKUP(AF9,Análisis!$B:$AN,16,0)</f>
        <v>29990</v>
      </c>
      <c r="AP9" s="176" t="str">
        <f>IF(VLOOKUP(AF9,Análisis!$B:$AN,27,0)=0,"Sin cambios",VLOOKUP(AF9,Análisis!$B:$AN,27,0))</f>
        <v>Sin cambios</v>
      </c>
      <c r="AQ9" s="177">
        <f>VLOOKUP(AF9,Análisis!$B:$AN,17,0)</f>
        <v>14</v>
      </c>
      <c r="AR9" s="176">
        <f>VLOOKUP(AF9,Análisis!$B:$AN,18,0)</f>
        <v>29990</v>
      </c>
      <c r="AS9" s="177">
        <f>VLOOKUP(AF9,Análisis!$B:$AN,19,0)</f>
        <v>11</v>
      </c>
      <c r="AT9" s="176" t="str">
        <f>VLOOKUP(AF9,Análisis!$B:$AN,20,0)</f>
        <v>Sin datos</v>
      </c>
      <c r="AU9" s="178" t="str">
        <f>VLOOKUP(AF9,Análisis!$B:$AN,21,0)</f>
        <v>Sin datos</v>
      </c>
      <c r="AV9" s="175">
        <f>VLOOKUP(AF9,Análisis!$B:$AN,28,0)</f>
        <v>52990</v>
      </c>
      <c r="AW9" s="176">
        <f>IF(VLOOKUP(AF9,Análisis!$B:$AN,39,0)=0,"Sin cambios",VLOOKUP(AF9,Análisis!$B:$AN,39,0))</f>
        <v>52990</v>
      </c>
      <c r="AX9" s="177">
        <f>VLOOKUP(AF9,Análisis!$B:$AN,29,0)</f>
        <v>14</v>
      </c>
      <c r="AY9" s="176">
        <f>VLOOKUP(AF9,Análisis!$B:$AN,30,0)</f>
        <v>97500</v>
      </c>
      <c r="AZ9" s="177">
        <f>VLOOKUP(AF9,Análisis!$B:$AN,31,0)</f>
        <v>18</v>
      </c>
      <c r="BA9" s="176" t="str">
        <f>VLOOKUP(AF9,Análisis!$B:$AN,32,0)</f>
        <v>Sin datos</v>
      </c>
      <c r="BB9" s="178" t="str">
        <f>VLOOKUP(AF9,Análisis!$B:$AN,33,0)</f>
        <v>Sin datos</v>
      </c>
      <c r="BE9" s="60" t="s">
        <v>226</v>
      </c>
      <c r="BF9" s="236" t="s">
        <v>309</v>
      </c>
      <c r="BG9" s="211"/>
      <c r="BH9" s="166">
        <f t="shared" si="1"/>
        <v>3990</v>
      </c>
      <c r="BI9" s="65">
        <f t="shared" si="2"/>
        <v>2</v>
      </c>
      <c r="BJ9" s="167">
        <f t="shared" si="3"/>
        <v>3990</v>
      </c>
      <c r="BK9" s="61">
        <f t="shared" si="4"/>
        <v>1</v>
      </c>
      <c r="BL9" s="168">
        <f t="shared" si="5"/>
        <v>3990</v>
      </c>
      <c r="BM9" s="61">
        <f t="shared" si="6"/>
        <v>1</v>
      </c>
      <c r="BN9" s="166">
        <f t="shared" si="7"/>
        <v>7790</v>
      </c>
      <c r="BO9" s="65">
        <f t="shared" si="8"/>
        <v>3</v>
      </c>
      <c r="BP9" s="167">
        <f t="shared" si="9"/>
        <v>7790</v>
      </c>
      <c r="BQ9" s="61">
        <f t="shared" si="10"/>
        <v>1</v>
      </c>
      <c r="BR9" s="168">
        <f t="shared" si="11"/>
        <v>8990</v>
      </c>
      <c r="BS9" s="61">
        <f t="shared" si="12"/>
        <v>1</v>
      </c>
      <c r="BT9" s="166">
        <f t="shared" si="13"/>
        <v>9990</v>
      </c>
      <c r="BU9" s="65">
        <f t="shared" si="14"/>
        <v>2</v>
      </c>
      <c r="BV9" s="167">
        <f t="shared" si="15"/>
        <v>9990</v>
      </c>
      <c r="BW9" s="61">
        <f t="shared" si="16"/>
        <v>5</v>
      </c>
      <c r="BX9" s="168">
        <f t="shared" si="17"/>
        <v>8990</v>
      </c>
      <c r="BY9" s="61">
        <f t="shared" si="18"/>
        <v>2</v>
      </c>
    </row>
    <row r="10" spans="2:77" x14ac:dyDescent="0.25">
      <c r="B10" s="22">
        <v>369</v>
      </c>
      <c r="C10" s="22" t="s">
        <v>147</v>
      </c>
      <c r="D10" s="50" t="str">
        <f>IF(VLOOKUP(Resumen!C10,Análisis!B:AN,15,0)=0,"Sin cambios",VLOOKUP(Resumen!C10,Análisis!B:AN,15,0))</f>
        <v>Sin cambios</v>
      </c>
      <c r="E10" s="50" t="str">
        <f>IF(VLOOKUP(Resumen!C10,Análisis!B:AN,27,0)=0,"Sin cambios",VLOOKUP(Resumen!C10,Análisis!B:AN,27,0))</f>
        <v>Sin cambios</v>
      </c>
      <c r="F10" s="50" t="str">
        <f>IF(VLOOKUP(Resumen!C10,Análisis!B:AN,39,0)=0,"Sin cambios",VLOOKUP(Resumen!C10,Análisis!B:AN,39,0))</f>
        <v>Sin cambios</v>
      </c>
      <c r="G10" s="50" t="str">
        <f t="shared" si="0"/>
        <v>No</v>
      </c>
      <c r="I10" s="24" t="str">
        <f>Base!A15</f>
        <v>PUENTE ALTO</v>
      </c>
      <c r="J10" s="169">
        <f>VLOOKUP(I10,Análisis!B:AN,4,0)</f>
        <v>3990</v>
      </c>
      <c r="K10" s="170" t="str">
        <f>IF(VLOOKUP(I10,Análisis!B:AN,15,0)=0,"Sin cambios",VLOOKUP(I10,Análisis!B:AN,15,0))</f>
        <v>Sin cambios</v>
      </c>
      <c r="L10" s="171">
        <f>VLOOKUP(I10,Análisis!B:AN,5,0)</f>
        <v>2</v>
      </c>
      <c r="M10" s="170">
        <f>VLOOKUP(I10,Análisis!B:AN,6,0)</f>
        <v>3990</v>
      </c>
      <c r="N10" s="171">
        <f>VLOOKUP(I10,Análisis!B:AN,7,0)</f>
        <v>1</v>
      </c>
      <c r="O10" s="170">
        <f>VLOOKUP(I10,Análisis!B:AN,8,0)</f>
        <v>3990</v>
      </c>
      <c r="P10" s="172">
        <f>VLOOKUP(I10,Análisis!B:AN,9,0)</f>
        <v>1</v>
      </c>
      <c r="Q10" s="169">
        <f>VLOOKUP(I10,Análisis!B:AN,16,0)</f>
        <v>7790</v>
      </c>
      <c r="R10" s="173" t="str">
        <f>IF(VLOOKUP(I10,Análisis!B:AN,27,0)=0,"Sin cambios",VLOOKUP(I10,Análisis!B:AN,27,0))</f>
        <v>Sin cambios</v>
      </c>
      <c r="S10" s="171">
        <f>VLOOKUP(I10,Análisis!B:AN,17,0)</f>
        <v>3</v>
      </c>
      <c r="T10" s="170">
        <f>VLOOKUP(I10,Análisis!B:AN,18,0)</f>
        <v>7790</v>
      </c>
      <c r="U10" s="171">
        <f>VLOOKUP(I10,Análisis!B:AN,19,0)</f>
        <v>1</v>
      </c>
      <c r="V10" s="170">
        <f>VLOOKUP(I10,Análisis!B:AN,20,0)</f>
        <v>8990</v>
      </c>
      <c r="W10" s="174">
        <f>VLOOKUP(I10,Análisis!B:AN,21,0)</f>
        <v>1</v>
      </c>
      <c r="X10" s="173">
        <f>VLOOKUP(I10,Análisis!B:AN,28,0)</f>
        <v>9990</v>
      </c>
      <c r="Y10" s="173" t="str">
        <f>IF(VLOOKUP(I10,Análisis!B:AN,39,0)=0,"Sin cambios",VLOOKUP(I10,Análisis!B:AN,39,0))</f>
        <v>Sin cambios</v>
      </c>
      <c r="Z10" s="171">
        <f>VLOOKUP(I10,Análisis!B:AN,29,0)</f>
        <v>2</v>
      </c>
      <c r="AA10" s="170">
        <f>VLOOKUP(I10,Análisis!B:AN,30,0)</f>
        <v>9990</v>
      </c>
      <c r="AB10" s="171">
        <f>VLOOKUP(I10,Análisis!B:AN,31,0)</f>
        <v>5</v>
      </c>
      <c r="AC10" s="170">
        <f>VLOOKUP(I10,Análisis!B:AN,32,0)</f>
        <v>8990</v>
      </c>
      <c r="AD10" s="174">
        <f>VLOOKUP(I10,Análisis!B:AN,33,0)</f>
        <v>2</v>
      </c>
      <c r="AF10" s="51" t="s">
        <v>52</v>
      </c>
      <c r="AG10" s="52" t="s">
        <v>220</v>
      </c>
      <c r="AH10" s="175">
        <f>VLOOKUP(AF10,Análisis!$B:$AN,4,0)</f>
        <v>8990</v>
      </c>
      <c r="AI10" s="176" t="str">
        <f>IF(VLOOKUP(AF10,Análisis!$B:$AN,15,0)=0,"Sin cambios",VLOOKUP(AF10,Análisis!$B:$AN,15,0))</f>
        <v>Sin cambios</v>
      </c>
      <c r="AJ10" s="177">
        <f>VLOOKUP(AF10,Análisis!$B:$AN,5,0)</f>
        <v>2</v>
      </c>
      <c r="AK10" s="176">
        <f>VLOOKUP(AF10,Análisis!$B:$AN,6,0)</f>
        <v>7500</v>
      </c>
      <c r="AL10" s="177">
        <f>VLOOKUP(AF10,Análisis!$B:$AN,7,0)</f>
        <v>2</v>
      </c>
      <c r="AM10" s="176">
        <f>VLOOKUP(AF10,Análisis!$B:$AN,8,0)</f>
        <v>4990</v>
      </c>
      <c r="AN10" s="178">
        <f>VLOOKUP(AF10,Análisis!$B:$AN,9,0)</f>
        <v>4</v>
      </c>
      <c r="AO10" s="175">
        <f>VLOOKUP(AF10,Análisis!$B:$AN,16,0)</f>
        <v>16990</v>
      </c>
      <c r="AP10" s="176" t="str">
        <f>IF(VLOOKUP(AF10,Análisis!$B:$AN,27,0)=0,"Sin cambios",VLOOKUP(AF10,Análisis!$B:$AN,27,0))</f>
        <v>Sin cambios</v>
      </c>
      <c r="AQ10" s="177">
        <f>VLOOKUP(AF10,Análisis!$B:$AN,17,0)</f>
        <v>3</v>
      </c>
      <c r="AR10" s="176">
        <f>VLOOKUP(AF10,Análisis!$B:$AN,18,0)</f>
        <v>16500</v>
      </c>
      <c r="AS10" s="177">
        <f>VLOOKUP(AF10,Análisis!$B:$AN,19,0)</f>
        <v>2</v>
      </c>
      <c r="AT10" s="176">
        <f>VLOOKUP(AF10,Análisis!$B:$AN,20,0)</f>
        <v>14990</v>
      </c>
      <c r="AU10" s="178">
        <f>VLOOKUP(AF10,Análisis!$B:$AN,21,0)</f>
        <v>4</v>
      </c>
      <c r="AV10" s="175">
        <f>VLOOKUP(AF10,Análisis!$B:$AN,28,0)</f>
        <v>17990</v>
      </c>
      <c r="AW10" s="176" t="str">
        <f>IF(VLOOKUP(AF10,Análisis!$B:$AN,39,0)=0,"Sin cambios",VLOOKUP(AF10,Análisis!$B:$AN,39,0))</f>
        <v>Sin cambios</v>
      </c>
      <c r="AX10" s="177">
        <f>VLOOKUP(AF10,Análisis!$B:$AN,29,0)</f>
        <v>2</v>
      </c>
      <c r="AY10" s="176">
        <f>VLOOKUP(AF10,Análisis!$B:$AN,30,0)</f>
        <v>16500</v>
      </c>
      <c r="AZ10" s="177">
        <f>VLOOKUP(AF10,Análisis!$B:$AN,31,0)</f>
        <v>9</v>
      </c>
      <c r="BA10" s="176">
        <f>VLOOKUP(AF10,Análisis!$B:$AN,32,0)</f>
        <v>14990</v>
      </c>
      <c r="BB10" s="178">
        <f>VLOOKUP(AF10,Análisis!$B:$AN,33,0)</f>
        <v>4</v>
      </c>
      <c r="BE10" s="60" t="s">
        <v>136</v>
      </c>
      <c r="BF10" s="236" t="s">
        <v>310</v>
      </c>
      <c r="BG10" s="211"/>
      <c r="BH10" s="166">
        <f t="shared" si="1"/>
        <v>3990</v>
      </c>
      <c r="BI10" s="65">
        <f t="shared" si="2"/>
        <v>2</v>
      </c>
      <c r="BJ10" s="167">
        <f t="shared" si="3"/>
        <v>3990</v>
      </c>
      <c r="BK10" s="61">
        <f t="shared" si="4"/>
        <v>1</v>
      </c>
      <c r="BL10" s="168">
        <f t="shared" si="5"/>
        <v>3990</v>
      </c>
      <c r="BM10" s="61">
        <f t="shared" si="6"/>
        <v>1</v>
      </c>
      <c r="BN10" s="166">
        <f t="shared" si="7"/>
        <v>7790</v>
      </c>
      <c r="BO10" s="65">
        <f t="shared" si="8"/>
        <v>3</v>
      </c>
      <c r="BP10" s="167">
        <f t="shared" si="9"/>
        <v>7790</v>
      </c>
      <c r="BQ10" s="61">
        <f t="shared" si="10"/>
        <v>1</v>
      </c>
      <c r="BR10" s="168">
        <f t="shared" si="11"/>
        <v>8990</v>
      </c>
      <c r="BS10" s="61">
        <f t="shared" si="12"/>
        <v>1</v>
      </c>
      <c r="BT10" s="166">
        <f t="shared" si="13"/>
        <v>9990</v>
      </c>
      <c r="BU10" s="65">
        <f t="shared" si="14"/>
        <v>2</v>
      </c>
      <c r="BV10" s="167">
        <f t="shared" si="15"/>
        <v>9990</v>
      </c>
      <c r="BW10" s="61">
        <f t="shared" si="16"/>
        <v>5</v>
      </c>
      <c r="BX10" s="168">
        <f t="shared" si="17"/>
        <v>8990</v>
      </c>
      <c r="BY10" s="61">
        <f t="shared" si="18"/>
        <v>2</v>
      </c>
    </row>
    <row r="11" spans="2:77" x14ac:dyDescent="0.25">
      <c r="B11" s="22">
        <v>355</v>
      </c>
      <c r="C11" s="22" t="s">
        <v>135</v>
      </c>
      <c r="D11" s="50" t="str">
        <f>IF(VLOOKUP(Resumen!C11,Análisis!B:AN,15,0)=0,"Sin cambios",VLOOKUP(Resumen!C11,Análisis!B:AN,15,0))</f>
        <v>Sin cambios</v>
      </c>
      <c r="E11" s="50" t="str">
        <f>IF(VLOOKUP(Resumen!C11,Análisis!B:AN,27,0)=0,"Sin cambios",VLOOKUP(Resumen!C11,Análisis!B:AN,27,0))</f>
        <v>Sin cambios</v>
      </c>
      <c r="F11" s="50" t="str">
        <f>IF(VLOOKUP(Resumen!C11,Análisis!B:AN,39,0)=0,"Sin cambios",VLOOKUP(Resumen!C11,Análisis!B:AN,39,0))</f>
        <v>Sin cambios</v>
      </c>
      <c r="G11" s="50" t="str">
        <f t="shared" si="0"/>
        <v>No</v>
      </c>
      <c r="I11" s="24" t="str">
        <f>Base!A16</f>
        <v>LA FLORIDA</v>
      </c>
      <c r="J11" s="169">
        <f>VLOOKUP(I11,Análisis!B:AN,4,0)</f>
        <v>3990</v>
      </c>
      <c r="K11" s="170" t="str">
        <f>IF(VLOOKUP(I11,Análisis!B:AN,15,0)=0,"Sin cambios",VLOOKUP(I11,Análisis!B:AN,15,0))</f>
        <v>Sin cambios</v>
      </c>
      <c r="L11" s="171">
        <f>VLOOKUP(I11,Análisis!B:AN,5,0)</f>
        <v>2</v>
      </c>
      <c r="M11" s="170">
        <f>VLOOKUP(I11,Análisis!B:AN,6,0)</f>
        <v>3990</v>
      </c>
      <c r="N11" s="171">
        <f>VLOOKUP(I11,Análisis!B:AN,7,0)</f>
        <v>1</v>
      </c>
      <c r="O11" s="170">
        <f>VLOOKUP(I11,Análisis!B:AN,8,0)</f>
        <v>3990</v>
      </c>
      <c r="P11" s="172">
        <f>VLOOKUP(I11,Análisis!B:AN,9,0)</f>
        <v>1</v>
      </c>
      <c r="Q11" s="169">
        <f>VLOOKUP(I11,Análisis!B:AN,16,0)</f>
        <v>7490</v>
      </c>
      <c r="R11" s="173" t="str">
        <f>IF(VLOOKUP(I11,Análisis!B:AN,27,0)=0,"Sin cambios",VLOOKUP(I11,Análisis!B:AN,27,0))</f>
        <v>Sin cambios</v>
      </c>
      <c r="S11" s="171">
        <f>VLOOKUP(I11,Análisis!B:AN,17,0)</f>
        <v>3</v>
      </c>
      <c r="T11" s="170">
        <f>VLOOKUP(I11,Análisis!B:AN,18,0)</f>
        <v>7490</v>
      </c>
      <c r="U11" s="171">
        <f>VLOOKUP(I11,Análisis!B:AN,19,0)</f>
        <v>1</v>
      </c>
      <c r="V11" s="170">
        <f>VLOOKUP(I11,Análisis!B:AN,20,0)</f>
        <v>8990</v>
      </c>
      <c r="W11" s="174">
        <f>VLOOKUP(I11,Análisis!B:AN,21,0)</f>
        <v>1</v>
      </c>
      <c r="X11" s="173">
        <f>VLOOKUP(I11,Análisis!B:AN,28,0)</f>
        <v>9990</v>
      </c>
      <c r="Y11" s="173" t="str">
        <f>IF(VLOOKUP(I11,Análisis!B:AN,39,0)=0,"Sin cambios",VLOOKUP(I11,Análisis!B:AN,39,0))</f>
        <v>Sin cambios</v>
      </c>
      <c r="Z11" s="171">
        <f>VLOOKUP(I11,Análisis!B:AN,29,0)</f>
        <v>2</v>
      </c>
      <c r="AA11" s="170">
        <f>VLOOKUP(I11,Análisis!B:AN,30,0)</f>
        <v>9990</v>
      </c>
      <c r="AB11" s="171">
        <f>VLOOKUP(I11,Análisis!B:AN,31,0)</f>
        <v>5</v>
      </c>
      <c r="AC11" s="170">
        <f>VLOOKUP(I11,Análisis!B:AN,32,0)</f>
        <v>8990</v>
      </c>
      <c r="AD11" s="174">
        <f>VLOOKUP(I11,Análisis!B:AN,33,0)</f>
        <v>2</v>
      </c>
      <c r="AF11" s="51" t="s">
        <v>54</v>
      </c>
      <c r="AG11" s="52" t="s">
        <v>220</v>
      </c>
      <c r="AH11" s="175">
        <f>VLOOKUP(AF11,Análisis!$B:$AN,4,0)</f>
        <v>6990</v>
      </c>
      <c r="AI11" s="176" t="str">
        <f>IF(VLOOKUP(AF11,Análisis!$B:$AN,15,0)=0,"Sin cambios",VLOOKUP(AF11,Análisis!$B:$AN,15,0))</f>
        <v>Sin cambios</v>
      </c>
      <c r="AJ11" s="177">
        <f>VLOOKUP(AF11,Análisis!$B:$AN,5,0)</f>
        <v>2</v>
      </c>
      <c r="AK11" s="176">
        <f>VLOOKUP(AF11,Análisis!$B:$AN,6,0)</f>
        <v>7500</v>
      </c>
      <c r="AL11" s="177">
        <f>VLOOKUP(AF11,Análisis!$B:$AN,7,0)</f>
        <v>2</v>
      </c>
      <c r="AM11" s="176">
        <f>VLOOKUP(AF11,Análisis!$B:$AN,8,0)</f>
        <v>4990</v>
      </c>
      <c r="AN11" s="178">
        <f>VLOOKUP(AF11,Análisis!$B:$AN,9,0)</f>
        <v>4</v>
      </c>
      <c r="AO11" s="175">
        <f>VLOOKUP(AF11,Análisis!$B:$AN,16,0)</f>
        <v>15990</v>
      </c>
      <c r="AP11" s="176" t="str">
        <f>IF(VLOOKUP(AF11,Análisis!$B:$AN,27,0)=0,"Sin cambios",VLOOKUP(AF11,Análisis!$B:$AN,27,0))</f>
        <v>Sin cambios</v>
      </c>
      <c r="AQ11" s="177">
        <f>VLOOKUP(AF11,Análisis!$B:$AN,17,0)</f>
        <v>3</v>
      </c>
      <c r="AR11" s="176">
        <f>VLOOKUP(AF11,Análisis!$B:$AN,18,0)</f>
        <v>16500</v>
      </c>
      <c r="AS11" s="177">
        <f>VLOOKUP(AF11,Análisis!$B:$AN,19,0)</f>
        <v>2</v>
      </c>
      <c r="AT11" s="176">
        <f>VLOOKUP(AF11,Análisis!$B:$AN,20,0)</f>
        <v>14990</v>
      </c>
      <c r="AU11" s="178">
        <f>VLOOKUP(AF11,Análisis!$B:$AN,21,0)</f>
        <v>4</v>
      </c>
      <c r="AV11" s="175">
        <f>VLOOKUP(AF11,Análisis!$B:$AN,28,0)</f>
        <v>16990</v>
      </c>
      <c r="AW11" s="176" t="str">
        <f>IF(VLOOKUP(AF11,Análisis!$B:$AN,39,0)=0,"Sin cambios",VLOOKUP(AF11,Análisis!$B:$AN,39,0))</f>
        <v>Sin cambios</v>
      </c>
      <c r="AX11" s="177">
        <f>VLOOKUP(AF11,Análisis!$B:$AN,29,0)</f>
        <v>2</v>
      </c>
      <c r="AY11" s="176">
        <f>VLOOKUP(AF11,Análisis!$B:$AN,30,0)</f>
        <v>16500</v>
      </c>
      <c r="AZ11" s="177">
        <f>VLOOKUP(AF11,Análisis!$B:$AN,31,0)</f>
        <v>9</v>
      </c>
      <c r="BA11" s="176">
        <f>VLOOKUP(AF11,Análisis!$B:$AN,32,0)</f>
        <v>14990</v>
      </c>
      <c r="BB11" s="178">
        <f>VLOOKUP(AF11,Análisis!$B:$AN,33,0)</f>
        <v>4</v>
      </c>
      <c r="BE11" s="60" t="s">
        <v>116</v>
      </c>
      <c r="BF11" s="236" t="s">
        <v>311</v>
      </c>
      <c r="BG11" s="211"/>
      <c r="BH11" s="166">
        <f t="shared" si="1"/>
        <v>3990</v>
      </c>
      <c r="BI11" s="65">
        <f t="shared" si="2"/>
        <v>2</v>
      </c>
      <c r="BJ11" s="167">
        <f t="shared" si="3"/>
        <v>3990</v>
      </c>
      <c r="BK11" s="61">
        <f t="shared" si="4"/>
        <v>1</v>
      </c>
      <c r="BL11" s="168">
        <f t="shared" si="5"/>
        <v>3990</v>
      </c>
      <c r="BM11" s="61">
        <f t="shared" si="6"/>
        <v>1</v>
      </c>
      <c r="BN11" s="166">
        <f t="shared" si="7"/>
        <v>7490</v>
      </c>
      <c r="BO11" s="65">
        <f t="shared" si="8"/>
        <v>3</v>
      </c>
      <c r="BP11" s="167">
        <f t="shared" si="9"/>
        <v>7490</v>
      </c>
      <c r="BQ11" s="61">
        <f t="shared" si="10"/>
        <v>1</v>
      </c>
      <c r="BR11" s="168">
        <f t="shared" si="11"/>
        <v>8990</v>
      </c>
      <c r="BS11" s="61">
        <f t="shared" si="12"/>
        <v>1</v>
      </c>
      <c r="BT11" s="166">
        <f t="shared" si="13"/>
        <v>9990</v>
      </c>
      <c r="BU11" s="65">
        <f t="shared" si="14"/>
        <v>2</v>
      </c>
      <c r="BV11" s="167">
        <f t="shared" si="15"/>
        <v>9990</v>
      </c>
      <c r="BW11" s="61">
        <f t="shared" si="16"/>
        <v>5</v>
      </c>
      <c r="BX11" s="168">
        <f t="shared" si="17"/>
        <v>8990</v>
      </c>
      <c r="BY11" s="61">
        <f t="shared" si="18"/>
        <v>2</v>
      </c>
    </row>
    <row r="12" spans="2:77" x14ac:dyDescent="0.25">
      <c r="B12" s="22">
        <v>351</v>
      </c>
      <c r="C12" s="22" t="s">
        <v>233</v>
      </c>
      <c r="D12" s="50" t="str">
        <f>IF(VLOOKUP(Resumen!C12,Análisis!B:AN,15,0)=0,"Sin cambios",VLOOKUP(Resumen!C12,Análisis!B:AN,15,0))</f>
        <v>Sin cambios</v>
      </c>
      <c r="E12" s="50" t="str">
        <f>IF(VLOOKUP(Resumen!C12,Análisis!B:AN,27,0)=0,"Sin cambios",VLOOKUP(Resumen!C12,Análisis!B:AN,27,0))</f>
        <v>Sin cambios</v>
      </c>
      <c r="F12" s="50" t="str">
        <f>IF(VLOOKUP(Resumen!C12,Análisis!B:AN,39,0)=0,"Sin cambios",VLOOKUP(Resumen!C12,Análisis!B:AN,39,0))</f>
        <v>Sin cambios</v>
      </c>
      <c r="G12" s="50" t="str">
        <f t="shared" si="0"/>
        <v>No</v>
      </c>
      <c r="I12" s="24" t="str">
        <f>Base!A17</f>
        <v>VITACURA</v>
      </c>
      <c r="J12" s="169">
        <f>VLOOKUP(I12,Análisis!B:AN,4,0)</f>
        <v>3990</v>
      </c>
      <c r="K12" s="170" t="str">
        <f>IF(VLOOKUP(I12,Análisis!B:AN,15,0)=0,"Sin cambios",VLOOKUP(I12,Análisis!B:AN,15,0))</f>
        <v>Sin cambios</v>
      </c>
      <c r="L12" s="171">
        <f>VLOOKUP(I12,Análisis!B:AN,5,0)</f>
        <v>2</v>
      </c>
      <c r="M12" s="170">
        <f>VLOOKUP(I12,Análisis!B:AN,6,0)</f>
        <v>3990</v>
      </c>
      <c r="N12" s="171">
        <f>VLOOKUP(I12,Análisis!B:AN,7,0)</f>
        <v>1</v>
      </c>
      <c r="O12" s="170">
        <f>VLOOKUP(I12,Análisis!B:AN,8,0)</f>
        <v>3990</v>
      </c>
      <c r="P12" s="172">
        <f>VLOOKUP(I12,Análisis!B:AN,9,0)</f>
        <v>1</v>
      </c>
      <c r="Q12" s="169">
        <f>VLOOKUP(I12,Análisis!B:AN,16,0)</f>
        <v>7490</v>
      </c>
      <c r="R12" s="173" t="str">
        <f>IF(VLOOKUP(I12,Análisis!B:AN,27,0)=0,"Sin cambios",VLOOKUP(I12,Análisis!B:AN,27,0))</f>
        <v>Sin cambios</v>
      </c>
      <c r="S12" s="171">
        <f>VLOOKUP(I12,Análisis!B:AN,17,0)</f>
        <v>3</v>
      </c>
      <c r="T12" s="170">
        <f>VLOOKUP(I12,Análisis!B:AN,18,0)</f>
        <v>7490</v>
      </c>
      <c r="U12" s="171">
        <f>VLOOKUP(I12,Análisis!B:AN,19,0)</f>
        <v>1</v>
      </c>
      <c r="V12" s="170">
        <f>VLOOKUP(I12,Análisis!B:AN,20,0)</f>
        <v>8990</v>
      </c>
      <c r="W12" s="174">
        <f>VLOOKUP(I12,Análisis!B:AN,21,0)</f>
        <v>1</v>
      </c>
      <c r="X12" s="173">
        <f>VLOOKUP(I12,Análisis!B:AN,28,0)</f>
        <v>9990</v>
      </c>
      <c r="Y12" s="173" t="str">
        <f>IF(VLOOKUP(I12,Análisis!B:AN,39,0)=0,"Sin cambios",VLOOKUP(I12,Análisis!B:AN,39,0))</f>
        <v>Sin cambios</v>
      </c>
      <c r="Z12" s="171">
        <f>VLOOKUP(I12,Análisis!B:AN,29,0)</f>
        <v>2</v>
      </c>
      <c r="AA12" s="170">
        <f>VLOOKUP(I12,Análisis!B:AN,30,0)</f>
        <v>9990</v>
      </c>
      <c r="AB12" s="171">
        <f>VLOOKUP(I12,Análisis!B:AN,31,0)</f>
        <v>5</v>
      </c>
      <c r="AC12" s="170">
        <f>VLOOKUP(I12,Análisis!B:AN,32,0)</f>
        <v>8990</v>
      </c>
      <c r="AD12" s="174">
        <f>VLOOKUP(I12,Análisis!B:AN,33,0)</f>
        <v>2</v>
      </c>
      <c r="AF12" s="51" t="s">
        <v>61</v>
      </c>
      <c r="AG12" s="52" t="s">
        <v>227</v>
      </c>
      <c r="AH12" s="175">
        <f>VLOOKUP(AF12,Análisis!$B:$AN,4,0)</f>
        <v>7990</v>
      </c>
      <c r="AI12" s="176" t="str">
        <f>IF(VLOOKUP(AF12,Análisis!$B:$AN,15,0)=0,"Sin cambios",VLOOKUP(AF12,Análisis!$B:$AN,15,0))</f>
        <v>Sin cambios</v>
      </c>
      <c r="AJ12" s="177">
        <f>VLOOKUP(AF12,Análisis!$B:$AN,5,0)</f>
        <v>2</v>
      </c>
      <c r="AK12" s="176">
        <f>VLOOKUP(AF12,Análisis!$B:$AN,6,0)</f>
        <v>6990</v>
      </c>
      <c r="AL12" s="177">
        <f>VLOOKUP(AF12,Análisis!$B:$AN,7,0)</f>
        <v>2</v>
      </c>
      <c r="AM12" s="176">
        <f>VLOOKUP(AF12,Análisis!$B:$AN,8,0)</f>
        <v>6990</v>
      </c>
      <c r="AN12" s="178">
        <f>VLOOKUP(AF12,Análisis!$B:$AN,9,0)</f>
        <v>3</v>
      </c>
      <c r="AO12" s="175">
        <f>VLOOKUP(AF12,Análisis!$B:$AN,16,0)</f>
        <v>11990</v>
      </c>
      <c r="AP12" s="176" t="str">
        <f>IF(VLOOKUP(AF12,Análisis!$B:$AN,27,0)=0,"Sin cambios",VLOOKUP(AF12,Análisis!$B:$AN,27,0))</f>
        <v>Sin cambios</v>
      </c>
      <c r="AQ12" s="177">
        <f>VLOOKUP(AF12,Análisis!$B:$AN,17,0)</f>
        <v>3</v>
      </c>
      <c r="AR12" s="176">
        <f>VLOOKUP(AF12,Análisis!$B:$AN,18,0)</f>
        <v>11990</v>
      </c>
      <c r="AS12" s="177">
        <f>VLOOKUP(AF12,Análisis!$B:$AN,19,0)</f>
        <v>2</v>
      </c>
      <c r="AT12" s="176">
        <f>VLOOKUP(AF12,Análisis!$B:$AN,20,0)</f>
        <v>14990</v>
      </c>
      <c r="AU12" s="178">
        <f>VLOOKUP(AF12,Análisis!$B:$AN,21,0)</f>
        <v>3</v>
      </c>
      <c r="AV12" s="175">
        <f>VLOOKUP(AF12,Análisis!$B:$AN,28,0)</f>
        <v>13990</v>
      </c>
      <c r="AW12" s="176" t="str">
        <f>IF(VLOOKUP(AF12,Análisis!$B:$AN,39,0)=0,"Sin cambios",VLOOKUP(AF12,Análisis!$B:$AN,39,0))</f>
        <v>Sin cambios</v>
      </c>
      <c r="AX12" s="177">
        <f>VLOOKUP(AF12,Análisis!$B:$AN,29,0)</f>
        <v>2</v>
      </c>
      <c r="AY12" s="176">
        <f>VLOOKUP(AF12,Análisis!$B:$AN,30,0)</f>
        <v>13990</v>
      </c>
      <c r="AZ12" s="177">
        <f>VLOOKUP(AF12,Análisis!$B:$AN,31,0)</f>
        <v>9</v>
      </c>
      <c r="BA12" s="176">
        <f>VLOOKUP(AF12,Análisis!$B:$AN,32,0)</f>
        <v>14990</v>
      </c>
      <c r="BB12" s="178">
        <f>VLOOKUP(AF12,Análisis!$B:$AN,33,0)</f>
        <v>3</v>
      </c>
      <c r="BE12" s="60" t="s">
        <v>147</v>
      </c>
      <c r="BF12" s="236" t="s">
        <v>312</v>
      </c>
      <c r="BG12" s="211"/>
      <c r="BH12" s="166">
        <f t="shared" si="1"/>
        <v>3990</v>
      </c>
      <c r="BI12" s="65">
        <f t="shared" si="2"/>
        <v>2</v>
      </c>
      <c r="BJ12" s="167">
        <f t="shared" si="3"/>
        <v>3990</v>
      </c>
      <c r="BK12" s="61">
        <f t="shared" si="4"/>
        <v>1</v>
      </c>
      <c r="BL12" s="168">
        <f t="shared" si="5"/>
        <v>3990</v>
      </c>
      <c r="BM12" s="61">
        <f t="shared" si="6"/>
        <v>1</v>
      </c>
      <c r="BN12" s="166">
        <f t="shared" si="7"/>
        <v>7490</v>
      </c>
      <c r="BO12" s="65">
        <f t="shared" si="8"/>
        <v>3</v>
      </c>
      <c r="BP12" s="167">
        <f t="shared" si="9"/>
        <v>7490</v>
      </c>
      <c r="BQ12" s="61">
        <f t="shared" si="10"/>
        <v>1</v>
      </c>
      <c r="BR12" s="168">
        <f t="shared" si="11"/>
        <v>8990</v>
      </c>
      <c r="BS12" s="61">
        <f t="shared" si="12"/>
        <v>1</v>
      </c>
      <c r="BT12" s="166">
        <f t="shared" si="13"/>
        <v>9990</v>
      </c>
      <c r="BU12" s="65">
        <f t="shared" si="14"/>
        <v>2</v>
      </c>
      <c r="BV12" s="167">
        <f t="shared" si="15"/>
        <v>9990</v>
      </c>
      <c r="BW12" s="61">
        <f t="shared" si="16"/>
        <v>5</v>
      </c>
      <c r="BX12" s="168">
        <f t="shared" si="17"/>
        <v>8990</v>
      </c>
      <c r="BY12" s="61">
        <f t="shared" si="18"/>
        <v>2</v>
      </c>
    </row>
    <row r="13" spans="2:77" x14ac:dyDescent="0.25">
      <c r="B13" s="22">
        <v>364</v>
      </c>
      <c r="C13" s="22" t="s">
        <v>143</v>
      </c>
      <c r="D13" s="50" t="str">
        <f>IF(VLOOKUP(Resumen!C13,Análisis!B:AN,15,0)=0,"Sin cambios",VLOOKUP(Resumen!C13,Análisis!B:AN,15,0))</f>
        <v>Sin cambios</v>
      </c>
      <c r="E13" s="50" t="str">
        <f>IF(VLOOKUP(Resumen!C13,Análisis!B:AN,27,0)=0,"Sin cambios",VLOOKUP(Resumen!C13,Análisis!B:AN,27,0))</f>
        <v>Sin cambios</v>
      </c>
      <c r="F13" s="50" t="str">
        <f>IF(VLOOKUP(Resumen!C13,Análisis!B:AN,39,0)=0,"Sin cambios",VLOOKUP(Resumen!C13,Análisis!B:AN,39,0))</f>
        <v>Sin cambios</v>
      </c>
      <c r="G13" s="50" t="str">
        <f t="shared" si="0"/>
        <v>No</v>
      </c>
      <c r="I13" s="24" t="str">
        <f>Base!A18</f>
        <v>PUDAHUEL</v>
      </c>
      <c r="J13" s="169">
        <f>VLOOKUP(I13,Análisis!B:AN,4,0)</f>
        <v>3990</v>
      </c>
      <c r="K13" s="170" t="str">
        <f>IF(VLOOKUP(I13,Análisis!B:AN,15,0)=0,"Sin cambios",VLOOKUP(I13,Análisis!B:AN,15,0))</f>
        <v>Sin cambios</v>
      </c>
      <c r="L13" s="171">
        <f>VLOOKUP(I13,Análisis!B:AN,5,0)</f>
        <v>2</v>
      </c>
      <c r="M13" s="170">
        <f>VLOOKUP(I13,Análisis!B:AN,6,0)</f>
        <v>3990</v>
      </c>
      <c r="N13" s="171">
        <f>VLOOKUP(I13,Análisis!B:AN,7,0)</f>
        <v>1</v>
      </c>
      <c r="O13" s="170">
        <f>VLOOKUP(I13,Análisis!B:AN,8,0)</f>
        <v>3990</v>
      </c>
      <c r="P13" s="172">
        <f>VLOOKUP(I13,Análisis!B:AN,9,0)</f>
        <v>1</v>
      </c>
      <c r="Q13" s="169">
        <f>VLOOKUP(I13,Análisis!B:AN,16,0)</f>
        <v>7490</v>
      </c>
      <c r="R13" s="173" t="str">
        <f>IF(VLOOKUP(I13,Análisis!B:AN,27,0)=0,"Sin cambios",VLOOKUP(I13,Análisis!B:AN,27,0))</f>
        <v>Sin cambios</v>
      </c>
      <c r="S13" s="171">
        <f>VLOOKUP(I13,Análisis!B:AN,17,0)</f>
        <v>3</v>
      </c>
      <c r="T13" s="170">
        <f>VLOOKUP(I13,Análisis!B:AN,18,0)</f>
        <v>7490</v>
      </c>
      <c r="U13" s="171">
        <f>VLOOKUP(I13,Análisis!B:AN,19,0)</f>
        <v>1</v>
      </c>
      <c r="V13" s="170">
        <f>VLOOKUP(I13,Análisis!B:AN,20,0)</f>
        <v>8990</v>
      </c>
      <c r="W13" s="174">
        <f>VLOOKUP(I13,Análisis!B:AN,21,0)</f>
        <v>1</v>
      </c>
      <c r="X13" s="173">
        <f>VLOOKUP(I13,Análisis!B:AN,28,0)</f>
        <v>9990</v>
      </c>
      <c r="Y13" s="173" t="str">
        <f>IF(VLOOKUP(I13,Análisis!B:AN,39,0)=0,"Sin cambios",VLOOKUP(I13,Análisis!B:AN,39,0))</f>
        <v>Sin cambios</v>
      </c>
      <c r="Z13" s="171">
        <f>VLOOKUP(I13,Análisis!B:AN,29,0)</f>
        <v>2</v>
      </c>
      <c r="AA13" s="170">
        <f>VLOOKUP(I13,Análisis!B:AN,30,0)</f>
        <v>9990</v>
      </c>
      <c r="AB13" s="171">
        <f>VLOOKUP(I13,Análisis!B:AN,31,0)</f>
        <v>5</v>
      </c>
      <c r="AC13" s="170">
        <f>VLOOKUP(I13,Análisis!B:AN,32,0)</f>
        <v>8990</v>
      </c>
      <c r="AD13" s="174">
        <f>VLOOKUP(I13,Análisis!B:AN,33,0)</f>
        <v>2</v>
      </c>
      <c r="AF13" s="51" t="s">
        <v>65</v>
      </c>
      <c r="AG13" s="52" t="s">
        <v>227</v>
      </c>
      <c r="AH13" s="175">
        <f>VLOOKUP(AF13,Análisis!$B:$AN,4,0)</f>
        <v>10990</v>
      </c>
      <c r="AI13" s="176" t="str">
        <f>IF(VLOOKUP(AF13,Análisis!$B:$AN,15,0)=0,"Sin cambios",VLOOKUP(AF13,Análisis!$B:$AN,15,0))</f>
        <v>Sin cambios</v>
      </c>
      <c r="AJ13" s="177">
        <f>VLOOKUP(AF13,Análisis!$B:$AN,5,0)</f>
        <v>2</v>
      </c>
      <c r="AK13" s="176">
        <f>VLOOKUP(AF13,Análisis!$B:$AN,6,0)</f>
        <v>9550</v>
      </c>
      <c r="AL13" s="177">
        <f>VLOOKUP(AF13,Análisis!$B:$AN,7,0)</f>
        <v>2</v>
      </c>
      <c r="AM13" s="176">
        <f>VLOOKUP(AF13,Análisis!$B:$AN,8,0)</f>
        <v>6990</v>
      </c>
      <c r="AN13" s="178">
        <f>VLOOKUP(AF13,Análisis!$B:$AN,9,0)</f>
        <v>4</v>
      </c>
      <c r="AO13" s="175">
        <f>VLOOKUP(AF13,Análisis!$B:$AN,16,0)</f>
        <v>15990</v>
      </c>
      <c r="AP13" s="176" t="str">
        <f>IF(VLOOKUP(AF13,Análisis!$B:$AN,27,0)=0,"Sin cambios",VLOOKUP(AF13,Análisis!$B:$AN,27,0))</f>
        <v>Sin cambios</v>
      </c>
      <c r="AQ13" s="177">
        <f>VLOOKUP(AF13,Análisis!$B:$AN,17,0)</f>
        <v>4</v>
      </c>
      <c r="AR13" s="176">
        <f>VLOOKUP(AF13,Análisis!$B:$AN,18,0)</f>
        <v>13550</v>
      </c>
      <c r="AS13" s="177">
        <f>VLOOKUP(AF13,Análisis!$B:$AN,19,0)</f>
        <v>5</v>
      </c>
      <c r="AT13" s="176">
        <f>VLOOKUP(AF13,Análisis!$B:$AN,20,0)</f>
        <v>19990</v>
      </c>
      <c r="AU13" s="178">
        <f>VLOOKUP(AF13,Análisis!$B:$AN,21,0)</f>
        <v>4</v>
      </c>
      <c r="AV13" s="175">
        <f>VLOOKUP(AF13,Análisis!$B:$AN,28,0)</f>
        <v>17990</v>
      </c>
      <c r="AW13" s="176">
        <f>IF(VLOOKUP(AF13,Análisis!$B:$AN,39,0)=0,"Sin cambios",VLOOKUP(AF13,Análisis!$B:$AN,39,0))</f>
        <v>17990</v>
      </c>
      <c r="AX13" s="177">
        <f>VLOOKUP(AF13,Análisis!$B:$AN,29,0)</f>
        <v>3</v>
      </c>
      <c r="AY13" s="176">
        <f>VLOOKUP(AF13,Análisis!$B:$AN,30,0)</f>
        <v>13550</v>
      </c>
      <c r="AZ13" s="177">
        <f>VLOOKUP(AF13,Análisis!$B:$AN,31,0)</f>
        <v>12</v>
      </c>
      <c r="BA13" s="176">
        <f>VLOOKUP(AF13,Análisis!$B:$AN,32,0)</f>
        <v>19990</v>
      </c>
      <c r="BB13" s="178">
        <f>VLOOKUP(AF13,Análisis!$B:$AN,33,0)</f>
        <v>7</v>
      </c>
      <c r="BE13" s="60" t="s">
        <v>135</v>
      </c>
      <c r="BF13" s="236" t="s">
        <v>313</v>
      </c>
      <c r="BG13" s="211"/>
      <c r="BH13" s="166">
        <f t="shared" si="1"/>
        <v>3990</v>
      </c>
      <c r="BI13" s="65">
        <f t="shared" si="2"/>
        <v>2</v>
      </c>
      <c r="BJ13" s="167">
        <f t="shared" si="3"/>
        <v>3990</v>
      </c>
      <c r="BK13" s="61">
        <f t="shared" si="4"/>
        <v>1</v>
      </c>
      <c r="BL13" s="168">
        <f t="shared" si="5"/>
        <v>3990</v>
      </c>
      <c r="BM13" s="61">
        <f t="shared" si="6"/>
        <v>1</v>
      </c>
      <c r="BN13" s="166">
        <f t="shared" si="7"/>
        <v>7490</v>
      </c>
      <c r="BO13" s="65">
        <f t="shared" si="8"/>
        <v>3</v>
      </c>
      <c r="BP13" s="167">
        <f t="shared" si="9"/>
        <v>7490</v>
      </c>
      <c r="BQ13" s="61">
        <f t="shared" si="10"/>
        <v>1</v>
      </c>
      <c r="BR13" s="168">
        <f t="shared" si="11"/>
        <v>8990</v>
      </c>
      <c r="BS13" s="61">
        <f t="shared" si="12"/>
        <v>1</v>
      </c>
      <c r="BT13" s="166">
        <f t="shared" si="13"/>
        <v>9990</v>
      </c>
      <c r="BU13" s="65">
        <f t="shared" si="14"/>
        <v>2</v>
      </c>
      <c r="BV13" s="167">
        <f t="shared" si="15"/>
        <v>9990</v>
      </c>
      <c r="BW13" s="61">
        <f t="shared" si="16"/>
        <v>5</v>
      </c>
      <c r="BX13" s="168">
        <f t="shared" si="17"/>
        <v>8990</v>
      </c>
      <c r="BY13" s="61">
        <f t="shared" si="18"/>
        <v>2</v>
      </c>
    </row>
    <row r="14" spans="2:77" ht="15.75" customHeight="1" thickBot="1" x14ac:dyDescent="0.3">
      <c r="B14" s="22">
        <v>362</v>
      </c>
      <c r="C14" s="22" t="s">
        <v>141</v>
      </c>
      <c r="D14" s="50" t="str">
        <f>IF(VLOOKUP(Resumen!C14,Análisis!B:AN,15,0)=0,"Sin cambios",VLOOKUP(Resumen!C14,Análisis!B:AN,15,0))</f>
        <v>Sin cambios</v>
      </c>
      <c r="E14" s="50" t="str">
        <f>IF(VLOOKUP(Resumen!C14,Análisis!B:AN,27,0)=0,"Sin cambios",VLOOKUP(Resumen!C14,Análisis!B:AN,27,0))</f>
        <v>Sin cambios</v>
      </c>
      <c r="F14" s="50" t="str">
        <f>IF(VLOOKUP(Resumen!C14,Análisis!B:AN,39,0)=0,"Sin cambios",VLOOKUP(Resumen!C14,Análisis!B:AN,39,0))</f>
        <v>Sin cambios</v>
      </c>
      <c r="G14" s="50" t="str">
        <f t="shared" si="0"/>
        <v>No</v>
      </c>
      <c r="I14" s="25" t="str">
        <f>Base!A19</f>
        <v>PEÑALOLEN</v>
      </c>
      <c r="J14" s="179">
        <f>VLOOKUP(I14,Análisis!B:AN,4,0)</f>
        <v>3990</v>
      </c>
      <c r="K14" s="180" t="str">
        <f>IF(VLOOKUP(I14,Análisis!B:AN,15,0)=0,"Sin cambios",VLOOKUP(I14,Análisis!B:AN,15,0))</f>
        <v>Sin cambios</v>
      </c>
      <c r="L14" s="181">
        <f>VLOOKUP(I14,Análisis!B:AN,5,0)</f>
        <v>2</v>
      </c>
      <c r="M14" s="180">
        <f>VLOOKUP(I14,Análisis!B:AN,6,0)</f>
        <v>3990</v>
      </c>
      <c r="N14" s="181">
        <f>VLOOKUP(I14,Análisis!B:AN,7,0)</f>
        <v>1</v>
      </c>
      <c r="O14" s="180">
        <f>VLOOKUP(I14,Análisis!B:AN,8,0)</f>
        <v>3990</v>
      </c>
      <c r="P14" s="182">
        <f>VLOOKUP(I14,Análisis!B:AN,9,0)</f>
        <v>1</v>
      </c>
      <c r="Q14" s="179">
        <f>VLOOKUP(I14,Análisis!B:AN,16,0)</f>
        <v>7790</v>
      </c>
      <c r="R14" s="183" t="str">
        <f>IF(VLOOKUP(I14,Análisis!B:AN,27,0)=0,"Sin cambios",VLOOKUP(I14,Análisis!B:AN,27,0))</f>
        <v>Sin cambios</v>
      </c>
      <c r="S14" s="181">
        <f>VLOOKUP(I14,Análisis!B:AN,17,0)</f>
        <v>3</v>
      </c>
      <c r="T14" s="180">
        <f>VLOOKUP(I14,Análisis!B:AN,18,0)</f>
        <v>7790</v>
      </c>
      <c r="U14" s="181">
        <f>VLOOKUP(I14,Análisis!B:AN,19,0)</f>
        <v>1</v>
      </c>
      <c r="V14" s="180">
        <f>VLOOKUP(I14,Análisis!B:AN,20,0)</f>
        <v>8990</v>
      </c>
      <c r="W14" s="184">
        <f>VLOOKUP(I14,Análisis!B:AN,21,0)</f>
        <v>1</v>
      </c>
      <c r="X14" s="183">
        <f>VLOOKUP(I14,Análisis!B:AN,28,0)</f>
        <v>9990</v>
      </c>
      <c r="Y14" s="183" t="str">
        <f>IF(VLOOKUP(I14,Análisis!B:AN,39,0)=0,"Sin cambios",VLOOKUP(I14,Análisis!B:AN,39,0))</f>
        <v>Sin cambios</v>
      </c>
      <c r="Z14" s="181">
        <f>VLOOKUP(I14,Análisis!B:AN,29,0)</f>
        <v>2</v>
      </c>
      <c r="AA14" s="180">
        <f>VLOOKUP(I14,Análisis!B:AN,30,0)</f>
        <v>9990</v>
      </c>
      <c r="AB14" s="181">
        <f>VLOOKUP(I14,Análisis!B:AN,31,0)</f>
        <v>5</v>
      </c>
      <c r="AC14" s="180">
        <f>VLOOKUP(I14,Análisis!B:AN,32,0)</f>
        <v>8990</v>
      </c>
      <c r="AD14" s="184">
        <f>VLOOKUP(I14,Análisis!B:AN,33,0)</f>
        <v>2</v>
      </c>
      <c r="AF14" s="51" t="s">
        <v>66</v>
      </c>
      <c r="AG14" s="52" t="s">
        <v>227</v>
      </c>
      <c r="AH14" s="175">
        <f>VLOOKUP(AF14,Análisis!$B:$AN,4,0)</f>
        <v>9490</v>
      </c>
      <c r="AI14" s="176" t="str">
        <f>IF(VLOOKUP(AF14,Análisis!$B:$AN,15,0)=0,"Sin cambios",VLOOKUP(AF14,Análisis!$B:$AN,15,0))</f>
        <v>Sin cambios</v>
      </c>
      <c r="AJ14" s="177">
        <f>VLOOKUP(AF14,Análisis!$B:$AN,5,0)</f>
        <v>2</v>
      </c>
      <c r="AK14" s="176">
        <f>VLOOKUP(AF14,Análisis!$B:$AN,6,0)</f>
        <v>8490</v>
      </c>
      <c r="AL14" s="177">
        <f>VLOOKUP(AF14,Análisis!$B:$AN,7,0)</f>
        <v>2</v>
      </c>
      <c r="AM14" s="176">
        <f>VLOOKUP(AF14,Análisis!$B:$AN,8,0)</f>
        <v>6990</v>
      </c>
      <c r="AN14" s="178">
        <f>VLOOKUP(AF14,Análisis!$B:$AN,9,0)</f>
        <v>4</v>
      </c>
      <c r="AO14" s="175">
        <f>VLOOKUP(AF14,Análisis!$B:$AN,16,0)</f>
        <v>11990</v>
      </c>
      <c r="AP14" s="176" t="str">
        <f>IF(VLOOKUP(AF14,Análisis!$B:$AN,27,0)=0,"Sin cambios",VLOOKUP(AF14,Análisis!$B:$AN,27,0))</f>
        <v>Sin cambios</v>
      </c>
      <c r="AQ14" s="177">
        <f>VLOOKUP(AF14,Análisis!$B:$AN,17,0)</f>
        <v>4</v>
      </c>
      <c r="AR14" s="176">
        <f>VLOOKUP(AF14,Análisis!$B:$AN,18,0)</f>
        <v>11990</v>
      </c>
      <c r="AS14" s="177">
        <f>VLOOKUP(AF14,Análisis!$B:$AN,19,0)</f>
        <v>2</v>
      </c>
      <c r="AT14" s="176">
        <f>VLOOKUP(AF14,Análisis!$B:$AN,20,0)</f>
        <v>19990</v>
      </c>
      <c r="AU14" s="178">
        <f>VLOOKUP(AF14,Análisis!$B:$AN,21,0)</f>
        <v>4</v>
      </c>
      <c r="AV14" s="175">
        <f>VLOOKUP(AF14,Análisis!$B:$AN,28,0)</f>
        <v>14990</v>
      </c>
      <c r="AW14" s="176">
        <f>IF(VLOOKUP(AF14,Análisis!$B:$AN,39,0)=0,"Sin cambios",VLOOKUP(AF14,Análisis!$B:$AN,39,0))</f>
        <v>14990</v>
      </c>
      <c r="AX14" s="177">
        <f>VLOOKUP(AF14,Análisis!$B:$AN,29,0)</f>
        <v>3</v>
      </c>
      <c r="AY14" s="176">
        <f>VLOOKUP(AF14,Análisis!$B:$AN,30,0)</f>
        <v>14990</v>
      </c>
      <c r="AZ14" s="177">
        <f>VLOOKUP(AF14,Análisis!$B:$AN,31,0)</f>
        <v>9</v>
      </c>
      <c r="BA14" s="176">
        <f>VLOOKUP(AF14,Análisis!$B:$AN,32,0)</f>
        <v>19990</v>
      </c>
      <c r="BB14" s="178">
        <f>VLOOKUP(AF14,Análisis!$B:$AN,33,0)</f>
        <v>7</v>
      </c>
      <c r="BE14" s="60" t="s">
        <v>141</v>
      </c>
      <c r="BF14" s="236" t="s">
        <v>314</v>
      </c>
      <c r="BG14" s="211"/>
      <c r="BH14" s="166">
        <f t="shared" si="1"/>
        <v>3990</v>
      </c>
      <c r="BI14" s="65">
        <f t="shared" si="2"/>
        <v>2</v>
      </c>
      <c r="BJ14" s="167">
        <f t="shared" si="3"/>
        <v>3990</v>
      </c>
      <c r="BK14" s="61">
        <f t="shared" si="4"/>
        <v>1</v>
      </c>
      <c r="BL14" s="168">
        <f t="shared" si="5"/>
        <v>3990</v>
      </c>
      <c r="BM14" s="61">
        <f t="shared" si="6"/>
        <v>1</v>
      </c>
      <c r="BN14" s="166">
        <f t="shared" si="7"/>
        <v>7790</v>
      </c>
      <c r="BO14" s="65">
        <f t="shared" si="8"/>
        <v>3</v>
      </c>
      <c r="BP14" s="167">
        <f t="shared" si="9"/>
        <v>7790</v>
      </c>
      <c r="BQ14" s="61">
        <f t="shared" si="10"/>
        <v>1</v>
      </c>
      <c r="BR14" s="168">
        <f t="shared" si="11"/>
        <v>8990</v>
      </c>
      <c r="BS14" s="61">
        <f t="shared" si="12"/>
        <v>1</v>
      </c>
      <c r="BT14" s="166">
        <f t="shared" si="13"/>
        <v>9990</v>
      </c>
      <c r="BU14" s="65">
        <f t="shared" si="14"/>
        <v>2</v>
      </c>
      <c r="BV14" s="167">
        <f t="shared" si="15"/>
        <v>9990</v>
      </c>
      <c r="BW14" s="61">
        <f t="shared" si="16"/>
        <v>5</v>
      </c>
      <c r="BX14" s="168">
        <f t="shared" si="17"/>
        <v>8990</v>
      </c>
      <c r="BY14" s="61">
        <f t="shared" si="18"/>
        <v>2</v>
      </c>
    </row>
    <row r="15" spans="2:77" ht="15.75" customHeight="1" thickBot="1" x14ac:dyDescent="0.3">
      <c r="B15" s="22">
        <v>358</v>
      </c>
      <c r="C15" s="22" t="s">
        <v>137</v>
      </c>
      <c r="D15" s="50" t="str">
        <f>IF(VLOOKUP(Resumen!C15,Análisis!B:AN,15,0)=0,"Sin cambios",VLOOKUP(Resumen!C15,Análisis!B:AN,15,0))</f>
        <v>Sin cambios</v>
      </c>
      <c r="E15" s="50" t="str">
        <f>IF(VLOOKUP(Resumen!C15,Análisis!B:AN,27,0)=0,"Sin cambios",VLOOKUP(Resumen!C15,Análisis!B:AN,27,0))</f>
        <v>Sin cambios</v>
      </c>
      <c r="F15" s="50" t="str">
        <f>IF(VLOOKUP(Resumen!C15,Análisis!B:AN,39,0)=0,"Sin cambios",VLOOKUP(Resumen!C15,Análisis!B:AN,39,0))</f>
        <v>Sin cambios</v>
      </c>
      <c r="G15" s="50" t="str">
        <f t="shared" si="0"/>
        <v>No</v>
      </c>
      <c r="J15" s="185" t="s">
        <v>315</v>
      </c>
      <c r="K15" s="186"/>
      <c r="L15" s="187"/>
      <c r="M15" s="186"/>
      <c r="N15" s="187"/>
      <c r="O15" s="186"/>
      <c r="P15" s="187"/>
      <c r="Q15" s="186"/>
      <c r="R15" s="186"/>
      <c r="S15" s="187"/>
      <c r="T15" s="186"/>
      <c r="U15" s="187"/>
      <c r="V15" s="186"/>
      <c r="W15" s="187"/>
      <c r="X15" s="186"/>
      <c r="Y15" s="186"/>
      <c r="Z15" s="187"/>
      <c r="AA15" s="186"/>
      <c r="AB15" s="187"/>
      <c r="AC15" s="186"/>
      <c r="AD15" s="187"/>
      <c r="AF15" s="51" t="s">
        <v>70</v>
      </c>
      <c r="AG15" s="52" t="s">
        <v>227</v>
      </c>
      <c r="AH15" s="175">
        <f>VLOOKUP(AF15,Análisis!$B:$AN,4,0)</f>
        <v>8990</v>
      </c>
      <c r="AI15" s="176" t="str">
        <f>IF(VLOOKUP(AF15,Análisis!$B:$AN,15,0)=0,"Sin cambios",VLOOKUP(AF15,Análisis!$B:$AN,15,0))</f>
        <v>Sin cambios</v>
      </c>
      <c r="AJ15" s="177">
        <f>VLOOKUP(AF15,Análisis!$B:$AN,5,0)</f>
        <v>2</v>
      </c>
      <c r="AK15" s="176">
        <f>VLOOKUP(AF15,Análisis!$B:$AN,6,0)</f>
        <v>7990</v>
      </c>
      <c r="AL15" s="177">
        <f>VLOOKUP(AF15,Análisis!$B:$AN,7,0)</f>
        <v>3</v>
      </c>
      <c r="AM15" s="176">
        <f>VLOOKUP(AF15,Análisis!$B:$AN,8,0)</f>
        <v>6990</v>
      </c>
      <c r="AN15" s="178">
        <f>VLOOKUP(AF15,Análisis!$B:$AN,9,0)</f>
        <v>7</v>
      </c>
      <c r="AO15" s="175">
        <f>VLOOKUP(AF15,Análisis!$B:$AN,16,0)</f>
        <v>15990</v>
      </c>
      <c r="AP15" s="176">
        <f>IF(VLOOKUP(AF15,Análisis!$B:$AN,27,0)=0,"Sin cambios",VLOOKUP(AF15,Análisis!$B:$AN,27,0))</f>
        <v>16990</v>
      </c>
      <c r="AQ15" s="177">
        <f>VLOOKUP(AF15,Análisis!$B:$AN,17,0)</f>
        <v>3</v>
      </c>
      <c r="AR15" s="176">
        <f>VLOOKUP(AF15,Análisis!$B:$AN,18,0)</f>
        <v>15990</v>
      </c>
      <c r="AS15" s="177">
        <f>VLOOKUP(AF15,Análisis!$B:$AN,19,0)</f>
        <v>11</v>
      </c>
      <c r="AT15" s="176">
        <f>VLOOKUP(AF15,Análisis!$B:$AN,20,0)</f>
        <v>19990</v>
      </c>
      <c r="AU15" s="178">
        <f>VLOOKUP(AF15,Análisis!$B:$AN,21,0)</f>
        <v>7</v>
      </c>
      <c r="AV15" s="175">
        <f>VLOOKUP(AF15,Análisis!$B:$AN,28,0)</f>
        <v>17990</v>
      </c>
      <c r="AW15" s="176">
        <f>IF(VLOOKUP(AF15,Análisis!$B:$AN,39,0)=0,"Sin cambios",VLOOKUP(AF15,Análisis!$B:$AN,39,0))</f>
        <v>17990</v>
      </c>
      <c r="AX15" s="177">
        <f>VLOOKUP(AF15,Análisis!$B:$AN,29,0)</f>
        <v>3</v>
      </c>
      <c r="AY15" s="176">
        <f>VLOOKUP(AF15,Análisis!$B:$AN,30,0)</f>
        <v>17990</v>
      </c>
      <c r="AZ15" s="177">
        <f>VLOOKUP(AF15,Análisis!$B:$AN,31,0)</f>
        <v>15</v>
      </c>
      <c r="BA15" s="176">
        <f>VLOOKUP(AF15,Análisis!$B:$AN,32,0)</f>
        <v>19990</v>
      </c>
      <c r="BB15" s="178">
        <f>VLOOKUP(AF15,Análisis!$B:$AN,33,0)</f>
        <v>9</v>
      </c>
      <c r="BE15" s="60" t="s">
        <v>233</v>
      </c>
      <c r="BF15" s="236" t="s">
        <v>316</v>
      </c>
      <c r="BG15" s="211"/>
      <c r="BH15" s="166">
        <f t="shared" si="1"/>
        <v>3990</v>
      </c>
      <c r="BI15" s="65">
        <f t="shared" si="2"/>
        <v>2</v>
      </c>
      <c r="BJ15" s="167">
        <f t="shared" si="3"/>
        <v>3990</v>
      </c>
      <c r="BK15" s="61">
        <f t="shared" si="4"/>
        <v>1</v>
      </c>
      <c r="BL15" s="168">
        <f t="shared" si="5"/>
        <v>3990</v>
      </c>
      <c r="BM15" s="61">
        <f t="shared" si="6"/>
        <v>1</v>
      </c>
      <c r="BN15" s="166">
        <f t="shared" si="7"/>
        <v>7790</v>
      </c>
      <c r="BO15" s="65">
        <f t="shared" si="8"/>
        <v>3</v>
      </c>
      <c r="BP15" s="167">
        <f t="shared" si="9"/>
        <v>7790</v>
      </c>
      <c r="BQ15" s="61">
        <f t="shared" si="10"/>
        <v>1</v>
      </c>
      <c r="BR15" s="168">
        <f t="shared" si="11"/>
        <v>8990</v>
      </c>
      <c r="BS15" s="61">
        <f t="shared" si="12"/>
        <v>1</v>
      </c>
      <c r="BT15" s="166">
        <f t="shared" si="13"/>
        <v>9990</v>
      </c>
      <c r="BU15" s="65">
        <f t="shared" si="14"/>
        <v>2</v>
      </c>
      <c r="BV15" s="167">
        <f t="shared" si="15"/>
        <v>9990</v>
      </c>
      <c r="BW15" s="61">
        <f t="shared" si="16"/>
        <v>5</v>
      </c>
      <c r="BX15" s="168">
        <f t="shared" si="17"/>
        <v>8990</v>
      </c>
      <c r="BY15" s="61">
        <f t="shared" si="18"/>
        <v>2</v>
      </c>
    </row>
    <row r="16" spans="2:77" ht="15.75" customHeight="1" thickBot="1" x14ac:dyDescent="0.3">
      <c r="B16" s="22">
        <v>321</v>
      </c>
      <c r="C16" s="22" t="s">
        <v>109</v>
      </c>
      <c r="D16" s="50" t="str">
        <f>IF(VLOOKUP(Resumen!C16,Análisis!B:AN,15,0)=0,"Sin cambios",VLOOKUP(Resumen!C16,Análisis!B:AN,15,0))</f>
        <v>Sin cambios</v>
      </c>
      <c r="E16" s="50" t="str">
        <f>IF(VLOOKUP(Resumen!C16,Análisis!B:AN,27,0)=0,"Sin cambios",VLOOKUP(Resumen!C16,Análisis!B:AN,27,0))</f>
        <v>Sin cambios</v>
      </c>
      <c r="F16" s="50">
        <f>IF(VLOOKUP(Resumen!C16,Análisis!B:AN,39,0)=0,"Sin cambios",VLOOKUP(Resumen!C16,Análisis!B:AN,39,0))</f>
        <v>11990</v>
      </c>
      <c r="G16" s="50" t="str">
        <f t="shared" si="0"/>
        <v>Sí</v>
      </c>
      <c r="J16" s="242" t="e">
        <f>J2</f>
        <v>#N/A</v>
      </c>
      <c r="K16" s="211"/>
      <c r="L16" s="211"/>
      <c r="M16" s="211"/>
      <c r="N16" s="211"/>
      <c r="O16" s="211"/>
      <c r="P16" s="211"/>
      <c r="Q16" s="242" t="e">
        <f>Q2</f>
        <v>#N/A</v>
      </c>
      <c r="R16" s="211"/>
      <c r="S16" s="211"/>
      <c r="T16" s="211"/>
      <c r="U16" s="211"/>
      <c r="V16" s="211"/>
      <c r="W16" s="211"/>
      <c r="X16" s="243" t="e">
        <f>X2</f>
        <v>#N/A</v>
      </c>
      <c r="Y16" s="211"/>
      <c r="Z16" s="211"/>
      <c r="AA16" s="211"/>
      <c r="AB16" s="211"/>
      <c r="AC16" s="211"/>
      <c r="AD16" s="211"/>
      <c r="AF16" s="51" t="s">
        <v>72</v>
      </c>
      <c r="AG16" s="52" t="s">
        <v>227</v>
      </c>
      <c r="AH16" s="175">
        <f>VLOOKUP(AF16,Análisis!$B:$AN,4,0)</f>
        <v>9990</v>
      </c>
      <c r="AI16" s="176" t="str">
        <f>IF(VLOOKUP(AF16,Análisis!$B:$AN,15,0)=0,"Sin cambios",VLOOKUP(AF16,Análisis!$B:$AN,15,0))</f>
        <v>Sin cambios</v>
      </c>
      <c r="AJ16" s="177">
        <f>VLOOKUP(AF16,Análisis!$B:$AN,5,0)</f>
        <v>14</v>
      </c>
      <c r="AK16" s="176">
        <f>VLOOKUP(AF16,Análisis!$B:$AN,6,0)</f>
        <v>9790</v>
      </c>
      <c r="AL16" s="177">
        <f>VLOOKUP(AF16,Análisis!$B:$AN,7,0)</f>
        <v>14</v>
      </c>
      <c r="AM16" s="176" t="str">
        <f>VLOOKUP(AF16,Análisis!$B:$AN,8,0)</f>
        <v>Sin datos</v>
      </c>
      <c r="AN16" s="178" t="str">
        <f>VLOOKUP(AF16,Análisis!$B:$AN,9,0)</f>
        <v>Sin datos</v>
      </c>
      <c r="AO16" s="175">
        <f>VLOOKUP(AF16,Análisis!$B:$AN,16,0)</f>
        <v>39990</v>
      </c>
      <c r="AP16" s="176">
        <f>IF(VLOOKUP(AF16,Análisis!$B:$AN,27,0)=0,"Sin cambios",VLOOKUP(AF16,Análisis!$B:$AN,27,0))</f>
        <v>39990</v>
      </c>
      <c r="AQ16" s="177">
        <f>VLOOKUP(AF16,Análisis!$B:$AN,17,0)</f>
        <v>14</v>
      </c>
      <c r="AR16" s="176" t="str">
        <f>VLOOKUP(AF16,Análisis!$B:$AN,18,0)</f>
        <v>Sin datos</v>
      </c>
      <c r="AS16" s="177" t="str">
        <f>VLOOKUP(AF16,Análisis!$B:$AN,19,0)</f>
        <v>Sin datos</v>
      </c>
      <c r="AT16" s="176" t="str">
        <f>VLOOKUP(AF16,Análisis!$B:$AN,20,0)</f>
        <v>Sin datos</v>
      </c>
      <c r="AU16" s="178" t="str">
        <f>VLOOKUP(AF16,Análisis!$B:$AN,21,0)</f>
        <v>Sin datos</v>
      </c>
      <c r="AV16" s="175">
        <f>VLOOKUP(AF16,Análisis!$B:$AN,28,0)</f>
        <v>79990</v>
      </c>
      <c r="AW16" s="176">
        <f>IF(VLOOKUP(AF16,Análisis!$B:$AN,39,0)=0,"Sin cambios",VLOOKUP(AF16,Análisis!$B:$AN,39,0))</f>
        <v>79990</v>
      </c>
      <c r="AX16" s="177">
        <f>VLOOKUP(AF16,Análisis!$B:$AN,29,0)</f>
        <v>14</v>
      </c>
      <c r="AY16" s="176">
        <f>VLOOKUP(AF16,Análisis!$B:$AN,30,0)</f>
        <v>36990</v>
      </c>
      <c r="AZ16" s="177">
        <f>VLOOKUP(AF16,Análisis!$B:$AN,31,0)</f>
        <v>21</v>
      </c>
      <c r="BA16" s="176" t="str">
        <f>VLOOKUP(AF16,Análisis!$B:$AN,32,0)</f>
        <v>Sin datos</v>
      </c>
      <c r="BB16" s="178" t="str">
        <f>VLOOKUP(AF16,Análisis!$B:$AN,33,0)</f>
        <v>Sin datos</v>
      </c>
      <c r="BE16" s="60" t="s">
        <v>109</v>
      </c>
      <c r="BF16" s="236" t="s">
        <v>317</v>
      </c>
      <c r="BG16" s="211"/>
      <c r="BH16" s="166">
        <f t="shared" si="1"/>
        <v>3990</v>
      </c>
      <c r="BI16" s="65">
        <f t="shared" si="2"/>
        <v>2</v>
      </c>
      <c r="BJ16" s="167">
        <f t="shared" si="3"/>
        <v>4490</v>
      </c>
      <c r="BK16" s="61">
        <f t="shared" si="4"/>
        <v>2</v>
      </c>
      <c r="BL16" s="168">
        <f t="shared" si="5"/>
        <v>3990</v>
      </c>
      <c r="BM16" s="61">
        <f t="shared" si="6"/>
        <v>1</v>
      </c>
      <c r="BN16" s="166">
        <f t="shared" si="7"/>
        <v>7990</v>
      </c>
      <c r="BO16" s="65">
        <f t="shared" si="8"/>
        <v>3</v>
      </c>
      <c r="BP16" s="167">
        <f t="shared" si="9"/>
        <v>7990</v>
      </c>
      <c r="BQ16" s="61">
        <f t="shared" si="10"/>
        <v>1</v>
      </c>
      <c r="BR16" s="168">
        <f t="shared" si="11"/>
        <v>9990</v>
      </c>
      <c r="BS16" s="61">
        <f t="shared" si="12"/>
        <v>2</v>
      </c>
      <c r="BT16" s="166">
        <f t="shared" si="13"/>
        <v>10990</v>
      </c>
      <c r="BU16" s="65">
        <f t="shared" si="14"/>
        <v>2</v>
      </c>
      <c r="BV16" s="167">
        <f t="shared" si="15"/>
        <v>10990</v>
      </c>
      <c r="BW16" s="61">
        <f t="shared" si="16"/>
        <v>7</v>
      </c>
      <c r="BX16" s="168">
        <f t="shared" si="17"/>
        <v>9990</v>
      </c>
      <c r="BY16" s="61">
        <f t="shared" si="18"/>
        <v>4</v>
      </c>
    </row>
    <row r="17" spans="2:77" ht="15.75" customHeight="1" thickBot="1" x14ac:dyDescent="0.3">
      <c r="B17" s="22">
        <v>359</v>
      </c>
      <c r="C17" s="22" t="s">
        <v>139</v>
      </c>
      <c r="D17" s="50" t="str">
        <f>IF(VLOOKUP(Resumen!C17,Análisis!B:AN,15,0)=0,"Sin cambios",VLOOKUP(Resumen!C17,Análisis!B:AN,15,0))</f>
        <v>Sin cambios</v>
      </c>
      <c r="E17" s="50" t="str">
        <f>IF(VLOOKUP(Resumen!C17,Análisis!B:AN,27,0)=0,"Sin cambios",VLOOKUP(Resumen!C17,Análisis!B:AN,27,0))</f>
        <v>Sin cambios</v>
      </c>
      <c r="F17" s="50" t="str">
        <f>IF(VLOOKUP(Resumen!C17,Análisis!B:AN,39,0)=0,"Sin cambios",VLOOKUP(Resumen!C17,Análisis!B:AN,39,0))</f>
        <v>Sin cambios</v>
      </c>
      <c r="G17" s="50" t="str">
        <f t="shared" si="0"/>
        <v>No</v>
      </c>
      <c r="J17" s="244" t="s">
        <v>280</v>
      </c>
      <c r="K17" s="211"/>
      <c r="L17" s="211"/>
      <c r="M17" s="245" t="s">
        <v>281</v>
      </c>
      <c r="N17" s="211"/>
      <c r="O17" s="246" t="s">
        <v>282</v>
      </c>
      <c r="P17" s="211"/>
      <c r="Q17" s="244" t="s">
        <v>280</v>
      </c>
      <c r="R17" s="211"/>
      <c r="S17" s="211"/>
      <c r="T17" s="245" t="s">
        <v>281</v>
      </c>
      <c r="U17" s="211"/>
      <c r="V17" s="246" t="s">
        <v>282</v>
      </c>
      <c r="W17" s="211"/>
      <c r="X17" s="247" t="s">
        <v>280</v>
      </c>
      <c r="Y17" s="211"/>
      <c r="Z17" s="211"/>
      <c r="AA17" s="245" t="s">
        <v>281</v>
      </c>
      <c r="AB17" s="211"/>
      <c r="AC17" s="246" t="s">
        <v>282</v>
      </c>
      <c r="AD17" s="211"/>
      <c r="AF17" s="51" t="s">
        <v>74</v>
      </c>
      <c r="AG17" s="52" t="s">
        <v>220</v>
      </c>
      <c r="AH17" s="175">
        <f>VLOOKUP(AF17,Análisis!$B:$AN,4,0)</f>
        <v>11990</v>
      </c>
      <c r="AI17" s="176" t="str">
        <f>IF(VLOOKUP(AF17,Análisis!$B:$AN,15,0)=0,"Sin cambios",VLOOKUP(AF17,Análisis!$B:$AN,15,0))</f>
        <v>Sin cambios</v>
      </c>
      <c r="AJ17" s="177">
        <f>VLOOKUP(AF17,Análisis!$B:$AN,5,0)</f>
        <v>5</v>
      </c>
      <c r="AK17" s="176">
        <f>VLOOKUP(AF17,Análisis!$B:$AN,6,0)</f>
        <v>11850</v>
      </c>
      <c r="AL17" s="177">
        <f>VLOOKUP(AF17,Análisis!$B:$AN,7,0)</f>
        <v>4</v>
      </c>
      <c r="AM17" s="176">
        <f>VLOOKUP(AF17,Análisis!$B:$AN,8,0)</f>
        <v>10990</v>
      </c>
      <c r="AN17" s="178">
        <f>VLOOKUP(AF17,Análisis!$B:$AN,9,0)</f>
        <v>7</v>
      </c>
      <c r="AO17" s="175">
        <f>VLOOKUP(AF17,Análisis!$B:$AN,16,0)</f>
        <v>21990</v>
      </c>
      <c r="AP17" s="176">
        <f>IF(VLOOKUP(AF17,Análisis!$B:$AN,27,0)=0,"Sin cambios",VLOOKUP(AF17,Análisis!$B:$AN,27,0))</f>
        <v>21990</v>
      </c>
      <c r="AQ17" s="177">
        <f>VLOOKUP(AF17,Análisis!$B:$AN,17,0)</f>
        <v>8</v>
      </c>
      <c r="AR17" s="176">
        <f>VLOOKUP(AF17,Análisis!$B:$AN,18,0)</f>
        <v>21990</v>
      </c>
      <c r="AS17" s="177">
        <f>VLOOKUP(AF17,Análisis!$B:$AN,19,0)</f>
        <v>4</v>
      </c>
      <c r="AT17" s="176">
        <f>VLOOKUP(AF17,Análisis!$B:$AN,20,0)</f>
        <v>24990</v>
      </c>
      <c r="AU17" s="178">
        <f>VLOOKUP(AF17,Análisis!$B:$AN,21,0)</f>
        <v>9</v>
      </c>
      <c r="AV17" s="175">
        <f>VLOOKUP(AF17,Análisis!$B:$AN,28,0)</f>
        <v>29990</v>
      </c>
      <c r="AW17" s="176">
        <f>IF(VLOOKUP(AF17,Análisis!$B:$AN,39,0)=0,"Sin cambios",VLOOKUP(AF17,Análisis!$B:$AN,39,0))</f>
        <v>29990</v>
      </c>
      <c r="AX17" s="177">
        <f>VLOOKUP(AF17,Análisis!$B:$AN,29,0)</f>
        <v>5</v>
      </c>
      <c r="AY17" s="176">
        <f>VLOOKUP(AF17,Análisis!$B:$AN,30,0)</f>
        <v>29990</v>
      </c>
      <c r="AZ17" s="177">
        <f>VLOOKUP(AF17,Análisis!$B:$AN,31,0)</f>
        <v>11</v>
      </c>
      <c r="BA17" s="176">
        <f>VLOOKUP(AF17,Análisis!$B:$AN,32,0)</f>
        <v>24990</v>
      </c>
      <c r="BB17" s="178">
        <f>VLOOKUP(AF17,Análisis!$B:$AN,33,0)</f>
        <v>9</v>
      </c>
      <c r="BE17" s="60" t="s">
        <v>143</v>
      </c>
      <c r="BF17" s="236" t="s">
        <v>318</v>
      </c>
      <c r="BG17" s="211"/>
      <c r="BH17" s="166">
        <f t="shared" si="1"/>
        <v>4990</v>
      </c>
      <c r="BI17" s="65">
        <f t="shared" si="2"/>
        <v>2</v>
      </c>
      <c r="BJ17" s="167">
        <f t="shared" si="3"/>
        <v>4490</v>
      </c>
      <c r="BK17" s="61">
        <f t="shared" si="4"/>
        <v>1</v>
      </c>
      <c r="BL17" s="168">
        <f t="shared" si="5"/>
        <v>3990</v>
      </c>
      <c r="BM17" s="61">
        <f t="shared" si="6"/>
        <v>1</v>
      </c>
      <c r="BN17" s="166">
        <f t="shared" si="7"/>
        <v>7790</v>
      </c>
      <c r="BO17" s="65">
        <f t="shared" si="8"/>
        <v>3</v>
      </c>
      <c r="BP17" s="167">
        <f t="shared" si="9"/>
        <v>7490</v>
      </c>
      <c r="BQ17" s="61">
        <f t="shared" si="10"/>
        <v>1</v>
      </c>
      <c r="BR17" s="168">
        <f t="shared" si="11"/>
        <v>8990</v>
      </c>
      <c r="BS17" s="61">
        <f t="shared" si="12"/>
        <v>1</v>
      </c>
      <c r="BT17" s="166">
        <f t="shared" si="13"/>
        <v>9990</v>
      </c>
      <c r="BU17" s="65">
        <f t="shared" si="14"/>
        <v>2</v>
      </c>
      <c r="BV17" s="167">
        <f t="shared" si="15"/>
        <v>7990</v>
      </c>
      <c r="BW17" s="61">
        <f t="shared" si="16"/>
        <v>5</v>
      </c>
      <c r="BX17" s="168">
        <f t="shared" si="17"/>
        <v>8990</v>
      </c>
      <c r="BY17" s="61">
        <f t="shared" si="18"/>
        <v>2</v>
      </c>
    </row>
    <row r="18" spans="2:77" ht="35.1" customHeight="1" thickBot="1" x14ac:dyDescent="0.3">
      <c r="B18" s="22">
        <v>338</v>
      </c>
      <c r="C18" s="22" t="s">
        <v>122</v>
      </c>
      <c r="D18" s="50" t="str">
        <f>IF(VLOOKUP(Resumen!C18,Análisis!B:AN,15,0)=0,"Sin cambios",VLOOKUP(Resumen!C18,Análisis!B:AN,15,0))</f>
        <v>Sin cambios</v>
      </c>
      <c r="E18" s="50" t="str">
        <f>IF(VLOOKUP(Resumen!C18,Análisis!B:AN,27,0)=0,"Sin cambios",VLOOKUP(Resumen!C18,Análisis!B:AN,27,0))</f>
        <v>Sin cambios</v>
      </c>
      <c r="F18" s="50" t="str">
        <f>IF(VLOOKUP(Resumen!C18,Análisis!B:AN,39,0)=0,"Sin cambios",VLOOKUP(Resumen!C18,Análisis!B:AN,39,0))</f>
        <v>Sin cambios</v>
      </c>
      <c r="G18" s="50" t="str">
        <f t="shared" si="0"/>
        <v>No</v>
      </c>
      <c r="J18" s="147" t="s">
        <v>301</v>
      </c>
      <c r="K18" s="147" t="s">
        <v>302</v>
      </c>
      <c r="L18" s="148" t="s">
        <v>286</v>
      </c>
      <c r="M18" s="149" t="s">
        <v>285</v>
      </c>
      <c r="N18" s="148" t="s">
        <v>286</v>
      </c>
      <c r="O18" s="149" t="s">
        <v>285</v>
      </c>
      <c r="P18" s="148" t="s">
        <v>286</v>
      </c>
      <c r="Q18" s="147" t="s">
        <v>301</v>
      </c>
      <c r="R18" s="147" t="s">
        <v>302</v>
      </c>
      <c r="S18" s="148" t="s">
        <v>286</v>
      </c>
      <c r="T18" s="149" t="s">
        <v>285</v>
      </c>
      <c r="U18" s="148" t="s">
        <v>286</v>
      </c>
      <c r="V18" s="149" t="s">
        <v>285</v>
      </c>
      <c r="W18" s="148" t="s">
        <v>286</v>
      </c>
      <c r="X18" s="147" t="s">
        <v>301</v>
      </c>
      <c r="Y18" s="147" t="s">
        <v>302</v>
      </c>
      <c r="Z18" s="148" t="s">
        <v>286</v>
      </c>
      <c r="AA18" s="149" t="s">
        <v>285</v>
      </c>
      <c r="AB18" s="148" t="s">
        <v>286</v>
      </c>
      <c r="AC18" s="149" t="s">
        <v>285</v>
      </c>
      <c r="AD18" s="150" t="s">
        <v>286</v>
      </c>
      <c r="AF18" s="51" t="s">
        <v>80</v>
      </c>
      <c r="AG18" s="52" t="s">
        <v>238</v>
      </c>
      <c r="AH18" s="175">
        <f>VLOOKUP(AF18,Análisis!$B:$AN,4,0)</f>
        <v>3990</v>
      </c>
      <c r="AI18" s="176" t="str">
        <f>IF(VLOOKUP(AF18,Análisis!$B:$AN,15,0)=0,"Sin cambios",VLOOKUP(AF18,Análisis!$B:$AN,15,0))</f>
        <v>Sin cambios</v>
      </c>
      <c r="AJ18" s="177">
        <f>VLOOKUP(AF18,Análisis!$B:$AN,5,0)</f>
        <v>2</v>
      </c>
      <c r="AK18" s="176">
        <f>VLOOKUP(AF18,Análisis!$B:$AN,6,0)</f>
        <v>4990</v>
      </c>
      <c r="AL18" s="177">
        <f>VLOOKUP(AF18,Análisis!$B:$AN,7,0)</f>
        <v>1</v>
      </c>
      <c r="AM18" s="176">
        <f>VLOOKUP(AF18,Análisis!$B:$AN,8,0)</f>
        <v>3990</v>
      </c>
      <c r="AN18" s="178">
        <f>VLOOKUP(AF18,Análisis!$B:$AN,9,0)</f>
        <v>1</v>
      </c>
      <c r="AO18" s="175">
        <f>VLOOKUP(AF18,Análisis!$B:$AN,16,0)</f>
        <v>8990</v>
      </c>
      <c r="AP18" s="176" t="str">
        <f>IF(VLOOKUP(AF18,Análisis!$B:$AN,27,0)=0,"Sin cambios",VLOOKUP(AF18,Análisis!$B:$AN,27,0))</f>
        <v>Sin cambios</v>
      </c>
      <c r="AQ18" s="177">
        <f>VLOOKUP(AF18,Análisis!$B:$AN,17,0)</f>
        <v>3</v>
      </c>
      <c r="AR18" s="176">
        <f>VLOOKUP(AF18,Análisis!$B:$AN,18,0)</f>
        <v>9450</v>
      </c>
      <c r="AS18" s="177">
        <f>VLOOKUP(AF18,Análisis!$B:$AN,19,0)</f>
        <v>1</v>
      </c>
      <c r="AT18" s="176">
        <f>VLOOKUP(AF18,Análisis!$B:$AN,20,0)</f>
        <v>9990</v>
      </c>
      <c r="AU18" s="178">
        <f>VLOOKUP(AF18,Análisis!$B:$AN,21,0)</f>
        <v>1</v>
      </c>
      <c r="AV18" s="175">
        <f>VLOOKUP(AF18,Análisis!$B:$AN,28,0)</f>
        <v>10990</v>
      </c>
      <c r="AW18" s="176" t="str">
        <f>IF(VLOOKUP(AF18,Análisis!$B:$AN,39,0)=0,"Sin cambios",VLOOKUP(AF18,Análisis!$B:$AN,39,0))</f>
        <v>Sin cambios</v>
      </c>
      <c r="AX18" s="177">
        <f>VLOOKUP(AF18,Análisis!$B:$AN,29,0)</f>
        <v>2</v>
      </c>
      <c r="AY18" s="176">
        <f>VLOOKUP(AF18,Análisis!$B:$AN,30,0)</f>
        <v>9990</v>
      </c>
      <c r="AZ18" s="177">
        <f>VLOOKUP(AF18,Análisis!$B:$AN,31,0)</f>
        <v>4</v>
      </c>
      <c r="BA18" s="176">
        <f>VLOOKUP(AF18,Análisis!$B:$AN,32,0)</f>
        <v>9990</v>
      </c>
      <c r="BB18" s="178">
        <f>VLOOKUP(AF18,Análisis!$B:$AN,33,0)</f>
        <v>2</v>
      </c>
      <c r="BE18" s="60" t="s">
        <v>137</v>
      </c>
      <c r="BF18" s="236" t="s">
        <v>319</v>
      </c>
      <c r="BG18" s="211"/>
      <c r="BH18" s="166">
        <f t="shared" si="1"/>
        <v>3990</v>
      </c>
      <c r="BI18" s="65">
        <f t="shared" si="2"/>
        <v>2</v>
      </c>
      <c r="BJ18" s="167">
        <f t="shared" si="3"/>
        <v>3990</v>
      </c>
      <c r="BK18" s="61">
        <f t="shared" si="4"/>
        <v>1</v>
      </c>
      <c r="BL18" s="168">
        <f t="shared" si="5"/>
        <v>3990</v>
      </c>
      <c r="BM18" s="61">
        <f t="shared" si="6"/>
        <v>1</v>
      </c>
      <c r="BN18" s="166">
        <f t="shared" si="7"/>
        <v>7790</v>
      </c>
      <c r="BO18" s="65">
        <f t="shared" si="8"/>
        <v>3</v>
      </c>
      <c r="BP18" s="167">
        <f t="shared" si="9"/>
        <v>7790</v>
      </c>
      <c r="BQ18" s="61">
        <f t="shared" si="10"/>
        <v>1</v>
      </c>
      <c r="BR18" s="168">
        <f t="shared" si="11"/>
        <v>8990</v>
      </c>
      <c r="BS18" s="61">
        <f t="shared" si="12"/>
        <v>1</v>
      </c>
      <c r="BT18" s="166">
        <f t="shared" si="13"/>
        <v>9990</v>
      </c>
      <c r="BU18" s="65">
        <f t="shared" si="14"/>
        <v>2</v>
      </c>
      <c r="BV18" s="167">
        <f t="shared" si="15"/>
        <v>9990</v>
      </c>
      <c r="BW18" s="61">
        <f t="shared" si="16"/>
        <v>5</v>
      </c>
      <c r="BX18" s="168">
        <f t="shared" si="17"/>
        <v>8990</v>
      </c>
      <c r="BY18" s="61">
        <f t="shared" si="18"/>
        <v>2</v>
      </c>
    </row>
    <row r="19" spans="2:77" ht="26.25" customHeight="1" thickBot="1" x14ac:dyDescent="0.3">
      <c r="B19" s="22">
        <v>335</v>
      </c>
      <c r="C19" s="22" t="s">
        <v>119</v>
      </c>
      <c r="D19" s="50" t="str">
        <f>IF(VLOOKUP(Resumen!C19,Análisis!B:AN,15,0)=0,"Sin cambios",VLOOKUP(Resumen!C19,Análisis!B:AN,15,0))</f>
        <v>Sin cambios</v>
      </c>
      <c r="E19" s="50" t="str">
        <f>IF(VLOOKUP(Resumen!C19,Análisis!B:AN,27,0)=0,"Sin cambios",VLOOKUP(Resumen!C19,Análisis!B:AN,27,0))</f>
        <v>Sin cambios</v>
      </c>
      <c r="F19" s="50" t="str">
        <f>IF(VLOOKUP(Resumen!C19,Análisis!B:AN,39,0)=0,"Sin cambios",VLOOKUP(Resumen!C19,Análisis!B:AN,39,0))</f>
        <v>Sin cambios</v>
      </c>
      <c r="G19" s="50" t="str">
        <f t="shared" si="0"/>
        <v>No</v>
      </c>
      <c r="I19" s="21" t="s">
        <v>320</v>
      </c>
      <c r="J19" s="188">
        <f>(SUMIF(Análisis!$C:$C,"RM-Urbano",Análisis!E:E)+SUMIF(Análisis!$C:$C,"RM-Extra Urbano",Análisis!E:E))/(COUNTIF(Análisis!$C:$C,"RM-Urbano")+COUNTIF(Análisis!$C:$C,"RM-Extra Urbano"))</f>
        <v>4101.8604651162786</v>
      </c>
      <c r="K19" s="189">
        <f>(SUMIF(Análisis!$C:$C,"RM-Urbano",Análisis!P:P)+SUMIF(Análisis!$C:$C,"RM-Extra Urbano",Análisis!P:P))/(COUNTIF(Análisis!$C:$C,"RM-Urbano")+COUNTIF(Análisis!$C:$C,"RM-Extra Urbano"))</f>
        <v>463.95348837209303</v>
      </c>
      <c r="L19" s="190">
        <f>(SUMIF(Análisis!$C:$C,"RM-Urbano",Análisis!F:F)+SUMIF(Análisis!$C:$C,"RM-Extra Urbano",Análisis!F:F))/(COUNTIF(Análisis!$C:$C,"RM-Urbano")+COUNTIF(Análisis!$C:$C,"RM-Extra Urbano"))</f>
        <v>1.9534883720930232</v>
      </c>
      <c r="M19" s="191">
        <f>(SUMIF(Análisis!$C:$C,"RM-Urbano",Análisis!G:G)+SUMIF(Análisis!$C:$C,"RM-Extra Urbano",Análisis!G:G))/(COUNTIF(Análisis!$C:$C,"RM-Urbano")+COUNTIF(Análisis!$C:$C,"RM-Extra Urbano"))</f>
        <v>4346.5116279069771</v>
      </c>
      <c r="N19" s="190">
        <f>(SUMIF(Análisis!$C:$C,"RM-Urbano",Análisis!H:H)+SUMIF(Análisis!$C:$C,"RM-Extra Urbano",Análisis!H:H))/(COUNTIF(Análisis!$C:$C,"RM-Urbano")+COUNTIF(Análisis!$C:$C,"RM-Extra Urbano"))</f>
        <v>1.1627906976744187</v>
      </c>
      <c r="O19" s="191">
        <f>(SUMIF(Análisis!$C:$C,"RM-Urbano",Análisis!I:I)+SUMIF(Análisis!$C:$C,"RM-Extra Urbano",Análisis!I:I))/(COUNTIF(Análisis!$C:$C,"RM-Urbano")+COUNTIF(Análisis!$C:$C,"RM-Extra Urbano"))</f>
        <v>3897.2093023255816</v>
      </c>
      <c r="P19" s="192">
        <f>(SUMIF(Análisis!$C:$C,"RM-Urbano",Análisis!J:J)+SUMIF(Análisis!$C:$C,"RM-Extra Urbano",Análisis!J:J))/(COUNTIF(Análisis!$C:$C,"RM-Urbano")+COUNTIF(Análisis!$C:$C,"RM-Extra Urbano"))</f>
        <v>1.1162790697674418</v>
      </c>
      <c r="Q19" s="188">
        <f>(SUMIF(Análisis!$C:$C,"RM-Urbano",Análisis!Q:Q)+SUMIF(Análisis!$C:$C,"RM-Extra Urbano",Análisis!Q:Q))/(COUNTIF(Análisis!$C:$C,"RM-Urbano")+COUNTIF(Análisis!$C:$C,"RM-Extra Urbano"))</f>
        <v>7680.9302325581393</v>
      </c>
      <c r="R19" s="189">
        <f>(SUMIF(Análisis!$C:$C,"RM-Urbano",Análisis!AB:AB)+SUMIF(Análisis!$C:$C,"RM-Extra Urbano",Análisis!AB:AB))/(COUNTIF(Análisis!$C:$C,"RM-Urbano")+COUNTIF(Análisis!$C:$C,"RM-Extra Urbano"))</f>
        <v>1033.7209302325582</v>
      </c>
      <c r="S19" s="190">
        <f>(SUMIF(Análisis!$C:$C,"RM-Urbano",Análisis!R:R)+SUMIF(Análisis!$C:$C,"RM-Extra Urbano",Análisis!R:R))/(COUNTIF(Análisis!$C:$C,"RM-Urbano")+COUNTIF(Análisis!$C:$C,"RM-Extra Urbano"))</f>
        <v>2.9302325581395348</v>
      </c>
      <c r="T19" s="191">
        <f>(SUMIF(Análisis!$C:$C,"RM-Urbano",Análisis!S:S)+SUMIF(Análisis!$C:$C,"RM-Extra Urbano",Análisis!S:S))/(COUNTIF(Análisis!$C:$C,"RM-Urbano")+COUNTIF(Análisis!$C:$C,"RM-Extra Urbano"))</f>
        <v>7679.0697674418607</v>
      </c>
      <c r="U19" s="190">
        <f>(SUMIF(Análisis!$C:$C,"RM-Urbano",Análisis!T:T)+SUMIF(Análisis!$C:$C,"RM-Extra Urbano",Análisis!T:T))/(COUNTIF(Análisis!$C:$C,"RM-Urbano")+COUNTIF(Análisis!$C:$C,"RM-Extra Urbano"))</f>
        <v>1</v>
      </c>
      <c r="V19" s="191">
        <f>(SUMIF(Análisis!$C:$C,"RM-Urbano",Análisis!U:U)+SUMIF(Análisis!$C:$C,"RM-Extra Urbano",Análisis!U:U))/(COUNTIF(Análisis!$C:$C,"RM-Urbano")+COUNTIF(Análisis!$C:$C,"RM-Extra Urbano"))</f>
        <v>9013.4883720930229</v>
      </c>
      <c r="W19" s="193">
        <f>(SUMIF(Análisis!$C:$C,"RM-Urbano",Análisis!V:V)+SUMIF(Análisis!$C:$C,"RM-Extra Urbano",Análisis!V:V))/(COUNTIF(Análisis!$C:$C,"RM-Urbano")+COUNTIF(Análisis!$C:$C,"RM-Extra Urbano"))</f>
        <v>1.1627906976744187</v>
      </c>
      <c r="X19" s="189">
        <f>(SUMIF(Análisis!$C:$C,"RM-Urbano",Análisis!AC:AC)+SUMIF(Análisis!$C:$C,"RM-Extra Urbano",Análisis!AC:AC))/(COUNTIF(Análisis!$C:$C,"RM-Urbano")+COUNTIF(Análisis!$C:$C,"RM-Extra Urbano"))</f>
        <v>10141.39534883721</v>
      </c>
      <c r="Y19" s="189">
        <f>(SUMIF(Análisis!$C:$C,"RM-Urbano",Análisis!AN:AN)+SUMIF(Análisis!$C:$C,"RM-Extra Urbano",Análisis!AN:AN))/(COUNTIF(Análisis!$C:$C,"RM-Urbano")+COUNTIF(Análisis!$C:$C,"RM-Extra Urbano"))</f>
        <v>557.67441860465112</v>
      </c>
      <c r="Z19" s="190">
        <f>(SUMIF(Análisis!$C:$C,"RM-Urbano",Análisis!AD:AD)+SUMIF(Análisis!$C:$C,"RM-Extra Urbano",Análisis!AD:AD))/(COUNTIF(Análisis!$C:$C,"RM-Urbano")+COUNTIF(Análisis!$C:$C,"RM-Extra Urbano"))</f>
        <v>1.9534883720930232</v>
      </c>
      <c r="AA19" s="191">
        <f>(SUMIF(Análisis!$C:$C,"RM-Urbano",Análisis!AE:AE)+SUMIF(Análisis!$C:$C,"RM-Extra Urbano",Análisis!AE:AE))/(COUNTIF(Análisis!$C:$C,"RM-Urbano")+COUNTIF(Análisis!$C:$C,"RM-Extra Urbano"))</f>
        <v>9656.7441860465115</v>
      </c>
      <c r="AB19" s="190">
        <f>(SUMIF(Análisis!$C:$C,"RM-Urbano",Análisis!AF:AF)+SUMIF(Análisis!$C:$C,"RM-Extra Urbano",Análisis!AF:AF))/(COUNTIF(Análisis!$C:$C,"RM-Urbano")+COUNTIF(Análisis!$C:$C,"RM-Extra Urbano"))</f>
        <v>5.3023255813953485</v>
      </c>
      <c r="AC19" s="191">
        <f>(SUMIF(Análisis!$C:$C,"RM-Urbano",Análisis!AG:AG)+SUMIF(Análisis!$C:$C,"RM-Extra Urbano",Análisis!AG:AG))/(COUNTIF(Análisis!$C:$C,"RM-Urbano")+COUNTIF(Análisis!$C:$C,"RM-Extra Urbano"))</f>
        <v>9013.4883720930229</v>
      </c>
      <c r="AD19" s="193">
        <f>(SUMIF(Análisis!$C:$C,"RM-Urbano",Análisis!AH:AH)+SUMIF(Análisis!$C:$C,"RM-Extra Urbano",Análisis!AH:AH))/(COUNTIF(Análisis!$C:$C,"RM-Urbano")+COUNTIF(Análisis!$C:$C,"RM-Extra Urbano"))</f>
        <v>2.1860465116279069</v>
      </c>
      <c r="AF19" s="51" t="s">
        <v>82</v>
      </c>
      <c r="AG19" s="52" t="s">
        <v>238</v>
      </c>
      <c r="AH19" s="175">
        <f>VLOOKUP(AF19,Análisis!$B:$AN,4,0)</f>
        <v>6490</v>
      </c>
      <c r="AI19" s="176" t="str">
        <f>IF(VLOOKUP(AF19,Análisis!$B:$AN,15,0)=0,"Sin cambios",VLOOKUP(AF19,Análisis!$B:$AN,15,0))</f>
        <v>Sin cambios</v>
      </c>
      <c r="AJ19" s="177">
        <f>VLOOKUP(AF19,Análisis!$B:$AN,5,0)</f>
        <v>2</v>
      </c>
      <c r="AK19" s="176">
        <f>VLOOKUP(AF19,Análisis!$B:$AN,6,0)</f>
        <v>6650</v>
      </c>
      <c r="AL19" s="177">
        <f>VLOOKUP(AF19,Análisis!$B:$AN,7,0)</f>
        <v>1</v>
      </c>
      <c r="AM19" s="176">
        <f>VLOOKUP(AF19,Análisis!$B:$AN,8,0)</f>
        <v>4990</v>
      </c>
      <c r="AN19" s="178">
        <f>VLOOKUP(AF19,Análisis!$B:$AN,9,0)</f>
        <v>3</v>
      </c>
      <c r="AO19" s="175">
        <f>VLOOKUP(AF19,Análisis!$B:$AN,16,0)</f>
        <v>10990</v>
      </c>
      <c r="AP19" s="176" t="str">
        <f>IF(VLOOKUP(AF19,Análisis!$B:$AN,27,0)=0,"Sin cambios",VLOOKUP(AF19,Análisis!$B:$AN,27,0))</f>
        <v>Sin cambios</v>
      </c>
      <c r="AQ19" s="177">
        <f>VLOOKUP(AF19,Análisis!$B:$AN,17,0)</f>
        <v>3</v>
      </c>
      <c r="AR19" s="176">
        <f>VLOOKUP(AF19,Análisis!$B:$AN,18,0)</f>
        <v>11750</v>
      </c>
      <c r="AS19" s="177">
        <f>VLOOKUP(AF19,Análisis!$B:$AN,19,0)</f>
        <v>1</v>
      </c>
      <c r="AT19" s="176">
        <f>VLOOKUP(AF19,Análisis!$B:$AN,20,0)</f>
        <v>9990</v>
      </c>
      <c r="AU19" s="178">
        <f>VLOOKUP(AF19,Análisis!$B:$AN,21,0)</f>
        <v>8</v>
      </c>
      <c r="AV19" s="175">
        <f>VLOOKUP(AF19,Análisis!$B:$AN,28,0)</f>
        <v>13990</v>
      </c>
      <c r="AW19" s="176" t="str">
        <f>IF(VLOOKUP(AF19,Análisis!$B:$AN,39,0)=0,"Sin cambios",VLOOKUP(AF19,Análisis!$B:$AN,39,0))</f>
        <v>Sin cambios</v>
      </c>
      <c r="AX19" s="177">
        <f>VLOOKUP(AF19,Análisis!$B:$AN,29,0)</f>
        <v>2</v>
      </c>
      <c r="AY19" s="176">
        <f>VLOOKUP(AF19,Análisis!$B:$AN,30,0)</f>
        <v>11750</v>
      </c>
      <c r="AZ19" s="177">
        <f>VLOOKUP(AF19,Análisis!$B:$AN,31,0)</f>
        <v>8</v>
      </c>
      <c r="BA19" s="176">
        <f>VLOOKUP(AF19,Análisis!$B:$AN,32,0)</f>
        <v>9990</v>
      </c>
      <c r="BB19" s="178">
        <f>VLOOKUP(AF19,Análisis!$B:$AN,33,0)</f>
        <v>8</v>
      </c>
      <c r="BE19" s="62"/>
      <c r="BF19" s="235" t="s">
        <v>321</v>
      </c>
      <c r="BG19" s="211"/>
      <c r="BH19" s="194">
        <f t="shared" ref="BH19:BY19" si="19">AVERAGE(BH5:BH18)</f>
        <v>4061.4285714285716</v>
      </c>
      <c r="BI19" s="195">
        <f t="shared" si="19"/>
        <v>2</v>
      </c>
      <c r="BJ19" s="194">
        <f t="shared" si="19"/>
        <v>4061.4285714285716</v>
      </c>
      <c r="BK19" s="196">
        <f t="shared" si="19"/>
        <v>1.0714285714285714</v>
      </c>
      <c r="BL19" s="197">
        <f t="shared" si="19"/>
        <v>3990</v>
      </c>
      <c r="BM19" s="196">
        <f t="shared" si="19"/>
        <v>1</v>
      </c>
      <c r="BN19" s="194">
        <f t="shared" si="19"/>
        <v>7732.8571428571431</v>
      </c>
      <c r="BO19" s="195">
        <f t="shared" si="19"/>
        <v>3</v>
      </c>
      <c r="BP19" s="194">
        <f t="shared" si="19"/>
        <v>7711.4285714285716</v>
      </c>
      <c r="BQ19" s="196">
        <f t="shared" si="19"/>
        <v>1</v>
      </c>
      <c r="BR19" s="197">
        <f t="shared" si="19"/>
        <v>9061.4285714285706</v>
      </c>
      <c r="BS19" s="196">
        <f t="shared" si="19"/>
        <v>1.0714285714285714</v>
      </c>
      <c r="BT19" s="194">
        <f t="shared" si="19"/>
        <v>10061.428571428571</v>
      </c>
      <c r="BU19" s="196">
        <f t="shared" si="19"/>
        <v>2</v>
      </c>
      <c r="BV19" s="194">
        <f t="shared" si="19"/>
        <v>9918.5714285714294</v>
      </c>
      <c r="BW19" s="196">
        <f t="shared" si="19"/>
        <v>5.1428571428571432</v>
      </c>
      <c r="BX19" s="197">
        <f t="shared" si="19"/>
        <v>9061.4285714285706</v>
      </c>
      <c r="BY19" s="196">
        <f t="shared" si="19"/>
        <v>2.1428571428571428</v>
      </c>
    </row>
    <row r="20" spans="2:77" x14ac:dyDescent="0.25">
      <c r="B20" s="22">
        <v>327</v>
      </c>
      <c r="C20" s="22" t="s">
        <v>113</v>
      </c>
      <c r="D20" s="50" t="str">
        <f>IF(VLOOKUP(Resumen!C20,Análisis!B:AN,15,0)=0,"Sin cambios",VLOOKUP(Resumen!C20,Análisis!B:AN,15,0))</f>
        <v>Sin cambios</v>
      </c>
      <c r="E20" s="50" t="str">
        <f>IF(VLOOKUP(Resumen!C20,Análisis!B:AN,27,0)=0,"Sin cambios",VLOOKUP(Resumen!C20,Análisis!B:AN,27,0))</f>
        <v>Sin cambios</v>
      </c>
      <c r="F20" s="50" t="str">
        <f>IF(VLOOKUP(Resumen!C20,Análisis!B:AN,39,0)=0,"Sin cambios",VLOOKUP(Resumen!C20,Análisis!B:AN,39,0))</f>
        <v>Sin cambios</v>
      </c>
      <c r="G20" s="50" t="str">
        <f t="shared" si="0"/>
        <v>No</v>
      </c>
      <c r="J20" s="186"/>
      <c r="K20" s="186"/>
      <c r="L20" s="187"/>
      <c r="M20" s="186"/>
      <c r="N20" s="187"/>
      <c r="O20" s="186"/>
      <c r="P20" s="187"/>
      <c r="Q20" s="186"/>
      <c r="R20" s="186"/>
      <c r="S20" s="187"/>
      <c r="T20" s="186"/>
      <c r="U20" s="187"/>
      <c r="V20" s="186"/>
      <c r="W20" s="187"/>
      <c r="X20" s="186"/>
      <c r="Y20" s="186"/>
      <c r="Z20" s="187"/>
      <c r="AA20" s="186"/>
      <c r="AB20" s="187"/>
      <c r="AC20" s="186"/>
      <c r="AD20" s="187"/>
      <c r="AF20" s="51" t="s">
        <v>83</v>
      </c>
      <c r="AG20" s="52" t="s">
        <v>238</v>
      </c>
      <c r="AH20" s="175">
        <f>VLOOKUP(AF20,Análisis!$B:$AN,4,0)</f>
        <v>3990</v>
      </c>
      <c r="AI20" s="176" t="str">
        <f>IF(VLOOKUP(AF20,Análisis!$B:$AN,15,0)=0,"Sin cambios",VLOOKUP(AF20,Análisis!$B:$AN,15,0))</f>
        <v>Sin cambios</v>
      </c>
      <c r="AJ20" s="177">
        <f>VLOOKUP(AF20,Análisis!$B:$AN,5,0)</f>
        <v>2</v>
      </c>
      <c r="AK20" s="176">
        <f>VLOOKUP(AF20,Análisis!$B:$AN,6,0)</f>
        <v>3990</v>
      </c>
      <c r="AL20" s="177">
        <f>VLOOKUP(AF20,Análisis!$B:$AN,7,0)</f>
        <v>1</v>
      </c>
      <c r="AM20" s="176">
        <f>VLOOKUP(AF20,Análisis!$B:$AN,8,0)</f>
        <v>3990</v>
      </c>
      <c r="AN20" s="178">
        <f>VLOOKUP(AF20,Análisis!$B:$AN,9,0)</f>
        <v>1</v>
      </c>
      <c r="AO20" s="175">
        <f>VLOOKUP(AF20,Análisis!$B:$AN,16,0)</f>
        <v>8990</v>
      </c>
      <c r="AP20" s="176" t="str">
        <f>IF(VLOOKUP(AF20,Análisis!$B:$AN,27,0)=0,"Sin cambios",VLOOKUP(AF20,Análisis!$B:$AN,27,0))</f>
        <v>Sin cambios</v>
      </c>
      <c r="AQ20" s="177">
        <f>VLOOKUP(AF20,Análisis!$B:$AN,17,0)</f>
        <v>3</v>
      </c>
      <c r="AR20" s="176">
        <f>VLOOKUP(AF20,Análisis!$B:$AN,18,0)</f>
        <v>8990</v>
      </c>
      <c r="AS20" s="177">
        <f>VLOOKUP(AF20,Análisis!$B:$AN,19,0)</f>
        <v>1</v>
      </c>
      <c r="AT20" s="176">
        <f>VLOOKUP(AF20,Análisis!$B:$AN,20,0)</f>
        <v>9990</v>
      </c>
      <c r="AU20" s="178">
        <f>VLOOKUP(AF20,Análisis!$B:$AN,21,0)</f>
        <v>1</v>
      </c>
      <c r="AV20" s="175">
        <f>VLOOKUP(AF20,Análisis!$B:$AN,28,0)</f>
        <v>10490</v>
      </c>
      <c r="AW20" s="176" t="str">
        <f>IF(VLOOKUP(AF20,Análisis!$B:$AN,39,0)=0,"Sin cambios",VLOOKUP(AF20,Análisis!$B:$AN,39,0))</f>
        <v>Sin cambios</v>
      </c>
      <c r="AX20" s="177">
        <f>VLOOKUP(AF20,Análisis!$B:$AN,29,0)</f>
        <v>2</v>
      </c>
      <c r="AY20" s="176">
        <f>VLOOKUP(AF20,Análisis!$B:$AN,30,0)</f>
        <v>10490</v>
      </c>
      <c r="AZ20" s="177">
        <f>VLOOKUP(AF20,Análisis!$B:$AN,31,0)</f>
        <v>4</v>
      </c>
      <c r="BA20" s="176">
        <f>VLOOKUP(AF20,Análisis!$B:$AN,32,0)</f>
        <v>9990</v>
      </c>
      <c r="BB20" s="178">
        <f>VLOOKUP(AF20,Análisis!$B:$AN,33,0)</f>
        <v>2</v>
      </c>
      <c r="BE20" s="64" t="s">
        <v>54</v>
      </c>
      <c r="BF20" s="236" t="s">
        <v>322</v>
      </c>
      <c r="BG20" s="211"/>
      <c r="BH20" s="166">
        <f t="shared" ref="BH20:BH29" si="20">IFERROR(VLOOKUP(BE20,$AF:$BB,3,0),0)</f>
        <v>6990</v>
      </c>
      <c r="BI20" s="65">
        <f t="shared" ref="BI20:BI29" si="21">IFERROR(VLOOKUP(BE20,$AF:$BB,5,0),0)</f>
        <v>2</v>
      </c>
      <c r="BJ20" s="167">
        <f t="shared" ref="BJ20:BJ29" si="22">IFERROR(VLOOKUP(BE20,$AF:$BB,6,0),0)</f>
        <v>7500</v>
      </c>
      <c r="BK20" s="61">
        <f t="shared" ref="BK20:BK29" si="23">IFERROR(VLOOKUP(BE20,$AF:$BB,7,0),0)</f>
        <v>2</v>
      </c>
      <c r="BL20" s="168">
        <f t="shared" ref="BL20:BL29" si="24">IFERROR(VLOOKUP(BE20,$AF:$BB,8,0),0)</f>
        <v>4990</v>
      </c>
      <c r="BM20" s="61">
        <f t="shared" ref="BM20:BM29" si="25">IFERROR(VLOOKUP(BE20,$AF:$BB,9,0),0)</f>
        <v>4</v>
      </c>
      <c r="BN20" s="166">
        <f t="shared" ref="BN20:BN29" si="26">IFERROR(VLOOKUP(BE20,$AF:$BB,10,0),0)</f>
        <v>15990</v>
      </c>
      <c r="BO20" s="65">
        <f t="shared" ref="BO20:BO29" si="27">IFERROR(VLOOKUP(BE20,$AF:$BB,12,0),0)</f>
        <v>3</v>
      </c>
      <c r="BP20" s="167">
        <f t="shared" ref="BP20:BP29" si="28">IFERROR(VLOOKUP(BE20,$AF:$BB,13,0),0)</f>
        <v>16500</v>
      </c>
      <c r="BQ20" s="61">
        <f t="shared" ref="BQ20:BQ29" si="29">IFERROR(VLOOKUP(BE20,$AF:$BB,14,0),0)</f>
        <v>2</v>
      </c>
      <c r="BR20" s="168">
        <f t="shared" ref="BR20:BR29" si="30">IFERROR(VLOOKUP(BE20,$AF:$BB,15,0),0)</f>
        <v>14990</v>
      </c>
      <c r="BS20" s="61">
        <f t="shared" ref="BS20:BS29" si="31">IFERROR(VLOOKUP(BE20,$AF:$BB,16,0),0)</f>
        <v>4</v>
      </c>
      <c r="BT20" s="166">
        <f t="shared" ref="BT20:BT29" si="32">IFERROR(VLOOKUP(BE20,$AF:$BB,17,0),0)</f>
        <v>16990</v>
      </c>
      <c r="BU20" s="65">
        <f t="shared" ref="BU20:BU29" si="33">IFERROR(VLOOKUP(BE20,$AF:$BB,19,0),0)</f>
        <v>2</v>
      </c>
      <c r="BV20" s="167">
        <f t="shared" ref="BV20:BV29" si="34">IFERROR(VLOOKUP(BE20,$AF:$BB,20,0),0)</f>
        <v>16500</v>
      </c>
      <c r="BW20" s="61">
        <f t="shared" ref="BW20:BW29" si="35">IFERROR(VLOOKUP(BE20,$AF:$BB,21,0),0)</f>
        <v>9</v>
      </c>
      <c r="BX20" s="168">
        <f t="shared" ref="BX20:BX29" si="36">IFERROR(VLOOKUP(BE20,$AF:$BB,22,0),0)</f>
        <v>14990</v>
      </c>
      <c r="BY20" s="61">
        <f t="shared" ref="BY20:BY29" si="37">IFERROR(VLOOKUP(BE20,$AF:$BB,23,0),0)</f>
        <v>4</v>
      </c>
    </row>
    <row r="21" spans="2:77" ht="15.75" customHeight="1" thickBot="1" x14ac:dyDescent="0.3">
      <c r="B21" s="22">
        <v>357</v>
      </c>
      <c r="C21" s="22" t="s">
        <v>138</v>
      </c>
      <c r="D21" s="50" t="str">
        <f>IF(VLOOKUP(Resumen!C21,Análisis!B:AN,15,0)=0,"Sin cambios",VLOOKUP(Resumen!C21,Análisis!B:AN,15,0))</f>
        <v>Sin cambios</v>
      </c>
      <c r="E21" s="50" t="str">
        <f>IF(VLOOKUP(Resumen!C21,Análisis!B:AN,27,0)=0,"Sin cambios",VLOOKUP(Resumen!C21,Análisis!B:AN,27,0))</f>
        <v>Sin cambios</v>
      </c>
      <c r="F21" s="50" t="str">
        <f>IF(VLOOKUP(Resumen!C21,Análisis!B:AN,39,0)=0,"Sin cambios",VLOOKUP(Resumen!C21,Análisis!B:AN,39,0))</f>
        <v>Sin cambios</v>
      </c>
      <c r="G21" s="50" t="str">
        <f t="shared" si="0"/>
        <v>No</v>
      </c>
      <c r="J21" s="186"/>
      <c r="K21" s="186"/>
      <c r="L21" s="187"/>
      <c r="M21" s="186"/>
      <c r="N21" s="187"/>
      <c r="O21" s="186"/>
      <c r="P21" s="187"/>
      <c r="Q21" s="186"/>
      <c r="R21" s="186"/>
      <c r="S21" s="187"/>
      <c r="T21" s="186"/>
      <c r="U21" s="187"/>
      <c r="V21" s="186"/>
      <c r="W21" s="187"/>
      <c r="X21" s="186"/>
      <c r="Y21" s="186"/>
      <c r="Z21" s="187"/>
      <c r="AA21" s="186"/>
      <c r="AB21" s="187"/>
      <c r="AC21" s="186"/>
      <c r="AD21" s="187"/>
      <c r="AF21" s="51" t="s">
        <v>84</v>
      </c>
      <c r="AG21" s="52" t="s">
        <v>238</v>
      </c>
      <c r="AH21" s="175">
        <f>VLOOKUP(AF21,Análisis!$B:$AN,4,0)</f>
        <v>3990</v>
      </c>
      <c r="AI21" s="176" t="str">
        <f>IF(VLOOKUP(AF21,Análisis!$B:$AN,15,0)=0,"Sin cambios",VLOOKUP(AF21,Análisis!$B:$AN,15,0))</f>
        <v>Sin cambios</v>
      </c>
      <c r="AJ21" s="177">
        <f>VLOOKUP(AF21,Análisis!$B:$AN,5,0)</f>
        <v>2</v>
      </c>
      <c r="AK21" s="176">
        <f>VLOOKUP(AF21,Análisis!$B:$AN,6,0)</f>
        <v>5850</v>
      </c>
      <c r="AL21" s="177">
        <f>VLOOKUP(AF21,Análisis!$B:$AN,7,0)</f>
        <v>1</v>
      </c>
      <c r="AM21" s="176">
        <f>VLOOKUP(AF21,Análisis!$B:$AN,8,0)</f>
        <v>3990</v>
      </c>
      <c r="AN21" s="178">
        <f>VLOOKUP(AF21,Análisis!$B:$AN,9,0)</f>
        <v>1</v>
      </c>
      <c r="AO21" s="175">
        <f>VLOOKUP(AF21,Análisis!$B:$AN,16,0)</f>
        <v>8990</v>
      </c>
      <c r="AP21" s="176" t="str">
        <f>IF(VLOOKUP(AF21,Análisis!$B:$AN,27,0)=0,"Sin cambios",VLOOKUP(AF21,Análisis!$B:$AN,27,0))</f>
        <v>Sin cambios</v>
      </c>
      <c r="AQ21" s="177">
        <f>VLOOKUP(AF21,Análisis!$B:$AN,17,0)</f>
        <v>3</v>
      </c>
      <c r="AR21" s="176">
        <f>VLOOKUP(AF21,Análisis!$B:$AN,18,0)</f>
        <v>9450</v>
      </c>
      <c r="AS21" s="177">
        <f>VLOOKUP(AF21,Análisis!$B:$AN,19,0)</f>
        <v>1</v>
      </c>
      <c r="AT21" s="176">
        <f>VLOOKUP(AF21,Análisis!$B:$AN,20,0)</f>
        <v>9990</v>
      </c>
      <c r="AU21" s="178">
        <f>VLOOKUP(AF21,Análisis!$B:$AN,21,0)</f>
        <v>1</v>
      </c>
      <c r="AV21" s="175">
        <f>VLOOKUP(AF21,Análisis!$B:$AN,28,0)</f>
        <v>10990</v>
      </c>
      <c r="AW21" s="176" t="str">
        <f>IF(VLOOKUP(AF21,Análisis!$B:$AN,39,0)=0,"Sin cambios",VLOOKUP(AF21,Análisis!$B:$AN,39,0))</f>
        <v>Sin cambios</v>
      </c>
      <c r="AX21" s="177">
        <f>VLOOKUP(AF21,Análisis!$B:$AN,29,0)</f>
        <v>2</v>
      </c>
      <c r="AY21" s="176">
        <f>VLOOKUP(AF21,Análisis!$B:$AN,30,0)</f>
        <v>9990</v>
      </c>
      <c r="AZ21" s="177">
        <f>VLOOKUP(AF21,Análisis!$B:$AN,31,0)</f>
        <v>4</v>
      </c>
      <c r="BA21" s="176">
        <f>VLOOKUP(AF21,Análisis!$B:$AN,32,0)</f>
        <v>9990</v>
      </c>
      <c r="BB21" s="178">
        <f>VLOOKUP(AF21,Análisis!$B:$AN,33,0)</f>
        <v>2</v>
      </c>
      <c r="BE21" s="64" t="s">
        <v>219</v>
      </c>
      <c r="BF21" s="236" t="s">
        <v>323</v>
      </c>
      <c r="BG21" s="211"/>
      <c r="BH21" s="166">
        <f t="shared" si="20"/>
        <v>3990</v>
      </c>
      <c r="BI21" s="65">
        <f t="shared" si="21"/>
        <v>2</v>
      </c>
      <c r="BJ21" s="167">
        <f t="shared" si="22"/>
        <v>3990</v>
      </c>
      <c r="BK21" s="61">
        <f t="shared" si="23"/>
        <v>1</v>
      </c>
      <c r="BL21" s="168">
        <f t="shared" si="24"/>
        <v>3990</v>
      </c>
      <c r="BM21" s="61">
        <f t="shared" si="25"/>
        <v>1</v>
      </c>
      <c r="BN21" s="166">
        <f t="shared" si="26"/>
        <v>8990</v>
      </c>
      <c r="BO21" s="65">
        <f t="shared" si="27"/>
        <v>3</v>
      </c>
      <c r="BP21" s="167">
        <f t="shared" si="28"/>
        <v>8990</v>
      </c>
      <c r="BQ21" s="61">
        <f t="shared" si="29"/>
        <v>1</v>
      </c>
      <c r="BR21" s="168">
        <f t="shared" si="30"/>
        <v>9990</v>
      </c>
      <c r="BS21" s="61">
        <f t="shared" si="31"/>
        <v>1</v>
      </c>
      <c r="BT21" s="166">
        <f t="shared" si="32"/>
        <v>10490</v>
      </c>
      <c r="BU21" s="65">
        <f t="shared" si="33"/>
        <v>2</v>
      </c>
      <c r="BV21" s="167">
        <f t="shared" si="34"/>
        <v>10490</v>
      </c>
      <c r="BW21" s="61">
        <f t="shared" si="35"/>
        <v>4</v>
      </c>
      <c r="BX21" s="168">
        <f t="shared" si="36"/>
        <v>9990</v>
      </c>
      <c r="BY21" s="61">
        <f t="shared" si="37"/>
        <v>2</v>
      </c>
    </row>
    <row r="22" spans="2:77" ht="15.75" customHeight="1" thickBot="1" x14ac:dyDescent="0.3">
      <c r="B22" s="22">
        <v>360</v>
      </c>
      <c r="C22" s="22" t="s">
        <v>140</v>
      </c>
      <c r="D22" s="50" t="str">
        <f>IF(VLOOKUP(Resumen!C22,Análisis!B:AN,15,0)=0,"Sin cambios",VLOOKUP(Resumen!C22,Análisis!B:AN,15,0))</f>
        <v>Sin cambios</v>
      </c>
      <c r="E22" s="50" t="str">
        <f>IF(VLOOKUP(Resumen!C22,Análisis!B:AN,27,0)=0,"Sin cambios",VLOOKUP(Resumen!C22,Análisis!B:AN,27,0))</f>
        <v>Sin cambios</v>
      </c>
      <c r="F22" s="50" t="str">
        <f>IF(VLOOKUP(Resumen!C22,Análisis!B:AN,39,0)=0,"Sin cambios",VLOOKUP(Resumen!C22,Análisis!B:AN,39,0))</f>
        <v>Sin cambios</v>
      </c>
      <c r="G22" s="50" t="str">
        <f t="shared" si="0"/>
        <v>No</v>
      </c>
      <c r="J22" s="242" t="e">
        <f>J2</f>
        <v>#N/A</v>
      </c>
      <c r="K22" s="211"/>
      <c r="L22" s="211"/>
      <c r="M22" s="211"/>
      <c r="N22" s="211"/>
      <c r="O22" s="211"/>
      <c r="P22" s="211"/>
      <c r="Q22" s="242" t="e">
        <f>Q2</f>
        <v>#N/A</v>
      </c>
      <c r="R22" s="211"/>
      <c r="S22" s="211"/>
      <c r="T22" s="211"/>
      <c r="U22" s="211"/>
      <c r="V22" s="211"/>
      <c r="W22" s="211"/>
      <c r="X22" s="243" t="e">
        <f>X2</f>
        <v>#N/A</v>
      </c>
      <c r="Y22" s="211"/>
      <c r="Z22" s="211"/>
      <c r="AA22" s="211"/>
      <c r="AB22" s="211"/>
      <c r="AC22" s="211"/>
      <c r="AD22" s="211"/>
      <c r="AF22" s="51" t="s">
        <v>219</v>
      </c>
      <c r="AG22" s="52" t="s">
        <v>238</v>
      </c>
      <c r="AH22" s="175">
        <f>VLOOKUP(AF22,Análisis!$B:$AN,4,0)</f>
        <v>3990</v>
      </c>
      <c r="AI22" s="176" t="str">
        <f>IF(VLOOKUP(AF22,Análisis!$B:$AN,15,0)=0,"Sin cambios",VLOOKUP(AF22,Análisis!$B:$AN,15,0))</f>
        <v>Sin cambios</v>
      </c>
      <c r="AJ22" s="177">
        <f>VLOOKUP(AF22,Análisis!$B:$AN,5,0)</f>
        <v>2</v>
      </c>
      <c r="AK22" s="176">
        <f>VLOOKUP(AF22,Análisis!$B:$AN,6,0)</f>
        <v>3990</v>
      </c>
      <c r="AL22" s="177">
        <f>VLOOKUP(AF22,Análisis!$B:$AN,7,0)</f>
        <v>1</v>
      </c>
      <c r="AM22" s="176">
        <f>VLOOKUP(AF22,Análisis!$B:$AN,8,0)</f>
        <v>3990</v>
      </c>
      <c r="AN22" s="178">
        <f>VLOOKUP(AF22,Análisis!$B:$AN,9,0)</f>
        <v>1</v>
      </c>
      <c r="AO22" s="175">
        <f>VLOOKUP(AF22,Análisis!$B:$AN,16,0)</f>
        <v>8990</v>
      </c>
      <c r="AP22" s="176" t="str">
        <f>IF(VLOOKUP(AF22,Análisis!$B:$AN,27,0)=0,"Sin cambios",VLOOKUP(AF22,Análisis!$B:$AN,27,0))</f>
        <v>Sin cambios</v>
      </c>
      <c r="AQ22" s="177">
        <f>VLOOKUP(AF22,Análisis!$B:$AN,17,0)</f>
        <v>3</v>
      </c>
      <c r="AR22" s="176">
        <f>VLOOKUP(AF22,Análisis!$B:$AN,18,0)</f>
        <v>8990</v>
      </c>
      <c r="AS22" s="177">
        <f>VLOOKUP(AF22,Análisis!$B:$AN,19,0)</f>
        <v>1</v>
      </c>
      <c r="AT22" s="176">
        <f>VLOOKUP(AF22,Análisis!$B:$AN,20,0)</f>
        <v>9990</v>
      </c>
      <c r="AU22" s="178">
        <f>VLOOKUP(AF22,Análisis!$B:$AN,21,0)</f>
        <v>1</v>
      </c>
      <c r="AV22" s="175">
        <f>VLOOKUP(AF22,Análisis!$B:$AN,28,0)</f>
        <v>10490</v>
      </c>
      <c r="AW22" s="176" t="str">
        <f>IF(VLOOKUP(AF22,Análisis!$B:$AN,39,0)=0,"Sin cambios",VLOOKUP(AF22,Análisis!$B:$AN,39,0))</f>
        <v>Sin cambios</v>
      </c>
      <c r="AX22" s="177">
        <f>VLOOKUP(AF22,Análisis!$B:$AN,29,0)</f>
        <v>2</v>
      </c>
      <c r="AY22" s="176">
        <f>VLOOKUP(AF22,Análisis!$B:$AN,30,0)</f>
        <v>10490</v>
      </c>
      <c r="AZ22" s="177">
        <f>VLOOKUP(AF22,Análisis!$B:$AN,31,0)</f>
        <v>4</v>
      </c>
      <c r="BA22" s="176">
        <f>VLOOKUP(AF22,Análisis!$B:$AN,32,0)</f>
        <v>9990</v>
      </c>
      <c r="BB22" s="178">
        <f>VLOOKUP(AF22,Análisis!$B:$AN,33,0)</f>
        <v>2</v>
      </c>
      <c r="BE22" s="64" t="s">
        <v>83</v>
      </c>
      <c r="BF22" s="236" t="s">
        <v>324</v>
      </c>
      <c r="BG22" s="211"/>
      <c r="BH22" s="166">
        <f t="shared" si="20"/>
        <v>3990</v>
      </c>
      <c r="BI22" s="65">
        <f t="shared" si="21"/>
        <v>2</v>
      </c>
      <c r="BJ22" s="167">
        <f t="shared" si="22"/>
        <v>3990</v>
      </c>
      <c r="BK22" s="61">
        <f t="shared" si="23"/>
        <v>1</v>
      </c>
      <c r="BL22" s="168">
        <f t="shared" si="24"/>
        <v>3990</v>
      </c>
      <c r="BM22" s="61">
        <f t="shared" si="25"/>
        <v>1</v>
      </c>
      <c r="BN22" s="166">
        <f t="shared" si="26"/>
        <v>8990</v>
      </c>
      <c r="BO22" s="65">
        <f t="shared" si="27"/>
        <v>3</v>
      </c>
      <c r="BP22" s="167">
        <f t="shared" si="28"/>
        <v>8990</v>
      </c>
      <c r="BQ22" s="61">
        <f t="shared" si="29"/>
        <v>1</v>
      </c>
      <c r="BR22" s="168">
        <f t="shared" si="30"/>
        <v>9990</v>
      </c>
      <c r="BS22" s="61">
        <f t="shared" si="31"/>
        <v>1</v>
      </c>
      <c r="BT22" s="166">
        <f t="shared" si="32"/>
        <v>10490</v>
      </c>
      <c r="BU22" s="65">
        <f t="shared" si="33"/>
        <v>2</v>
      </c>
      <c r="BV22" s="167">
        <f t="shared" si="34"/>
        <v>10490</v>
      </c>
      <c r="BW22" s="61">
        <f t="shared" si="35"/>
        <v>4</v>
      </c>
      <c r="BX22" s="168">
        <f t="shared" si="36"/>
        <v>9990</v>
      </c>
      <c r="BY22" s="61">
        <f t="shared" si="37"/>
        <v>2</v>
      </c>
    </row>
    <row r="23" spans="2:77" ht="15.75" customHeight="1" thickBot="1" x14ac:dyDescent="0.3">
      <c r="B23" s="22">
        <v>326</v>
      </c>
      <c r="C23" s="22" t="s">
        <v>112</v>
      </c>
      <c r="D23" s="50" t="str">
        <f>IF(VLOOKUP(Resumen!C23,Análisis!B:AN,15,0)=0,"Sin cambios",VLOOKUP(Resumen!C23,Análisis!B:AN,15,0))</f>
        <v>Sin cambios</v>
      </c>
      <c r="E23" s="50" t="str">
        <f>IF(VLOOKUP(Resumen!C23,Análisis!B:AN,27,0)=0,"Sin cambios",VLOOKUP(Resumen!C23,Análisis!B:AN,27,0))</f>
        <v>Sin cambios</v>
      </c>
      <c r="F23" s="50" t="str">
        <f>IF(VLOOKUP(Resumen!C23,Análisis!B:AN,39,0)=0,"Sin cambios",VLOOKUP(Resumen!C23,Análisis!B:AN,39,0))</f>
        <v>Sin cambios</v>
      </c>
      <c r="G23" s="50" t="str">
        <f t="shared" si="0"/>
        <v>No</v>
      </c>
      <c r="J23" s="248" t="s">
        <v>280</v>
      </c>
      <c r="K23" s="211"/>
      <c r="L23" s="211"/>
      <c r="M23" s="249" t="s">
        <v>281</v>
      </c>
      <c r="N23" s="211"/>
      <c r="O23" s="250" t="s">
        <v>282</v>
      </c>
      <c r="P23" s="211"/>
      <c r="Q23" s="244" t="s">
        <v>280</v>
      </c>
      <c r="R23" s="211"/>
      <c r="S23" s="211"/>
      <c r="T23" s="245" t="s">
        <v>281</v>
      </c>
      <c r="U23" s="211"/>
      <c r="V23" s="246" t="s">
        <v>282</v>
      </c>
      <c r="W23" s="211"/>
      <c r="X23" s="247" t="s">
        <v>280</v>
      </c>
      <c r="Y23" s="211"/>
      <c r="Z23" s="211"/>
      <c r="AA23" s="245" t="s">
        <v>281</v>
      </c>
      <c r="AB23" s="211"/>
      <c r="AC23" s="246" t="s">
        <v>282</v>
      </c>
      <c r="AD23" s="211"/>
      <c r="AF23" s="51" t="s">
        <v>89</v>
      </c>
      <c r="AG23" s="52" t="s">
        <v>227</v>
      </c>
      <c r="AH23" s="175">
        <f>VLOOKUP(AF23,Análisis!$B:$AN,4,0)</f>
        <v>4990</v>
      </c>
      <c r="AI23" s="176">
        <f>IF(VLOOKUP(AF23,Análisis!$B:$AN,15,0)=0,"Sin cambios",VLOOKUP(AF23,Análisis!$B:$AN,15,0))</f>
        <v>4990</v>
      </c>
      <c r="AJ23" s="177">
        <f>VLOOKUP(AF23,Análisis!$B:$AN,5,0)</f>
        <v>3</v>
      </c>
      <c r="AK23" s="176">
        <f>VLOOKUP(AF23,Análisis!$B:$AN,6,0)</f>
        <v>5490</v>
      </c>
      <c r="AL23" s="177">
        <f>VLOOKUP(AF23,Análisis!$B:$AN,7,0)</f>
        <v>1</v>
      </c>
      <c r="AM23" s="176">
        <f>VLOOKUP(AF23,Análisis!$B:$AN,8,0)</f>
        <v>4990</v>
      </c>
      <c r="AN23" s="178">
        <f>VLOOKUP(AF23,Análisis!$B:$AN,9,0)</f>
        <v>3</v>
      </c>
      <c r="AO23" s="175">
        <f>VLOOKUP(AF23,Análisis!$B:$AN,16,0)</f>
        <v>8990</v>
      </c>
      <c r="AP23" s="176" t="str">
        <f>IF(VLOOKUP(AF23,Análisis!$B:$AN,27,0)=0,"Sin cambios",VLOOKUP(AF23,Análisis!$B:$AN,27,0))</f>
        <v>Sin cambios</v>
      </c>
      <c r="AQ23" s="177">
        <f>VLOOKUP(AF23,Análisis!$B:$AN,17,0)</f>
        <v>1</v>
      </c>
      <c r="AR23" s="176">
        <f>VLOOKUP(AF23,Análisis!$B:$AN,18,0)</f>
        <v>8990</v>
      </c>
      <c r="AS23" s="177">
        <f>VLOOKUP(AF23,Análisis!$B:$AN,19,0)</f>
        <v>1</v>
      </c>
      <c r="AT23" s="176">
        <f>VLOOKUP(AF23,Análisis!$B:$AN,20,0)</f>
        <v>14990</v>
      </c>
      <c r="AU23" s="178">
        <f>VLOOKUP(AF23,Análisis!$B:$AN,21,0)</f>
        <v>3</v>
      </c>
      <c r="AV23" s="175">
        <f>VLOOKUP(AF23,Análisis!$B:$AN,28,0)</f>
        <v>11490</v>
      </c>
      <c r="AW23" s="176" t="str">
        <f>IF(VLOOKUP(AF23,Análisis!$B:$AN,39,0)=0,"Sin cambios",VLOOKUP(AF23,Análisis!$B:$AN,39,0))</f>
        <v>Sin cambios</v>
      </c>
      <c r="AX23" s="177">
        <f>VLOOKUP(AF23,Análisis!$B:$AN,29,0)</f>
        <v>3</v>
      </c>
      <c r="AY23" s="176">
        <f>VLOOKUP(AF23,Análisis!$B:$AN,30,0)</f>
        <v>12990</v>
      </c>
      <c r="AZ23" s="177">
        <f>VLOOKUP(AF23,Análisis!$B:$AN,31,0)</f>
        <v>8</v>
      </c>
      <c r="BA23" s="176">
        <f>VLOOKUP(AF23,Análisis!$B:$AN,32,0)</f>
        <v>14990</v>
      </c>
      <c r="BB23" s="178">
        <f>VLOOKUP(AF23,Análisis!$B:$AN,33,0)</f>
        <v>3</v>
      </c>
      <c r="BE23" s="64" t="s">
        <v>98</v>
      </c>
      <c r="BF23" s="236" t="s">
        <v>325</v>
      </c>
      <c r="BG23" s="211"/>
      <c r="BH23" s="166">
        <f t="shared" si="20"/>
        <v>4490</v>
      </c>
      <c r="BI23" s="65">
        <f t="shared" si="21"/>
        <v>2</v>
      </c>
      <c r="BJ23" s="167">
        <f t="shared" si="22"/>
        <v>4550</v>
      </c>
      <c r="BK23" s="61">
        <f t="shared" si="23"/>
        <v>1</v>
      </c>
      <c r="BL23" s="168">
        <f t="shared" si="24"/>
        <v>3990</v>
      </c>
      <c r="BM23" s="61">
        <f t="shared" si="25"/>
        <v>2</v>
      </c>
      <c r="BN23" s="166">
        <f t="shared" si="26"/>
        <v>7990</v>
      </c>
      <c r="BO23" s="65">
        <f t="shared" si="27"/>
        <v>3</v>
      </c>
      <c r="BP23" s="167">
        <f t="shared" si="28"/>
        <v>7990</v>
      </c>
      <c r="BQ23" s="61">
        <f t="shared" si="29"/>
        <v>1</v>
      </c>
      <c r="BR23" s="168">
        <f t="shared" si="30"/>
        <v>7990</v>
      </c>
      <c r="BS23" s="61">
        <f t="shared" si="31"/>
        <v>3</v>
      </c>
      <c r="BT23" s="166">
        <f t="shared" si="32"/>
        <v>9990</v>
      </c>
      <c r="BU23" s="65">
        <f t="shared" si="33"/>
        <v>2</v>
      </c>
      <c r="BV23" s="167">
        <f t="shared" si="34"/>
        <v>9990</v>
      </c>
      <c r="BW23" s="61">
        <f t="shared" si="35"/>
        <v>5</v>
      </c>
      <c r="BX23" s="168">
        <f t="shared" si="36"/>
        <v>7990</v>
      </c>
      <c r="BY23" s="61">
        <f t="shared" si="37"/>
        <v>4</v>
      </c>
    </row>
    <row r="24" spans="2:77" ht="35.1" customHeight="1" thickBot="1" x14ac:dyDescent="0.3">
      <c r="B24" s="22">
        <v>324</v>
      </c>
      <c r="C24" s="22" t="s">
        <v>111</v>
      </c>
      <c r="D24" s="50" t="str">
        <f>IF(VLOOKUP(Resumen!C24,Análisis!B:AN,15,0)=0,"Sin cambios",VLOOKUP(Resumen!C24,Análisis!B:AN,15,0))</f>
        <v>Sin cambios</v>
      </c>
      <c r="E24" s="50" t="str">
        <f>IF(VLOOKUP(Resumen!C24,Análisis!B:AN,27,0)=0,"Sin cambios",VLOOKUP(Resumen!C24,Análisis!B:AN,27,0))</f>
        <v>Sin cambios</v>
      </c>
      <c r="F24" s="50" t="str">
        <f>IF(VLOOKUP(Resumen!C24,Análisis!B:AN,39,0)=0,"Sin cambios",VLOOKUP(Resumen!C24,Análisis!B:AN,39,0))</f>
        <v>Sin cambios</v>
      </c>
      <c r="G24" s="50" t="str">
        <f t="shared" si="0"/>
        <v>No</v>
      </c>
      <c r="I24" s="20" t="s">
        <v>326</v>
      </c>
      <c r="J24" s="147" t="s">
        <v>301</v>
      </c>
      <c r="K24" s="147" t="s">
        <v>302</v>
      </c>
      <c r="L24" s="148" t="s">
        <v>286</v>
      </c>
      <c r="M24" s="149" t="s">
        <v>285</v>
      </c>
      <c r="N24" s="148" t="s">
        <v>286</v>
      </c>
      <c r="O24" s="149" t="s">
        <v>285</v>
      </c>
      <c r="P24" s="148" t="s">
        <v>286</v>
      </c>
      <c r="Q24" s="147" t="s">
        <v>301</v>
      </c>
      <c r="R24" s="147" t="s">
        <v>302</v>
      </c>
      <c r="S24" s="148" t="s">
        <v>286</v>
      </c>
      <c r="T24" s="149" t="s">
        <v>285</v>
      </c>
      <c r="U24" s="148" t="s">
        <v>286</v>
      </c>
      <c r="V24" s="149" t="s">
        <v>285</v>
      </c>
      <c r="W24" s="148" t="s">
        <v>286</v>
      </c>
      <c r="X24" s="147" t="s">
        <v>301</v>
      </c>
      <c r="Y24" s="147" t="s">
        <v>302</v>
      </c>
      <c r="Z24" s="148" t="s">
        <v>286</v>
      </c>
      <c r="AA24" s="149" t="s">
        <v>285</v>
      </c>
      <c r="AB24" s="148" t="s">
        <v>286</v>
      </c>
      <c r="AC24" s="149" t="s">
        <v>285</v>
      </c>
      <c r="AD24" s="150" t="s">
        <v>286</v>
      </c>
      <c r="AF24" s="51" t="s">
        <v>90</v>
      </c>
      <c r="AG24" s="52" t="s">
        <v>227</v>
      </c>
      <c r="AH24" s="175">
        <f>VLOOKUP(AF24,Análisis!$B:$AN,4,0)</f>
        <v>4490</v>
      </c>
      <c r="AI24" s="176" t="str">
        <f>IF(VLOOKUP(AF24,Análisis!$B:$AN,15,0)=0,"Sin cambios",VLOOKUP(AF24,Análisis!$B:$AN,15,0))</f>
        <v>Sin cambios</v>
      </c>
      <c r="AJ24" s="177">
        <f>VLOOKUP(AF24,Análisis!$B:$AN,5,0)</f>
        <v>3</v>
      </c>
      <c r="AK24" s="176">
        <f>VLOOKUP(AF24,Análisis!$B:$AN,6,0)</f>
        <v>4490</v>
      </c>
      <c r="AL24" s="177">
        <f>VLOOKUP(AF24,Análisis!$B:$AN,7,0)</f>
        <v>2</v>
      </c>
      <c r="AM24" s="176">
        <f>VLOOKUP(AF24,Análisis!$B:$AN,8,0)</f>
        <v>4990</v>
      </c>
      <c r="AN24" s="178">
        <f>VLOOKUP(AF24,Análisis!$B:$AN,9,0)</f>
        <v>3</v>
      </c>
      <c r="AO24" s="175">
        <f>VLOOKUP(AF24,Análisis!$B:$AN,16,0)</f>
        <v>8990</v>
      </c>
      <c r="AP24" s="176" t="str">
        <f>IF(VLOOKUP(AF24,Análisis!$B:$AN,27,0)=0,"Sin cambios",VLOOKUP(AF24,Análisis!$B:$AN,27,0))</f>
        <v>Sin cambios</v>
      </c>
      <c r="AQ24" s="177">
        <f>VLOOKUP(AF24,Análisis!$B:$AN,17,0)</f>
        <v>1</v>
      </c>
      <c r="AR24" s="176">
        <f>VLOOKUP(AF24,Análisis!$B:$AN,18,0)</f>
        <v>8990</v>
      </c>
      <c r="AS24" s="177">
        <f>VLOOKUP(AF24,Análisis!$B:$AN,19,0)</f>
        <v>1</v>
      </c>
      <c r="AT24" s="176">
        <f>VLOOKUP(AF24,Análisis!$B:$AN,20,0)</f>
        <v>14990</v>
      </c>
      <c r="AU24" s="178">
        <f>VLOOKUP(AF24,Análisis!$B:$AN,21,0)</f>
        <v>3</v>
      </c>
      <c r="AV24" s="175">
        <f>VLOOKUP(AF24,Análisis!$B:$AN,28,0)</f>
        <v>10990</v>
      </c>
      <c r="AW24" s="176" t="str">
        <f>IF(VLOOKUP(AF24,Análisis!$B:$AN,39,0)=0,"Sin cambios",VLOOKUP(AF24,Análisis!$B:$AN,39,0))</f>
        <v>Sin cambios</v>
      </c>
      <c r="AX24" s="177">
        <f>VLOOKUP(AF24,Análisis!$B:$AN,29,0)</f>
        <v>3</v>
      </c>
      <c r="AY24" s="176">
        <f>VLOOKUP(AF24,Análisis!$B:$AN,30,0)</f>
        <v>10990</v>
      </c>
      <c r="AZ24" s="177">
        <f>VLOOKUP(AF24,Análisis!$B:$AN,31,0)</f>
        <v>8</v>
      </c>
      <c r="BA24" s="176">
        <f>VLOOKUP(AF24,Análisis!$B:$AN,32,0)</f>
        <v>14990</v>
      </c>
      <c r="BB24" s="178">
        <f>VLOOKUP(AF24,Análisis!$B:$AN,33,0)</f>
        <v>2</v>
      </c>
      <c r="BE24" s="64" t="s">
        <v>104</v>
      </c>
      <c r="BF24" s="236" t="s">
        <v>327</v>
      </c>
      <c r="BG24" s="211"/>
      <c r="BH24" s="166">
        <f t="shared" si="20"/>
        <v>4490</v>
      </c>
      <c r="BI24" s="65">
        <f t="shared" si="21"/>
        <v>3</v>
      </c>
      <c r="BJ24" s="167">
        <f t="shared" si="22"/>
        <v>4500</v>
      </c>
      <c r="BK24" s="61">
        <f t="shared" si="23"/>
        <v>1</v>
      </c>
      <c r="BL24" s="168">
        <f t="shared" si="24"/>
        <v>4990</v>
      </c>
      <c r="BM24" s="61">
        <f t="shared" si="25"/>
        <v>3</v>
      </c>
      <c r="BN24" s="166">
        <f t="shared" si="26"/>
        <v>10990</v>
      </c>
      <c r="BO24" s="65">
        <f t="shared" si="27"/>
        <v>4</v>
      </c>
      <c r="BP24" s="167">
        <f t="shared" si="28"/>
        <v>10490</v>
      </c>
      <c r="BQ24" s="61">
        <f t="shared" si="29"/>
        <v>1</v>
      </c>
      <c r="BR24" s="168">
        <f t="shared" si="30"/>
        <v>11990</v>
      </c>
      <c r="BS24" s="61">
        <f t="shared" si="31"/>
        <v>3</v>
      </c>
      <c r="BT24" s="166">
        <f t="shared" si="32"/>
        <v>13990</v>
      </c>
      <c r="BU24" s="65">
        <f t="shared" si="33"/>
        <v>2</v>
      </c>
      <c r="BV24" s="167">
        <f t="shared" si="34"/>
        <v>12990</v>
      </c>
      <c r="BW24" s="61">
        <f t="shared" si="35"/>
        <v>8</v>
      </c>
      <c r="BX24" s="168">
        <f t="shared" si="36"/>
        <v>11990</v>
      </c>
      <c r="BY24" s="61">
        <f t="shared" si="37"/>
        <v>5</v>
      </c>
    </row>
    <row r="25" spans="2:77" x14ac:dyDescent="0.25">
      <c r="B25" s="22">
        <v>342</v>
      </c>
      <c r="C25" s="22" t="s">
        <v>125</v>
      </c>
      <c r="D25" s="50" t="str">
        <f>IF(VLOOKUP(Resumen!C25,Análisis!B:AN,15,0)=0,"Sin cambios",VLOOKUP(Resumen!C25,Análisis!B:AN,15,0))</f>
        <v>Sin cambios</v>
      </c>
      <c r="E25" s="50" t="str">
        <f>IF(VLOOKUP(Resumen!C25,Análisis!B:AN,27,0)=0,"Sin cambios",VLOOKUP(Resumen!C25,Análisis!B:AN,27,0))</f>
        <v>Sin cambios</v>
      </c>
      <c r="F25" s="50" t="str">
        <f>IF(VLOOKUP(Resumen!C25,Análisis!B:AN,39,0)=0,"Sin cambios",VLOOKUP(Resumen!C25,Análisis!B:AN,39,0))</f>
        <v>Sin cambios</v>
      </c>
      <c r="G25" s="50" t="str">
        <f t="shared" si="0"/>
        <v>No</v>
      </c>
      <c r="I25" s="23" t="str">
        <f>Base!B10</f>
        <v>VIÑA DEL MAR</v>
      </c>
      <c r="J25" s="156">
        <f>VLOOKUP(I25,Análisis!B:AN,4,0)</f>
        <v>3990</v>
      </c>
      <c r="K25" s="157" t="str">
        <f>IF(VLOOKUP(I25,Análisis!B:AN,15,0)=0,"Sin cambios",VLOOKUP(I25,Análisis!B:AN,15,0))</f>
        <v>Sin cambios</v>
      </c>
      <c r="L25" s="158">
        <f>VLOOKUP(I25,Análisis!B:AN,5,0)</f>
        <v>2</v>
      </c>
      <c r="M25" s="157">
        <f>VLOOKUP(I25,Análisis!B:AN,6,0)</f>
        <v>3990</v>
      </c>
      <c r="N25" s="158">
        <f>VLOOKUP(I25,Análisis!B:AN,7,0)</f>
        <v>1</v>
      </c>
      <c r="O25" s="157">
        <f>VLOOKUP(I25,Análisis!B:AN,8,0)</f>
        <v>3990</v>
      </c>
      <c r="P25" s="159">
        <f>VLOOKUP(I25,Análisis!B:AN,9,0)</f>
        <v>1</v>
      </c>
      <c r="Q25" s="156">
        <f>VLOOKUP(I25,Análisis!B:AN,16,0)</f>
        <v>8990</v>
      </c>
      <c r="R25" s="160" t="str">
        <f>IF(VLOOKUP(I25,Análisis!B:AN,27,0)=0,"Sin cambios",VLOOKUP(I25,Análisis!B:AN,27,0))</f>
        <v>Sin cambios</v>
      </c>
      <c r="S25" s="158">
        <f>VLOOKUP(I25,Análisis!B:AN,17,0)</f>
        <v>3</v>
      </c>
      <c r="T25" s="157">
        <f>VLOOKUP(I25,Análisis!B:AN,18,0)</f>
        <v>8990</v>
      </c>
      <c r="U25" s="158">
        <f>VLOOKUP(I25,Análisis!B:AN,19,0)</f>
        <v>1</v>
      </c>
      <c r="V25" s="157">
        <f>VLOOKUP(I25,Análisis!B:AN,20,0)</f>
        <v>9990</v>
      </c>
      <c r="W25" s="161">
        <f>VLOOKUP(I25,Análisis!B:AN,21,0)</f>
        <v>1</v>
      </c>
      <c r="X25" s="160">
        <f>VLOOKUP(I25,Análisis!B:AN,28,0)</f>
        <v>10490</v>
      </c>
      <c r="Y25" s="160" t="str">
        <f>IF(VLOOKUP(I25,Análisis!B:AN,39,0)=0,"Sin cambios",VLOOKUP(I25,Análisis!B:AN,39,0))</f>
        <v>Sin cambios</v>
      </c>
      <c r="Z25" s="158">
        <f>VLOOKUP(I25,Análisis!B:AN,29,0)</f>
        <v>2</v>
      </c>
      <c r="AA25" s="157">
        <f>VLOOKUP(I25,Análisis!B:AN,30,0)</f>
        <v>10490</v>
      </c>
      <c r="AB25" s="158">
        <f>VLOOKUP(I25,Análisis!B:AN,31,0)</f>
        <v>4</v>
      </c>
      <c r="AC25" s="157">
        <f>VLOOKUP(I25,Análisis!B:AN,32,0)</f>
        <v>9990</v>
      </c>
      <c r="AD25" s="161">
        <f>VLOOKUP(I25,Análisis!B:AN,33,0)</f>
        <v>2</v>
      </c>
      <c r="AF25" s="51" t="s">
        <v>93</v>
      </c>
      <c r="AG25" s="52" t="s">
        <v>227</v>
      </c>
      <c r="AH25" s="175">
        <f>VLOOKUP(AF25,Análisis!$B:$AN,4,0)</f>
        <v>4990</v>
      </c>
      <c r="AI25" s="176">
        <f>IF(VLOOKUP(AF25,Análisis!$B:$AN,15,0)=0,"Sin cambios",VLOOKUP(AF25,Análisis!$B:$AN,15,0))</f>
        <v>4990</v>
      </c>
      <c r="AJ25" s="177">
        <f>VLOOKUP(AF25,Análisis!$B:$AN,5,0)</f>
        <v>3</v>
      </c>
      <c r="AK25" s="176">
        <f>VLOOKUP(AF25,Análisis!$B:$AN,6,0)</f>
        <v>5990</v>
      </c>
      <c r="AL25" s="177">
        <f>VLOOKUP(AF25,Análisis!$B:$AN,7,0)</f>
        <v>1</v>
      </c>
      <c r="AM25" s="176">
        <f>VLOOKUP(AF25,Análisis!$B:$AN,8,0)</f>
        <v>4990</v>
      </c>
      <c r="AN25" s="178">
        <f>VLOOKUP(AF25,Análisis!$B:$AN,9,0)</f>
        <v>3</v>
      </c>
      <c r="AO25" s="175">
        <f>VLOOKUP(AF25,Análisis!$B:$AN,16,0)</f>
        <v>9990</v>
      </c>
      <c r="AP25" s="176" t="str">
        <f>IF(VLOOKUP(AF25,Análisis!$B:$AN,27,0)=0,"Sin cambios",VLOOKUP(AF25,Análisis!$B:$AN,27,0))</f>
        <v>Sin cambios</v>
      </c>
      <c r="AQ25" s="177">
        <f>VLOOKUP(AF25,Análisis!$B:$AN,17,0)</f>
        <v>1</v>
      </c>
      <c r="AR25" s="176">
        <f>VLOOKUP(AF25,Análisis!$B:$AN,18,0)</f>
        <v>9990</v>
      </c>
      <c r="AS25" s="177">
        <f>VLOOKUP(AF25,Análisis!$B:$AN,19,0)</f>
        <v>1</v>
      </c>
      <c r="AT25" s="176">
        <f>VLOOKUP(AF25,Análisis!$B:$AN,20,0)</f>
        <v>14990</v>
      </c>
      <c r="AU25" s="178">
        <f>VLOOKUP(AF25,Análisis!$B:$AN,21,0)</f>
        <v>3</v>
      </c>
      <c r="AV25" s="175">
        <f>VLOOKUP(AF25,Análisis!$B:$AN,28,0)</f>
        <v>12990</v>
      </c>
      <c r="AW25" s="176" t="str">
        <f>IF(VLOOKUP(AF25,Análisis!$B:$AN,39,0)=0,"Sin cambios",VLOOKUP(AF25,Análisis!$B:$AN,39,0))</f>
        <v>Sin cambios</v>
      </c>
      <c r="AX25" s="177">
        <f>VLOOKUP(AF25,Análisis!$B:$AN,29,0)</f>
        <v>3</v>
      </c>
      <c r="AY25" s="176">
        <f>VLOOKUP(AF25,Análisis!$B:$AN,30,0)</f>
        <v>9990</v>
      </c>
      <c r="AZ25" s="177">
        <f>VLOOKUP(AF25,Análisis!$B:$AN,31,0)</f>
        <v>8</v>
      </c>
      <c r="BA25" s="176">
        <f>VLOOKUP(AF25,Análisis!$B:$AN,32,0)</f>
        <v>14990</v>
      </c>
      <c r="BB25" s="178">
        <f>VLOOKUP(AF25,Análisis!$B:$AN,33,0)</f>
        <v>7</v>
      </c>
      <c r="BE25" s="64" t="s">
        <v>89</v>
      </c>
      <c r="BF25" s="236" t="s">
        <v>328</v>
      </c>
      <c r="BG25" s="211"/>
      <c r="BH25" s="166">
        <f t="shared" si="20"/>
        <v>4990</v>
      </c>
      <c r="BI25" s="65">
        <f t="shared" si="21"/>
        <v>3</v>
      </c>
      <c r="BJ25" s="167">
        <f t="shared" si="22"/>
        <v>5490</v>
      </c>
      <c r="BK25" s="61">
        <f t="shared" si="23"/>
        <v>1</v>
      </c>
      <c r="BL25" s="168">
        <f t="shared" si="24"/>
        <v>4990</v>
      </c>
      <c r="BM25" s="61">
        <f t="shared" si="25"/>
        <v>3</v>
      </c>
      <c r="BN25" s="166">
        <f t="shared" si="26"/>
        <v>8990</v>
      </c>
      <c r="BO25" s="65">
        <f t="shared" si="27"/>
        <v>1</v>
      </c>
      <c r="BP25" s="167">
        <f t="shared" si="28"/>
        <v>8990</v>
      </c>
      <c r="BQ25" s="61">
        <f t="shared" si="29"/>
        <v>1</v>
      </c>
      <c r="BR25" s="168">
        <f t="shared" si="30"/>
        <v>14990</v>
      </c>
      <c r="BS25" s="61">
        <f t="shared" si="31"/>
        <v>3</v>
      </c>
      <c r="BT25" s="166">
        <f t="shared" si="32"/>
        <v>11490</v>
      </c>
      <c r="BU25" s="65">
        <f t="shared" si="33"/>
        <v>3</v>
      </c>
      <c r="BV25" s="167">
        <f t="shared" si="34"/>
        <v>12990</v>
      </c>
      <c r="BW25" s="61">
        <f t="shared" si="35"/>
        <v>8</v>
      </c>
      <c r="BX25" s="168">
        <f t="shared" si="36"/>
        <v>14990</v>
      </c>
      <c r="BY25" s="61">
        <f t="shared" si="37"/>
        <v>3</v>
      </c>
    </row>
    <row r="26" spans="2:77" x14ac:dyDescent="0.25">
      <c r="B26" s="22">
        <v>330</v>
      </c>
      <c r="C26" s="22" t="s">
        <v>115</v>
      </c>
      <c r="D26" s="50" t="str">
        <f>IF(VLOOKUP(Resumen!C26,Análisis!B:AN,15,0)=0,"Sin cambios",VLOOKUP(Resumen!C26,Análisis!B:AN,15,0))</f>
        <v>Sin cambios</v>
      </c>
      <c r="E26" s="50" t="str">
        <f>IF(VLOOKUP(Resumen!C26,Análisis!B:AN,27,0)=0,"Sin cambios",VLOOKUP(Resumen!C26,Análisis!B:AN,27,0))</f>
        <v>Sin cambios</v>
      </c>
      <c r="F26" s="50" t="str">
        <f>IF(VLOOKUP(Resumen!C26,Análisis!B:AN,39,0)=0,"Sin cambios",VLOOKUP(Resumen!C26,Análisis!B:AN,39,0))</f>
        <v>Sin cambios</v>
      </c>
      <c r="G26" s="50" t="str">
        <f t="shared" si="0"/>
        <v>No</v>
      </c>
      <c r="I26" s="24" t="str">
        <f>Base!B11</f>
        <v>ANTOFAGASTA</v>
      </c>
      <c r="J26" s="169">
        <f>VLOOKUP(I26,Análisis!B:AN,4,0)</f>
        <v>9990</v>
      </c>
      <c r="K26" s="170" t="str">
        <f>IF(VLOOKUP(I26,Análisis!B:AN,15,0)=0,"Sin cambios",VLOOKUP(I26,Análisis!B:AN,15,0))</f>
        <v>Sin cambios</v>
      </c>
      <c r="L26" s="171">
        <f>VLOOKUP(I26,Análisis!B:AN,5,0)</f>
        <v>4</v>
      </c>
      <c r="M26" s="170">
        <f>VLOOKUP(I26,Análisis!B:AN,6,0)</f>
        <v>9490</v>
      </c>
      <c r="N26" s="171">
        <f>VLOOKUP(I26,Análisis!B:AN,7,0)</f>
        <v>3</v>
      </c>
      <c r="O26" s="170">
        <f>VLOOKUP(I26,Análisis!B:AN,8,0)</f>
        <v>9990</v>
      </c>
      <c r="P26" s="172">
        <f>VLOOKUP(I26,Análisis!B:AN,9,0)</f>
        <v>5</v>
      </c>
      <c r="Q26" s="169">
        <f>VLOOKUP(I26,Análisis!B:AN,16,0)</f>
        <v>21990</v>
      </c>
      <c r="R26" s="173">
        <f>IF(VLOOKUP(I26,Análisis!B:AN,27,0)=0,"Sin cambios",VLOOKUP(I26,Análisis!B:AN,27,0))</f>
        <v>21990</v>
      </c>
      <c r="S26" s="171">
        <f>VLOOKUP(I26,Análisis!B:AN,17,0)</f>
        <v>5</v>
      </c>
      <c r="T26" s="170">
        <f>VLOOKUP(I26,Análisis!B:AN,18,0)</f>
        <v>21990</v>
      </c>
      <c r="U26" s="171">
        <f>VLOOKUP(I26,Análisis!B:AN,19,0)</f>
        <v>3</v>
      </c>
      <c r="V26" s="170">
        <f>VLOOKUP(I26,Análisis!B:AN,20,0)</f>
        <v>21990</v>
      </c>
      <c r="W26" s="174">
        <f>VLOOKUP(I26,Análisis!B:AN,21,0)</f>
        <v>5</v>
      </c>
      <c r="X26" s="173">
        <f>VLOOKUP(I26,Análisis!B:AN,28,0)</f>
        <v>29990</v>
      </c>
      <c r="Y26" s="173">
        <f>IF(VLOOKUP(I26,Análisis!B:AN,39,0)=0,"Sin cambios",VLOOKUP(I26,Análisis!B:AN,39,0))</f>
        <v>29990</v>
      </c>
      <c r="Z26" s="171">
        <f>VLOOKUP(I26,Análisis!B:AN,29,0)</f>
        <v>4</v>
      </c>
      <c r="AA26" s="170">
        <f>VLOOKUP(I26,Análisis!B:AN,30,0)</f>
        <v>29990</v>
      </c>
      <c r="AB26" s="171">
        <f>VLOOKUP(I26,Análisis!B:AN,31,0)</f>
        <v>10</v>
      </c>
      <c r="AC26" s="170">
        <f>VLOOKUP(I26,Análisis!B:AN,32,0)</f>
        <v>21990</v>
      </c>
      <c r="AD26" s="174">
        <f>VLOOKUP(I26,Análisis!B:AN,33,0)</f>
        <v>8</v>
      </c>
      <c r="AF26" s="51" t="s">
        <v>94</v>
      </c>
      <c r="AG26" s="52" t="s">
        <v>227</v>
      </c>
      <c r="AH26" s="175">
        <f>VLOOKUP(AF26,Análisis!$B:$AN,4,0)</f>
        <v>5990</v>
      </c>
      <c r="AI26" s="176" t="str">
        <f>IF(VLOOKUP(AF26,Análisis!$B:$AN,15,0)=0,"Sin cambios",VLOOKUP(AF26,Análisis!$B:$AN,15,0))</f>
        <v>Sin cambios</v>
      </c>
      <c r="AJ26" s="177">
        <f>VLOOKUP(AF26,Análisis!$B:$AN,5,0)</f>
        <v>3</v>
      </c>
      <c r="AK26" s="176">
        <f>VLOOKUP(AF26,Análisis!$B:$AN,6,0)</f>
        <v>5990</v>
      </c>
      <c r="AL26" s="177">
        <f>VLOOKUP(AF26,Análisis!$B:$AN,7,0)</f>
        <v>2</v>
      </c>
      <c r="AM26" s="176">
        <f>VLOOKUP(AF26,Análisis!$B:$AN,8,0)</f>
        <v>4990</v>
      </c>
      <c r="AN26" s="178">
        <f>VLOOKUP(AF26,Análisis!$B:$AN,9,0)</f>
        <v>3</v>
      </c>
      <c r="AO26" s="175">
        <f>VLOOKUP(AF26,Análisis!$B:$AN,16,0)</f>
        <v>10990</v>
      </c>
      <c r="AP26" s="176" t="str">
        <f>IF(VLOOKUP(AF26,Análisis!$B:$AN,27,0)=0,"Sin cambios",VLOOKUP(AF26,Análisis!$B:$AN,27,0))</f>
        <v>Sin cambios</v>
      </c>
      <c r="AQ26" s="177">
        <f>VLOOKUP(AF26,Análisis!$B:$AN,17,0)</f>
        <v>1</v>
      </c>
      <c r="AR26" s="176">
        <f>VLOOKUP(AF26,Análisis!$B:$AN,18,0)</f>
        <v>10990</v>
      </c>
      <c r="AS26" s="177">
        <f>VLOOKUP(AF26,Análisis!$B:$AN,19,0)</f>
        <v>1</v>
      </c>
      <c r="AT26" s="176">
        <f>VLOOKUP(AF26,Análisis!$B:$AN,20,0)</f>
        <v>14990</v>
      </c>
      <c r="AU26" s="178">
        <f>VLOOKUP(AF26,Análisis!$B:$AN,21,0)</f>
        <v>3</v>
      </c>
      <c r="AV26" s="175">
        <f>VLOOKUP(AF26,Análisis!$B:$AN,28,0)</f>
        <v>14990</v>
      </c>
      <c r="AW26" s="176" t="str">
        <f>IF(VLOOKUP(AF26,Análisis!$B:$AN,39,0)=0,"Sin cambios",VLOOKUP(AF26,Análisis!$B:$AN,39,0))</f>
        <v>Sin cambios</v>
      </c>
      <c r="AX26" s="177">
        <f>VLOOKUP(AF26,Análisis!$B:$AN,29,0)</f>
        <v>3</v>
      </c>
      <c r="AY26" s="176">
        <f>VLOOKUP(AF26,Análisis!$B:$AN,30,0)</f>
        <v>15990</v>
      </c>
      <c r="AZ26" s="177">
        <f>VLOOKUP(AF26,Análisis!$B:$AN,31,0)</f>
        <v>8</v>
      </c>
      <c r="BA26" s="176">
        <f>VLOOKUP(AF26,Análisis!$B:$AN,32,0)</f>
        <v>14990</v>
      </c>
      <c r="BB26" s="178">
        <f>VLOOKUP(AF26,Análisis!$B:$AN,33,0)</f>
        <v>2</v>
      </c>
      <c r="BE26" s="64" t="s">
        <v>90</v>
      </c>
      <c r="BF26" s="236" t="s">
        <v>329</v>
      </c>
      <c r="BG26" s="211"/>
      <c r="BH26" s="166">
        <f t="shared" si="20"/>
        <v>4490</v>
      </c>
      <c r="BI26" s="65">
        <f t="shared" si="21"/>
        <v>3</v>
      </c>
      <c r="BJ26" s="167">
        <f t="shared" si="22"/>
        <v>4490</v>
      </c>
      <c r="BK26" s="61">
        <f t="shared" si="23"/>
        <v>2</v>
      </c>
      <c r="BL26" s="168">
        <f t="shared" si="24"/>
        <v>4990</v>
      </c>
      <c r="BM26" s="61">
        <f t="shared" si="25"/>
        <v>3</v>
      </c>
      <c r="BN26" s="166">
        <f t="shared" si="26"/>
        <v>8990</v>
      </c>
      <c r="BO26" s="65">
        <f t="shared" si="27"/>
        <v>1</v>
      </c>
      <c r="BP26" s="167">
        <f t="shared" si="28"/>
        <v>8990</v>
      </c>
      <c r="BQ26" s="61">
        <f t="shared" si="29"/>
        <v>1</v>
      </c>
      <c r="BR26" s="168">
        <f t="shared" si="30"/>
        <v>14990</v>
      </c>
      <c r="BS26" s="61">
        <f t="shared" si="31"/>
        <v>3</v>
      </c>
      <c r="BT26" s="166">
        <f t="shared" si="32"/>
        <v>10990</v>
      </c>
      <c r="BU26" s="65">
        <f t="shared" si="33"/>
        <v>3</v>
      </c>
      <c r="BV26" s="167">
        <f t="shared" si="34"/>
        <v>10990</v>
      </c>
      <c r="BW26" s="61">
        <f t="shared" si="35"/>
        <v>8</v>
      </c>
      <c r="BX26" s="168">
        <f t="shared" si="36"/>
        <v>14990</v>
      </c>
      <c r="BY26" s="61">
        <f t="shared" si="37"/>
        <v>2</v>
      </c>
    </row>
    <row r="27" spans="2:77" x14ac:dyDescent="0.25">
      <c r="B27" s="22">
        <v>322</v>
      </c>
      <c r="C27" s="22" t="s">
        <v>110</v>
      </c>
      <c r="D27" s="50" t="str">
        <f>IF(VLOOKUP(Resumen!C27,Análisis!B:AN,15,0)=0,"Sin cambios",VLOOKUP(Resumen!C27,Análisis!B:AN,15,0))</f>
        <v>Sin cambios</v>
      </c>
      <c r="E27" s="50" t="str">
        <f>IF(VLOOKUP(Resumen!C27,Análisis!B:AN,27,0)=0,"Sin cambios",VLOOKUP(Resumen!C27,Análisis!B:AN,27,0))</f>
        <v>Sin cambios</v>
      </c>
      <c r="F27" s="50" t="str">
        <f>IF(VLOOKUP(Resumen!C27,Análisis!B:AN,39,0)=0,"Sin cambios",VLOOKUP(Resumen!C27,Análisis!B:AN,39,0))</f>
        <v>Sin cambios</v>
      </c>
      <c r="G27" s="50" t="str">
        <f t="shared" si="0"/>
        <v>No</v>
      </c>
      <c r="I27" s="24" t="str">
        <f>Base!B12</f>
        <v>CONCEPCION</v>
      </c>
      <c r="J27" s="169">
        <f>VLOOKUP(I27,Análisis!B:AN,4,0)</f>
        <v>4490</v>
      </c>
      <c r="K27" s="170" t="str">
        <f>IF(VLOOKUP(I27,Análisis!B:AN,15,0)=0,"Sin cambios",VLOOKUP(I27,Análisis!B:AN,15,0))</f>
        <v>Sin cambios</v>
      </c>
      <c r="L27" s="171">
        <f>VLOOKUP(I27,Análisis!B:AN,5,0)</f>
        <v>3</v>
      </c>
      <c r="M27" s="170">
        <f>VLOOKUP(I27,Análisis!B:AN,6,0)</f>
        <v>4490</v>
      </c>
      <c r="N27" s="171">
        <f>VLOOKUP(I27,Análisis!B:AN,7,0)</f>
        <v>2</v>
      </c>
      <c r="O27" s="170">
        <f>VLOOKUP(I27,Análisis!B:AN,8,0)</f>
        <v>4990</v>
      </c>
      <c r="P27" s="172">
        <f>VLOOKUP(I27,Análisis!B:AN,9,0)</f>
        <v>3</v>
      </c>
      <c r="Q27" s="169">
        <f>VLOOKUP(I27,Análisis!B:AN,16,0)</f>
        <v>8990</v>
      </c>
      <c r="R27" s="173" t="str">
        <f>IF(VLOOKUP(I27,Análisis!B:AN,27,0)=0,"Sin cambios",VLOOKUP(I27,Análisis!B:AN,27,0))</f>
        <v>Sin cambios</v>
      </c>
      <c r="S27" s="171">
        <f>VLOOKUP(I27,Análisis!B:AN,17,0)</f>
        <v>1</v>
      </c>
      <c r="T27" s="170">
        <f>VLOOKUP(I27,Análisis!B:AN,18,0)</f>
        <v>8990</v>
      </c>
      <c r="U27" s="171">
        <f>VLOOKUP(I27,Análisis!B:AN,19,0)</f>
        <v>1</v>
      </c>
      <c r="V27" s="170">
        <f>VLOOKUP(I27,Análisis!B:AN,20,0)</f>
        <v>14990</v>
      </c>
      <c r="W27" s="174">
        <f>VLOOKUP(I27,Análisis!B:AN,21,0)</f>
        <v>3</v>
      </c>
      <c r="X27" s="173">
        <f>VLOOKUP(I27,Análisis!B:AN,28,0)</f>
        <v>10990</v>
      </c>
      <c r="Y27" s="173" t="str">
        <f>IF(VLOOKUP(I27,Análisis!B:AN,39,0)=0,"Sin cambios",VLOOKUP(I27,Análisis!B:AN,39,0))</f>
        <v>Sin cambios</v>
      </c>
      <c r="Z27" s="171">
        <f>VLOOKUP(I27,Análisis!B:AN,29,0)</f>
        <v>3</v>
      </c>
      <c r="AA27" s="170">
        <f>VLOOKUP(I27,Análisis!B:AN,30,0)</f>
        <v>10990</v>
      </c>
      <c r="AB27" s="171">
        <f>VLOOKUP(I27,Análisis!B:AN,31,0)</f>
        <v>8</v>
      </c>
      <c r="AC27" s="170">
        <f>VLOOKUP(I27,Análisis!B:AN,32,0)</f>
        <v>14990</v>
      </c>
      <c r="AD27" s="174">
        <f>VLOOKUP(I27,Análisis!B:AN,33,0)</f>
        <v>2</v>
      </c>
      <c r="AF27" s="51" t="s">
        <v>95</v>
      </c>
      <c r="AG27" s="52" t="s">
        <v>227</v>
      </c>
      <c r="AH27" s="175">
        <f>VLOOKUP(AF27,Análisis!$B:$AN,4,0)</f>
        <v>5990</v>
      </c>
      <c r="AI27" s="176" t="str">
        <f>IF(VLOOKUP(AF27,Análisis!$B:$AN,15,0)=0,"Sin cambios",VLOOKUP(AF27,Análisis!$B:$AN,15,0))</f>
        <v>Sin cambios</v>
      </c>
      <c r="AJ27" s="177">
        <f>VLOOKUP(AF27,Análisis!$B:$AN,5,0)</f>
        <v>3</v>
      </c>
      <c r="AK27" s="176">
        <f>VLOOKUP(AF27,Análisis!$B:$AN,6,0)</f>
        <v>5990</v>
      </c>
      <c r="AL27" s="177">
        <f>VLOOKUP(AF27,Análisis!$B:$AN,7,0)</f>
        <v>2</v>
      </c>
      <c r="AM27" s="176">
        <f>VLOOKUP(AF27,Análisis!$B:$AN,8,0)</f>
        <v>4990</v>
      </c>
      <c r="AN27" s="178">
        <f>VLOOKUP(AF27,Análisis!$B:$AN,9,0)</f>
        <v>3</v>
      </c>
      <c r="AO27" s="175">
        <f>VLOOKUP(AF27,Análisis!$B:$AN,16,0)</f>
        <v>9990</v>
      </c>
      <c r="AP27" s="176" t="str">
        <f>IF(VLOOKUP(AF27,Análisis!$B:$AN,27,0)=0,"Sin cambios",VLOOKUP(AF27,Análisis!$B:$AN,27,0))</f>
        <v>Sin cambios</v>
      </c>
      <c r="AQ27" s="177">
        <f>VLOOKUP(AF27,Análisis!$B:$AN,17,0)</f>
        <v>1</v>
      </c>
      <c r="AR27" s="176">
        <f>VLOOKUP(AF27,Análisis!$B:$AN,18,0)</f>
        <v>9990</v>
      </c>
      <c r="AS27" s="177">
        <f>VLOOKUP(AF27,Análisis!$B:$AN,19,0)</f>
        <v>1</v>
      </c>
      <c r="AT27" s="176">
        <f>VLOOKUP(AF27,Análisis!$B:$AN,20,0)</f>
        <v>14990</v>
      </c>
      <c r="AU27" s="178">
        <f>VLOOKUP(AF27,Análisis!$B:$AN,21,0)</f>
        <v>3</v>
      </c>
      <c r="AV27" s="175">
        <f>VLOOKUP(AF27,Análisis!$B:$AN,28,0)</f>
        <v>13990</v>
      </c>
      <c r="AW27" s="176" t="str">
        <f>IF(VLOOKUP(AF27,Análisis!$B:$AN,39,0)=0,"Sin cambios",VLOOKUP(AF27,Análisis!$B:$AN,39,0))</f>
        <v>Sin cambios</v>
      </c>
      <c r="AX27" s="177">
        <f>VLOOKUP(AF27,Análisis!$B:$AN,29,0)</f>
        <v>3</v>
      </c>
      <c r="AY27" s="176">
        <f>VLOOKUP(AF27,Análisis!$B:$AN,30,0)</f>
        <v>9990</v>
      </c>
      <c r="AZ27" s="177">
        <f>VLOOKUP(AF27,Análisis!$B:$AN,31,0)</f>
        <v>8</v>
      </c>
      <c r="BA27" s="176">
        <f>VLOOKUP(AF27,Análisis!$B:$AN,32,0)</f>
        <v>14990</v>
      </c>
      <c r="BB27" s="178">
        <f>VLOOKUP(AF27,Análisis!$B:$AN,33,0)</f>
        <v>2</v>
      </c>
      <c r="BE27" s="64" t="s">
        <v>70</v>
      </c>
      <c r="BF27" s="236" t="s">
        <v>330</v>
      </c>
      <c r="BG27" s="211"/>
      <c r="BH27" s="166">
        <f t="shared" si="20"/>
        <v>8990</v>
      </c>
      <c r="BI27" s="65">
        <f t="shared" si="21"/>
        <v>2</v>
      </c>
      <c r="BJ27" s="167">
        <f t="shared" si="22"/>
        <v>7990</v>
      </c>
      <c r="BK27" s="61">
        <f t="shared" si="23"/>
        <v>3</v>
      </c>
      <c r="BL27" s="168">
        <f t="shared" si="24"/>
        <v>6990</v>
      </c>
      <c r="BM27" s="61">
        <f t="shared" si="25"/>
        <v>7</v>
      </c>
      <c r="BN27" s="166">
        <f t="shared" si="26"/>
        <v>15990</v>
      </c>
      <c r="BO27" s="65">
        <f t="shared" si="27"/>
        <v>3</v>
      </c>
      <c r="BP27" s="167">
        <f t="shared" si="28"/>
        <v>15990</v>
      </c>
      <c r="BQ27" s="61">
        <f t="shared" si="29"/>
        <v>11</v>
      </c>
      <c r="BR27" s="168">
        <f t="shared" si="30"/>
        <v>19990</v>
      </c>
      <c r="BS27" s="61">
        <f t="shared" si="31"/>
        <v>7</v>
      </c>
      <c r="BT27" s="166">
        <f t="shared" si="32"/>
        <v>17990</v>
      </c>
      <c r="BU27" s="65">
        <f t="shared" si="33"/>
        <v>3</v>
      </c>
      <c r="BV27" s="167">
        <f t="shared" si="34"/>
        <v>17990</v>
      </c>
      <c r="BW27" s="61">
        <f t="shared" si="35"/>
        <v>15</v>
      </c>
      <c r="BX27" s="168">
        <f t="shared" si="36"/>
        <v>19990</v>
      </c>
      <c r="BY27" s="61">
        <f t="shared" si="37"/>
        <v>9</v>
      </c>
    </row>
    <row r="28" spans="2:77" x14ac:dyDescent="0.25">
      <c r="B28" s="22">
        <v>328</v>
      </c>
      <c r="C28" s="22" t="s">
        <v>114</v>
      </c>
      <c r="D28" s="50" t="str">
        <f>IF(VLOOKUP(Resumen!C28,Análisis!B:AN,15,0)=0,"Sin cambios",VLOOKUP(Resumen!C28,Análisis!B:AN,15,0))</f>
        <v>Sin cambios</v>
      </c>
      <c r="E28" s="50" t="str">
        <f>IF(VLOOKUP(Resumen!C28,Análisis!B:AN,27,0)=0,"Sin cambios",VLOOKUP(Resumen!C28,Análisis!B:AN,27,0))</f>
        <v>Sin cambios</v>
      </c>
      <c r="F28" s="50" t="str">
        <f>IF(VLOOKUP(Resumen!C28,Análisis!B:AN,39,0)=0,"Sin cambios",VLOOKUP(Resumen!C28,Análisis!B:AN,39,0))</f>
        <v>Sin cambios</v>
      </c>
      <c r="G28" s="50" t="str">
        <f t="shared" si="0"/>
        <v>No</v>
      </c>
      <c r="I28" s="24" t="str">
        <f>Base!B13</f>
        <v>VALPARAISO</v>
      </c>
      <c r="J28" s="169">
        <f>VLOOKUP(I28,Análisis!B:AN,4,0)</f>
        <v>3990</v>
      </c>
      <c r="K28" s="170" t="str">
        <f>IF(VLOOKUP(I28,Análisis!B:AN,15,0)=0,"Sin cambios",VLOOKUP(I28,Análisis!B:AN,15,0))</f>
        <v>Sin cambios</v>
      </c>
      <c r="L28" s="171">
        <f>VLOOKUP(I28,Análisis!B:AN,5,0)</f>
        <v>2</v>
      </c>
      <c r="M28" s="170">
        <f>VLOOKUP(I28,Análisis!B:AN,6,0)</f>
        <v>3990</v>
      </c>
      <c r="N28" s="171">
        <f>VLOOKUP(I28,Análisis!B:AN,7,0)</f>
        <v>1</v>
      </c>
      <c r="O28" s="170">
        <f>VLOOKUP(I28,Análisis!B:AN,8,0)</f>
        <v>3990</v>
      </c>
      <c r="P28" s="172">
        <f>VLOOKUP(I28,Análisis!B:AN,9,0)</f>
        <v>1</v>
      </c>
      <c r="Q28" s="169">
        <f>VLOOKUP(I28,Análisis!B:AN,16,0)</f>
        <v>8990</v>
      </c>
      <c r="R28" s="173" t="str">
        <f>IF(VLOOKUP(I28,Análisis!B:AN,27,0)=0,"Sin cambios",VLOOKUP(I28,Análisis!B:AN,27,0))</f>
        <v>Sin cambios</v>
      </c>
      <c r="S28" s="171">
        <f>VLOOKUP(I28,Análisis!B:AN,17,0)</f>
        <v>3</v>
      </c>
      <c r="T28" s="170">
        <f>VLOOKUP(I28,Análisis!B:AN,18,0)</f>
        <v>8990</v>
      </c>
      <c r="U28" s="171">
        <f>VLOOKUP(I28,Análisis!B:AN,19,0)</f>
        <v>1</v>
      </c>
      <c r="V28" s="170">
        <f>VLOOKUP(I28,Análisis!B:AN,20,0)</f>
        <v>9990</v>
      </c>
      <c r="W28" s="174">
        <f>VLOOKUP(I28,Análisis!B:AN,21,0)</f>
        <v>1</v>
      </c>
      <c r="X28" s="173">
        <f>VLOOKUP(I28,Análisis!B:AN,28,0)</f>
        <v>10490</v>
      </c>
      <c r="Y28" s="173" t="str">
        <f>IF(VLOOKUP(I28,Análisis!B:AN,39,0)=0,"Sin cambios",VLOOKUP(I28,Análisis!B:AN,39,0))</f>
        <v>Sin cambios</v>
      </c>
      <c r="Z28" s="171">
        <f>VLOOKUP(I28,Análisis!B:AN,29,0)</f>
        <v>2</v>
      </c>
      <c r="AA28" s="170">
        <f>VLOOKUP(I28,Análisis!B:AN,30,0)</f>
        <v>10490</v>
      </c>
      <c r="AB28" s="171">
        <f>VLOOKUP(I28,Análisis!B:AN,31,0)</f>
        <v>4</v>
      </c>
      <c r="AC28" s="170">
        <f>VLOOKUP(I28,Análisis!B:AN,32,0)</f>
        <v>9990</v>
      </c>
      <c r="AD28" s="174">
        <f>VLOOKUP(I28,Análisis!B:AN,33,0)</f>
        <v>2</v>
      </c>
      <c r="AF28" s="51" t="s">
        <v>98</v>
      </c>
      <c r="AG28" s="52" t="s">
        <v>238</v>
      </c>
      <c r="AH28" s="175">
        <f>VLOOKUP(AF28,Análisis!$B:$AN,4,0)</f>
        <v>4490</v>
      </c>
      <c r="AI28" s="176" t="str">
        <f>IF(VLOOKUP(AF28,Análisis!$B:$AN,15,0)=0,"Sin cambios",VLOOKUP(AF28,Análisis!$B:$AN,15,0))</f>
        <v>Sin cambios</v>
      </c>
      <c r="AJ28" s="177">
        <f>VLOOKUP(AF28,Análisis!$B:$AN,5,0)</f>
        <v>2</v>
      </c>
      <c r="AK28" s="176">
        <f>VLOOKUP(AF28,Análisis!$B:$AN,6,0)</f>
        <v>4550</v>
      </c>
      <c r="AL28" s="177">
        <f>VLOOKUP(AF28,Análisis!$B:$AN,7,0)</f>
        <v>1</v>
      </c>
      <c r="AM28" s="176">
        <f>VLOOKUP(AF28,Análisis!$B:$AN,8,0)</f>
        <v>3990</v>
      </c>
      <c r="AN28" s="178">
        <f>VLOOKUP(AF28,Análisis!$B:$AN,9,0)</f>
        <v>2</v>
      </c>
      <c r="AO28" s="175">
        <f>VLOOKUP(AF28,Análisis!$B:$AN,16,0)</f>
        <v>7990</v>
      </c>
      <c r="AP28" s="176" t="str">
        <f>IF(VLOOKUP(AF28,Análisis!$B:$AN,27,0)=0,"Sin cambios",VLOOKUP(AF28,Análisis!$B:$AN,27,0))</f>
        <v>Sin cambios</v>
      </c>
      <c r="AQ28" s="177">
        <f>VLOOKUP(AF28,Análisis!$B:$AN,17,0)</f>
        <v>3</v>
      </c>
      <c r="AR28" s="176">
        <f>VLOOKUP(AF28,Análisis!$B:$AN,18,0)</f>
        <v>7990</v>
      </c>
      <c r="AS28" s="177">
        <f>VLOOKUP(AF28,Análisis!$B:$AN,19,0)</f>
        <v>1</v>
      </c>
      <c r="AT28" s="176">
        <f>VLOOKUP(AF28,Análisis!$B:$AN,20,0)</f>
        <v>7990</v>
      </c>
      <c r="AU28" s="178">
        <f>VLOOKUP(AF28,Análisis!$B:$AN,21,0)</f>
        <v>3</v>
      </c>
      <c r="AV28" s="175">
        <f>VLOOKUP(AF28,Análisis!$B:$AN,28,0)</f>
        <v>9990</v>
      </c>
      <c r="AW28" s="176" t="str">
        <f>IF(VLOOKUP(AF28,Análisis!$B:$AN,39,0)=0,"Sin cambios",VLOOKUP(AF28,Análisis!$B:$AN,39,0))</f>
        <v>Sin cambios</v>
      </c>
      <c r="AX28" s="177">
        <f>VLOOKUP(AF28,Análisis!$B:$AN,29,0)</f>
        <v>2</v>
      </c>
      <c r="AY28" s="176">
        <f>VLOOKUP(AF28,Análisis!$B:$AN,30,0)</f>
        <v>9990</v>
      </c>
      <c r="AZ28" s="177">
        <f>VLOOKUP(AF28,Análisis!$B:$AN,31,0)</f>
        <v>5</v>
      </c>
      <c r="BA28" s="176">
        <f>VLOOKUP(AF28,Análisis!$B:$AN,32,0)</f>
        <v>7990</v>
      </c>
      <c r="BB28" s="178">
        <f>VLOOKUP(AF28,Análisis!$B:$AN,33,0)</f>
        <v>4</v>
      </c>
      <c r="BE28" s="64" t="s">
        <v>61</v>
      </c>
      <c r="BF28" s="236" t="s">
        <v>331</v>
      </c>
      <c r="BG28" s="211"/>
      <c r="BH28" s="166">
        <f t="shared" si="20"/>
        <v>7990</v>
      </c>
      <c r="BI28" s="65">
        <f t="shared" si="21"/>
        <v>2</v>
      </c>
      <c r="BJ28" s="167">
        <f t="shared" si="22"/>
        <v>6990</v>
      </c>
      <c r="BK28" s="61">
        <f t="shared" si="23"/>
        <v>2</v>
      </c>
      <c r="BL28" s="168">
        <f t="shared" si="24"/>
        <v>6990</v>
      </c>
      <c r="BM28" s="61">
        <f t="shared" si="25"/>
        <v>3</v>
      </c>
      <c r="BN28" s="166">
        <f t="shared" si="26"/>
        <v>11990</v>
      </c>
      <c r="BO28" s="65">
        <f t="shared" si="27"/>
        <v>3</v>
      </c>
      <c r="BP28" s="167">
        <f t="shared" si="28"/>
        <v>11990</v>
      </c>
      <c r="BQ28" s="61">
        <f t="shared" si="29"/>
        <v>2</v>
      </c>
      <c r="BR28" s="168">
        <f t="shared" si="30"/>
        <v>14990</v>
      </c>
      <c r="BS28" s="61">
        <f t="shared" si="31"/>
        <v>3</v>
      </c>
      <c r="BT28" s="166">
        <f t="shared" si="32"/>
        <v>13990</v>
      </c>
      <c r="BU28" s="65">
        <f t="shared" si="33"/>
        <v>2</v>
      </c>
      <c r="BV28" s="167">
        <f t="shared" si="34"/>
        <v>13990</v>
      </c>
      <c r="BW28" s="61">
        <f t="shared" si="35"/>
        <v>9</v>
      </c>
      <c r="BX28" s="168">
        <f t="shared" si="36"/>
        <v>14990</v>
      </c>
      <c r="BY28" s="61">
        <f t="shared" si="37"/>
        <v>3</v>
      </c>
    </row>
    <row r="29" spans="2:77" ht="15.75" customHeight="1" thickBot="1" x14ac:dyDescent="0.3">
      <c r="B29" s="22">
        <v>347</v>
      </c>
      <c r="C29" s="22" t="s">
        <v>127</v>
      </c>
      <c r="D29" s="50" t="str">
        <f>IF(VLOOKUP(Resumen!C29,Análisis!B:AN,15,0)=0,"Sin cambios",VLOOKUP(Resumen!C29,Análisis!B:AN,15,0))</f>
        <v>Sin cambios</v>
      </c>
      <c r="E29" s="50" t="str">
        <f>IF(VLOOKUP(Resumen!C29,Análisis!B:AN,27,0)=0,"Sin cambios",VLOOKUP(Resumen!C29,Análisis!B:AN,27,0))</f>
        <v>Sin cambios</v>
      </c>
      <c r="F29" s="50" t="str">
        <f>IF(VLOOKUP(Resumen!C29,Análisis!B:AN,39,0)=0,"Sin cambios",VLOOKUP(Resumen!C29,Análisis!B:AN,39,0))</f>
        <v>Sin cambios</v>
      </c>
      <c r="G29" s="50" t="str">
        <f t="shared" si="0"/>
        <v>No</v>
      </c>
      <c r="I29" s="24" t="str">
        <f>Base!B14</f>
        <v>RANCAGUA</v>
      </c>
      <c r="J29" s="169">
        <f>VLOOKUP(I29,Análisis!B:AN,4,0)</f>
        <v>4490</v>
      </c>
      <c r="K29" s="170" t="str">
        <f>IF(VLOOKUP(I29,Análisis!B:AN,15,0)=0,"Sin cambios",VLOOKUP(I29,Análisis!B:AN,15,0))</f>
        <v>Sin cambios</v>
      </c>
      <c r="L29" s="171">
        <f>VLOOKUP(I29,Análisis!B:AN,5,0)</f>
        <v>2</v>
      </c>
      <c r="M29" s="170">
        <f>VLOOKUP(I29,Análisis!B:AN,6,0)</f>
        <v>4550</v>
      </c>
      <c r="N29" s="171">
        <f>VLOOKUP(I29,Análisis!B:AN,7,0)</f>
        <v>1</v>
      </c>
      <c r="O29" s="170">
        <f>VLOOKUP(I29,Análisis!B:AN,8,0)</f>
        <v>3990</v>
      </c>
      <c r="P29" s="172">
        <f>VLOOKUP(I29,Análisis!B:AN,9,0)</f>
        <v>2</v>
      </c>
      <c r="Q29" s="169">
        <f>VLOOKUP(I29,Análisis!B:AN,16,0)</f>
        <v>7990</v>
      </c>
      <c r="R29" s="173" t="str">
        <f>IF(VLOOKUP(I29,Análisis!B:AN,27,0)=0,"Sin cambios",VLOOKUP(I29,Análisis!B:AN,27,0))</f>
        <v>Sin cambios</v>
      </c>
      <c r="S29" s="171">
        <f>VLOOKUP(I29,Análisis!B:AN,17,0)</f>
        <v>3</v>
      </c>
      <c r="T29" s="170">
        <f>VLOOKUP(I29,Análisis!B:AN,18,0)</f>
        <v>7990</v>
      </c>
      <c r="U29" s="171">
        <f>VLOOKUP(I29,Análisis!B:AN,19,0)</f>
        <v>1</v>
      </c>
      <c r="V29" s="170">
        <f>VLOOKUP(I29,Análisis!B:AN,20,0)</f>
        <v>7990</v>
      </c>
      <c r="W29" s="174">
        <f>VLOOKUP(I29,Análisis!B:AN,21,0)</f>
        <v>3</v>
      </c>
      <c r="X29" s="173">
        <f>VLOOKUP(I29,Análisis!B:AN,28,0)</f>
        <v>9990</v>
      </c>
      <c r="Y29" s="173" t="str">
        <f>IF(VLOOKUP(I29,Análisis!B:AN,39,0)=0,"Sin cambios",VLOOKUP(I29,Análisis!B:AN,39,0))</f>
        <v>Sin cambios</v>
      </c>
      <c r="Z29" s="171">
        <f>VLOOKUP(I29,Análisis!B:AN,29,0)</f>
        <v>2</v>
      </c>
      <c r="AA29" s="170">
        <f>VLOOKUP(I29,Análisis!B:AN,30,0)</f>
        <v>9990</v>
      </c>
      <c r="AB29" s="171">
        <f>VLOOKUP(I29,Análisis!B:AN,31,0)</f>
        <v>5</v>
      </c>
      <c r="AC29" s="170">
        <f>VLOOKUP(I29,Análisis!B:AN,32,0)</f>
        <v>7990</v>
      </c>
      <c r="AD29" s="174">
        <f>VLOOKUP(I29,Análisis!B:AN,33,0)</f>
        <v>4</v>
      </c>
      <c r="AF29" s="51" t="s">
        <v>100</v>
      </c>
      <c r="AG29" s="52" t="s">
        <v>238</v>
      </c>
      <c r="AH29" s="175">
        <f>VLOOKUP(AF29,Análisis!$B:$AN,4,0)</f>
        <v>5990</v>
      </c>
      <c r="AI29" s="176" t="str">
        <f>IF(VLOOKUP(AF29,Análisis!$B:$AN,15,0)=0,"Sin cambios",VLOOKUP(AF29,Análisis!$B:$AN,15,0))</f>
        <v>Sin cambios</v>
      </c>
      <c r="AJ29" s="177">
        <f>VLOOKUP(AF29,Análisis!$B:$AN,5,0)</f>
        <v>2</v>
      </c>
      <c r="AK29" s="176">
        <f>VLOOKUP(AF29,Análisis!$B:$AN,6,0)</f>
        <v>5990</v>
      </c>
      <c r="AL29" s="177">
        <f>VLOOKUP(AF29,Análisis!$B:$AN,7,0)</f>
        <v>1</v>
      </c>
      <c r="AM29" s="176">
        <f>VLOOKUP(AF29,Análisis!$B:$AN,8,0)</f>
        <v>5990</v>
      </c>
      <c r="AN29" s="178">
        <f>VLOOKUP(AF29,Análisis!$B:$AN,9,0)</f>
        <v>4</v>
      </c>
      <c r="AO29" s="175">
        <f>VLOOKUP(AF29,Análisis!$B:$AN,16,0)</f>
        <v>9990</v>
      </c>
      <c r="AP29" s="176" t="str">
        <f>IF(VLOOKUP(AF29,Análisis!$B:$AN,27,0)=0,"Sin cambios",VLOOKUP(AF29,Análisis!$B:$AN,27,0))</f>
        <v>Sin cambios</v>
      </c>
      <c r="AQ29" s="177">
        <f>VLOOKUP(AF29,Análisis!$B:$AN,17,0)</f>
        <v>3</v>
      </c>
      <c r="AR29" s="176">
        <f>VLOOKUP(AF29,Análisis!$B:$AN,18,0)</f>
        <v>10850</v>
      </c>
      <c r="AS29" s="177">
        <f>VLOOKUP(AF29,Análisis!$B:$AN,19,0)</f>
        <v>1</v>
      </c>
      <c r="AT29" s="176">
        <f>VLOOKUP(AF29,Análisis!$B:$AN,20,0)</f>
        <v>10990</v>
      </c>
      <c r="AU29" s="178">
        <f>VLOOKUP(AF29,Análisis!$B:$AN,21,0)</f>
        <v>4</v>
      </c>
      <c r="AV29" s="175">
        <f>VLOOKUP(AF29,Análisis!$B:$AN,28,0)</f>
        <v>13990</v>
      </c>
      <c r="AW29" s="176">
        <f>IF(VLOOKUP(AF29,Análisis!$B:$AN,39,0)=0,"Sin cambios",VLOOKUP(AF29,Análisis!$B:$AN,39,0))</f>
        <v>13990</v>
      </c>
      <c r="AX29" s="177">
        <f>VLOOKUP(AF29,Análisis!$B:$AN,29,0)</f>
        <v>2</v>
      </c>
      <c r="AY29" s="176">
        <f>VLOOKUP(AF29,Análisis!$B:$AN,30,0)</f>
        <v>10850</v>
      </c>
      <c r="AZ29" s="177">
        <f>VLOOKUP(AF29,Análisis!$B:$AN,31,0)</f>
        <v>8</v>
      </c>
      <c r="BA29" s="176">
        <f>VLOOKUP(AF29,Análisis!$B:$AN,32,0)</f>
        <v>10990</v>
      </c>
      <c r="BB29" s="178">
        <f>VLOOKUP(AF29,Análisis!$B:$AN,33,0)</f>
        <v>7</v>
      </c>
      <c r="BE29" s="64" t="s">
        <v>65</v>
      </c>
      <c r="BF29" s="237" t="s">
        <v>332</v>
      </c>
      <c r="BG29" s="211"/>
      <c r="BH29" s="166">
        <f t="shared" si="20"/>
        <v>10990</v>
      </c>
      <c r="BI29" s="65">
        <f t="shared" si="21"/>
        <v>2</v>
      </c>
      <c r="BJ29" s="167">
        <f t="shared" si="22"/>
        <v>9550</v>
      </c>
      <c r="BK29" s="61">
        <f t="shared" si="23"/>
        <v>2</v>
      </c>
      <c r="BL29" s="168">
        <f t="shared" si="24"/>
        <v>6990</v>
      </c>
      <c r="BM29" s="61">
        <f t="shared" si="25"/>
        <v>4</v>
      </c>
      <c r="BN29" s="166">
        <f t="shared" si="26"/>
        <v>15990</v>
      </c>
      <c r="BO29" s="65">
        <f t="shared" si="27"/>
        <v>4</v>
      </c>
      <c r="BP29" s="167">
        <f t="shared" si="28"/>
        <v>13550</v>
      </c>
      <c r="BQ29" s="61">
        <f t="shared" si="29"/>
        <v>5</v>
      </c>
      <c r="BR29" s="168">
        <f t="shared" si="30"/>
        <v>19990</v>
      </c>
      <c r="BS29" s="61">
        <f t="shared" si="31"/>
        <v>4</v>
      </c>
      <c r="BT29" s="166">
        <f t="shared" si="32"/>
        <v>17990</v>
      </c>
      <c r="BU29" s="65">
        <f t="shared" si="33"/>
        <v>3</v>
      </c>
      <c r="BV29" s="167">
        <f t="shared" si="34"/>
        <v>13550</v>
      </c>
      <c r="BW29" s="61">
        <f t="shared" si="35"/>
        <v>12</v>
      </c>
      <c r="BX29" s="168">
        <f t="shared" si="36"/>
        <v>19990</v>
      </c>
      <c r="BY29" s="61">
        <f t="shared" si="37"/>
        <v>7</v>
      </c>
    </row>
    <row r="30" spans="2:77" ht="15.75" customHeight="1" thickBot="1" x14ac:dyDescent="0.3">
      <c r="B30" s="22">
        <v>316</v>
      </c>
      <c r="C30" s="22" t="s">
        <v>106</v>
      </c>
      <c r="D30" s="50">
        <f>IF(VLOOKUP(Resumen!C30,Análisis!B:AN,15,0)=0,"Sin cambios",VLOOKUP(Resumen!C30,Análisis!B:AN,15,0))</f>
        <v>3990</v>
      </c>
      <c r="E30" s="50">
        <f>IF(VLOOKUP(Resumen!C30,Análisis!B:AN,27,0)=0,"Sin cambios",VLOOKUP(Resumen!C30,Análisis!B:AN,27,0))</f>
        <v>8990</v>
      </c>
      <c r="F30" s="50" t="str">
        <f>IF(VLOOKUP(Resumen!C30,Análisis!B:AN,39,0)=0,"Sin cambios",VLOOKUP(Resumen!C30,Análisis!B:AN,39,0))</f>
        <v>Sin cambios</v>
      </c>
      <c r="G30" s="50" t="str">
        <f t="shared" si="0"/>
        <v>Sí</v>
      </c>
      <c r="I30" s="24" t="str">
        <f>Base!B15</f>
        <v>TALCA</v>
      </c>
      <c r="J30" s="169">
        <f>VLOOKUP(I30,Análisis!B:AN,4,0)</f>
        <v>4490</v>
      </c>
      <c r="K30" s="170">
        <f>IF(VLOOKUP(I30,Análisis!B:AN,15,0)=0,"Sin cambios",VLOOKUP(I30,Análisis!B:AN,15,0))</f>
        <v>4990</v>
      </c>
      <c r="L30" s="171">
        <f>VLOOKUP(I30,Análisis!B:AN,5,0)</f>
        <v>3</v>
      </c>
      <c r="M30" s="170">
        <f>VLOOKUP(I30,Análisis!B:AN,6,0)</f>
        <v>4500</v>
      </c>
      <c r="N30" s="171">
        <f>VLOOKUP(I30,Análisis!B:AN,7,0)</f>
        <v>1</v>
      </c>
      <c r="O30" s="170">
        <f>VLOOKUP(I30,Análisis!B:AN,8,0)</f>
        <v>4990</v>
      </c>
      <c r="P30" s="172">
        <f>VLOOKUP(I30,Análisis!B:AN,9,0)</f>
        <v>3</v>
      </c>
      <c r="Q30" s="169">
        <f>VLOOKUP(I30,Análisis!B:AN,16,0)</f>
        <v>10990</v>
      </c>
      <c r="R30" s="173">
        <f>IF(VLOOKUP(I30,Análisis!B:AN,27,0)=0,"Sin cambios",VLOOKUP(I30,Análisis!B:AN,27,0))</f>
        <v>10990</v>
      </c>
      <c r="S30" s="171">
        <f>VLOOKUP(I30,Análisis!B:AN,17,0)</f>
        <v>4</v>
      </c>
      <c r="T30" s="170">
        <f>VLOOKUP(I30,Análisis!B:AN,18,0)</f>
        <v>10490</v>
      </c>
      <c r="U30" s="171">
        <f>VLOOKUP(I30,Análisis!B:AN,19,0)</f>
        <v>1</v>
      </c>
      <c r="V30" s="170">
        <f>VLOOKUP(I30,Análisis!B:AN,20,0)</f>
        <v>11990</v>
      </c>
      <c r="W30" s="174">
        <f>VLOOKUP(I30,Análisis!B:AN,21,0)</f>
        <v>3</v>
      </c>
      <c r="X30" s="173">
        <f>VLOOKUP(I30,Análisis!B:AN,28,0)</f>
        <v>13990</v>
      </c>
      <c r="Y30" s="173">
        <f>IF(VLOOKUP(I30,Análisis!B:AN,39,0)=0,"Sin cambios",VLOOKUP(I30,Análisis!B:AN,39,0))</f>
        <v>13990</v>
      </c>
      <c r="Z30" s="171">
        <f>VLOOKUP(I30,Análisis!B:AN,29,0)</f>
        <v>2</v>
      </c>
      <c r="AA30" s="170">
        <f>VLOOKUP(I30,Análisis!B:AN,30,0)</f>
        <v>12990</v>
      </c>
      <c r="AB30" s="171">
        <f>VLOOKUP(I30,Análisis!B:AN,31,0)</f>
        <v>8</v>
      </c>
      <c r="AC30" s="170">
        <f>VLOOKUP(I30,Análisis!B:AN,32,0)</f>
        <v>11990</v>
      </c>
      <c r="AD30" s="174">
        <f>VLOOKUP(I30,Análisis!B:AN,33,0)</f>
        <v>5</v>
      </c>
      <c r="AF30" s="51" t="s">
        <v>102</v>
      </c>
      <c r="AG30" s="52" t="s">
        <v>238</v>
      </c>
      <c r="AH30" s="175">
        <f>VLOOKUP(AF30,Análisis!$B:$AN,4,0)</f>
        <v>4490</v>
      </c>
      <c r="AI30" s="176">
        <f>IF(VLOOKUP(AF30,Análisis!$B:$AN,15,0)=0,"Sin cambios",VLOOKUP(AF30,Análisis!$B:$AN,15,0))</f>
        <v>4490</v>
      </c>
      <c r="AJ30" s="177">
        <f>VLOOKUP(AF30,Análisis!$B:$AN,5,0)</f>
        <v>3</v>
      </c>
      <c r="AK30" s="176">
        <f>VLOOKUP(AF30,Análisis!$B:$AN,6,0)</f>
        <v>4500</v>
      </c>
      <c r="AL30" s="177">
        <f>VLOOKUP(AF30,Análisis!$B:$AN,7,0)</f>
        <v>1</v>
      </c>
      <c r="AM30" s="176">
        <f>VLOOKUP(AF30,Análisis!$B:$AN,8,0)</f>
        <v>4990</v>
      </c>
      <c r="AN30" s="178">
        <f>VLOOKUP(AF30,Análisis!$B:$AN,9,0)</f>
        <v>3</v>
      </c>
      <c r="AO30" s="175">
        <f>VLOOKUP(AF30,Análisis!$B:$AN,16,0)</f>
        <v>10490</v>
      </c>
      <c r="AP30" s="176">
        <f>IF(VLOOKUP(AF30,Análisis!$B:$AN,27,0)=0,"Sin cambios",VLOOKUP(AF30,Análisis!$B:$AN,27,0))</f>
        <v>10990</v>
      </c>
      <c r="AQ30" s="177">
        <f>VLOOKUP(AF30,Análisis!$B:$AN,17,0)</f>
        <v>4</v>
      </c>
      <c r="AR30" s="176">
        <f>VLOOKUP(AF30,Análisis!$B:$AN,18,0)</f>
        <v>10490</v>
      </c>
      <c r="AS30" s="177">
        <f>VLOOKUP(AF30,Análisis!$B:$AN,19,0)</f>
        <v>1</v>
      </c>
      <c r="AT30" s="176">
        <f>VLOOKUP(AF30,Análisis!$B:$AN,20,0)</f>
        <v>11990</v>
      </c>
      <c r="AU30" s="178">
        <f>VLOOKUP(AF30,Análisis!$B:$AN,21,0)</f>
        <v>3</v>
      </c>
      <c r="AV30" s="175">
        <f>VLOOKUP(AF30,Análisis!$B:$AN,28,0)</f>
        <v>12990</v>
      </c>
      <c r="AW30" s="176">
        <f>IF(VLOOKUP(AF30,Análisis!$B:$AN,39,0)=0,"Sin cambios",VLOOKUP(AF30,Análisis!$B:$AN,39,0))</f>
        <v>13990</v>
      </c>
      <c r="AX30" s="177">
        <f>VLOOKUP(AF30,Análisis!$B:$AN,29,0)</f>
        <v>2</v>
      </c>
      <c r="AY30" s="176">
        <f>VLOOKUP(AF30,Análisis!$B:$AN,30,0)</f>
        <v>12990</v>
      </c>
      <c r="AZ30" s="177">
        <f>VLOOKUP(AF30,Análisis!$B:$AN,31,0)</f>
        <v>8</v>
      </c>
      <c r="BA30" s="176">
        <f>VLOOKUP(AF30,Análisis!$B:$AN,32,0)</f>
        <v>11990</v>
      </c>
      <c r="BB30" s="178">
        <f>VLOOKUP(AF30,Análisis!$B:$AN,33,0)</f>
        <v>5</v>
      </c>
      <c r="BE30" s="62"/>
      <c r="BF30" s="235" t="s">
        <v>333</v>
      </c>
      <c r="BG30" s="211"/>
      <c r="BH30" s="194">
        <f t="shared" ref="BH30:BY30" si="38">AVERAGE(BH20:BH29)</f>
        <v>6140</v>
      </c>
      <c r="BI30" s="195">
        <f t="shared" si="38"/>
        <v>2.2999999999999998</v>
      </c>
      <c r="BJ30" s="194">
        <f t="shared" si="38"/>
        <v>5904</v>
      </c>
      <c r="BK30" s="196">
        <f t="shared" si="38"/>
        <v>1.6</v>
      </c>
      <c r="BL30" s="197">
        <f t="shared" si="38"/>
        <v>5290</v>
      </c>
      <c r="BM30" s="196">
        <f t="shared" si="38"/>
        <v>3.1</v>
      </c>
      <c r="BN30" s="194">
        <f t="shared" si="38"/>
        <v>11490</v>
      </c>
      <c r="BO30" s="195">
        <f t="shared" si="38"/>
        <v>2.8</v>
      </c>
      <c r="BP30" s="194">
        <f t="shared" si="38"/>
        <v>11247</v>
      </c>
      <c r="BQ30" s="196">
        <f t="shared" si="38"/>
        <v>2.6</v>
      </c>
      <c r="BR30" s="197">
        <f t="shared" si="38"/>
        <v>13990</v>
      </c>
      <c r="BS30" s="196">
        <f t="shared" si="38"/>
        <v>3.2</v>
      </c>
      <c r="BT30" s="194">
        <f t="shared" si="38"/>
        <v>13440</v>
      </c>
      <c r="BU30" s="195">
        <f t="shared" si="38"/>
        <v>2.4</v>
      </c>
      <c r="BV30" s="194">
        <f t="shared" si="38"/>
        <v>12997</v>
      </c>
      <c r="BW30" s="196">
        <f t="shared" si="38"/>
        <v>8.1999999999999993</v>
      </c>
      <c r="BX30" s="197">
        <f t="shared" si="38"/>
        <v>13990</v>
      </c>
      <c r="BY30" s="196">
        <f t="shared" si="38"/>
        <v>4.0999999999999996</v>
      </c>
    </row>
    <row r="31" spans="2:77" x14ac:dyDescent="0.25">
      <c r="B31" s="22">
        <v>320</v>
      </c>
      <c r="C31" s="22" t="s">
        <v>108</v>
      </c>
      <c r="D31" s="50" t="str">
        <f>IF(VLOOKUP(Resumen!C31,Análisis!B:AN,15,0)=0,"Sin cambios",VLOOKUP(Resumen!C31,Análisis!B:AN,15,0))</f>
        <v>Sin cambios</v>
      </c>
      <c r="E31" s="50" t="str">
        <f>IF(VLOOKUP(Resumen!C31,Análisis!B:AN,27,0)=0,"Sin cambios",VLOOKUP(Resumen!C31,Análisis!B:AN,27,0))</f>
        <v>Sin cambios</v>
      </c>
      <c r="F31" s="50" t="str">
        <f>IF(VLOOKUP(Resumen!C31,Análisis!B:AN,39,0)=0,"Sin cambios",VLOOKUP(Resumen!C31,Análisis!B:AN,39,0))</f>
        <v>Sin cambios</v>
      </c>
      <c r="G31" s="50" t="str">
        <f t="shared" si="0"/>
        <v>No</v>
      </c>
      <c r="I31" s="24" t="str">
        <f>Base!B16</f>
        <v>TEMUCO</v>
      </c>
      <c r="J31" s="169">
        <f>VLOOKUP(I31,Análisis!B:AN,4,0)</f>
        <v>7990</v>
      </c>
      <c r="K31" s="170" t="str">
        <f>IF(VLOOKUP(I31,Análisis!B:AN,15,0)=0,"Sin cambios",VLOOKUP(I31,Análisis!B:AN,15,0))</f>
        <v>Sin cambios</v>
      </c>
      <c r="L31" s="171">
        <f>VLOOKUP(I31,Análisis!B:AN,5,0)</f>
        <v>2</v>
      </c>
      <c r="M31" s="170">
        <f>VLOOKUP(I31,Análisis!B:AN,6,0)</f>
        <v>6990</v>
      </c>
      <c r="N31" s="171">
        <f>VLOOKUP(I31,Análisis!B:AN,7,0)</f>
        <v>2</v>
      </c>
      <c r="O31" s="170">
        <f>VLOOKUP(I31,Análisis!B:AN,8,0)</f>
        <v>6990</v>
      </c>
      <c r="P31" s="172">
        <f>VLOOKUP(I31,Análisis!B:AN,9,0)</f>
        <v>3</v>
      </c>
      <c r="Q31" s="169">
        <f>VLOOKUP(I31,Análisis!B:AN,16,0)</f>
        <v>11990</v>
      </c>
      <c r="R31" s="173" t="str">
        <f>IF(VLOOKUP(I31,Análisis!B:AN,27,0)=0,"Sin cambios",VLOOKUP(I31,Análisis!B:AN,27,0))</f>
        <v>Sin cambios</v>
      </c>
      <c r="S31" s="171">
        <f>VLOOKUP(I31,Análisis!B:AN,17,0)</f>
        <v>3</v>
      </c>
      <c r="T31" s="170">
        <f>VLOOKUP(I31,Análisis!B:AN,18,0)</f>
        <v>11990</v>
      </c>
      <c r="U31" s="171">
        <f>VLOOKUP(I31,Análisis!B:AN,19,0)</f>
        <v>2</v>
      </c>
      <c r="V31" s="170">
        <f>VLOOKUP(I31,Análisis!B:AN,20,0)</f>
        <v>14990</v>
      </c>
      <c r="W31" s="174">
        <f>VLOOKUP(I31,Análisis!B:AN,21,0)</f>
        <v>3</v>
      </c>
      <c r="X31" s="173">
        <f>VLOOKUP(I31,Análisis!B:AN,28,0)</f>
        <v>13990</v>
      </c>
      <c r="Y31" s="173" t="str">
        <f>IF(VLOOKUP(I31,Análisis!B:AN,39,0)=0,"Sin cambios",VLOOKUP(I31,Análisis!B:AN,39,0))</f>
        <v>Sin cambios</v>
      </c>
      <c r="Z31" s="171">
        <f>VLOOKUP(I31,Análisis!B:AN,29,0)</f>
        <v>2</v>
      </c>
      <c r="AA31" s="170">
        <f>VLOOKUP(I31,Análisis!B:AN,30,0)</f>
        <v>13990</v>
      </c>
      <c r="AB31" s="171">
        <f>VLOOKUP(I31,Análisis!B:AN,31,0)</f>
        <v>9</v>
      </c>
      <c r="AC31" s="170">
        <f>VLOOKUP(I31,Análisis!B:AN,32,0)</f>
        <v>14990</v>
      </c>
      <c r="AD31" s="174">
        <f>VLOOKUP(I31,Análisis!B:AN,33,0)</f>
        <v>3</v>
      </c>
      <c r="AF31" s="51" t="s">
        <v>104</v>
      </c>
      <c r="AG31" s="52" t="s">
        <v>238</v>
      </c>
      <c r="AH31" s="175">
        <f>VLOOKUP(AF31,Análisis!$B:$AN,4,0)</f>
        <v>4490</v>
      </c>
      <c r="AI31" s="176">
        <f>IF(VLOOKUP(AF31,Análisis!$B:$AN,15,0)=0,"Sin cambios",VLOOKUP(AF31,Análisis!$B:$AN,15,0))</f>
        <v>4990</v>
      </c>
      <c r="AJ31" s="177">
        <f>VLOOKUP(AF31,Análisis!$B:$AN,5,0)</f>
        <v>3</v>
      </c>
      <c r="AK31" s="176">
        <f>VLOOKUP(AF31,Análisis!$B:$AN,6,0)</f>
        <v>4500</v>
      </c>
      <c r="AL31" s="177">
        <f>VLOOKUP(AF31,Análisis!$B:$AN,7,0)</f>
        <v>1</v>
      </c>
      <c r="AM31" s="176">
        <f>VLOOKUP(AF31,Análisis!$B:$AN,8,0)</f>
        <v>4990</v>
      </c>
      <c r="AN31" s="178">
        <f>VLOOKUP(AF31,Análisis!$B:$AN,9,0)</f>
        <v>3</v>
      </c>
      <c r="AO31" s="175">
        <f>VLOOKUP(AF31,Análisis!$B:$AN,16,0)</f>
        <v>10990</v>
      </c>
      <c r="AP31" s="176">
        <f>IF(VLOOKUP(AF31,Análisis!$B:$AN,27,0)=0,"Sin cambios",VLOOKUP(AF31,Análisis!$B:$AN,27,0))</f>
        <v>10990</v>
      </c>
      <c r="AQ31" s="177">
        <f>VLOOKUP(AF31,Análisis!$B:$AN,17,0)</f>
        <v>4</v>
      </c>
      <c r="AR31" s="176">
        <f>VLOOKUP(AF31,Análisis!$B:$AN,18,0)</f>
        <v>10490</v>
      </c>
      <c r="AS31" s="177">
        <f>VLOOKUP(AF31,Análisis!$B:$AN,19,0)</f>
        <v>1</v>
      </c>
      <c r="AT31" s="176">
        <f>VLOOKUP(AF31,Análisis!$B:$AN,20,0)</f>
        <v>11990</v>
      </c>
      <c r="AU31" s="178">
        <f>VLOOKUP(AF31,Análisis!$B:$AN,21,0)</f>
        <v>3</v>
      </c>
      <c r="AV31" s="175">
        <f>VLOOKUP(AF31,Análisis!$B:$AN,28,0)</f>
        <v>13990</v>
      </c>
      <c r="AW31" s="176">
        <f>IF(VLOOKUP(AF31,Análisis!$B:$AN,39,0)=0,"Sin cambios",VLOOKUP(AF31,Análisis!$B:$AN,39,0))</f>
        <v>13990</v>
      </c>
      <c r="AX31" s="177">
        <f>VLOOKUP(AF31,Análisis!$B:$AN,29,0)</f>
        <v>2</v>
      </c>
      <c r="AY31" s="176">
        <f>VLOOKUP(AF31,Análisis!$B:$AN,30,0)</f>
        <v>12990</v>
      </c>
      <c r="AZ31" s="177">
        <f>VLOOKUP(AF31,Análisis!$B:$AN,31,0)</f>
        <v>8</v>
      </c>
      <c r="BA31" s="176">
        <f>VLOOKUP(AF31,Análisis!$B:$AN,32,0)</f>
        <v>11990</v>
      </c>
      <c r="BB31" s="178">
        <f>VLOOKUP(AF31,Análisis!$B:$AN,33,0)</f>
        <v>5</v>
      </c>
      <c r="BE31" s="64" t="s">
        <v>45</v>
      </c>
      <c r="BF31" s="236" t="s">
        <v>334</v>
      </c>
      <c r="BG31" s="211"/>
      <c r="BH31" s="166">
        <f t="shared" ref="BH31:BH36" si="39">IFERROR(VLOOKUP(BE31,$AF:$BB,3,0),0)</f>
        <v>10990</v>
      </c>
      <c r="BI31" s="65">
        <f t="shared" ref="BI31:BI36" si="40">IFERROR(VLOOKUP(BE31,$AF:$BB,5,0),0)</f>
        <v>5</v>
      </c>
      <c r="BJ31" s="167">
        <f t="shared" ref="BJ31:BJ36" si="41">IFERROR(VLOOKUP(BE31,$AF:$BB,6,0),0)</f>
        <v>10990</v>
      </c>
      <c r="BK31" s="61">
        <f t="shared" ref="BK31:BK36" si="42">IFERROR(VLOOKUP(BE31,$AF:$BB,7,0),0)</f>
        <v>4</v>
      </c>
      <c r="BL31" s="168">
        <f t="shared" ref="BL31:BL36" si="43">IFERROR(VLOOKUP(BE31,$AF:$BB,8,0),0)</f>
        <v>10990</v>
      </c>
      <c r="BM31" s="61">
        <f t="shared" ref="BM31:BM36" si="44">IFERROR(VLOOKUP(BE31,$AF:$BB,9,0),0)</f>
        <v>7</v>
      </c>
      <c r="BN31" s="166">
        <f t="shared" ref="BN31:BN36" si="45">IFERROR(VLOOKUP(BE31,$AF:$BB,10,0),0)</f>
        <v>21990</v>
      </c>
      <c r="BO31" s="65">
        <f t="shared" ref="BO31:BO36" si="46">IFERROR(VLOOKUP(BE31,$AF:$BB,12,0),0)</f>
        <v>7</v>
      </c>
      <c r="BP31" s="167">
        <f t="shared" ref="BP31:BP36" si="47">IFERROR(VLOOKUP(BE31,$AF:$BB,13,0),0)</f>
        <v>21990</v>
      </c>
      <c r="BQ31" s="61">
        <f t="shared" ref="BQ31:BQ36" si="48">IFERROR(VLOOKUP(BE31,$AF:$BB,14,0),0)</f>
        <v>5</v>
      </c>
      <c r="BR31" s="168">
        <f t="shared" ref="BR31:BR36" si="49">IFERROR(VLOOKUP(BE31,$AF:$BB,15,0),0)</f>
        <v>24990</v>
      </c>
      <c r="BS31" s="61">
        <f t="shared" ref="BS31:BS36" si="50">IFERROR(VLOOKUP(BE31,$AF:$BB,16,0),0)</f>
        <v>7</v>
      </c>
      <c r="BT31" s="166">
        <f t="shared" ref="BT31:BT36" si="51">IFERROR(VLOOKUP(BE31,$AF:$BB,17,0),0)</f>
        <v>27990</v>
      </c>
      <c r="BU31" s="65">
        <f t="shared" ref="BU31:BU36" si="52">IFERROR(VLOOKUP(BE31,$AF:$BB,19,0),0)</f>
        <v>5</v>
      </c>
      <c r="BV31" s="167">
        <f t="shared" ref="BV31:BV36" si="53">IFERROR(VLOOKUP(BE31,$AF:$BB,20,0),0)</f>
        <v>27990</v>
      </c>
      <c r="BW31" s="61">
        <f t="shared" ref="BW31:BW36" si="54">IFERROR(VLOOKUP(BE31,$AF:$BB,21,0),0)</f>
        <v>11</v>
      </c>
      <c r="BX31" s="168">
        <f t="shared" ref="BX31:BX36" si="55">IFERROR(VLOOKUP(BE31,$AF:$BB,22,0),0)</f>
        <v>24990</v>
      </c>
      <c r="BY31" s="61">
        <f t="shared" ref="BY31:BY36" si="56">IFERROR(VLOOKUP(BE31,$AF:$BB,23,0),0)</f>
        <v>9</v>
      </c>
    </row>
    <row r="32" spans="2:77" x14ac:dyDescent="0.25">
      <c r="B32" s="22">
        <v>331</v>
      </c>
      <c r="C32" s="22" t="s">
        <v>150</v>
      </c>
      <c r="D32" s="50" t="str">
        <f>IF(VLOOKUP(Resumen!C32,Análisis!B:AN,15,0)=0,"Sin cambios",VLOOKUP(Resumen!C32,Análisis!B:AN,15,0))</f>
        <v>Sin cambios</v>
      </c>
      <c r="E32" s="50" t="str">
        <f>IF(VLOOKUP(Resumen!C32,Análisis!B:AN,27,0)=0,"Sin cambios",VLOOKUP(Resumen!C32,Análisis!B:AN,27,0))</f>
        <v>Sin cambios</v>
      </c>
      <c r="F32" s="50" t="str">
        <f>IF(VLOOKUP(Resumen!C32,Análisis!B:AN,39,0)=0,"Sin cambios",VLOOKUP(Resumen!C32,Análisis!B:AN,39,0))</f>
        <v>Sin cambios</v>
      </c>
      <c r="G32" s="50" t="str">
        <f t="shared" si="0"/>
        <v>No</v>
      </c>
      <c r="I32" s="24" t="str">
        <f>Base!B17</f>
        <v>CHILLAN</v>
      </c>
      <c r="J32" s="169">
        <f>VLOOKUP(I32,Análisis!B:AN,4,0)</f>
        <v>4990</v>
      </c>
      <c r="K32" s="170">
        <f>IF(VLOOKUP(I32,Análisis!B:AN,15,0)=0,"Sin cambios",VLOOKUP(I32,Análisis!B:AN,15,0))</f>
        <v>4990</v>
      </c>
      <c r="L32" s="171">
        <f>VLOOKUP(I32,Análisis!B:AN,5,0)</f>
        <v>3</v>
      </c>
      <c r="M32" s="170">
        <f>VLOOKUP(I32,Análisis!B:AN,6,0)</f>
        <v>5490</v>
      </c>
      <c r="N32" s="171">
        <f>VLOOKUP(I32,Análisis!B:AN,7,0)</f>
        <v>1</v>
      </c>
      <c r="O32" s="170">
        <f>VLOOKUP(I32,Análisis!B:AN,8,0)</f>
        <v>4990</v>
      </c>
      <c r="P32" s="172">
        <f>VLOOKUP(I32,Análisis!B:AN,9,0)</f>
        <v>3</v>
      </c>
      <c r="Q32" s="169">
        <f>VLOOKUP(I32,Análisis!B:AN,16,0)</f>
        <v>8990</v>
      </c>
      <c r="R32" s="173" t="str">
        <f>IF(VLOOKUP(I32,Análisis!B:AN,27,0)=0,"Sin cambios",VLOOKUP(I32,Análisis!B:AN,27,0))</f>
        <v>Sin cambios</v>
      </c>
      <c r="S32" s="171">
        <f>VLOOKUP(I32,Análisis!B:AN,17,0)</f>
        <v>1</v>
      </c>
      <c r="T32" s="170">
        <f>VLOOKUP(I32,Análisis!B:AN,18,0)</f>
        <v>8990</v>
      </c>
      <c r="U32" s="171">
        <f>VLOOKUP(I32,Análisis!B:AN,19,0)</f>
        <v>1</v>
      </c>
      <c r="V32" s="170">
        <f>VLOOKUP(I32,Análisis!B:AN,20,0)</f>
        <v>14990</v>
      </c>
      <c r="W32" s="174">
        <f>VLOOKUP(I32,Análisis!B:AN,21,0)</f>
        <v>3</v>
      </c>
      <c r="X32" s="173">
        <f>VLOOKUP(I32,Análisis!B:AN,28,0)</f>
        <v>11490</v>
      </c>
      <c r="Y32" s="173" t="str">
        <f>IF(VLOOKUP(I32,Análisis!B:AN,39,0)=0,"Sin cambios",VLOOKUP(I32,Análisis!B:AN,39,0))</f>
        <v>Sin cambios</v>
      </c>
      <c r="Z32" s="171">
        <f>VLOOKUP(I32,Análisis!B:AN,29,0)</f>
        <v>3</v>
      </c>
      <c r="AA32" s="170">
        <f>VLOOKUP(I32,Análisis!B:AN,30,0)</f>
        <v>12990</v>
      </c>
      <c r="AB32" s="171">
        <f>VLOOKUP(I32,Análisis!B:AN,31,0)</f>
        <v>8</v>
      </c>
      <c r="AC32" s="170">
        <f>VLOOKUP(I32,Análisis!B:AN,32,0)</f>
        <v>14990</v>
      </c>
      <c r="AD32" s="174">
        <f>VLOOKUP(I32,Análisis!B:AN,33,0)</f>
        <v>3</v>
      </c>
      <c r="AF32" s="51" t="s">
        <v>106</v>
      </c>
      <c r="AG32" s="52" t="s">
        <v>258</v>
      </c>
      <c r="AH32" s="175">
        <f>VLOOKUP(AF32,Análisis!$B:$AN,4,0)</f>
        <v>3990</v>
      </c>
      <c r="AI32" s="176">
        <f>IF(VLOOKUP(AF32,Análisis!$B:$AN,15,0)=0,"Sin cambios",VLOOKUP(AF32,Análisis!$B:$AN,15,0))</f>
        <v>3990</v>
      </c>
      <c r="AJ32" s="177">
        <f>VLOOKUP(AF32,Análisis!$B:$AN,5,0)</f>
        <v>2</v>
      </c>
      <c r="AK32" s="176">
        <f>VLOOKUP(AF32,Análisis!$B:$AN,6,0)</f>
        <v>4990</v>
      </c>
      <c r="AL32" s="177">
        <f>VLOOKUP(AF32,Análisis!$B:$AN,7,0)</f>
        <v>2</v>
      </c>
      <c r="AM32" s="176">
        <f>VLOOKUP(AF32,Análisis!$B:$AN,8,0)</f>
        <v>3990</v>
      </c>
      <c r="AN32" s="178">
        <f>VLOOKUP(AF32,Análisis!$B:$AN,9,0)</f>
        <v>2</v>
      </c>
      <c r="AO32" s="175">
        <f>VLOOKUP(AF32,Análisis!$B:$AN,16,0)</f>
        <v>7490</v>
      </c>
      <c r="AP32" s="176">
        <f>IF(VLOOKUP(AF32,Análisis!$B:$AN,27,0)=0,"Sin cambios",VLOOKUP(AF32,Análisis!$B:$AN,27,0))</f>
        <v>8990</v>
      </c>
      <c r="AQ32" s="177">
        <f>VLOOKUP(AF32,Análisis!$B:$AN,17,0)</f>
        <v>3</v>
      </c>
      <c r="AR32" s="176">
        <f>VLOOKUP(AF32,Análisis!$B:$AN,18,0)</f>
        <v>7490</v>
      </c>
      <c r="AS32" s="177">
        <f>VLOOKUP(AF32,Análisis!$B:$AN,19,0)</f>
        <v>1</v>
      </c>
      <c r="AT32" s="176">
        <f>VLOOKUP(AF32,Análisis!$B:$AN,20,0)</f>
        <v>9990</v>
      </c>
      <c r="AU32" s="178">
        <f>VLOOKUP(AF32,Análisis!$B:$AN,21,0)</f>
        <v>2</v>
      </c>
      <c r="AV32" s="175">
        <f>VLOOKUP(AF32,Análisis!$B:$AN,28,0)</f>
        <v>11990</v>
      </c>
      <c r="AW32" s="176" t="str">
        <f>IF(VLOOKUP(AF32,Análisis!$B:$AN,39,0)=0,"Sin cambios",VLOOKUP(AF32,Análisis!$B:$AN,39,0))</f>
        <v>Sin cambios</v>
      </c>
      <c r="AX32" s="177">
        <f>VLOOKUP(AF32,Análisis!$B:$AN,29,0)</f>
        <v>2</v>
      </c>
      <c r="AY32" s="176">
        <f>VLOOKUP(AF32,Análisis!$B:$AN,30,0)</f>
        <v>11990</v>
      </c>
      <c r="AZ32" s="177">
        <f>VLOOKUP(AF32,Análisis!$B:$AN,31,0)</f>
        <v>7</v>
      </c>
      <c r="BA32" s="176">
        <f>VLOOKUP(AF32,Análisis!$B:$AN,32,0)</f>
        <v>9990</v>
      </c>
      <c r="BB32" s="178">
        <f>VLOOKUP(AF32,Análisis!$B:$AN,33,0)</f>
        <v>3</v>
      </c>
      <c r="BE32" s="64" t="s">
        <v>74</v>
      </c>
      <c r="BF32" s="236" t="s">
        <v>335</v>
      </c>
      <c r="BG32" s="211"/>
      <c r="BH32" s="166">
        <f t="shared" si="39"/>
        <v>11990</v>
      </c>
      <c r="BI32" s="65">
        <f t="shared" si="40"/>
        <v>5</v>
      </c>
      <c r="BJ32" s="167">
        <f t="shared" si="41"/>
        <v>11850</v>
      </c>
      <c r="BK32" s="61">
        <f t="shared" si="42"/>
        <v>4</v>
      </c>
      <c r="BL32" s="168">
        <f t="shared" si="43"/>
        <v>10990</v>
      </c>
      <c r="BM32" s="61">
        <f t="shared" si="44"/>
        <v>7</v>
      </c>
      <c r="BN32" s="166">
        <f t="shared" si="45"/>
        <v>21990</v>
      </c>
      <c r="BO32" s="65">
        <f t="shared" si="46"/>
        <v>8</v>
      </c>
      <c r="BP32" s="167">
        <f t="shared" si="47"/>
        <v>21990</v>
      </c>
      <c r="BQ32" s="61">
        <f t="shared" si="48"/>
        <v>4</v>
      </c>
      <c r="BR32" s="168">
        <f t="shared" si="49"/>
        <v>24990</v>
      </c>
      <c r="BS32" s="61">
        <f t="shared" si="50"/>
        <v>9</v>
      </c>
      <c r="BT32" s="166">
        <f t="shared" si="51"/>
        <v>29990</v>
      </c>
      <c r="BU32" s="65">
        <f t="shared" si="52"/>
        <v>5</v>
      </c>
      <c r="BV32" s="167">
        <f t="shared" si="53"/>
        <v>29990</v>
      </c>
      <c r="BW32" s="61">
        <f t="shared" si="54"/>
        <v>11</v>
      </c>
      <c r="BX32" s="168">
        <f t="shared" si="55"/>
        <v>24990</v>
      </c>
      <c r="BY32" s="61">
        <f t="shared" si="56"/>
        <v>9</v>
      </c>
    </row>
    <row r="33" spans="2:77" x14ac:dyDescent="0.25">
      <c r="B33" s="22">
        <v>334</v>
      </c>
      <c r="C33" s="22" t="s">
        <v>118</v>
      </c>
      <c r="D33" s="50" t="str">
        <f>IF(VLOOKUP(Resumen!C33,Análisis!B:AN,15,0)=0,"Sin cambios",VLOOKUP(Resumen!C33,Análisis!B:AN,15,0))</f>
        <v>Sin cambios</v>
      </c>
      <c r="E33" s="50" t="str">
        <f>IF(VLOOKUP(Resumen!C33,Análisis!B:AN,27,0)=0,"Sin cambios",VLOOKUP(Resumen!C33,Análisis!B:AN,27,0))</f>
        <v>Sin cambios</v>
      </c>
      <c r="F33" s="50" t="str">
        <f>IF(VLOOKUP(Resumen!C33,Análisis!B:AN,39,0)=0,"Sin cambios",VLOOKUP(Resumen!C33,Análisis!B:AN,39,0))</f>
        <v>Sin cambios</v>
      </c>
      <c r="G33" s="50" t="str">
        <f t="shared" si="0"/>
        <v>No</v>
      </c>
      <c r="I33" s="24" t="str">
        <f>Base!B18</f>
        <v>LA SERENA</v>
      </c>
      <c r="J33" s="169">
        <f>VLOOKUP(I33,Análisis!B:AN,4,0)</f>
        <v>6990</v>
      </c>
      <c r="K33" s="170" t="str">
        <f>IF(VLOOKUP(I33,Análisis!B:AN,15,0)=0,"Sin cambios",VLOOKUP(I33,Análisis!B:AN,15,0))</f>
        <v>Sin cambios</v>
      </c>
      <c r="L33" s="171">
        <f>VLOOKUP(I33,Análisis!B:AN,5,0)</f>
        <v>2</v>
      </c>
      <c r="M33" s="170">
        <f>VLOOKUP(I33,Análisis!B:AN,6,0)</f>
        <v>7500</v>
      </c>
      <c r="N33" s="171">
        <f>VLOOKUP(I33,Análisis!B:AN,7,0)</f>
        <v>2</v>
      </c>
      <c r="O33" s="170">
        <f>VLOOKUP(I33,Análisis!B:AN,8,0)</f>
        <v>4990</v>
      </c>
      <c r="P33" s="172">
        <f>VLOOKUP(I33,Análisis!B:AN,9,0)</f>
        <v>4</v>
      </c>
      <c r="Q33" s="169">
        <f>VLOOKUP(I33,Análisis!B:AN,16,0)</f>
        <v>15990</v>
      </c>
      <c r="R33" s="173" t="str">
        <f>IF(VLOOKUP(I33,Análisis!B:AN,27,0)=0,"Sin cambios",VLOOKUP(I33,Análisis!B:AN,27,0))</f>
        <v>Sin cambios</v>
      </c>
      <c r="S33" s="171">
        <f>VLOOKUP(I33,Análisis!B:AN,17,0)</f>
        <v>3</v>
      </c>
      <c r="T33" s="170">
        <f>VLOOKUP(I33,Análisis!B:AN,18,0)</f>
        <v>16500</v>
      </c>
      <c r="U33" s="171">
        <f>VLOOKUP(I33,Análisis!B:AN,19,0)</f>
        <v>2</v>
      </c>
      <c r="V33" s="170">
        <f>VLOOKUP(I33,Análisis!B:AN,20,0)</f>
        <v>14990</v>
      </c>
      <c r="W33" s="174">
        <f>VLOOKUP(I33,Análisis!B:AN,21,0)</f>
        <v>4</v>
      </c>
      <c r="X33" s="173">
        <f>VLOOKUP(I33,Análisis!B:AN,28,0)</f>
        <v>16990</v>
      </c>
      <c r="Y33" s="173" t="str">
        <f>IF(VLOOKUP(I33,Análisis!B:AN,39,0)=0,"Sin cambios",VLOOKUP(I33,Análisis!B:AN,39,0))</f>
        <v>Sin cambios</v>
      </c>
      <c r="Z33" s="171">
        <f>VLOOKUP(I33,Análisis!B:AN,29,0)</f>
        <v>2</v>
      </c>
      <c r="AA33" s="170">
        <f>VLOOKUP(I33,Análisis!B:AN,30,0)</f>
        <v>16500</v>
      </c>
      <c r="AB33" s="171">
        <f>VLOOKUP(I33,Análisis!B:AN,31,0)</f>
        <v>9</v>
      </c>
      <c r="AC33" s="170">
        <f>VLOOKUP(I33,Análisis!B:AN,32,0)</f>
        <v>14990</v>
      </c>
      <c r="AD33" s="174">
        <f>VLOOKUP(I33,Análisis!B:AN,33,0)</f>
        <v>4</v>
      </c>
      <c r="AF33" s="51" t="s">
        <v>107</v>
      </c>
      <c r="AG33" s="52" t="s">
        <v>260</v>
      </c>
      <c r="AH33" s="175">
        <f>VLOOKUP(AF33,Análisis!$B:$AN,4,0)</f>
        <v>4790</v>
      </c>
      <c r="AI33" s="176" t="str">
        <f>IF(VLOOKUP(AF33,Análisis!$B:$AN,15,0)=0,"Sin cambios",VLOOKUP(AF33,Análisis!$B:$AN,15,0))</f>
        <v>Sin cambios</v>
      </c>
      <c r="AJ33" s="177">
        <f>VLOOKUP(AF33,Análisis!$B:$AN,5,0)</f>
        <v>2</v>
      </c>
      <c r="AK33" s="176">
        <f>VLOOKUP(AF33,Análisis!$B:$AN,6,0)</f>
        <v>4850</v>
      </c>
      <c r="AL33" s="177">
        <f>VLOOKUP(AF33,Análisis!$B:$AN,7,0)</f>
        <v>1</v>
      </c>
      <c r="AM33" s="176">
        <f>VLOOKUP(AF33,Análisis!$B:$AN,8,0)</f>
        <v>3990</v>
      </c>
      <c r="AN33" s="178">
        <f>VLOOKUP(AF33,Análisis!$B:$AN,9,0)</f>
        <v>1</v>
      </c>
      <c r="AO33" s="175">
        <f>VLOOKUP(AF33,Análisis!$B:$AN,16,0)</f>
        <v>7790</v>
      </c>
      <c r="AP33" s="176" t="str">
        <f>IF(VLOOKUP(AF33,Análisis!$B:$AN,27,0)=0,"Sin cambios",VLOOKUP(AF33,Análisis!$B:$AN,27,0))</f>
        <v>Sin cambios</v>
      </c>
      <c r="AQ33" s="177">
        <f>VLOOKUP(AF33,Análisis!$B:$AN,17,0)</f>
        <v>3</v>
      </c>
      <c r="AR33" s="176">
        <f>VLOOKUP(AF33,Análisis!$B:$AN,18,0)</f>
        <v>7790</v>
      </c>
      <c r="AS33" s="177">
        <f>VLOOKUP(AF33,Análisis!$B:$AN,19,0)</f>
        <v>1</v>
      </c>
      <c r="AT33" s="176">
        <f>VLOOKUP(AF33,Análisis!$B:$AN,20,0)</f>
        <v>8990</v>
      </c>
      <c r="AU33" s="178">
        <f>VLOOKUP(AF33,Análisis!$B:$AN,21,0)</f>
        <v>1</v>
      </c>
      <c r="AV33" s="175">
        <f>VLOOKUP(AF33,Análisis!$B:$AN,28,0)</f>
        <v>9990</v>
      </c>
      <c r="AW33" s="176" t="str">
        <f>IF(VLOOKUP(AF33,Análisis!$B:$AN,39,0)=0,"Sin cambios",VLOOKUP(AF33,Análisis!$B:$AN,39,0))</f>
        <v>Sin cambios</v>
      </c>
      <c r="AX33" s="177">
        <f>VLOOKUP(AF33,Análisis!$B:$AN,29,0)</f>
        <v>2</v>
      </c>
      <c r="AY33" s="176">
        <f>VLOOKUP(AF33,Análisis!$B:$AN,30,0)</f>
        <v>9990</v>
      </c>
      <c r="AZ33" s="177">
        <f>VLOOKUP(AF33,Análisis!$B:$AN,31,0)</f>
        <v>5</v>
      </c>
      <c r="BA33" s="176">
        <f>VLOOKUP(AF33,Análisis!$B:$AN,32,0)</f>
        <v>8990</v>
      </c>
      <c r="BB33" s="178">
        <f>VLOOKUP(AF33,Análisis!$B:$AN,33,0)</f>
        <v>2</v>
      </c>
      <c r="BE33" s="64" t="s">
        <v>37</v>
      </c>
      <c r="BF33" s="236" t="s">
        <v>336</v>
      </c>
      <c r="BG33" s="211"/>
      <c r="BH33" s="166">
        <f t="shared" si="39"/>
        <v>9990</v>
      </c>
      <c r="BI33" s="65">
        <f t="shared" si="40"/>
        <v>4</v>
      </c>
      <c r="BJ33" s="167">
        <f t="shared" si="41"/>
        <v>9490</v>
      </c>
      <c r="BK33" s="61">
        <f t="shared" si="42"/>
        <v>3</v>
      </c>
      <c r="BL33" s="168">
        <f t="shared" si="43"/>
        <v>9990</v>
      </c>
      <c r="BM33" s="61">
        <f t="shared" si="44"/>
        <v>5</v>
      </c>
      <c r="BN33" s="166">
        <f t="shared" si="45"/>
        <v>21990</v>
      </c>
      <c r="BO33" s="65">
        <f t="shared" si="46"/>
        <v>5</v>
      </c>
      <c r="BP33" s="167">
        <f t="shared" si="47"/>
        <v>21990</v>
      </c>
      <c r="BQ33" s="61">
        <f t="shared" si="48"/>
        <v>3</v>
      </c>
      <c r="BR33" s="168">
        <f t="shared" si="49"/>
        <v>21990</v>
      </c>
      <c r="BS33" s="61">
        <f t="shared" si="50"/>
        <v>5</v>
      </c>
      <c r="BT33" s="166">
        <f t="shared" si="51"/>
        <v>29990</v>
      </c>
      <c r="BU33" s="65">
        <f t="shared" si="52"/>
        <v>4</v>
      </c>
      <c r="BV33" s="167">
        <f t="shared" si="53"/>
        <v>29990</v>
      </c>
      <c r="BW33" s="61">
        <f t="shared" si="54"/>
        <v>10</v>
      </c>
      <c r="BX33" s="168">
        <f t="shared" si="55"/>
        <v>21990</v>
      </c>
      <c r="BY33" s="61">
        <f t="shared" si="56"/>
        <v>8</v>
      </c>
    </row>
    <row r="34" spans="2:77" ht="15.75" customHeight="1" thickBot="1" x14ac:dyDescent="0.3">
      <c r="B34" s="22">
        <v>367</v>
      </c>
      <c r="C34" s="22" t="s">
        <v>146</v>
      </c>
      <c r="D34" s="50">
        <f>IF(VLOOKUP(Resumen!C34,Análisis!B:AN,15,0)=0,"Sin cambios",VLOOKUP(Resumen!C34,Análisis!B:AN,15,0))</f>
        <v>3990</v>
      </c>
      <c r="E34" s="50">
        <f>IF(VLOOKUP(Resumen!C34,Análisis!B:AN,27,0)=0,"Sin cambios",VLOOKUP(Resumen!C34,Análisis!B:AN,27,0))</f>
        <v>7990</v>
      </c>
      <c r="F34" s="50" t="str">
        <f>IF(VLOOKUP(Resumen!C34,Análisis!B:AN,39,0)=0,"Sin cambios",VLOOKUP(Resumen!C34,Análisis!B:AN,39,0))</f>
        <v>Sin cambios</v>
      </c>
      <c r="G34" s="50" t="str">
        <f t="shared" si="0"/>
        <v>Sí</v>
      </c>
      <c r="I34" s="25" t="str">
        <f>Base!B19</f>
        <v>VALDIVIA</v>
      </c>
      <c r="J34" s="179">
        <f>VLOOKUP(I34,Análisis!B:AN,4,0)</f>
        <v>8990</v>
      </c>
      <c r="K34" s="180" t="str">
        <f>IF(VLOOKUP(I34,Análisis!B:AN,15,0)=0,"Sin cambios",VLOOKUP(I34,Análisis!B:AN,15,0))</f>
        <v>Sin cambios</v>
      </c>
      <c r="L34" s="181">
        <f>VLOOKUP(I34,Análisis!B:AN,5,0)</f>
        <v>2</v>
      </c>
      <c r="M34" s="180">
        <f>VLOOKUP(I34,Análisis!B:AN,6,0)</f>
        <v>7990</v>
      </c>
      <c r="N34" s="181">
        <f>VLOOKUP(I34,Análisis!B:AN,7,0)</f>
        <v>3</v>
      </c>
      <c r="O34" s="180">
        <f>VLOOKUP(I34,Análisis!B:AN,8,0)</f>
        <v>6990</v>
      </c>
      <c r="P34" s="182">
        <f>VLOOKUP(I34,Análisis!B:AN,9,0)</f>
        <v>7</v>
      </c>
      <c r="Q34" s="179">
        <f>VLOOKUP(I34,Análisis!B:AN,16,0)</f>
        <v>15990</v>
      </c>
      <c r="R34" s="183">
        <f>IF(VLOOKUP(I34,Análisis!B:AN,27,0)=0,"Sin cambios",VLOOKUP(I34,Análisis!B:AN,27,0))</f>
        <v>16990</v>
      </c>
      <c r="S34" s="181">
        <f>VLOOKUP(I34,Análisis!B:AN,17,0)</f>
        <v>3</v>
      </c>
      <c r="T34" s="180">
        <f>VLOOKUP(I34,Análisis!B:AN,18,0)</f>
        <v>15990</v>
      </c>
      <c r="U34" s="181">
        <f>VLOOKUP(I34,Análisis!B:AN,19,0)</f>
        <v>11</v>
      </c>
      <c r="V34" s="180">
        <f>VLOOKUP(I34,Análisis!B:AN,20,0)</f>
        <v>19990</v>
      </c>
      <c r="W34" s="184">
        <f>VLOOKUP(I34,Análisis!B:AN,21,0)</f>
        <v>7</v>
      </c>
      <c r="X34" s="183">
        <f>VLOOKUP(I34,Análisis!B:AN,28,0)</f>
        <v>17990</v>
      </c>
      <c r="Y34" s="183">
        <f>IF(VLOOKUP(I34,Análisis!B:AN,39,0)=0,"Sin cambios",VLOOKUP(I34,Análisis!B:AN,39,0))</f>
        <v>17990</v>
      </c>
      <c r="Z34" s="181">
        <f>VLOOKUP(I34,Análisis!B:AN,29,0)</f>
        <v>3</v>
      </c>
      <c r="AA34" s="180">
        <f>VLOOKUP(I34,Análisis!B:AN,30,0)</f>
        <v>17990</v>
      </c>
      <c r="AB34" s="181">
        <f>VLOOKUP(I34,Análisis!B:AN,31,0)</f>
        <v>15</v>
      </c>
      <c r="AC34" s="180">
        <f>VLOOKUP(I34,Análisis!B:AN,32,0)</f>
        <v>19990</v>
      </c>
      <c r="AD34" s="184">
        <f>VLOOKUP(I34,Análisis!B:AN,33,0)</f>
        <v>9</v>
      </c>
      <c r="AF34" s="51" t="s">
        <v>108</v>
      </c>
      <c r="AG34" s="52" t="s">
        <v>260</v>
      </c>
      <c r="AH34" s="175">
        <f>VLOOKUP(AF34,Análisis!$B:$AN,4,0)</f>
        <v>4790</v>
      </c>
      <c r="AI34" s="176" t="str">
        <f>IF(VLOOKUP(AF34,Análisis!$B:$AN,15,0)=0,"Sin cambios",VLOOKUP(AF34,Análisis!$B:$AN,15,0))</f>
        <v>Sin cambios</v>
      </c>
      <c r="AJ34" s="177">
        <f>VLOOKUP(AF34,Análisis!$B:$AN,5,0)</f>
        <v>2</v>
      </c>
      <c r="AK34" s="176">
        <f>VLOOKUP(AF34,Análisis!$B:$AN,6,0)</f>
        <v>4850</v>
      </c>
      <c r="AL34" s="177">
        <f>VLOOKUP(AF34,Análisis!$B:$AN,7,0)</f>
        <v>1</v>
      </c>
      <c r="AM34" s="176">
        <f>VLOOKUP(AF34,Análisis!$B:$AN,8,0)</f>
        <v>3990</v>
      </c>
      <c r="AN34" s="178">
        <f>VLOOKUP(AF34,Análisis!$B:$AN,9,0)</f>
        <v>1</v>
      </c>
      <c r="AO34" s="175">
        <f>VLOOKUP(AF34,Análisis!$B:$AN,16,0)</f>
        <v>7790</v>
      </c>
      <c r="AP34" s="176" t="str">
        <f>IF(VLOOKUP(AF34,Análisis!$B:$AN,27,0)=0,"Sin cambios",VLOOKUP(AF34,Análisis!$B:$AN,27,0))</f>
        <v>Sin cambios</v>
      </c>
      <c r="AQ34" s="177">
        <f>VLOOKUP(AF34,Análisis!$B:$AN,17,0)</f>
        <v>3</v>
      </c>
      <c r="AR34" s="176">
        <f>VLOOKUP(AF34,Análisis!$B:$AN,18,0)</f>
        <v>7790</v>
      </c>
      <c r="AS34" s="177">
        <f>VLOOKUP(AF34,Análisis!$B:$AN,19,0)</f>
        <v>1</v>
      </c>
      <c r="AT34" s="176">
        <f>VLOOKUP(AF34,Análisis!$B:$AN,20,0)</f>
        <v>8990</v>
      </c>
      <c r="AU34" s="178">
        <f>VLOOKUP(AF34,Análisis!$B:$AN,21,0)</f>
        <v>1</v>
      </c>
      <c r="AV34" s="175">
        <f>VLOOKUP(AF34,Análisis!$B:$AN,28,0)</f>
        <v>9490</v>
      </c>
      <c r="AW34" s="176" t="str">
        <f>IF(VLOOKUP(AF34,Análisis!$B:$AN,39,0)=0,"Sin cambios",VLOOKUP(AF34,Análisis!$B:$AN,39,0))</f>
        <v>Sin cambios</v>
      </c>
      <c r="AX34" s="177">
        <f>VLOOKUP(AF34,Análisis!$B:$AN,29,0)</f>
        <v>2</v>
      </c>
      <c r="AY34" s="176">
        <f>VLOOKUP(AF34,Análisis!$B:$AN,30,0)</f>
        <v>9490</v>
      </c>
      <c r="AZ34" s="177">
        <f>VLOOKUP(AF34,Análisis!$B:$AN,31,0)</f>
        <v>5</v>
      </c>
      <c r="BA34" s="176">
        <f>VLOOKUP(AF34,Análisis!$B:$AN,32,0)</f>
        <v>8990</v>
      </c>
      <c r="BB34" s="178">
        <f>VLOOKUP(AF34,Análisis!$B:$AN,33,0)</f>
        <v>2</v>
      </c>
      <c r="BE34" s="64" t="s">
        <v>47</v>
      </c>
      <c r="BF34" s="236" t="s">
        <v>337</v>
      </c>
      <c r="BG34" s="211"/>
      <c r="BH34" s="166">
        <f t="shared" si="39"/>
        <v>9990</v>
      </c>
      <c r="BI34" s="65">
        <f t="shared" si="40"/>
        <v>4</v>
      </c>
      <c r="BJ34" s="167">
        <f t="shared" si="41"/>
        <v>8990</v>
      </c>
      <c r="BK34" s="61">
        <f t="shared" si="42"/>
        <v>2</v>
      </c>
      <c r="BL34" s="168">
        <f t="shared" si="43"/>
        <v>9990</v>
      </c>
      <c r="BM34" s="61">
        <f t="shared" si="44"/>
        <v>7</v>
      </c>
      <c r="BN34" s="166">
        <f t="shared" si="45"/>
        <v>12990</v>
      </c>
      <c r="BO34" s="65">
        <f t="shared" si="46"/>
        <v>7</v>
      </c>
      <c r="BP34" s="167">
        <f t="shared" si="47"/>
        <v>12990</v>
      </c>
      <c r="BQ34" s="61">
        <f t="shared" si="48"/>
        <v>2</v>
      </c>
      <c r="BR34" s="168">
        <f t="shared" si="49"/>
        <v>24990</v>
      </c>
      <c r="BS34" s="61">
        <f t="shared" si="50"/>
        <v>4</v>
      </c>
      <c r="BT34" s="166">
        <f t="shared" si="51"/>
        <v>16990</v>
      </c>
      <c r="BU34" s="65">
        <f t="shared" si="52"/>
        <v>4</v>
      </c>
      <c r="BV34" s="167">
        <f t="shared" si="53"/>
        <v>16990</v>
      </c>
      <c r="BW34" s="61">
        <f t="shared" si="54"/>
        <v>9</v>
      </c>
      <c r="BX34" s="168">
        <f t="shared" si="55"/>
        <v>24990</v>
      </c>
      <c r="BY34" s="61">
        <f t="shared" si="56"/>
        <v>7</v>
      </c>
    </row>
    <row r="35" spans="2:77" ht="15.75" customHeight="1" thickBot="1" x14ac:dyDescent="0.3">
      <c r="B35" s="22">
        <v>340</v>
      </c>
      <c r="C35" s="22" t="s">
        <v>124</v>
      </c>
      <c r="D35" s="50" t="str">
        <f>IF(VLOOKUP(Resumen!C35,Análisis!B:AN,15,0)=0,"Sin cambios",VLOOKUP(Resumen!C35,Análisis!B:AN,15,0))</f>
        <v>Sin cambios</v>
      </c>
      <c r="E35" s="50" t="str">
        <f>IF(VLOOKUP(Resumen!C35,Análisis!B:AN,27,0)=0,"Sin cambios",VLOOKUP(Resumen!C35,Análisis!B:AN,27,0))</f>
        <v>Sin cambios</v>
      </c>
      <c r="F35" s="50" t="str">
        <f>IF(VLOOKUP(Resumen!C35,Análisis!B:AN,39,0)=0,"Sin cambios",VLOOKUP(Resumen!C35,Análisis!B:AN,39,0))</f>
        <v>Sin cambios</v>
      </c>
      <c r="G35" s="50" t="str">
        <f t="shared" ref="G35:G66" si="57">IF(AND(D35="Sin cambios",E35="Sin cambios",F35="Sin cambios")=TRUE,"No","Sí")</f>
        <v>No</v>
      </c>
      <c r="J35" s="185" t="s">
        <v>315</v>
      </c>
      <c r="K35" s="186"/>
      <c r="L35" s="187"/>
      <c r="M35" s="186"/>
      <c r="N35" s="187"/>
      <c r="O35" s="186"/>
      <c r="P35" s="187"/>
      <c r="Q35" s="186"/>
      <c r="R35" s="186"/>
      <c r="S35" s="187"/>
      <c r="T35" s="186"/>
      <c r="U35" s="187"/>
      <c r="V35" s="186"/>
      <c r="W35" s="187"/>
      <c r="X35" s="186"/>
      <c r="Y35" s="186"/>
      <c r="Z35" s="187"/>
      <c r="AA35" s="186"/>
      <c r="AB35" s="187"/>
      <c r="AC35" s="186"/>
      <c r="AD35" s="187"/>
      <c r="AF35" s="51" t="s">
        <v>109</v>
      </c>
      <c r="AG35" s="52" t="s">
        <v>258</v>
      </c>
      <c r="AH35" s="175">
        <f>VLOOKUP(AF35,Análisis!$B:$AN,4,0)</f>
        <v>3990</v>
      </c>
      <c r="AI35" s="176" t="str">
        <f>IF(VLOOKUP(AF35,Análisis!$B:$AN,15,0)=0,"Sin cambios",VLOOKUP(AF35,Análisis!$B:$AN,15,0))</f>
        <v>Sin cambios</v>
      </c>
      <c r="AJ35" s="177">
        <f>VLOOKUP(AF35,Análisis!$B:$AN,5,0)</f>
        <v>2</v>
      </c>
      <c r="AK35" s="176">
        <f>VLOOKUP(AF35,Análisis!$B:$AN,6,0)</f>
        <v>4490</v>
      </c>
      <c r="AL35" s="177">
        <f>VLOOKUP(AF35,Análisis!$B:$AN,7,0)</f>
        <v>2</v>
      </c>
      <c r="AM35" s="176">
        <f>VLOOKUP(AF35,Análisis!$B:$AN,8,0)</f>
        <v>3990</v>
      </c>
      <c r="AN35" s="178">
        <f>VLOOKUP(AF35,Análisis!$B:$AN,9,0)</f>
        <v>1</v>
      </c>
      <c r="AO35" s="175">
        <f>VLOOKUP(AF35,Análisis!$B:$AN,16,0)</f>
        <v>7990</v>
      </c>
      <c r="AP35" s="176" t="str">
        <f>IF(VLOOKUP(AF35,Análisis!$B:$AN,27,0)=0,"Sin cambios",VLOOKUP(AF35,Análisis!$B:$AN,27,0))</f>
        <v>Sin cambios</v>
      </c>
      <c r="AQ35" s="177">
        <f>VLOOKUP(AF35,Análisis!$B:$AN,17,0)</f>
        <v>3</v>
      </c>
      <c r="AR35" s="176">
        <f>VLOOKUP(AF35,Análisis!$B:$AN,18,0)</f>
        <v>7990</v>
      </c>
      <c r="AS35" s="177">
        <f>VLOOKUP(AF35,Análisis!$B:$AN,19,0)</f>
        <v>1</v>
      </c>
      <c r="AT35" s="176">
        <f>VLOOKUP(AF35,Análisis!$B:$AN,20,0)</f>
        <v>9990</v>
      </c>
      <c r="AU35" s="178">
        <f>VLOOKUP(AF35,Análisis!$B:$AN,21,0)</f>
        <v>2</v>
      </c>
      <c r="AV35" s="175">
        <f>VLOOKUP(AF35,Análisis!$B:$AN,28,0)</f>
        <v>10990</v>
      </c>
      <c r="AW35" s="176">
        <f>IF(VLOOKUP(AF35,Análisis!$B:$AN,39,0)=0,"Sin cambios",VLOOKUP(AF35,Análisis!$B:$AN,39,0))</f>
        <v>11990</v>
      </c>
      <c r="AX35" s="177">
        <f>VLOOKUP(AF35,Análisis!$B:$AN,29,0)</f>
        <v>2</v>
      </c>
      <c r="AY35" s="176">
        <f>VLOOKUP(AF35,Análisis!$B:$AN,30,0)</f>
        <v>10990</v>
      </c>
      <c r="AZ35" s="177">
        <f>VLOOKUP(AF35,Análisis!$B:$AN,31,0)</f>
        <v>7</v>
      </c>
      <c r="BA35" s="176">
        <f>VLOOKUP(AF35,Análisis!$B:$AN,32,0)</f>
        <v>9990</v>
      </c>
      <c r="BB35" s="178">
        <f>VLOOKUP(AF35,Análisis!$B:$AN,33,0)</f>
        <v>4</v>
      </c>
      <c r="BE35" s="64" t="s">
        <v>50</v>
      </c>
      <c r="BF35" s="236" t="s">
        <v>338</v>
      </c>
      <c r="BG35" s="211"/>
      <c r="BH35" s="166">
        <f t="shared" si="39"/>
        <v>14490</v>
      </c>
      <c r="BI35" s="65">
        <f t="shared" si="40"/>
        <v>12</v>
      </c>
      <c r="BJ35" s="167">
        <f t="shared" si="41"/>
        <v>14550</v>
      </c>
      <c r="BK35" s="61">
        <f t="shared" si="42"/>
        <v>11</v>
      </c>
      <c r="BL35" s="168" t="str">
        <f t="shared" si="43"/>
        <v>Sin datos</v>
      </c>
      <c r="BM35" s="61" t="str">
        <f t="shared" si="44"/>
        <v>Sin datos</v>
      </c>
      <c r="BN35" s="166">
        <f t="shared" si="45"/>
        <v>29990</v>
      </c>
      <c r="BO35" s="65">
        <f t="shared" si="46"/>
        <v>14</v>
      </c>
      <c r="BP35" s="167">
        <f t="shared" si="47"/>
        <v>29990</v>
      </c>
      <c r="BQ35" s="61">
        <f t="shared" si="48"/>
        <v>11</v>
      </c>
      <c r="BR35" s="168" t="str">
        <f t="shared" si="49"/>
        <v>Sin datos</v>
      </c>
      <c r="BS35" s="61" t="str">
        <f t="shared" si="50"/>
        <v>Sin datos</v>
      </c>
      <c r="BT35" s="166">
        <f t="shared" si="51"/>
        <v>52990</v>
      </c>
      <c r="BU35" s="65">
        <f t="shared" si="52"/>
        <v>14</v>
      </c>
      <c r="BV35" s="167">
        <f t="shared" si="53"/>
        <v>97500</v>
      </c>
      <c r="BW35" s="61">
        <f t="shared" si="54"/>
        <v>18</v>
      </c>
      <c r="BX35" s="168" t="str">
        <f t="shared" si="55"/>
        <v>Sin datos</v>
      </c>
      <c r="BY35" s="61" t="str">
        <f t="shared" si="56"/>
        <v>Sin datos</v>
      </c>
    </row>
    <row r="36" spans="2:77" ht="15.75" customHeight="1" thickBot="1" x14ac:dyDescent="0.3">
      <c r="B36" s="22">
        <v>350</v>
      </c>
      <c r="C36" s="22" t="s">
        <v>270</v>
      </c>
      <c r="D36" s="50">
        <f>IF(VLOOKUP(Resumen!C36,Análisis!B:AN,15,0)=0,"Sin cambios",VLOOKUP(Resumen!C36,Análisis!B:AN,15,0))</f>
        <v>3990</v>
      </c>
      <c r="E36" s="50">
        <f>IF(VLOOKUP(Resumen!C36,Análisis!B:AN,27,0)=0,"Sin cambios",VLOOKUP(Resumen!C36,Análisis!B:AN,27,0))</f>
        <v>8990</v>
      </c>
      <c r="F36" s="50" t="str">
        <f>IF(VLOOKUP(Resumen!C36,Análisis!B:AN,39,0)=0,"Sin cambios",VLOOKUP(Resumen!C36,Análisis!B:AN,39,0))</f>
        <v>Sin cambios</v>
      </c>
      <c r="G36" s="50" t="str">
        <f t="shared" si="57"/>
        <v>Sí</v>
      </c>
      <c r="J36" s="242" t="e">
        <f>J2</f>
        <v>#N/A</v>
      </c>
      <c r="K36" s="211"/>
      <c r="L36" s="211"/>
      <c r="M36" s="211"/>
      <c r="N36" s="211"/>
      <c r="O36" s="211"/>
      <c r="P36" s="211"/>
      <c r="Q36" s="242" t="e">
        <f>Q2</f>
        <v>#N/A</v>
      </c>
      <c r="R36" s="211"/>
      <c r="S36" s="211"/>
      <c r="T36" s="211"/>
      <c r="U36" s="211"/>
      <c r="V36" s="211"/>
      <c r="W36" s="211"/>
      <c r="X36" s="243" t="e">
        <f>X2</f>
        <v>#N/A</v>
      </c>
      <c r="Y36" s="211"/>
      <c r="Z36" s="211"/>
      <c r="AA36" s="211"/>
      <c r="AB36" s="211"/>
      <c r="AC36" s="211"/>
      <c r="AD36" s="211"/>
      <c r="AF36" s="51" t="s">
        <v>110</v>
      </c>
      <c r="AG36" s="52" t="s">
        <v>260</v>
      </c>
      <c r="AH36" s="175">
        <f>VLOOKUP(AF36,Análisis!$B:$AN,4,0)</f>
        <v>4790</v>
      </c>
      <c r="AI36" s="176" t="str">
        <f>IF(VLOOKUP(AF36,Análisis!$B:$AN,15,0)=0,"Sin cambios",VLOOKUP(AF36,Análisis!$B:$AN,15,0))</f>
        <v>Sin cambios</v>
      </c>
      <c r="AJ36" s="177">
        <f>VLOOKUP(AF36,Análisis!$B:$AN,5,0)</f>
        <v>2</v>
      </c>
      <c r="AK36" s="176">
        <f>VLOOKUP(AF36,Análisis!$B:$AN,6,0)</f>
        <v>4850</v>
      </c>
      <c r="AL36" s="177">
        <f>VLOOKUP(AF36,Análisis!$B:$AN,7,0)</f>
        <v>1</v>
      </c>
      <c r="AM36" s="176">
        <f>VLOOKUP(AF36,Análisis!$B:$AN,8,0)</f>
        <v>3990</v>
      </c>
      <c r="AN36" s="178">
        <f>VLOOKUP(AF36,Análisis!$B:$AN,9,0)</f>
        <v>1</v>
      </c>
      <c r="AO36" s="175">
        <f>VLOOKUP(AF36,Análisis!$B:$AN,16,0)</f>
        <v>7790</v>
      </c>
      <c r="AP36" s="176" t="str">
        <f>IF(VLOOKUP(AF36,Análisis!$B:$AN,27,0)=0,"Sin cambios",VLOOKUP(AF36,Análisis!$B:$AN,27,0))</f>
        <v>Sin cambios</v>
      </c>
      <c r="AQ36" s="177">
        <f>VLOOKUP(AF36,Análisis!$B:$AN,17,0)</f>
        <v>3</v>
      </c>
      <c r="AR36" s="176">
        <f>VLOOKUP(AF36,Análisis!$B:$AN,18,0)</f>
        <v>7790</v>
      </c>
      <c r="AS36" s="177">
        <f>VLOOKUP(AF36,Análisis!$B:$AN,19,0)</f>
        <v>1</v>
      </c>
      <c r="AT36" s="176">
        <f>VLOOKUP(AF36,Análisis!$B:$AN,20,0)</f>
        <v>8990</v>
      </c>
      <c r="AU36" s="178">
        <f>VLOOKUP(AF36,Análisis!$B:$AN,21,0)</f>
        <v>1</v>
      </c>
      <c r="AV36" s="175">
        <f>VLOOKUP(AF36,Análisis!$B:$AN,28,0)</f>
        <v>9990</v>
      </c>
      <c r="AW36" s="176" t="str">
        <f>IF(VLOOKUP(AF36,Análisis!$B:$AN,39,0)=0,"Sin cambios",VLOOKUP(AF36,Análisis!$B:$AN,39,0))</f>
        <v>Sin cambios</v>
      </c>
      <c r="AX36" s="177">
        <f>VLOOKUP(AF36,Análisis!$B:$AN,29,0)</f>
        <v>2</v>
      </c>
      <c r="AY36" s="176">
        <f>VLOOKUP(AF36,Análisis!$B:$AN,30,0)</f>
        <v>9990</v>
      </c>
      <c r="AZ36" s="177">
        <f>VLOOKUP(AF36,Análisis!$B:$AN,31,0)</f>
        <v>5</v>
      </c>
      <c r="BA36" s="176">
        <f>VLOOKUP(AF36,Análisis!$B:$AN,32,0)</f>
        <v>8990</v>
      </c>
      <c r="BB36" s="178">
        <f>VLOOKUP(AF36,Análisis!$B:$AN,33,0)</f>
        <v>2</v>
      </c>
      <c r="BE36" s="64" t="s">
        <v>72</v>
      </c>
      <c r="BF36" s="236" t="s">
        <v>339</v>
      </c>
      <c r="BG36" s="211"/>
      <c r="BH36" s="166">
        <f t="shared" si="39"/>
        <v>9990</v>
      </c>
      <c r="BI36" s="65">
        <f t="shared" si="40"/>
        <v>14</v>
      </c>
      <c r="BJ36" s="167">
        <f t="shared" si="41"/>
        <v>9790</v>
      </c>
      <c r="BK36" s="61">
        <f t="shared" si="42"/>
        <v>14</v>
      </c>
      <c r="BL36" s="168" t="str">
        <f t="shared" si="43"/>
        <v>Sin datos</v>
      </c>
      <c r="BM36" s="61" t="str">
        <f t="shared" si="44"/>
        <v>Sin datos</v>
      </c>
      <c r="BN36" s="166">
        <f t="shared" si="45"/>
        <v>39990</v>
      </c>
      <c r="BO36" s="65">
        <f t="shared" si="46"/>
        <v>14</v>
      </c>
      <c r="BP36" s="167" t="str">
        <f t="shared" si="47"/>
        <v>Sin datos</v>
      </c>
      <c r="BQ36" s="61" t="str">
        <f t="shared" si="48"/>
        <v>Sin datos</v>
      </c>
      <c r="BR36" s="168" t="str">
        <f t="shared" si="49"/>
        <v>Sin datos</v>
      </c>
      <c r="BS36" s="61" t="str">
        <f t="shared" si="50"/>
        <v>Sin datos</v>
      </c>
      <c r="BT36" s="166">
        <f t="shared" si="51"/>
        <v>79990</v>
      </c>
      <c r="BU36" s="65">
        <f t="shared" si="52"/>
        <v>14</v>
      </c>
      <c r="BV36" s="167">
        <f t="shared" si="53"/>
        <v>36990</v>
      </c>
      <c r="BW36" s="61">
        <f t="shared" si="54"/>
        <v>21</v>
      </c>
      <c r="BX36" s="168" t="str">
        <f t="shared" si="55"/>
        <v>Sin datos</v>
      </c>
      <c r="BY36" s="61" t="str">
        <f t="shared" si="56"/>
        <v>Sin datos</v>
      </c>
    </row>
    <row r="37" spans="2:77" ht="15.75" customHeight="1" thickBot="1" x14ac:dyDescent="0.3">
      <c r="B37" s="22">
        <v>336</v>
      </c>
      <c r="C37" s="22" t="s">
        <v>120</v>
      </c>
      <c r="D37" s="50" t="str">
        <f>IF(VLOOKUP(Resumen!C37,Análisis!B:AN,15,0)=0,"Sin cambios",VLOOKUP(Resumen!C37,Análisis!B:AN,15,0))</f>
        <v>Sin cambios</v>
      </c>
      <c r="E37" s="50" t="str">
        <f>IF(VLOOKUP(Resumen!C37,Análisis!B:AN,27,0)=0,"Sin cambios",VLOOKUP(Resumen!C37,Análisis!B:AN,27,0))</f>
        <v>Sin cambios</v>
      </c>
      <c r="F37" s="50">
        <f>IF(VLOOKUP(Resumen!C37,Análisis!B:AN,39,0)=0,"Sin cambios",VLOOKUP(Resumen!C37,Análisis!B:AN,39,0))</f>
        <v>11990</v>
      </c>
      <c r="G37" s="50" t="str">
        <f t="shared" si="57"/>
        <v>Sí</v>
      </c>
      <c r="J37" s="244" t="s">
        <v>280</v>
      </c>
      <c r="K37" s="211"/>
      <c r="L37" s="211"/>
      <c r="M37" s="245" t="s">
        <v>281</v>
      </c>
      <c r="N37" s="211"/>
      <c r="O37" s="246" t="s">
        <v>282</v>
      </c>
      <c r="P37" s="211"/>
      <c r="Q37" s="244" t="s">
        <v>280</v>
      </c>
      <c r="R37" s="211"/>
      <c r="S37" s="211"/>
      <c r="T37" s="245" t="s">
        <v>281</v>
      </c>
      <c r="U37" s="211"/>
      <c r="V37" s="246" t="s">
        <v>282</v>
      </c>
      <c r="W37" s="211"/>
      <c r="X37" s="247" t="s">
        <v>280</v>
      </c>
      <c r="Y37" s="211"/>
      <c r="Z37" s="211"/>
      <c r="AA37" s="245" t="s">
        <v>281</v>
      </c>
      <c r="AB37" s="211"/>
      <c r="AC37" s="246" t="s">
        <v>282</v>
      </c>
      <c r="AD37" s="211"/>
      <c r="AF37" s="51" t="s">
        <v>111</v>
      </c>
      <c r="AG37" s="52" t="s">
        <v>260</v>
      </c>
      <c r="AH37" s="175">
        <f>VLOOKUP(AF37,Análisis!$B:$AN,4,0)</f>
        <v>4490</v>
      </c>
      <c r="AI37" s="176" t="str">
        <f>IF(VLOOKUP(AF37,Análisis!$B:$AN,15,0)=0,"Sin cambios",VLOOKUP(AF37,Análisis!$B:$AN,15,0))</f>
        <v>Sin cambios</v>
      </c>
      <c r="AJ37" s="177">
        <f>VLOOKUP(AF37,Análisis!$B:$AN,5,0)</f>
        <v>2</v>
      </c>
      <c r="AK37" s="176">
        <f>VLOOKUP(AF37,Análisis!$B:$AN,6,0)</f>
        <v>4490</v>
      </c>
      <c r="AL37" s="177">
        <f>VLOOKUP(AF37,Análisis!$B:$AN,7,0)</f>
        <v>1</v>
      </c>
      <c r="AM37" s="176">
        <f>VLOOKUP(AF37,Análisis!$B:$AN,8,0)</f>
        <v>3990</v>
      </c>
      <c r="AN37" s="178">
        <f>VLOOKUP(AF37,Análisis!$B:$AN,9,0)</f>
        <v>1</v>
      </c>
      <c r="AO37" s="175">
        <f>VLOOKUP(AF37,Análisis!$B:$AN,16,0)</f>
        <v>7490</v>
      </c>
      <c r="AP37" s="176" t="str">
        <f>IF(VLOOKUP(AF37,Análisis!$B:$AN,27,0)=0,"Sin cambios",VLOOKUP(AF37,Análisis!$B:$AN,27,0))</f>
        <v>Sin cambios</v>
      </c>
      <c r="AQ37" s="177">
        <f>VLOOKUP(AF37,Análisis!$B:$AN,17,0)</f>
        <v>3</v>
      </c>
      <c r="AR37" s="176">
        <f>VLOOKUP(AF37,Análisis!$B:$AN,18,0)</f>
        <v>7490</v>
      </c>
      <c r="AS37" s="177">
        <f>VLOOKUP(AF37,Análisis!$B:$AN,19,0)</f>
        <v>1</v>
      </c>
      <c r="AT37" s="176">
        <f>VLOOKUP(AF37,Análisis!$B:$AN,20,0)</f>
        <v>8990</v>
      </c>
      <c r="AU37" s="178">
        <f>VLOOKUP(AF37,Análisis!$B:$AN,21,0)</f>
        <v>1</v>
      </c>
      <c r="AV37" s="175">
        <f>VLOOKUP(AF37,Análisis!$B:$AN,28,0)</f>
        <v>9990</v>
      </c>
      <c r="AW37" s="176" t="str">
        <f>IF(VLOOKUP(AF37,Análisis!$B:$AN,39,0)=0,"Sin cambios",VLOOKUP(AF37,Análisis!$B:$AN,39,0))</f>
        <v>Sin cambios</v>
      </c>
      <c r="AX37" s="177">
        <f>VLOOKUP(AF37,Análisis!$B:$AN,29,0)</f>
        <v>2</v>
      </c>
      <c r="AY37" s="176">
        <f>VLOOKUP(AF37,Análisis!$B:$AN,30,0)</f>
        <v>9990</v>
      </c>
      <c r="AZ37" s="177">
        <f>VLOOKUP(AF37,Análisis!$B:$AN,31,0)</f>
        <v>5</v>
      </c>
      <c r="BA37" s="176">
        <f>VLOOKUP(AF37,Análisis!$B:$AN,32,0)</f>
        <v>8990</v>
      </c>
      <c r="BB37" s="178">
        <f>VLOOKUP(AF37,Análisis!$B:$AN,33,0)</f>
        <v>2</v>
      </c>
      <c r="BE37" s="62"/>
      <c r="BF37" s="235" t="s">
        <v>340</v>
      </c>
      <c r="BG37" s="211"/>
      <c r="BH37" s="194">
        <f t="shared" ref="BH37:BY37" si="58">AVERAGE(BH31:BH36)</f>
        <v>11240</v>
      </c>
      <c r="BI37" s="195">
        <f t="shared" si="58"/>
        <v>7.333333333333333</v>
      </c>
      <c r="BJ37" s="194">
        <f t="shared" si="58"/>
        <v>10943.333333333334</v>
      </c>
      <c r="BK37" s="196">
        <f t="shared" si="58"/>
        <v>6.333333333333333</v>
      </c>
      <c r="BL37" s="197">
        <f t="shared" si="58"/>
        <v>10490</v>
      </c>
      <c r="BM37" s="196">
        <f t="shared" si="58"/>
        <v>6.5</v>
      </c>
      <c r="BN37" s="194">
        <f t="shared" si="58"/>
        <v>24823.333333333332</v>
      </c>
      <c r="BO37" s="195">
        <f t="shared" si="58"/>
        <v>9.1666666666666661</v>
      </c>
      <c r="BP37" s="194">
        <f t="shared" si="58"/>
        <v>21790</v>
      </c>
      <c r="BQ37" s="196">
        <f t="shared" si="58"/>
        <v>5</v>
      </c>
      <c r="BR37" s="197">
        <f t="shared" si="58"/>
        <v>24240</v>
      </c>
      <c r="BS37" s="196">
        <f t="shared" si="58"/>
        <v>6.25</v>
      </c>
      <c r="BT37" s="194">
        <f t="shared" si="58"/>
        <v>39656.666666666664</v>
      </c>
      <c r="BU37" s="195">
        <f t="shared" si="58"/>
        <v>7.666666666666667</v>
      </c>
      <c r="BV37" s="194">
        <f t="shared" si="58"/>
        <v>39908.333333333336</v>
      </c>
      <c r="BW37" s="196">
        <f t="shared" si="58"/>
        <v>13.333333333333334</v>
      </c>
      <c r="BX37" s="197">
        <f t="shared" si="58"/>
        <v>24240</v>
      </c>
      <c r="BY37" s="196">
        <f t="shared" si="58"/>
        <v>8.25</v>
      </c>
    </row>
    <row r="38" spans="2:77" ht="35.1" customHeight="1" thickBot="1" x14ac:dyDescent="0.3">
      <c r="B38" s="22">
        <v>333</v>
      </c>
      <c r="C38" s="22" t="s">
        <v>117</v>
      </c>
      <c r="D38" s="50" t="str">
        <f>IF(VLOOKUP(Resumen!C38,Análisis!B:AN,15,0)=0,"Sin cambios",VLOOKUP(Resumen!C38,Análisis!B:AN,15,0))</f>
        <v>Sin cambios</v>
      </c>
      <c r="E38" s="50" t="str">
        <f>IF(VLOOKUP(Resumen!C38,Análisis!B:AN,27,0)=0,"Sin cambios",VLOOKUP(Resumen!C38,Análisis!B:AN,27,0))</f>
        <v>Sin cambios</v>
      </c>
      <c r="F38" s="50" t="str">
        <f>IF(VLOOKUP(Resumen!C38,Análisis!B:AN,39,0)=0,"Sin cambios",VLOOKUP(Resumen!C38,Análisis!B:AN,39,0))</f>
        <v>Sin cambios</v>
      </c>
      <c r="G38" s="50" t="str">
        <f t="shared" si="57"/>
        <v>No</v>
      </c>
      <c r="J38" s="147" t="s">
        <v>301</v>
      </c>
      <c r="K38" s="147" t="s">
        <v>302</v>
      </c>
      <c r="L38" s="148" t="s">
        <v>286</v>
      </c>
      <c r="M38" s="149" t="s">
        <v>285</v>
      </c>
      <c r="N38" s="148" t="s">
        <v>286</v>
      </c>
      <c r="O38" s="149" t="s">
        <v>285</v>
      </c>
      <c r="P38" s="148" t="s">
        <v>286</v>
      </c>
      <c r="Q38" s="147" t="s">
        <v>301</v>
      </c>
      <c r="R38" s="147" t="s">
        <v>302</v>
      </c>
      <c r="S38" s="148" t="s">
        <v>286</v>
      </c>
      <c r="T38" s="149" t="s">
        <v>285</v>
      </c>
      <c r="U38" s="148" t="s">
        <v>286</v>
      </c>
      <c r="V38" s="149" t="s">
        <v>285</v>
      </c>
      <c r="W38" s="148" t="s">
        <v>286</v>
      </c>
      <c r="X38" s="147" t="s">
        <v>301</v>
      </c>
      <c r="Y38" s="147" t="s">
        <v>302</v>
      </c>
      <c r="Z38" s="148" t="s">
        <v>286</v>
      </c>
      <c r="AA38" s="149" t="s">
        <v>285</v>
      </c>
      <c r="AB38" s="148" t="s">
        <v>286</v>
      </c>
      <c r="AC38" s="149" t="s">
        <v>285</v>
      </c>
      <c r="AD38" s="150" t="s">
        <v>286</v>
      </c>
      <c r="AF38" s="51" t="s">
        <v>112</v>
      </c>
      <c r="AG38" s="52" t="s">
        <v>260</v>
      </c>
      <c r="AH38" s="175">
        <f>VLOOKUP(AF38,Análisis!$B:$AN,4,0)</f>
        <v>3990</v>
      </c>
      <c r="AI38" s="176" t="str">
        <f>IF(VLOOKUP(AF38,Análisis!$B:$AN,15,0)=0,"Sin cambios",VLOOKUP(AF38,Análisis!$B:$AN,15,0))</f>
        <v>Sin cambios</v>
      </c>
      <c r="AJ38" s="177">
        <f>VLOOKUP(AF38,Análisis!$B:$AN,5,0)</f>
        <v>2</v>
      </c>
      <c r="AK38" s="176">
        <f>VLOOKUP(AF38,Análisis!$B:$AN,6,0)</f>
        <v>3990</v>
      </c>
      <c r="AL38" s="177">
        <f>VLOOKUP(AF38,Análisis!$B:$AN,7,0)</f>
        <v>1</v>
      </c>
      <c r="AM38" s="176">
        <f>VLOOKUP(AF38,Análisis!$B:$AN,8,0)</f>
        <v>3990</v>
      </c>
      <c r="AN38" s="178">
        <f>VLOOKUP(AF38,Análisis!$B:$AN,9,0)</f>
        <v>1</v>
      </c>
      <c r="AO38" s="175">
        <f>VLOOKUP(AF38,Análisis!$B:$AN,16,0)</f>
        <v>7790</v>
      </c>
      <c r="AP38" s="176" t="str">
        <f>IF(VLOOKUP(AF38,Análisis!$B:$AN,27,0)=0,"Sin cambios",VLOOKUP(AF38,Análisis!$B:$AN,27,0))</f>
        <v>Sin cambios</v>
      </c>
      <c r="AQ38" s="177">
        <f>VLOOKUP(AF38,Análisis!$B:$AN,17,0)</f>
        <v>3</v>
      </c>
      <c r="AR38" s="176">
        <f>VLOOKUP(AF38,Análisis!$B:$AN,18,0)</f>
        <v>7790</v>
      </c>
      <c r="AS38" s="177">
        <f>VLOOKUP(AF38,Análisis!$B:$AN,19,0)</f>
        <v>1</v>
      </c>
      <c r="AT38" s="176">
        <f>VLOOKUP(AF38,Análisis!$B:$AN,20,0)</f>
        <v>8990</v>
      </c>
      <c r="AU38" s="178">
        <f>VLOOKUP(AF38,Análisis!$B:$AN,21,0)</f>
        <v>1</v>
      </c>
      <c r="AV38" s="175">
        <f>VLOOKUP(AF38,Análisis!$B:$AN,28,0)</f>
        <v>9990</v>
      </c>
      <c r="AW38" s="176" t="str">
        <f>IF(VLOOKUP(AF38,Análisis!$B:$AN,39,0)=0,"Sin cambios",VLOOKUP(AF38,Análisis!$B:$AN,39,0))</f>
        <v>Sin cambios</v>
      </c>
      <c r="AX38" s="177">
        <f>VLOOKUP(AF38,Análisis!$B:$AN,29,0)</f>
        <v>2</v>
      </c>
      <c r="AY38" s="176">
        <f>VLOOKUP(AF38,Análisis!$B:$AN,30,0)</f>
        <v>9990</v>
      </c>
      <c r="AZ38" s="177">
        <f>VLOOKUP(AF38,Análisis!$B:$AN,31,0)</f>
        <v>5</v>
      </c>
      <c r="BA38" s="176">
        <f>VLOOKUP(AF38,Análisis!$B:$AN,32,0)</f>
        <v>8990</v>
      </c>
      <c r="BB38" s="178">
        <f>VLOOKUP(AF38,Análisis!$B:$AN,33,0)</f>
        <v>2</v>
      </c>
    </row>
    <row r="39" spans="2:77" ht="39" customHeight="1" thickBot="1" x14ac:dyDescent="0.3">
      <c r="B39" s="22">
        <v>319</v>
      </c>
      <c r="C39" s="22" t="s">
        <v>107</v>
      </c>
      <c r="D39" s="50" t="str">
        <f>IF(VLOOKUP(Resumen!C39,Análisis!B:AN,15,0)=0,"Sin cambios",VLOOKUP(Resumen!C39,Análisis!B:AN,15,0))</f>
        <v>Sin cambios</v>
      </c>
      <c r="E39" s="50" t="str">
        <f>IF(VLOOKUP(Resumen!C39,Análisis!B:AN,27,0)=0,"Sin cambios",VLOOKUP(Resumen!C39,Análisis!B:AN,27,0))</f>
        <v>Sin cambios</v>
      </c>
      <c r="F39" s="50" t="str">
        <f>IF(VLOOKUP(Resumen!C39,Análisis!B:AN,39,0)=0,"Sin cambios",VLOOKUP(Resumen!C39,Análisis!B:AN,39,0))</f>
        <v>Sin cambios</v>
      </c>
      <c r="G39" s="50" t="str">
        <f t="shared" si="57"/>
        <v>No</v>
      </c>
      <c r="I39" s="21" t="s">
        <v>341</v>
      </c>
      <c r="J39" s="188">
        <f>SUMIF(Análisis!$C:$C,"Regiones",Análisis!E:E)/COUNTIF(Análisis!$C:$C,"Regiones")</f>
        <v>2229340</v>
      </c>
      <c r="K39" s="189">
        <f>SUMIF(Análisis!$C:$C,"Regiones",Análisis!P:P)/COUNTIF(Análisis!$C:$C,"Regiones")</f>
        <v>818.4</v>
      </c>
      <c r="L39" s="190">
        <f>SUMIF(Análisis!$C:$C,"Regiones",Análisis!F:F)/COUNTIF(Análisis!$C:$C,"Regiones")</f>
        <v>3.72</v>
      </c>
      <c r="M39" s="191">
        <f>SUMIF(Análisis!$C:$C,"Regiones",Análisis!G:G)/COUNTIF(Análisis!$C:$C,"Regiones")</f>
        <v>7177.8</v>
      </c>
      <c r="N39" s="190">
        <f>SUMIF(Análisis!$C:$C,"Regiones",Análisis!H:H)/COUNTIF(Análisis!$C:$C,"Regiones")</f>
        <v>2.4</v>
      </c>
      <c r="O39" s="191">
        <f>SUMIF(Análisis!$C:$C,"Regiones",Análisis!I:I)/COUNTIF(Análisis!$C:$C,"Regiones")</f>
        <v>6170.4</v>
      </c>
      <c r="P39" s="192">
        <f>SUMIF(Análisis!$C:$C,"Regiones",Análisis!J:J)/COUNTIF(Análisis!$C:$C,"Regiones")</f>
        <v>4.3600000000000003</v>
      </c>
      <c r="Q39" s="188">
        <f>SUMIF(Análisis!$C:$C,"Regiones",Análisis!Q:Q)/COUNTIF(Análisis!$C:$C,"Regiones")</f>
        <v>13780</v>
      </c>
      <c r="R39" s="189">
        <f>SUMIF(Análisis!$C:$C,"Regiones",Análisis!AB:AB)/COUNTIF(Análisis!$C:$C,"Regiones")</f>
        <v>4607.3999999999996</v>
      </c>
      <c r="S39" s="190">
        <f>SUMIF(Análisis!$C:$C,"Regiones",Análisis!R:R)/COUNTIF(Análisis!$C:$C,"Regiones")</f>
        <v>4.32</v>
      </c>
      <c r="T39" s="191">
        <f>SUMIF(Análisis!$C:$C,"Regiones",Análisis!S:S)/COUNTIF(Análisis!$C:$C,"Regiones")</f>
        <v>13034</v>
      </c>
      <c r="U39" s="190">
        <f>SUMIF(Análisis!$C:$C,"Regiones",Análisis!T:T)/COUNTIF(Análisis!$C:$C,"Regiones")</f>
        <v>2.54</v>
      </c>
      <c r="V39" s="191">
        <f>SUMIF(Análisis!$C:$C,"Regiones",Análisis!U:U)/COUNTIF(Análisis!$C:$C,"Regiones")</f>
        <v>14390.4</v>
      </c>
      <c r="W39" s="193">
        <f>SUMIF(Análisis!$C:$C,"Regiones",Análisis!V:V)/COUNTIF(Análisis!$C:$C,"Regiones")</f>
        <v>4.4400000000000004</v>
      </c>
      <c r="X39" s="189">
        <f>SUMIF(Análisis!$C:$C,"Regiones",Análisis!AC:AC)/COUNTIF(Análisis!$C:$C,"Regiones")</f>
        <v>17950</v>
      </c>
      <c r="Y39" s="189">
        <f>SUMIF(Análisis!$C:$C,"Regiones",Análisis!AN:AN)/COUNTIF(Análisis!$C:$C,"Regiones")</f>
        <v>9845.6</v>
      </c>
      <c r="Z39" s="190">
        <f>SUMIF(Análisis!$C:$C,"Regiones",Análisis!AD:AD)/COUNTIF(Análisis!$C:$C,"Regiones")</f>
        <v>3.82</v>
      </c>
      <c r="AA39" s="191">
        <f>SUMIF(Análisis!$C:$C,"Regiones",Análisis!AE:AE)/COUNTIF(Análisis!$C:$C,"Regiones")</f>
        <v>16640.400000000001</v>
      </c>
      <c r="AB39" s="190">
        <f>SUMIF(Análisis!$C:$C,"Regiones",Análisis!AF:AF)/COUNTIF(Análisis!$C:$C,"Regiones")</f>
        <v>8.98</v>
      </c>
      <c r="AC39" s="191">
        <f>SUMIF(Análisis!$C:$C,"Regiones",Análisis!AG:AG)/COUNTIF(Análisis!$C:$C,"Regiones")</f>
        <v>14390.4</v>
      </c>
      <c r="AD39" s="193">
        <f>SUMIF(Análisis!$C:$C,"Regiones",Análisis!AH:AH)/COUNTIF(Análisis!$C:$C,"Regiones")</f>
        <v>5.32</v>
      </c>
      <c r="AF39" s="51" t="s">
        <v>113</v>
      </c>
      <c r="AG39" s="52" t="s">
        <v>260</v>
      </c>
      <c r="AH39" s="175">
        <f>VLOOKUP(AF39,Análisis!$B:$AN,4,0)</f>
        <v>3990</v>
      </c>
      <c r="AI39" s="176" t="str">
        <f>IF(VLOOKUP(AF39,Análisis!$B:$AN,15,0)=0,"Sin cambios",VLOOKUP(AF39,Análisis!$B:$AN,15,0))</f>
        <v>Sin cambios</v>
      </c>
      <c r="AJ39" s="177">
        <f>VLOOKUP(AF39,Análisis!$B:$AN,5,0)</f>
        <v>2</v>
      </c>
      <c r="AK39" s="176">
        <f>VLOOKUP(AF39,Análisis!$B:$AN,6,0)</f>
        <v>3990</v>
      </c>
      <c r="AL39" s="177">
        <f>VLOOKUP(AF39,Análisis!$B:$AN,7,0)</f>
        <v>1</v>
      </c>
      <c r="AM39" s="176">
        <f>VLOOKUP(AF39,Análisis!$B:$AN,8,0)</f>
        <v>3990</v>
      </c>
      <c r="AN39" s="178">
        <f>VLOOKUP(AF39,Análisis!$B:$AN,9,0)</f>
        <v>1</v>
      </c>
      <c r="AO39" s="175">
        <f>VLOOKUP(AF39,Análisis!$B:$AN,16,0)</f>
        <v>7490</v>
      </c>
      <c r="AP39" s="176" t="str">
        <f>IF(VLOOKUP(AF39,Análisis!$B:$AN,27,0)=0,"Sin cambios",VLOOKUP(AF39,Análisis!$B:$AN,27,0))</f>
        <v>Sin cambios</v>
      </c>
      <c r="AQ39" s="177">
        <f>VLOOKUP(AF39,Análisis!$B:$AN,17,0)</f>
        <v>3</v>
      </c>
      <c r="AR39" s="176">
        <f>VLOOKUP(AF39,Análisis!$B:$AN,18,0)</f>
        <v>7490</v>
      </c>
      <c r="AS39" s="177">
        <f>VLOOKUP(AF39,Análisis!$B:$AN,19,0)</f>
        <v>1</v>
      </c>
      <c r="AT39" s="176">
        <f>VLOOKUP(AF39,Análisis!$B:$AN,20,0)</f>
        <v>8990</v>
      </c>
      <c r="AU39" s="178">
        <f>VLOOKUP(AF39,Análisis!$B:$AN,21,0)</f>
        <v>1</v>
      </c>
      <c r="AV39" s="175">
        <f>VLOOKUP(AF39,Análisis!$B:$AN,28,0)</f>
        <v>9990</v>
      </c>
      <c r="AW39" s="176" t="str">
        <f>IF(VLOOKUP(AF39,Análisis!$B:$AN,39,0)=0,"Sin cambios",VLOOKUP(AF39,Análisis!$B:$AN,39,0))</f>
        <v>Sin cambios</v>
      </c>
      <c r="AX39" s="177">
        <f>VLOOKUP(AF39,Análisis!$B:$AN,29,0)</f>
        <v>2</v>
      </c>
      <c r="AY39" s="176">
        <f>VLOOKUP(AF39,Análisis!$B:$AN,30,0)</f>
        <v>9990</v>
      </c>
      <c r="AZ39" s="177">
        <f>VLOOKUP(AF39,Análisis!$B:$AN,31,0)</f>
        <v>5</v>
      </c>
      <c r="BA39" s="176">
        <f>VLOOKUP(AF39,Análisis!$B:$AN,32,0)</f>
        <v>8990</v>
      </c>
      <c r="BB39" s="178">
        <f>VLOOKUP(AF39,Análisis!$B:$AN,33,0)</f>
        <v>2</v>
      </c>
    </row>
    <row r="40" spans="2:77" x14ac:dyDescent="0.25">
      <c r="B40" s="22">
        <v>363</v>
      </c>
      <c r="C40" s="22" t="s">
        <v>142</v>
      </c>
      <c r="D40" s="50" t="str">
        <f>IF(VLOOKUP(Resumen!C40,Análisis!B:AN,15,0)=0,"Sin cambios",VLOOKUP(Resumen!C40,Análisis!B:AN,15,0))</f>
        <v>Sin cambios</v>
      </c>
      <c r="E40" s="50" t="str">
        <f>IF(VLOOKUP(Resumen!C40,Análisis!B:AN,27,0)=0,"Sin cambios",VLOOKUP(Resumen!C40,Análisis!B:AN,27,0))</f>
        <v>Sin cambios</v>
      </c>
      <c r="F40" s="50" t="str">
        <f>IF(VLOOKUP(Resumen!C40,Análisis!B:AN,39,0)=0,"Sin cambios",VLOOKUP(Resumen!C40,Análisis!B:AN,39,0))</f>
        <v>Sin cambios</v>
      </c>
      <c r="G40" s="50" t="str">
        <f t="shared" si="57"/>
        <v>No</v>
      </c>
      <c r="AF40" s="51" t="s">
        <v>114</v>
      </c>
      <c r="AG40" s="52" t="s">
        <v>260</v>
      </c>
      <c r="AH40" s="175">
        <f>VLOOKUP(AF40,Análisis!$B:$AN,4,0)</f>
        <v>4790</v>
      </c>
      <c r="AI40" s="176" t="str">
        <f>IF(VLOOKUP(AF40,Análisis!$B:$AN,15,0)=0,"Sin cambios",VLOOKUP(AF40,Análisis!$B:$AN,15,0))</f>
        <v>Sin cambios</v>
      </c>
      <c r="AJ40" s="177">
        <f>VLOOKUP(AF40,Análisis!$B:$AN,5,0)</f>
        <v>2</v>
      </c>
      <c r="AK40" s="176">
        <f>VLOOKUP(AF40,Análisis!$B:$AN,6,0)</f>
        <v>4850</v>
      </c>
      <c r="AL40" s="177">
        <f>VLOOKUP(AF40,Análisis!$B:$AN,7,0)</f>
        <v>1</v>
      </c>
      <c r="AM40" s="176">
        <f>VLOOKUP(AF40,Análisis!$B:$AN,8,0)</f>
        <v>3990</v>
      </c>
      <c r="AN40" s="178">
        <f>VLOOKUP(AF40,Análisis!$B:$AN,9,0)</f>
        <v>1</v>
      </c>
      <c r="AO40" s="175">
        <f>VLOOKUP(AF40,Análisis!$B:$AN,16,0)</f>
        <v>7790</v>
      </c>
      <c r="AP40" s="176" t="str">
        <f>IF(VLOOKUP(AF40,Análisis!$B:$AN,27,0)=0,"Sin cambios",VLOOKUP(AF40,Análisis!$B:$AN,27,0))</f>
        <v>Sin cambios</v>
      </c>
      <c r="AQ40" s="177">
        <f>VLOOKUP(AF40,Análisis!$B:$AN,17,0)</f>
        <v>3</v>
      </c>
      <c r="AR40" s="176">
        <f>VLOOKUP(AF40,Análisis!$B:$AN,18,0)</f>
        <v>7790</v>
      </c>
      <c r="AS40" s="177">
        <f>VLOOKUP(AF40,Análisis!$B:$AN,19,0)</f>
        <v>1</v>
      </c>
      <c r="AT40" s="176">
        <f>VLOOKUP(AF40,Análisis!$B:$AN,20,0)</f>
        <v>8990</v>
      </c>
      <c r="AU40" s="178">
        <f>VLOOKUP(AF40,Análisis!$B:$AN,21,0)</f>
        <v>1</v>
      </c>
      <c r="AV40" s="175">
        <f>VLOOKUP(AF40,Análisis!$B:$AN,28,0)</f>
        <v>9990</v>
      </c>
      <c r="AW40" s="176" t="str">
        <f>IF(VLOOKUP(AF40,Análisis!$B:$AN,39,0)=0,"Sin cambios",VLOOKUP(AF40,Análisis!$B:$AN,39,0))</f>
        <v>Sin cambios</v>
      </c>
      <c r="AX40" s="177">
        <f>VLOOKUP(AF40,Análisis!$B:$AN,29,0)</f>
        <v>2</v>
      </c>
      <c r="AY40" s="176">
        <f>VLOOKUP(AF40,Análisis!$B:$AN,30,0)</f>
        <v>9990</v>
      </c>
      <c r="AZ40" s="177">
        <f>VLOOKUP(AF40,Análisis!$B:$AN,31,0)</f>
        <v>5</v>
      </c>
      <c r="BA40" s="176">
        <f>VLOOKUP(AF40,Análisis!$B:$AN,32,0)</f>
        <v>8990</v>
      </c>
      <c r="BB40" s="178">
        <f>VLOOKUP(AF40,Análisis!$B:$AN,33,0)</f>
        <v>2</v>
      </c>
    </row>
    <row r="41" spans="2:77" x14ac:dyDescent="0.25">
      <c r="B41" s="22">
        <v>352</v>
      </c>
      <c r="C41" s="22" t="s">
        <v>131</v>
      </c>
      <c r="D41" s="50" t="str">
        <f>IF(VLOOKUP(Resumen!C41,Análisis!B:AN,15,0)=0,"Sin cambios",VLOOKUP(Resumen!C41,Análisis!B:AN,15,0))</f>
        <v>Sin cambios</v>
      </c>
      <c r="E41" s="50" t="str">
        <f>IF(VLOOKUP(Resumen!C41,Análisis!B:AN,27,0)=0,"Sin cambios",VLOOKUP(Resumen!C41,Análisis!B:AN,27,0))</f>
        <v>Sin cambios</v>
      </c>
      <c r="F41" s="50" t="str">
        <f>IF(VLOOKUP(Resumen!C41,Análisis!B:AN,39,0)=0,"Sin cambios",VLOOKUP(Resumen!C41,Análisis!B:AN,39,0))</f>
        <v>Sin cambios</v>
      </c>
      <c r="G41" s="50" t="str">
        <f t="shared" si="57"/>
        <v>No</v>
      </c>
      <c r="AF41" s="51" t="s">
        <v>115</v>
      </c>
      <c r="AG41" s="52" t="s">
        <v>260</v>
      </c>
      <c r="AH41" s="175">
        <f>VLOOKUP(AF41,Análisis!$B:$AN,4,0)</f>
        <v>4490</v>
      </c>
      <c r="AI41" s="176" t="str">
        <f>IF(VLOOKUP(AF41,Análisis!$B:$AN,15,0)=0,"Sin cambios",VLOOKUP(AF41,Análisis!$B:$AN,15,0))</f>
        <v>Sin cambios</v>
      </c>
      <c r="AJ41" s="177">
        <f>VLOOKUP(AF41,Análisis!$B:$AN,5,0)</f>
        <v>2</v>
      </c>
      <c r="AK41" s="176">
        <f>VLOOKUP(AF41,Análisis!$B:$AN,6,0)</f>
        <v>4490</v>
      </c>
      <c r="AL41" s="177">
        <f>VLOOKUP(AF41,Análisis!$B:$AN,7,0)</f>
        <v>1</v>
      </c>
      <c r="AM41" s="176">
        <f>VLOOKUP(AF41,Análisis!$B:$AN,8,0)</f>
        <v>3990</v>
      </c>
      <c r="AN41" s="178">
        <f>VLOOKUP(AF41,Análisis!$B:$AN,9,0)</f>
        <v>1</v>
      </c>
      <c r="AO41" s="175">
        <f>VLOOKUP(AF41,Análisis!$B:$AN,16,0)</f>
        <v>7490</v>
      </c>
      <c r="AP41" s="176" t="str">
        <f>IF(VLOOKUP(AF41,Análisis!$B:$AN,27,0)=0,"Sin cambios",VLOOKUP(AF41,Análisis!$B:$AN,27,0))</f>
        <v>Sin cambios</v>
      </c>
      <c r="AQ41" s="177">
        <f>VLOOKUP(AF41,Análisis!$B:$AN,17,0)</f>
        <v>3</v>
      </c>
      <c r="AR41" s="176">
        <f>VLOOKUP(AF41,Análisis!$B:$AN,18,0)</f>
        <v>7490</v>
      </c>
      <c r="AS41" s="177">
        <f>VLOOKUP(AF41,Análisis!$B:$AN,19,0)</f>
        <v>1</v>
      </c>
      <c r="AT41" s="176">
        <f>VLOOKUP(AF41,Análisis!$B:$AN,20,0)</f>
        <v>8990</v>
      </c>
      <c r="AU41" s="178">
        <f>VLOOKUP(AF41,Análisis!$B:$AN,21,0)</f>
        <v>1</v>
      </c>
      <c r="AV41" s="175">
        <f>VLOOKUP(AF41,Análisis!$B:$AN,28,0)</f>
        <v>9990</v>
      </c>
      <c r="AW41" s="176" t="str">
        <f>IF(VLOOKUP(AF41,Análisis!$B:$AN,39,0)=0,"Sin cambios",VLOOKUP(AF41,Análisis!$B:$AN,39,0))</f>
        <v>Sin cambios</v>
      </c>
      <c r="AX41" s="177">
        <f>VLOOKUP(AF41,Análisis!$B:$AN,29,0)</f>
        <v>2</v>
      </c>
      <c r="AY41" s="176">
        <f>VLOOKUP(AF41,Análisis!$B:$AN,30,0)</f>
        <v>9990</v>
      </c>
      <c r="AZ41" s="177">
        <f>VLOOKUP(AF41,Análisis!$B:$AN,31,0)</f>
        <v>5</v>
      </c>
      <c r="BA41" s="176">
        <f>VLOOKUP(AF41,Análisis!$B:$AN,32,0)</f>
        <v>8990</v>
      </c>
      <c r="BB41" s="178">
        <f>VLOOKUP(AF41,Análisis!$B:$AN,33,0)</f>
        <v>2</v>
      </c>
    </row>
    <row r="42" spans="2:77" x14ac:dyDescent="0.25">
      <c r="B42" s="22">
        <v>365</v>
      </c>
      <c r="C42" s="22" t="s">
        <v>144</v>
      </c>
      <c r="D42" s="50" t="str">
        <f>IF(VLOOKUP(Resumen!C42,Análisis!B:AN,15,0)=0,"Sin cambios",VLOOKUP(Resumen!C42,Análisis!B:AN,15,0))</f>
        <v>Sin cambios</v>
      </c>
      <c r="E42" s="50" t="str">
        <f>IF(VLOOKUP(Resumen!C42,Análisis!B:AN,27,0)=0,"Sin cambios",VLOOKUP(Resumen!C42,Análisis!B:AN,27,0))</f>
        <v>Sin cambios</v>
      </c>
      <c r="F42" s="50" t="str">
        <f>IF(VLOOKUP(Resumen!C42,Análisis!B:AN,39,0)=0,"Sin cambios",VLOOKUP(Resumen!C42,Análisis!B:AN,39,0))</f>
        <v>Sin cambios</v>
      </c>
      <c r="G42" s="50" t="str">
        <f t="shared" si="57"/>
        <v>No</v>
      </c>
      <c r="AF42" s="51" t="s">
        <v>150</v>
      </c>
      <c r="AG42" s="52" t="s">
        <v>260</v>
      </c>
      <c r="AH42" s="175">
        <f>VLOOKUP(AF42,Análisis!$B:$AN,4,0)</f>
        <v>3990</v>
      </c>
      <c r="AI42" s="176" t="str">
        <f>IF(VLOOKUP(AF42,Análisis!$B:$AN,15,0)=0,"Sin cambios",VLOOKUP(AF42,Análisis!$B:$AN,15,0))</f>
        <v>Sin cambios</v>
      </c>
      <c r="AJ42" s="177">
        <f>VLOOKUP(AF42,Análisis!$B:$AN,5,0)</f>
        <v>2</v>
      </c>
      <c r="AK42" s="176" t="str">
        <f>VLOOKUP(AF42,Análisis!$B:$AN,6,0)</f>
        <v>Sin datos</v>
      </c>
      <c r="AL42" s="177" t="str">
        <f>VLOOKUP(AF42,Análisis!$B:$AN,7,0)</f>
        <v>Sin datos</v>
      </c>
      <c r="AM42" s="176" t="str">
        <f>VLOOKUP(AF42,Análisis!$B:$AN,8,0)</f>
        <v>Sin datos</v>
      </c>
      <c r="AN42" s="178" t="str">
        <f>VLOOKUP(AF42,Análisis!$B:$AN,9,0)</f>
        <v>Sin datos</v>
      </c>
      <c r="AO42" s="175">
        <f>VLOOKUP(AF42,Análisis!$B:$AN,16,0)</f>
        <v>8990</v>
      </c>
      <c r="AP42" s="176" t="str">
        <f>IF(VLOOKUP(AF42,Análisis!$B:$AN,27,0)=0,"Sin cambios",VLOOKUP(AF42,Análisis!$B:$AN,27,0))</f>
        <v>Sin cambios</v>
      </c>
      <c r="AQ42" s="177">
        <f>VLOOKUP(AF42,Análisis!$B:$AN,17,0)</f>
        <v>3</v>
      </c>
      <c r="AR42" s="176" t="str">
        <f>VLOOKUP(AF42,Análisis!$B:$AN,18,0)</f>
        <v>Sin datos</v>
      </c>
      <c r="AS42" s="177" t="str">
        <f>VLOOKUP(AF42,Análisis!$B:$AN,19,0)</f>
        <v>Sin datos</v>
      </c>
      <c r="AT42" s="176" t="str">
        <f>VLOOKUP(AF42,Análisis!$B:$AN,20,0)</f>
        <v>Sin datos</v>
      </c>
      <c r="AU42" s="178" t="str">
        <f>VLOOKUP(AF42,Análisis!$B:$AN,21,0)</f>
        <v>Sin datos</v>
      </c>
      <c r="AV42" s="175">
        <f>VLOOKUP(AF42,Análisis!$B:$AN,28,0)</f>
        <v>9990</v>
      </c>
      <c r="AW42" s="176" t="str">
        <f>IF(VLOOKUP(AF42,Análisis!$B:$AN,39,0)=0,"Sin cambios",VLOOKUP(AF42,Análisis!$B:$AN,39,0))</f>
        <v>Sin cambios</v>
      </c>
      <c r="AX42" s="177">
        <f>VLOOKUP(AF42,Análisis!$B:$AN,29,0)</f>
        <v>2</v>
      </c>
      <c r="AY42" s="176" t="str">
        <f>VLOOKUP(AF42,Análisis!$B:$AN,30,0)</f>
        <v>Sin datos</v>
      </c>
      <c r="AZ42" s="177" t="str">
        <f>VLOOKUP(AF42,Análisis!$B:$AN,31,0)</f>
        <v>Sin datos</v>
      </c>
      <c r="BA42" s="176" t="str">
        <f>VLOOKUP(AF42,Análisis!$B:$AN,32,0)</f>
        <v>Sin datos</v>
      </c>
      <c r="BB42" s="178" t="str">
        <f>VLOOKUP(AF42,Análisis!$B:$AN,33,0)</f>
        <v>Sin datos</v>
      </c>
    </row>
    <row r="43" spans="2:77" x14ac:dyDescent="0.25">
      <c r="B43" s="22">
        <v>339</v>
      </c>
      <c r="C43" s="22" t="s">
        <v>123</v>
      </c>
      <c r="D43" s="50" t="str">
        <f>IF(VLOOKUP(Resumen!C43,Análisis!B:AN,15,0)=0,"Sin cambios",VLOOKUP(Resumen!C43,Análisis!B:AN,15,0))</f>
        <v>Sin cambios</v>
      </c>
      <c r="E43" s="50" t="str">
        <f>IF(VLOOKUP(Resumen!C43,Análisis!B:AN,27,0)=0,"Sin cambios",VLOOKUP(Resumen!C43,Análisis!B:AN,27,0))</f>
        <v>Sin cambios</v>
      </c>
      <c r="F43" s="50" t="str">
        <f>IF(VLOOKUP(Resumen!C43,Análisis!B:AN,39,0)=0,"Sin cambios",VLOOKUP(Resumen!C43,Análisis!B:AN,39,0))</f>
        <v>Sin cambios</v>
      </c>
      <c r="G43" s="50" t="str">
        <f t="shared" si="57"/>
        <v>No</v>
      </c>
      <c r="AF43" s="51" t="s">
        <v>116</v>
      </c>
      <c r="AG43" s="52" t="s">
        <v>260</v>
      </c>
      <c r="AH43" s="175">
        <f>VLOOKUP(AF43,Análisis!$B:$AN,4,0)</f>
        <v>3990</v>
      </c>
      <c r="AI43" s="176" t="str">
        <f>IF(VLOOKUP(AF43,Análisis!$B:$AN,15,0)=0,"Sin cambios",VLOOKUP(AF43,Análisis!$B:$AN,15,0))</f>
        <v>Sin cambios</v>
      </c>
      <c r="AJ43" s="177">
        <f>VLOOKUP(AF43,Análisis!$B:$AN,5,0)</f>
        <v>2</v>
      </c>
      <c r="AK43" s="176">
        <f>VLOOKUP(AF43,Análisis!$B:$AN,6,0)</f>
        <v>3990</v>
      </c>
      <c r="AL43" s="177">
        <f>VLOOKUP(AF43,Análisis!$B:$AN,7,0)</f>
        <v>1</v>
      </c>
      <c r="AM43" s="176">
        <f>VLOOKUP(AF43,Análisis!$B:$AN,8,0)</f>
        <v>3990</v>
      </c>
      <c r="AN43" s="178">
        <f>VLOOKUP(AF43,Análisis!$B:$AN,9,0)</f>
        <v>1</v>
      </c>
      <c r="AO43" s="175">
        <f>VLOOKUP(AF43,Análisis!$B:$AN,16,0)</f>
        <v>7490</v>
      </c>
      <c r="AP43" s="176" t="str">
        <f>IF(VLOOKUP(AF43,Análisis!$B:$AN,27,0)=0,"Sin cambios",VLOOKUP(AF43,Análisis!$B:$AN,27,0))</f>
        <v>Sin cambios</v>
      </c>
      <c r="AQ43" s="177">
        <f>VLOOKUP(AF43,Análisis!$B:$AN,17,0)</f>
        <v>3</v>
      </c>
      <c r="AR43" s="176">
        <f>VLOOKUP(AF43,Análisis!$B:$AN,18,0)</f>
        <v>7490</v>
      </c>
      <c r="AS43" s="177">
        <f>VLOOKUP(AF43,Análisis!$B:$AN,19,0)</f>
        <v>1</v>
      </c>
      <c r="AT43" s="176">
        <f>VLOOKUP(AF43,Análisis!$B:$AN,20,0)</f>
        <v>8990</v>
      </c>
      <c r="AU43" s="178">
        <f>VLOOKUP(AF43,Análisis!$B:$AN,21,0)</f>
        <v>1</v>
      </c>
      <c r="AV43" s="175">
        <f>VLOOKUP(AF43,Análisis!$B:$AN,28,0)</f>
        <v>9990</v>
      </c>
      <c r="AW43" s="176" t="str">
        <f>IF(VLOOKUP(AF43,Análisis!$B:$AN,39,0)=0,"Sin cambios",VLOOKUP(AF43,Análisis!$B:$AN,39,0))</f>
        <v>Sin cambios</v>
      </c>
      <c r="AX43" s="177">
        <f>VLOOKUP(AF43,Análisis!$B:$AN,29,0)</f>
        <v>2</v>
      </c>
      <c r="AY43" s="176">
        <f>VLOOKUP(AF43,Análisis!$B:$AN,30,0)</f>
        <v>9990</v>
      </c>
      <c r="AZ43" s="177">
        <f>VLOOKUP(AF43,Análisis!$B:$AN,31,0)</f>
        <v>5</v>
      </c>
      <c r="BA43" s="176">
        <f>VLOOKUP(AF43,Análisis!$B:$AN,32,0)</f>
        <v>8990</v>
      </c>
      <c r="BB43" s="178">
        <f>VLOOKUP(AF43,Análisis!$B:$AN,33,0)</f>
        <v>2</v>
      </c>
    </row>
    <row r="44" spans="2:77" x14ac:dyDescent="0.25">
      <c r="B44" s="22">
        <v>348</v>
      </c>
      <c r="C44" s="22" t="s">
        <v>129</v>
      </c>
      <c r="D44" s="50">
        <f>IF(VLOOKUP(Resumen!C44,Análisis!B:AN,15,0)=0,"Sin cambios",VLOOKUP(Resumen!C44,Análisis!B:AN,15,0))</f>
        <v>3990</v>
      </c>
      <c r="E44" s="50">
        <f>IF(VLOOKUP(Resumen!C44,Análisis!B:AN,27,0)=0,"Sin cambios",VLOOKUP(Resumen!C44,Análisis!B:AN,27,0))</f>
        <v>8990</v>
      </c>
      <c r="F44" s="50" t="str">
        <f>IF(VLOOKUP(Resumen!C44,Análisis!B:AN,39,0)=0,"Sin cambios",VLOOKUP(Resumen!C44,Análisis!B:AN,39,0))</f>
        <v>Sin cambios</v>
      </c>
      <c r="G44" s="50" t="str">
        <f t="shared" si="57"/>
        <v>Sí</v>
      </c>
      <c r="AF44" s="51" t="s">
        <v>117</v>
      </c>
      <c r="AG44" s="52" t="s">
        <v>260</v>
      </c>
      <c r="AH44" s="175">
        <f>VLOOKUP(AF44,Análisis!$B:$AN,4,0)</f>
        <v>4790</v>
      </c>
      <c r="AI44" s="176" t="str">
        <f>IF(VLOOKUP(AF44,Análisis!$B:$AN,15,0)=0,"Sin cambios",VLOOKUP(AF44,Análisis!$B:$AN,15,0))</f>
        <v>Sin cambios</v>
      </c>
      <c r="AJ44" s="177">
        <f>VLOOKUP(AF44,Análisis!$B:$AN,5,0)</f>
        <v>2</v>
      </c>
      <c r="AK44" s="176">
        <f>VLOOKUP(AF44,Análisis!$B:$AN,6,0)</f>
        <v>4850</v>
      </c>
      <c r="AL44" s="177">
        <f>VLOOKUP(AF44,Análisis!$B:$AN,7,0)</f>
        <v>1</v>
      </c>
      <c r="AM44" s="176">
        <f>VLOOKUP(AF44,Análisis!$B:$AN,8,0)</f>
        <v>3990</v>
      </c>
      <c r="AN44" s="178">
        <f>VLOOKUP(AF44,Análisis!$B:$AN,9,0)</f>
        <v>1</v>
      </c>
      <c r="AO44" s="175">
        <f>VLOOKUP(AF44,Análisis!$B:$AN,16,0)</f>
        <v>7790</v>
      </c>
      <c r="AP44" s="176" t="str">
        <f>IF(VLOOKUP(AF44,Análisis!$B:$AN,27,0)=0,"Sin cambios",VLOOKUP(AF44,Análisis!$B:$AN,27,0))</f>
        <v>Sin cambios</v>
      </c>
      <c r="AQ44" s="177">
        <f>VLOOKUP(AF44,Análisis!$B:$AN,17,0)</f>
        <v>3</v>
      </c>
      <c r="AR44" s="176">
        <f>VLOOKUP(AF44,Análisis!$B:$AN,18,0)</f>
        <v>7790</v>
      </c>
      <c r="AS44" s="177">
        <f>VLOOKUP(AF44,Análisis!$B:$AN,19,0)</f>
        <v>1</v>
      </c>
      <c r="AT44" s="176">
        <f>VLOOKUP(AF44,Análisis!$B:$AN,20,0)</f>
        <v>8990</v>
      </c>
      <c r="AU44" s="178">
        <f>VLOOKUP(AF44,Análisis!$B:$AN,21,0)</f>
        <v>1</v>
      </c>
      <c r="AV44" s="175">
        <f>VLOOKUP(AF44,Análisis!$B:$AN,28,0)</f>
        <v>9990</v>
      </c>
      <c r="AW44" s="176" t="str">
        <f>IF(VLOOKUP(AF44,Análisis!$B:$AN,39,0)=0,"Sin cambios",VLOOKUP(AF44,Análisis!$B:$AN,39,0))</f>
        <v>Sin cambios</v>
      </c>
      <c r="AX44" s="177">
        <f>VLOOKUP(AF44,Análisis!$B:$AN,29,0)</f>
        <v>2</v>
      </c>
      <c r="AY44" s="176">
        <f>VLOOKUP(AF44,Análisis!$B:$AN,30,0)</f>
        <v>9990</v>
      </c>
      <c r="AZ44" s="177">
        <f>VLOOKUP(AF44,Análisis!$B:$AN,31,0)</f>
        <v>5</v>
      </c>
      <c r="BA44" s="176">
        <f>VLOOKUP(AF44,Análisis!$B:$AN,32,0)</f>
        <v>8990</v>
      </c>
      <c r="BB44" s="178">
        <f>VLOOKUP(AF44,Análisis!$B:$AN,33,0)</f>
        <v>2</v>
      </c>
    </row>
    <row r="45" spans="2:77" x14ac:dyDescent="0.25">
      <c r="B45" s="22">
        <v>88</v>
      </c>
      <c r="C45" s="22" t="s">
        <v>219</v>
      </c>
      <c r="D45" s="50" t="str">
        <f>IF(VLOOKUP(Resumen!C45,Análisis!B:AN,15,0)=0,"Sin cambios",VLOOKUP(Resumen!C45,Análisis!B:AN,15,0))</f>
        <v>Sin cambios</v>
      </c>
      <c r="E45" s="50" t="str">
        <f>IF(VLOOKUP(Resumen!C45,Análisis!B:AN,27,0)=0,"Sin cambios",VLOOKUP(Resumen!C45,Análisis!B:AN,27,0))</f>
        <v>Sin cambios</v>
      </c>
      <c r="F45" s="50" t="str">
        <f>IF(VLOOKUP(Resumen!C45,Análisis!B:AN,39,0)=0,"Sin cambios",VLOOKUP(Resumen!C45,Análisis!B:AN,39,0))</f>
        <v>Sin cambios</v>
      </c>
      <c r="G45" s="50" t="str">
        <f t="shared" si="57"/>
        <v>No</v>
      </c>
      <c r="AF45" s="51" t="s">
        <v>118</v>
      </c>
      <c r="AG45" s="52" t="s">
        <v>260</v>
      </c>
      <c r="AH45" s="175" t="str">
        <f>VLOOKUP(AF45,Análisis!$B:$AN,4,0)</f>
        <v>Sin datos</v>
      </c>
      <c r="AI45" s="176" t="str">
        <f>IF(VLOOKUP(AF45,Análisis!$B:$AN,15,0)=0,"Sin cambios",VLOOKUP(AF45,Análisis!$B:$AN,15,0))</f>
        <v>Sin cambios</v>
      </c>
      <c r="AJ45" s="177" t="str">
        <f>VLOOKUP(AF45,Análisis!$B:$AN,5,0)</f>
        <v>Sin datos</v>
      </c>
      <c r="AK45" s="176">
        <f>VLOOKUP(AF45,Análisis!$B:$AN,6,0)</f>
        <v>4850</v>
      </c>
      <c r="AL45" s="177">
        <f>VLOOKUP(AF45,Análisis!$B:$AN,7,0)</f>
        <v>1</v>
      </c>
      <c r="AM45" s="176">
        <f>VLOOKUP(AF45,Análisis!$B:$AN,8,0)</f>
        <v>3990</v>
      </c>
      <c r="AN45" s="178">
        <f>VLOOKUP(AF45,Análisis!$B:$AN,9,0)</f>
        <v>1</v>
      </c>
      <c r="AO45" s="175" t="str">
        <f>VLOOKUP(AF45,Análisis!$B:$AN,16,0)</f>
        <v>Sin datos</v>
      </c>
      <c r="AP45" s="176" t="str">
        <f>IF(VLOOKUP(AF45,Análisis!$B:$AN,27,0)=0,"Sin cambios",VLOOKUP(AF45,Análisis!$B:$AN,27,0))</f>
        <v>Sin cambios</v>
      </c>
      <c r="AQ45" s="177" t="str">
        <f>VLOOKUP(AF45,Análisis!$B:$AN,17,0)</f>
        <v>Sin datos</v>
      </c>
      <c r="AR45" s="176">
        <f>VLOOKUP(AF45,Análisis!$B:$AN,18,0)</f>
        <v>7850</v>
      </c>
      <c r="AS45" s="177">
        <f>VLOOKUP(AF45,Análisis!$B:$AN,19,0)</f>
        <v>1</v>
      </c>
      <c r="AT45" s="176">
        <f>VLOOKUP(AF45,Análisis!$B:$AN,20,0)</f>
        <v>8990</v>
      </c>
      <c r="AU45" s="178">
        <f>VLOOKUP(AF45,Análisis!$B:$AN,21,0)</f>
        <v>1</v>
      </c>
      <c r="AV45" s="175" t="str">
        <f>VLOOKUP(AF45,Análisis!$B:$AN,28,0)</f>
        <v>Sin datos</v>
      </c>
      <c r="AW45" s="176" t="str">
        <f>IF(VLOOKUP(AF45,Análisis!$B:$AN,39,0)=0,"Sin cambios",VLOOKUP(AF45,Análisis!$B:$AN,39,0))</f>
        <v>Sin cambios</v>
      </c>
      <c r="AX45" s="177" t="str">
        <f>VLOOKUP(AF45,Análisis!$B:$AN,29,0)</f>
        <v>Sin datos</v>
      </c>
      <c r="AY45" s="176">
        <f>VLOOKUP(AF45,Análisis!$B:$AN,30,0)</f>
        <v>8990</v>
      </c>
      <c r="AZ45" s="177">
        <f>VLOOKUP(AF45,Análisis!$B:$AN,31,0)</f>
        <v>5</v>
      </c>
      <c r="BA45" s="176">
        <f>VLOOKUP(AF45,Análisis!$B:$AN,32,0)</f>
        <v>8990</v>
      </c>
      <c r="BB45" s="178">
        <f>VLOOKUP(AF45,Análisis!$B:$AN,33,0)</f>
        <v>2</v>
      </c>
    </row>
    <row r="46" spans="2:77" x14ac:dyDescent="0.25">
      <c r="B46" s="22">
        <v>10</v>
      </c>
      <c r="C46" s="22" t="s">
        <v>37</v>
      </c>
      <c r="D46" s="50" t="str">
        <f>IF(VLOOKUP(Resumen!C46,Análisis!B:AN,15,0)=0,"Sin cambios",VLOOKUP(Resumen!C46,Análisis!B:AN,15,0))</f>
        <v>Sin cambios</v>
      </c>
      <c r="E46" s="50">
        <f>IF(VLOOKUP(Resumen!C46,Análisis!B:AN,27,0)=0,"Sin cambios",VLOOKUP(Resumen!C46,Análisis!B:AN,27,0))</f>
        <v>21990</v>
      </c>
      <c r="F46" s="50">
        <f>IF(VLOOKUP(Resumen!C46,Análisis!B:AN,39,0)=0,"Sin cambios",VLOOKUP(Resumen!C46,Análisis!B:AN,39,0))</f>
        <v>29990</v>
      </c>
      <c r="G46" s="50" t="str">
        <f t="shared" si="57"/>
        <v>Sí</v>
      </c>
      <c r="AF46" s="51" t="s">
        <v>119</v>
      </c>
      <c r="AG46" s="52" t="s">
        <v>260</v>
      </c>
      <c r="AH46" s="175">
        <f>VLOOKUP(AF46,Análisis!$B:$AN,4,0)</f>
        <v>3990</v>
      </c>
      <c r="AI46" s="176" t="str">
        <f>IF(VLOOKUP(AF46,Análisis!$B:$AN,15,0)=0,"Sin cambios",VLOOKUP(AF46,Análisis!$B:$AN,15,0))</f>
        <v>Sin cambios</v>
      </c>
      <c r="AJ46" s="177">
        <f>VLOOKUP(AF46,Análisis!$B:$AN,5,0)</f>
        <v>2</v>
      </c>
      <c r="AK46" s="176">
        <f>VLOOKUP(AF46,Análisis!$B:$AN,6,0)</f>
        <v>3990</v>
      </c>
      <c r="AL46" s="177">
        <f>VLOOKUP(AF46,Análisis!$B:$AN,7,0)</f>
        <v>1</v>
      </c>
      <c r="AM46" s="176">
        <f>VLOOKUP(AF46,Análisis!$B:$AN,8,0)</f>
        <v>3990</v>
      </c>
      <c r="AN46" s="178">
        <f>VLOOKUP(AF46,Análisis!$B:$AN,9,0)</f>
        <v>1</v>
      </c>
      <c r="AO46" s="175">
        <f>VLOOKUP(AF46,Análisis!$B:$AN,16,0)</f>
        <v>7790</v>
      </c>
      <c r="AP46" s="176" t="str">
        <f>IF(VLOOKUP(AF46,Análisis!$B:$AN,27,0)=0,"Sin cambios",VLOOKUP(AF46,Análisis!$B:$AN,27,0))</f>
        <v>Sin cambios</v>
      </c>
      <c r="AQ46" s="177">
        <f>VLOOKUP(AF46,Análisis!$B:$AN,17,0)</f>
        <v>3</v>
      </c>
      <c r="AR46" s="176">
        <f>VLOOKUP(AF46,Análisis!$B:$AN,18,0)</f>
        <v>7790</v>
      </c>
      <c r="AS46" s="177">
        <f>VLOOKUP(AF46,Análisis!$B:$AN,19,0)</f>
        <v>1</v>
      </c>
      <c r="AT46" s="176">
        <f>VLOOKUP(AF46,Análisis!$B:$AN,20,0)</f>
        <v>8990</v>
      </c>
      <c r="AU46" s="178">
        <f>VLOOKUP(AF46,Análisis!$B:$AN,21,0)</f>
        <v>1</v>
      </c>
      <c r="AV46" s="175">
        <f>VLOOKUP(AF46,Análisis!$B:$AN,28,0)</f>
        <v>9990</v>
      </c>
      <c r="AW46" s="176" t="str">
        <f>IF(VLOOKUP(AF46,Análisis!$B:$AN,39,0)=0,"Sin cambios",VLOOKUP(AF46,Análisis!$B:$AN,39,0))</f>
        <v>Sin cambios</v>
      </c>
      <c r="AX46" s="177">
        <f>VLOOKUP(AF46,Análisis!$B:$AN,29,0)</f>
        <v>2</v>
      </c>
      <c r="AY46" s="176">
        <f>VLOOKUP(AF46,Análisis!$B:$AN,30,0)</f>
        <v>9990</v>
      </c>
      <c r="AZ46" s="177">
        <f>VLOOKUP(AF46,Análisis!$B:$AN,31,0)</f>
        <v>5</v>
      </c>
      <c r="BA46" s="176">
        <f>VLOOKUP(AF46,Análisis!$B:$AN,32,0)</f>
        <v>8990</v>
      </c>
      <c r="BB46" s="178">
        <f>VLOOKUP(AF46,Análisis!$B:$AN,33,0)</f>
        <v>2</v>
      </c>
    </row>
    <row r="47" spans="2:77" x14ac:dyDescent="0.25">
      <c r="B47" s="22">
        <v>171</v>
      </c>
      <c r="C47" s="22" t="s">
        <v>90</v>
      </c>
      <c r="D47" s="50" t="str">
        <f>IF(VLOOKUP(Resumen!C47,Análisis!B:AN,15,0)=0,"Sin cambios",VLOOKUP(Resumen!C47,Análisis!B:AN,15,0))</f>
        <v>Sin cambios</v>
      </c>
      <c r="E47" s="50" t="str">
        <f>IF(VLOOKUP(Resumen!C47,Análisis!B:AN,27,0)=0,"Sin cambios",VLOOKUP(Resumen!C47,Análisis!B:AN,27,0))</f>
        <v>Sin cambios</v>
      </c>
      <c r="F47" s="50" t="str">
        <f>IF(VLOOKUP(Resumen!C47,Análisis!B:AN,39,0)=0,"Sin cambios",VLOOKUP(Resumen!C47,Análisis!B:AN,39,0))</f>
        <v>Sin cambios</v>
      </c>
      <c r="G47" s="50" t="str">
        <f t="shared" si="57"/>
        <v>No</v>
      </c>
      <c r="AF47" s="51" t="s">
        <v>120</v>
      </c>
      <c r="AG47" s="52" t="s">
        <v>258</v>
      </c>
      <c r="AH47" s="175">
        <f>VLOOKUP(AF47,Análisis!$B:$AN,4,0)</f>
        <v>3990</v>
      </c>
      <c r="AI47" s="176" t="str">
        <f>IF(VLOOKUP(AF47,Análisis!$B:$AN,15,0)=0,"Sin cambios",VLOOKUP(AF47,Análisis!$B:$AN,15,0))</f>
        <v>Sin cambios</v>
      </c>
      <c r="AJ47" s="177">
        <f>VLOOKUP(AF47,Análisis!$B:$AN,5,0)</f>
        <v>2</v>
      </c>
      <c r="AK47" s="176">
        <f>VLOOKUP(AF47,Análisis!$B:$AN,6,0)</f>
        <v>5850</v>
      </c>
      <c r="AL47" s="177">
        <f>VLOOKUP(AF47,Análisis!$B:$AN,7,0)</f>
        <v>2</v>
      </c>
      <c r="AM47" s="176">
        <f>VLOOKUP(AF47,Análisis!$B:$AN,8,0)</f>
        <v>3990</v>
      </c>
      <c r="AN47" s="178">
        <f>VLOOKUP(AF47,Análisis!$B:$AN,9,0)</f>
        <v>1</v>
      </c>
      <c r="AO47" s="175">
        <f>VLOOKUP(AF47,Análisis!$B:$AN,16,0)</f>
        <v>8790</v>
      </c>
      <c r="AP47" s="176" t="str">
        <f>IF(VLOOKUP(AF47,Análisis!$B:$AN,27,0)=0,"Sin cambios",VLOOKUP(AF47,Análisis!$B:$AN,27,0))</f>
        <v>Sin cambios</v>
      </c>
      <c r="AQ47" s="177">
        <f>VLOOKUP(AF47,Análisis!$B:$AN,17,0)</f>
        <v>3</v>
      </c>
      <c r="AR47" s="176">
        <f>VLOOKUP(AF47,Análisis!$B:$AN,18,0)</f>
        <v>8850</v>
      </c>
      <c r="AS47" s="177">
        <f>VLOOKUP(AF47,Análisis!$B:$AN,19,0)</f>
        <v>1</v>
      </c>
      <c r="AT47" s="176">
        <f>VLOOKUP(AF47,Análisis!$B:$AN,20,0)</f>
        <v>9990</v>
      </c>
      <c r="AU47" s="178">
        <f>VLOOKUP(AF47,Análisis!$B:$AN,21,0)</f>
        <v>2</v>
      </c>
      <c r="AV47" s="175">
        <f>VLOOKUP(AF47,Análisis!$B:$AN,28,0)</f>
        <v>11990</v>
      </c>
      <c r="AW47" s="176">
        <f>IF(VLOOKUP(AF47,Análisis!$B:$AN,39,0)=0,"Sin cambios",VLOOKUP(AF47,Análisis!$B:$AN,39,0))</f>
        <v>11990</v>
      </c>
      <c r="AX47" s="177">
        <f>VLOOKUP(AF47,Análisis!$B:$AN,29,0)</f>
        <v>2</v>
      </c>
      <c r="AY47" s="176">
        <f>VLOOKUP(AF47,Análisis!$B:$AN,30,0)</f>
        <v>9990</v>
      </c>
      <c r="AZ47" s="177">
        <f>VLOOKUP(AF47,Análisis!$B:$AN,31,0)</f>
        <v>7</v>
      </c>
      <c r="BA47" s="176">
        <f>VLOOKUP(AF47,Análisis!$B:$AN,32,0)</f>
        <v>9990</v>
      </c>
      <c r="BB47" s="178">
        <f>VLOOKUP(AF47,Análisis!$B:$AN,33,0)</f>
        <v>4</v>
      </c>
    </row>
    <row r="48" spans="2:77" x14ac:dyDescent="0.25">
      <c r="B48" s="22">
        <v>87</v>
      </c>
      <c r="C48" s="22" t="s">
        <v>83</v>
      </c>
      <c r="D48" s="50" t="str">
        <f>IF(VLOOKUP(Resumen!C48,Análisis!B:AN,15,0)=0,"Sin cambios",VLOOKUP(Resumen!C48,Análisis!B:AN,15,0))</f>
        <v>Sin cambios</v>
      </c>
      <c r="E48" s="50" t="str">
        <f>IF(VLOOKUP(Resumen!C48,Análisis!B:AN,27,0)=0,"Sin cambios",VLOOKUP(Resumen!C48,Análisis!B:AN,27,0))</f>
        <v>Sin cambios</v>
      </c>
      <c r="F48" s="50" t="str">
        <f>IF(VLOOKUP(Resumen!C48,Análisis!B:AN,39,0)=0,"Sin cambios",VLOOKUP(Resumen!C48,Análisis!B:AN,39,0))</f>
        <v>Sin cambios</v>
      </c>
      <c r="G48" s="50" t="str">
        <f t="shared" si="57"/>
        <v>No</v>
      </c>
      <c r="AF48" s="51" t="s">
        <v>121</v>
      </c>
      <c r="AG48" s="52" t="s">
        <v>260</v>
      </c>
      <c r="AH48" s="175">
        <f>VLOOKUP(AF48,Análisis!$B:$AN,4,0)</f>
        <v>3990</v>
      </c>
      <c r="AI48" s="176" t="str">
        <f>IF(VLOOKUP(AF48,Análisis!$B:$AN,15,0)=0,"Sin cambios",VLOOKUP(AF48,Análisis!$B:$AN,15,0))</f>
        <v>Sin cambios</v>
      </c>
      <c r="AJ48" s="177">
        <f>VLOOKUP(AF48,Análisis!$B:$AN,5,0)</f>
        <v>2</v>
      </c>
      <c r="AK48" s="176">
        <f>VLOOKUP(AF48,Análisis!$B:$AN,6,0)</f>
        <v>3990</v>
      </c>
      <c r="AL48" s="177">
        <f>VLOOKUP(AF48,Análisis!$B:$AN,7,0)</f>
        <v>1</v>
      </c>
      <c r="AM48" s="176">
        <f>VLOOKUP(AF48,Análisis!$B:$AN,8,0)</f>
        <v>3990</v>
      </c>
      <c r="AN48" s="178">
        <f>VLOOKUP(AF48,Análisis!$B:$AN,9,0)</f>
        <v>1</v>
      </c>
      <c r="AO48" s="175">
        <f>VLOOKUP(AF48,Análisis!$B:$AN,16,0)</f>
        <v>7490</v>
      </c>
      <c r="AP48" s="176" t="str">
        <f>IF(VLOOKUP(AF48,Análisis!$B:$AN,27,0)=0,"Sin cambios",VLOOKUP(AF48,Análisis!$B:$AN,27,0))</f>
        <v>Sin cambios</v>
      </c>
      <c r="AQ48" s="177">
        <f>VLOOKUP(AF48,Análisis!$B:$AN,17,0)</f>
        <v>3</v>
      </c>
      <c r="AR48" s="176">
        <f>VLOOKUP(AF48,Análisis!$B:$AN,18,0)</f>
        <v>7490</v>
      </c>
      <c r="AS48" s="177">
        <f>VLOOKUP(AF48,Análisis!$B:$AN,19,0)</f>
        <v>1</v>
      </c>
      <c r="AT48" s="176">
        <f>VLOOKUP(AF48,Análisis!$B:$AN,20,0)</f>
        <v>8990</v>
      </c>
      <c r="AU48" s="178">
        <f>VLOOKUP(AF48,Análisis!$B:$AN,21,0)</f>
        <v>1</v>
      </c>
      <c r="AV48" s="175">
        <f>VLOOKUP(AF48,Análisis!$B:$AN,28,0)</f>
        <v>9990</v>
      </c>
      <c r="AW48" s="176" t="str">
        <f>IF(VLOOKUP(AF48,Análisis!$B:$AN,39,0)=0,"Sin cambios",VLOOKUP(AF48,Análisis!$B:$AN,39,0))</f>
        <v>Sin cambios</v>
      </c>
      <c r="AX48" s="177">
        <f>VLOOKUP(AF48,Análisis!$B:$AN,29,0)</f>
        <v>2</v>
      </c>
      <c r="AY48" s="176">
        <f>VLOOKUP(AF48,Análisis!$B:$AN,30,0)</f>
        <v>9990</v>
      </c>
      <c r="AZ48" s="177">
        <f>VLOOKUP(AF48,Análisis!$B:$AN,31,0)</f>
        <v>5</v>
      </c>
      <c r="BA48" s="176">
        <f>VLOOKUP(AF48,Análisis!$B:$AN,32,0)</f>
        <v>8990</v>
      </c>
      <c r="BB48" s="178">
        <f>VLOOKUP(AF48,Análisis!$B:$AN,33,0)</f>
        <v>2</v>
      </c>
    </row>
    <row r="49" spans="2:54" x14ac:dyDescent="0.25">
      <c r="B49" s="22">
        <v>121</v>
      </c>
      <c r="C49" s="22" t="s">
        <v>98</v>
      </c>
      <c r="D49" s="50" t="str">
        <f>IF(VLOOKUP(Resumen!C49,Análisis!B:AN,15,0)=0,"Sin cambios",VLOOKUP(Resumen!C49,Análisis!B:AN,15,0))</f>
        <v>Sin cambios</v>
      </c>
      <c r="E49" s="50" t="str">
        <f>IF(VLOOKUP(Resumen!C49,Análisis!B:AN,27,0)=0,"Sin cambios",VLOOKUP(Resumen!C49,Análisis!B:AN,27,0))</f>
        <v>Sin cambios</v>
      </c>
      <c r="F49" s="50" t="str">
        <f>IF(VLOOKUP(Resumen!C49,Análisis!B:AN,39,0)=0,"Sin cambios",VLOOKUP(Resumen!C49,Análisis!B:AN,39,0))</f>
        <v>Sin cambios</v>
      </c>
      <c r="G49" s="50" t="str">
        <f t="shared" si="57"/>
        <v>No</v>
      </c>
      <c r="AF49" s="51" t="s">
        <v>122</v>
      </c>
      <c r="AG49" s="52" t="s">
        <v>260</v>
      </c>
      <c r="AH49" s="175">
        <f>VLOOKUP(AF49,Análisis!$B:$AN,4,0)</f>
        <v>3990</v>
      </c>
      <c r="AI49" s="176" t="str">
        <f>IF(VLOOKUP(AF49,Análisis!$B:$AN,15,0)=0,"Sin cambios",VLOOKUP(AF49,Análisis!$B:$AN,15,0))</f>
        <v>Sin cambios</v>
      </c>
      <c r="AJ49" s="177">
        <f>VLOOKUP(AF49,Análisis!$B:$AN,5,0)</f>
        <v>2</v>
      </c>
      <c r="AK49" s="176">
        <f>VLOOKUP(AF49,Análisis!$B:$AN,6,0)</f>
        <v>3990</v>
      </c>
      <c r="AL49" s="177">
        <f>VLOOKUP(AF49,Análisis!$B:$AN,7,0)</f>
        <v>1</v>
      </c>
      <c r="AM49" s="176">
        <f>VLOOKUP(AF49,Análisis!$B:$AN,8,0)</f>
        <v>3990</v>
      </c>
      <c r="AN49" s="178">
        <f>VLOOKUP(AF49,Análisis!$B:$AN,9,0)</f>
        <v>1</v>
      </c>
      <c r="AO49" s="175">
        <f>VLOOKUP(AF49,Análisis!$B:$AN,16,0)</f>
        <v>7490</v>
      </c>
      <c r="AP49" s="176" t="str">
        <f>IF(VLOOKUP(AF49,Análisis!$B:$AN,27,0)=0,"Sin cambios",VLOOKUP(AF49,Análisis!$B:$AN,27,0))</f>
        <v>Sin cambios</v>
      </c>
      <c r="AQ49" s="177">
        <f>VLOOKUP(AF49,Análisis!$B:$AN,17,0)</f>
        <v>3</v>
      </c>
      <c r="AR49" s="176">
        <f>VLOOKUP(AF49,Análisis!$B:$AN,18,0)</f>
        <v>7490</v>
      </c>
      <c r="AS49" s="177">
        <f>VLOOKUP(AF49,Análisis!$B:$AN,19,0)</f>
        <v>1</v>
      </c>
      <c r="AT49" s="176">
        <f>VLOOKUP(AF49,Análisis!$B:$AN,20,0)</f>
        <v>8990</v>
      </c>
      <c r="AU49" s="178">
        <f>VLOOKUP(AF49,Análisis!$B:$AN,21,0)</f>
        <v>1</v>
      </c>
      <c r="AV49" s="175">
        <f>VLOOKUP(AF49,Análisis!$B:$AN,28,0)</f>
        <v>9990</v>
      </c>
      <c r="AW49" s="176" t="str">
        <f>IF(VLOOKUP(AF49,Análisis!$B:$AN,39,0)=0,"Sin cambios",VLOOKUP(AF49,Análisis!$B:$AN,39,0))</f>
        <v>Sin cambios</v>
      </c>
      <c r="AX49" s="177">
        <f>VLOOKUP(AF49,Análisis!$B:$AN,29,0)</f>
        <v>2</v>
      </c>
      <c r="AY49" s="176">
        <f>VLOOKUP(AF49,Análisis!$B:$AN,30,0)</f>
        <v>9990</v>
      </c>
      <c r="AZ49" s="177">
        <f>VLOOKUP(AF49,Análisis!$B:$AN,31,0)</f>
        <v>5</v>
      </c>
      <c r="BA49" s="176">
        <f>VLOOKUP(AF49,Análisis!$B:$AN,32,0)</f>
        <v>8990</v>
      </c>
      <c r="BB49" s="178">
        <f>VLOOKUP(AF49,Análisis!$B:$AN,33,0)</f>
        <v>2</v>
      </c>
    </row>
    <row r="50" spans="2:54" x14ac:dyDescent="0.25">
      <c r="B50" s="22">
        <v>153</v>
      </c>
      <c r="C50" s="22" t="s">
        <v>104</v>
      </c>
      <c r="D50" s="50">
        <f>IF(VLOOKUP(Resumen!C50,Análisis!B:AN,15,0)=0,"Sin cambios",VLOOKUP(Resumen!C50,Análisis!B:AN,15,0))</f>
        <v>4990</v>
      </c>
      <c r="E50" s="50">
        <f>IF(VLOOKUP(Resumen!C50,Análisis!B:AN,27,0)=0,"Sin cambios",VLOOKUP(Resumen!C50,Análisis!B:AN,27,0))</f>
        <v>10990</v>
      </c>
      <c r="F50" s="50">
        <f>IF(VLOOKUP(Resumen!C50,Análisis!B:AN,39,0)=0,"Sin cambios",VLOOKUP(Resumen!C50,Análisis!B:AN,39,0))</f>
        <v>13990</v>
      </c>
      <c r="G50" s="50" t="str">
        <f t="shared" si="57"/>
        <v>Sí</v>
      </c>
      <c r="AF50" s="51" t="s">
        <v>124</v>
      </c>
      <c r="AG50" s="52" t="s">
        <v>260</v>
      </c>
      <c r="AH50" s="175">
        <f>VLOOKUP(AF50,Análisis!$B:$AN,4,0)</f>
        <v>4790</v>
      </c>
      <c r="AI50" s="176" t="str">
        <f>IF(VLOOKUP(AF50,Análisis!$B:$AN,15,0)=0,"Sin cambios",VLOOKUP(AF50,Análisis!$B:$AN,15,0))</f>
        <v>Sin cambios</v>
      </c>
      <c r="AJ50" s="177">
        <f>VLOOKUP(AF50,Análisis!$B:$AN,5,0)</f>
        <v>2</v>
      </c>
      <c r="AK50" s="176">
        <f>VLOOKUP(AF50,Análisis!$B:$AN,6,0)</f>
        <v>4850</v>
      </c>
      <c r="AL50" s="177">
        <f>VLOOKUP(AF50,Análisis!$B:$AN,7,0)</f>
        <v>1</v>
      </c>
      <c r="AM50" s="176">
        <f>VLOOKUP(AF50,Análisis!$B:$AN,8,0)</f>
        <v>3990</v>
      </c>
      <c r="AN50" s="178">
        <f>VLOOKUP(AF50,Análisis!$B:$AN,9,0)</f>
        <v>1</v>
      </c>
      <c r="AO50" s="175">
        <f>VLOOKUP(AF50,Análisis!$B:$AN,16,0)</f>
        <v>7790</v>
      </c>
      <c r="AP50" s="176" t="str">
        <f>IF(VLOOKUP(AF50,Análisis!$B:$AN,27,0)=0,"Sin cambios",VLOOKUP(AF50,Análisis!$B:$AN,27,0))</f>
        <v>Sin cambios</v>
      </c>
      <c r="AQ50" s="177">
        <f>VLOOKUP(AF50,Análisis!$B:$AN,17,0)</f>
        <v>3</v>
      </c>
      <c r="AR50" s="176">
        <f>VLOOKUP(AF50,Análisis!$B:$AN,18,0)</f>
        <v>7850</v>
      </c>
      <c r="AS50" s="177">
        <f>VLOOKUP(AF50,Análisis!$B:$AN,19,0)</f>
        <v>1</v>
      </c>
      <c r="AT50" s="176">
        <f>VLOOKUP(AF50,Análisis!$B:$AN,20,0)</f>
        <v>8990</v>
      </c>
      <c r="AU50" s="178">
        <f>VLOOKUP(AF50,Análisis!$B:$AN,21,0)</f>
        <v>1</v>
      </c>
      <c r="AV50" s="175">
        <f>VLOOKUP(AF50,Análisis!$B:$AN,28,0)</f>
        <v>9990</v>
      </c>
      <c r="AW50" s="176" t="str">
        <f>IF(VLOOKUP(AF50,Análisis!$B:$AN,39,0)=0,"Sin cambios",VLOOKUP(AF50,Análisis!$B:$AN,39,0))</f>
        <v>Sin cambios</v>
      </c>
      <c r="AX50" s="177">
        <f>VLOOKUP(AF50,Análisis!$B:$AN,29,0)</f>
        <v>2</v>
      </c>
      <c r="AY50" s="176">
        <f>VLOOKUP(AF50,Análisis!$B:$AN,30,0)</f>
        <v>8990</v>
      </c>
      <c r="AZ50" s="177">
        <f>VLOOKUP(AF50,Análisis!$B:$AN,31,0)</f>
        <v>5</v>
      </c>
      <c r="BA50" s="176">
        <f>VLOOKUP(AF50,Análisis!$B:$AN,32,0)</f>
        <v>8990</v>
      </c>
      <c r="BB50" s="178">
        <f>VLOOKUP(AF50,Análisis!$B:$AN,33,0)</f>
        <v>2</v>
      </c>
    </row>
    <row r="51" spans="2:54" x14ac:dyDescent="0.25">
      <c r="B51" s="22">
        <v>241</v>
      </c>
      <c r="C51" s="22" t="s">
        <v>61</v>
      </c>
      <c r="D51" s="50" t="str">
        <f>IF(VLOOKUP(Resumen!C51,Análisis!B:AN,15,0)=0,"Sin cambios",VLOOKUP(Resumen!C51,Análisis!B:AN,15,0))</f>
        <v>Sin cambios</v>
      </c>
      <c r="E51" s="50" t="str">
        <f>IF(VLOOKUP(Resumen!C51,Análisis!B:AN,27,0)=0,"Sin cambios",VLOOKUP(Resumen!C51,Análisis!B:AN,27,0))</f>
        <v>Sin cambios</v>
      </c>
      <c r="F51" s="50" t="str">
        <f>IF(VLOOKUP(Resumen!C51,Análisis!B:AN,39,0)=0,"Sin cambios",VLOOKUP(Resumen!C51,Análisis!B:AN,39,0))</f>
        <v>Sin cambios</v>
      </c>
      <c r="G51" s="50" t="str">
        <f t="shared" si="57"/>
        <v>No</v>
      </c>
      <c r="AF51" s="51" t="s">
        <v>125</v>
      </c>
      <c r="AG51" s="52" t="s">
        <v>260</v>
      </c>
      <c r="AH51" s="175">
        <f>VLOOKUP(AF51,Análisis!$B:$AN,4,0)</f>
        <v>3990</v>
      </c>
      <c r="AI51" s="176" t="str">
        <f>IF(VLOOKUP(AF51,Análisis!$B:$AN,15,0)=0,"Sin cambios",VLOOKUP(AF51,Análisis!$B:$AN,15,0))</f>
        <v>Sin cambios</v>
      </c>
      <c r="AJ51" s="177">
        <f>VLOOKUP(AF51,Análisis!$B:$AN,5,0)</f>
        <v>2</v>
      </c>
      <c r="AK51" s="176">
        <f>VLOOKUP(AF51,Análisis!$B:$AN,6,0)</f>
        <v>3990</v>
      </c>
      <c r="AL51" s="177">
        <f>VLOOKUP(AF51,Análisis!$B:$AN,7,0)</f>
        <v>1</v>
      </c>
      <c r="AM51" s="176">
        <f>VLOOKUP(AF51,Análisis!$B:$AN,8,0)</f>
        <v>3990</v>
      </c>
      <c r="AN51" s="178">
        <f>VLOOKUP(AF51,Análisis!$B:$AN,9,0)</f>
        <v>1</v>
      </c>
      <c r="AO51" s="175">
        <f>VLOOKUP(AF51,Análisis!$B:$AN,16,0)</f>
        <v>7490</v>
      </c>
      <c r="AP51" s="176" t="str">
        <f>IF(VLOOKUP(AF51,Análisis!$B:$AN,27,0)=0,"Sin cambios",VLOOKUP(AF51,Análisis!$B:$AN,27,0))</f>
        <v>Sin cambios</v>
      </c>
      <c r="AQ51" s="177">
        <f>VLOOKUP(AF51,Análisis!$B:$AN,17,0)</f>
        <v>3</v>
      </c>
      <c r="AR51" s="176">
        <f>VLOOKUP(AF51,Análisis!$B:$AN,18,0)</f>
        <v>7490</v>
      </c>
      <c r="AS51" s="177">
        <f>VLOOKUP(AF51,Análisis!$B:$AN,19,0)</f>
        <v>1</v>
      </c>
      <c r="AT51" s="176">
        <f>VLOOKUP(AF51,Análisis!$B:$AN,20,0)</f>
        <v>8990</v>
      </c>
      <c r="AU51" s="178">
        <f>VLOOKUP(AF51,Análisis!$B:$AN,21,0)</f>
        <v>1</v>
      </c>
      <c r="AV51" s="175">
        <f>VLOOKUP(AF51,Análisis!$B:$AN,28,0)</f>
        <v>9990</v>
      </c>
      <c r="AW51" s="176" t="str">
        <f>IF(VLOOKUP(AF51,Análisis!$B:$AN,39,0)=0,"Sin cambios",VLOOKUP(AF51,Análisis!$B:$AN,39,0))</f>
        <v>Sin cambios</v>
      </c>
      <c r="AX51" s="177">
        <f>VLOOKUP(AF51,Análisis!$B:$AN,29,0)</f>
        <v>2</v>
      </c>
      <c r="AY51" s="176">
        <f>VLOOKUP(AF51,Análisis!$B:$AN,30,0)</f>
        <v>9990</v>
      </c>
      <c r="AZ51" s="177">
        <f>VLOOKUP(AF51,Análisis!$B:$AN,31,0)</f>
        <v>5</v>
      </c>
      <c r="BA51" s="176">
        <f>VLOOKUP(AF51,Análisis!$B:$AN,32,0)</f>
        <v>8990</v>
      </c>
      <c r="BB51" s="178">
        <f>VLOOKUP(AF51,Análisis!$B:$AN,33,0)</f>
        <v>2</v>
      </c>
    </row>
    <row r="52" spans="2:54" x14ac:dyDescent="0.25">
      <c r="B52" s="22">
        <v>167</v>
      </c>
      <c r="C52" s="22" t="s">
        <v>89</v>
      </c>
      <c r="D52" s="50">
        <f>IF(VLOOKUP(Resumen!C52,Análisis!B:AN,15,0)=0,"Sin cambios",VLOOKUP(Resumen!C52,Análisis!B:AN,15,0))</f>
        <v>4990</v>
      </c>
      <c r="E52" s="50" t="str">
        <f>IF(VLOOKUP(Resumen!C52,Análisis!B:AN,27,0)=0,"Sin cambios",VLOOKUP(Resumen!C52,Análisis!B:AN,27,0))</f>
        <v>Sin cambios</v>
      </c>
      <c r="F52" s="50" t="str">
        <f>IF(VLOOKUP(Resumen!C52,Análisis!B:AN,39,0)=0,"Sin cambios",VLOOKUP(Resumen!C52,Análisis!B:AN,39,0))</f>
        <v>Sin cambios</v>
      </c>
      <c r="G52" s="50" t="str">
        <f t="shared" si="57"/>
        <v>Sí</v>
      </c>
      <c r="AF52" s="51" t="s">
        <v>126</v>
      </c>
      <c r="AG52" s="52" t="s">
        <v>260</v>
      </c>
      <c r="AH52" s="175">
        <f>VLOOKUP(AF52,Análisis!$B:$AN,4,0)</f>
        <v>3990</v>
      </c>
      <c r="AI52" s="176" t="str">
        <f>IF(VLOOKUP(AF52,Análisis!$B:$AN,15,0)=0,"Sin cambios",VLOOKUP(AF52,Análisis!$B:$AN,15,0))</f>
        <v>Sin cambios</v>
      </c>
      <c r="AJ52" s="177">
        <f>VLOOKUP(AF52,Análisis!$B:$AN,5,0)</f>
        <v>2</v>
      </c>
      <c r="AK52" s="176">
        <f>VLOOKUP(AF52,Análisis!$B:$AN,6,0)</f>
        <v>3990</v>
      </c>
      <c r="AL52" s="177">
        <f>VLOOKUP(AF52,Análisis!$B:$AN,7,0)</f>
        <v>1</v>
      </c>
      <c r="AM52" s="176">
        <f>VLOOKUP(AF52,Análisis!$B:$AN,8,0)</f>
        <v>3990</v>
      </c>
      <c r="AN52" s="178">
        <f>VLOOKUP(AF52,Análisis!$B:$AN,9,0)</f>
        <v>1</v>
      </c>
      <c r="AO52" s="175">
        <f>VLOOKUP(AF52,Análisis!$B:$AN,16,0)</f>
        <v>7790</v>
      </c>
      <c r="AP52" s="176" t="str">
        <f>IF(VLOOKUP(AF52,Análisis!$B:$AN,27,0)=0,"Sin cambios",VLOOKUP(AF52,Análisis!$B:$AN,27,0))</f>
        <v>Sin cambios</v>
      </c>
      <c r="AQ52" s="177">
        <f>VLOOKUP(AF52,Análisis!$B:$AN,17,0)</f>
        <v>3</v>
      </c>
      <c r="AR52" s="176">
        <f>VLOOKUP(AF52,Análisis!$B:$AN,18,0)</f>
        <v>7790</v>
      </c>
      <c r="AS52" s="177">
        <f>VLOOKUP(AF52,Análisis!$B:$AN,19,0)</f>
        <v>1</v>
      </c>
      <c r="AT52" s="176">
        <f>VLOOKUP(AF52,Análisis!$B:$AN,20,0)</f>
        <v>8990</v>
      </c>
      <c r="AU52" s="178">
        <f>VLOOKUP(AF52,Análisis!$B:$AN,21,0)</f>
        <v>1</v>
      </c>
      <c r="AV52" s="175">
        <f>VLOOKUP(AF52,Análisis!$B:$AN,28,0)</f>
        <v>9990</v>
      </c>
      <c r="AW52" s="176" t="str">
        <f>IF(VLOOKUP(AF52,Análisis!$B:$AN,39,0)=0,"Sin cambios",VLOOKUP(AF52,Análisis!$B:$AN,39,0))</f>
        <v>Sin cambios</v>
      </c>
      <c r="AX52" s="177">
        <f>VLOOKUP(AF52,Análisis!$B:$AN,29,0)</f>
        <v>2</v>
      </c>
      <c r="AY52" s="176">
        <f>VLOOKUP(AF52,Análisis!$B:$AN,30,0)</f>
        <v>9990</v>
      </c>
      <c r="AZ52" s="177">
        <f>VLOOKUP(AF52,Análisis!$B:$AN,31,0)</f>
        <v>5</v>
      </c>
      <c r="BA52" s="176">
        <f>VLOOKUP(AF52,Análisis!$B:$AN,32,0)</f>
        <v>8990</v>
      </c>
      <c r="BB52" s="178">
        <f>VLOOKUP(AF52,Análisis!$B:$AN,33,0)</f>
        <v>2</v>
      </c>
    </row>
    <row r="53" spans="2:54" x14ac:dyDescent="0.25">
      <c r="B53" s="22">
        <v>37</v>
      </c>
      <c r="C53" s="22" t="s">
        <v>54</v>
      </c>
      <c r="D53" s="50" t="str">
        <f>IF(VLOOKUP(Resumen!C53,Análisis!B:AN,15,0)=0,"Sin cambios",VLOOKUP(Resumen!C53,Análisis!B:AN,15,0))</f>
        <v>Sin cambios</v>
      </c>
      <c r="E53" s="50" t="str">
        <f>IF(VLOOKUP(Resumen!C53,Análisis!B:AN,27,0)=0,"Sin cambios",VLOOKUP(Resumen!C53,Análisis!B:AN,27,0))</f>
        <v>Sin cambios</v>
      </c>
      <c r="F53" s="50" t="str">
        <f>IF(VLOOKUP(Resumen!C53,Análisis!B:AN,39,0)=0,"Sin cambios",VLOOKUP(Resumen!C53,Análisis!B:AN,39,0))</f>
        <v>Sin cambios</v>
      </c>
      <c r="G53" s="50" t="str">
        <f t="shared" si="57"/>
        <v>No</v>
      </c>
      <c r="AF53" s="51" t="s">
        <v>127</v>
      </c>
      <c r="AG53" s="52" t="s">
        <v>258</v>
      </c>
      <c r="AH53" s="175">
        <f>VLOOKUP(AF53,Análisis!$B:$AN,4,0)</f>
        <v>3990</v>
      </c>
      <c r="AI53" s="176" t="str">
        <f>IF(VLOOKUP(AF53,Análisis!$B:$AN,15,0)=0,"Sin cambios",VLOOKUP(AF53,Análisis!$B:$AN,15,0))</f>
        <v>Sin cambios</v>
      </c>
      <c r="AJ53" s="177">
        <f>VLOOKUP(AF53,Análisis!$B:$AN,5,0)</f>
        <v>2</v>
      </c>
      <c r="AK53" s="176">
        <f>VLOOKUP(AF53,Análisis!$B:$AN,6,0)</f>
        <v>5350</v>
      </c>
      <c r="AL53" s="177">
        <f>VLOOKUP(AF53,Análisis!$B:$AN,7,0)</f>
        <v>2</v>
      </c>
      <c r="AM53" s="176">
        <f>VLOOKUP(AF53,Análisis!$B:$AN,8,0)</f>
        <v>3990</v>
      </c>
      <c r="AN53" s="178">
        <f>VLOOKUP(AF53,Análisis!$B:$AN,9,0)</f>
        <v>2</v>
      </c>
      <c r="AO53" s="175">
        <f>VLOOKUP(AF53,Análisis!$B:$AN,16,0)</f>
        <v>10590</v>
      </c>
      <c r="AP53" s="176" t="str">
        <f>IF(VLOOKUP(AF53,Análisis!$B:$AN,27,0)=0,"Sin cambios",VLOOKUP(AF53,Análisis!$B:$AN,27,0))</f>
        <v>Sin cambios</v>
      </c>
      <c r="AQ53" s="177">
        <f>VLOOKUP(AF53,Análisis!$B:$AN,17,0)</f>
        <v>3</v>
      </c>
      <c r="AR53" s="176">
        <f>VLOOKUP(AF53,Análisis!$B:$AN,18,0)</f>
        <v>10650</v>
      </c>
      <c r="AS53" s="177">
        <f>VLOOKUP(AF53,Análisis!$B:$AN,19,0)</f>
        <v>2</v>
      </c>
      <c r="AT53" s="176">
        <f>VLOOKUP(AF53,Análisis!$B:$AN,20,0)</f>
        <v>10990</v>
      </c>
      <c r="AU53" s="178">
        <f>VLOOKUP(AF53,Análisis!$B:$AN,21,0)</f>
        <v>2</v>
      </c>
      <c r="AV53" s="175">
        <f>VLOOKUP(AF53,Análisis!$B:$AN,28,0)</f>
        <v>12990</v>
      </c>
      <c r="AW53" s="176" t="str">
        <f>IF(VLOOKUP(AF53,Análisis!$B:$AN,39,0)=0,"Sin cambios",VLOOKUP(AF53,Análisis!$B:$AN,39,0))</f>
        <v>Sin cambios</v>
      </c>
      <c r="AX53" s="177">
        <f>VLOOKUP(AF53,Análisis!$B:$AN,29,0)</f>
        <v>2</v>
      </c>
      <c r="AY53" s="176">
        <f>VLOOKUP(AF53,Análisis!$B:$AN,30,0)</f>
        <v>10650</v>
      </c>
      <c r="AZ53" s="177">
        <f>VLOOKUP(AF53,Análisis!$B:$AN,31,0)</f>
        <v>9</v>
      </c>
      <c r="BA53" s="176">
        <f>VLOOKUP(AF53,Análisis!$B:$AN,32,0)</f>
        <v>10990</v>
      </c>
      <c r="BB53" s="178">
        <f>VLOOKUP(AF53,Análisis!$B:$AN,33,0)</f>
        <v>3</v>
      </c>
    </row>
    <row r="54" spans="2:54" x14ac:dyDescent="0.25">
      <c r="B54" s="22">
        <v>291</v>
      </c>
      <c r="C54" s="22" t="s">
        <v>70</v>
      </c>
      <c r="D54" s="50" t="str">
        <f>IF(VLOOKUP(Resumen!C54,Análisis!B:AN,15,0)=0,"Sin cambios",VLOOKUP(Resumen!C54,Análisis!B:AN,15,0))</f>
        <v>Sin cambios</v>
      </c>
      <c r="E54" s="50">
        <f>IF(VLOOKUP(Resumen!C54,Análisis!B:AN,27,0)=0,"Sin cambios",VLOOKUP(Resumen!C54,Análisis!B:AN,27,0))</f>
        <v>16990</v>
      </c>
      <c r="F54" s="50">
        <f>IF(VLOOKUP(Resumen!C54,Análisis!B:AN,39,0)=0,"Sin cambios",VLOOKUP(Resumen!C54,Análisis!B:AN,39,0))</f>
        <v>17990</v>
      </c>
      <c r="G54" s="50" t="str">
        <f t="shared" si="57"/>
        <v>Sí</v>
      </c>
      <c r="AF54" s="51" t="s">
        <v>226</v>
      </c>
      <c r="AG54" s="52" t="s">
        <v>260</v>
      </c>
      <c r="AH54" s="175">
        <f>VLOOKUP(AF54,Análisis!$B:$AN,4,0)</f>
        <v>3990</v>
      </c>
      <c r="AI54" s="176" t="str">
        <f>IF(VLOOKUP(AF54,Análisis!$B:$AN,15,0)=0,"Sin cambios",VLOOKUP(AF54,Análisis!$B:$AN,15,0))</f>
        <v>Sin cambios</v>
      </c>
      <c r="AJ54" s="177">
        <f>VLOOKUP(AF54,Análisis!$B:$AN,5,0)</f>
        <v>2</v>
      </c>
      <c r="AK54" s="176">
        <f>VLOOKUP(AF54,Análisis!$B:$AN,6,0)</f>
        <v>3990</v>
      </c>
      <c r="AL54" s="177">
        <f>VLOOKUP(AF54,Análisis!$B:$AN,7,0)</f>
        <v>1</v>
      </c>
      <c r="AM54" s="176">
        <f>VLOOKUP(AF54,Análisis!$B:$AN,8,0)</f>
        <v>3990</v>
      </c>
      <c r="AN54" s="178">
        <f>VLOOKUP(AF54,Análisis!$B:$AN,9,0)</f>
        <v>1</v>
      </c>
      <c r="AO54" s="175">
        <f>VLOOKUP(AF54,Análisis!$B:$AN,16,0)</f>
        <v>7790</v>
      </c>
      <c r="AP54" s="176" t="str">
        <f>IF(VLOOKUP(AF54,Análisis!$B:$AN,27,0)=0,"Sin cambios",VLOOKUP(AF54,Análisis!$B:$AN,27,0))</f>
        <v>Sin cambios</v>
      </c>
      <c r="AQ54" s="177">
        <f>VLOOKUP(AF54,Análisis!$B:$AN,17,0)</f>
        <v>3</v>
      </c>
      <c r="AR54" s="176">
        <f>VLOOKUP(AF54,Análisis!$B:$AN,18,0)</f>
        <v>7790</v>
      </c>
      <c r="AS54" s="177">
        <f>VLOOKUP(AF54,Análisis!$B:$AN,19,0)</f>
        <v>1</v>
      </c>
      <c r="AT54" s="176">
        <f>VLOOKUP(AF54,Análisis!$B:$AN,20,0)</f>
        <v>8990</v>
      </c>
      <c r="AU54" s="178">
        <f>VLOOKUP(AF54,Análisis!$B:$AN,21,0)</f>
        <v>1</v>
      </c>
      <c r="AV54" s="175">
        <f>VLOOKUP(AF54,Análisis!$B:$AN,28,0)</f>
        <v>9990</v>
      </c>
      <c r="AW54" s="176" t="str">
        <f>IF(VLOOKUP(AF54,Análisis!$B:$AN,39,0)=0,"Sin cambios",VLOOKUP(AF54,Análisis!$B:$AN,39,0))</f>
        <v>Sin cambios</v>
      </c>
      <c r="AX54" s="177">
        <f>VLOOKUP(AF54,Análisis!$B:$AN,29,0)</f>
        <v>2</v>
      </c>
      <c r="AY54" s="176">
        <f>VLOOKUP(AF54,Análisis!$B:$AN,30,0)</f>
        <v>9990</v>
      </c>
      <c r="AZ54" s="177">
        <f>VLOOKUP(AF54,Análisis!$B:$AN,31,0)</f>
        <v>5</v>
      </c>
      <c r="BA54" s="176">
        <f>VLOOKUP(AF54,Análisis!$B:$AN,32,0)</f>
        <v>8990</v>
      </c>
      <c r="BB54" s="178">
        <f>VLOOKUP(AF54,Análisis!$B:$AN,33,0)</f>
        <v>2</v>
      </c>
    </row>
    <row r="55" spans="2:54" x14ac:dyDescent="0.25">
      <c r="B55" s="22">
        <v>183</v>
      </c>
      <c r="C55" s="22" t="s">
        <v>93</v>
      </c>
      <c r="D55" s="50">
        <f>IF(VLOOKUP(Resumen!C55,Análisis!B:AN,15,0)=0,"Sin cambios",VLOOKUP(Resumen!C55,Análisis!B:AN,15,0))</f>
        <v>4990</v>
      </c>
      <c r="E55" s="50" t="str">
        <f>IF(VLOOKUP(Resumen!C55,Análisis!B:AN,27,0)=0,"Sin cambios",VLOOKUP(Resumen!C55,Análisis!B:AN,27,0))</f>
        <v>Sin cambios</v>
      </c>
      <c r="F55" s="50" t="str">
        <f>IF(VLOOKUP(Resumen!C55,Análisis!B:AN,39,0)=0,"Sin cambios",VLOOKUP(Resumen!C55,Análisis!B:AN,39,0))</f>
        <v>Sin cambios</v>
      </c>
      <c r="G55" s="50" t="str">
        <f t="shared" si="57"/>
        <v>Sí</v>
      </c>
      <c r="AF55" s="51" t="s">
        <v>131</v>
      </c>
      <c r="AG55" s="52" t="s">
        <v>260</v>
      </c>
      <c r="AH55" s="175">
        <f>VLOOKUP(AF55,Análisis!$B:$AN,4,0)</f>
        <v>4490</v>
      </c>
      <c r="AI55" s="176" t="str">
        <f>IF(VLOOKUP(AF55,Análisis!$B:$AN,15,0)=0,"Sin cambios",VLOOKUP(AF55,Análisis!$B:$AN,15,0))</f>
        <v>Sin cambios</v>
      </c>
      <c r="AJ55" s="177">
        <f>VLOOKUP(AF55,Análisis!$B:$AN,5,0)</f>
        <v>2</v>
      </c>
      <c r="AK55" s="176">
        <f>VLOOKUP(AF55,Análisis!$B:$AN,6,0)</f>
        <v>4490</v>
      </c>
      <c r="AL55" s="177">
        <f>VLOOKUP(AF55,Análisis!$B:$AN,7,0)</f>
        <v>1</v>
      </c>
      <c r="AM55" s="176">
        <f>VLOOKUP(AF55,Análisis!$B:$AN,8,0)</f>
        <v>3990</v>
      </c>
      <c r="AN55" s="178">
        <f>VLOOKUP(AF55,Análisis!$B:$AN,9,0)</f>
        <v>1</v>
      </c>
      <c r="AO55" s="175">
        <f>VLOOKUP(AF55,Análisis!$B:$AN,16,0)</f>
        <v>7490</v>
      </c>
      <c r="AP55" s="176" t="str">
        <f>IF(VLOOKUP(AF55,Análisis!$B:$AN,27,0)=0,"Sin cambios",VLOOKUP(AF55,Análisis!$B:$AN,27,0))</f>
        <v>Sin cambios</v>
      </c>
      <c r="AQ55" s="177">
        <f>VLOOKUP(AF55,Análisis!$B:$AN,17,0)</f>
        <v>3</v>
      </c>
      <c r="AR55" s="176">
        <f>VLOOKUP(AF55,Análisis!$B:$AN,18,0)</f>
        <v>7490</v>
      </c>
      <c r="AS55" s="177">
        <f>VLOOKUP(AF55,Análisis!$B:$AN,19,0)</f>
        <v>1</v>
      </c>
      <c r="AT55" s="176">
        <f>VLOOKUP(AF55,Análisis!$B:$AN,20,0)</f>
        <v>8990</v>
      </c>
      <c r="AU55" s="178">
        <f>VLOOKUP(AF55,Análisis!$B:$AN,21,0)</f>
        <v>1</v>
      </c>
      <c r="AV55" s="175">
        <f>VLOOKUP(AF55,Análisis!$B:$AN,28,0)</f>
        <v>9990</v>
      </c>
      <c r="AW55" s="176" t="str">
        <f>IF(VLOOKUP(AF55,Análisis!$B:$AN,39,0)=0,"Sin cambios",VLOOKUP(AF55,Análisis!$B:$AN,39,0))</f>
        <v>Sin cambios</v>
      </c>
      <c r="AX55" s="177">
        <f>VLOOKUP(AF55,Análisis!$B:$AN,29,0)</f>
        <v>2</v>
      </c>
      <c r="AY55" s="176">
        <f>VLOOKUP(AF55,Análisis!$B:$AN,30,0)</f>
        <v>8990</v>
      </c>
      <c r="AZ55" s="177">
        <f>VLOOKUP(AF55,Análisis!$B:$AN,31,0)</f>
        <v>5</v>
      </c>
      <c r="BA55" s="176">
        <f>VLOOKUP(AF55,Análisis!$B:$AN,32,0)</f>
        <v>8990</v>
      </c>
      <c r="BB55" s="178">
        <f>VLOOKUP(AF55,Análisis!$B:$AN,33,0)</f>
        <v>2</v>
      </c>
    </row>
    <row r="56" spans="2:54" x14ac:dyDescent="0.25">
      <c r="B56" s="22">
        <v>272</v>
      </c>
      <c r="C56" s="22" t="s">
        <v>65</v>
      </c>
      <c r="D56" s="50" t="str">
        <f>IF(VLOOKUP(Resumen!C56,Análisis!B:AN,15,0)=0,"Sin cambios",VLOOKUP(Resumen!C56,Análisis!B:AN,15,0))</f>
        <v>Sin cambios</v>
      </c>
      <c r="E56" s="50" t="str">
        <f>IF(VLOOKUP(Resumen!C56,Análisis!B:AN,27,0)=0,"Sin cambios",VLOOKUP(Resumen!C56,Análisis!B:AN,27,0))</f>
        <v>Sin cambios</v>
      </c>
      <c r="F56" s="50">
        <f>IF(VLOOKUP(Resumen!C56,Análisis!B:AN,39,0)=0,"Sin cambios",VLOOKUP(Resumen!C56,Análisis!B:AN,39,0))</f>
        <v>17990</v>
      </c>
      <c r="G56" s="50" t="str">
        <f t="shared" si="57"/>
        <v>Sí</v>
      </c>
      <c r="AF56" s="51" t="s">
        <v>270</v>
      </c>
      <c r="AG56" s="52" t="s">
        <v>258</v>
      </c>
      <c r="AH56" s="175">
        <f>VLOOKUP(AF56,Análisis!$B:$AN,4,0)</f>
        <v>3990</v>
      </c>
      <c r="AI56" s="176">
        <f>IF(VLOOKUP(AF56,Análisis!$B:$AN,15,0)=0,"Sin cambios",VLOOKUP(AF56,Análisis!$B:$AN,15,0))</f>
        <v>3990</v>
      </c>
      <c r="AJ56" s="177">
        <f>VLOOKUP(AF56,Análisis!$B:$AN,5,0)</f>
        <v>2</v>
      </c>
      <c r="AK56" s="176">
        <f>VLOOKUP(AF56,Análisis!$B:$AN,6,0)</f>
        <v>5350</v>
      </c>
      <c r="AL56" s="177">
        <f>VLOOKUP(AF56,Análisis!$B:$AN,7,0)</f>
        <v>2</v>
      </c>
      <c r="AM56" s="176">
        <f>VLOOKUP(AF56,Análisis!$B:$AN,8,0)</f>
        <v>3990</v>
      </c>
      <c r="AN56" s="178">
        <f>VLOOKUP(AF56,Análisis!$B:$AN,9,0)</f>
        <v>2</v>
      </c>
      <c r="AO56" s="175">
        <f>VLOOKUP(AF56,Análisis!$B:$AN,16,0)</f>
        <v>7790</v>
      </c>
      <c r="AP56" s="176">
        <f>IF(VLOOKUP(AF56,Análisis!$B:$AN,27,0)=0,"Sin cambios",VLOOKUP(AF56,Análisis!$B:$AN,27,0))</f>
        <v>8990</v>
      </c>
      <c r="AQ56" s="177">
        <f>VLOOKUP(AF56,Análisis!$B:$AN,17,0)</f>
        <v>3</v>
      </c>
      <c r="AR56" s="176">
        <f>VLOOKUP(AF56,Análisis!$B:$AN,18,0)</f>
        <v>8850</v>
      </c>
      <c r="AS56" s="177">
        <f>VLOOKUP(AF56,Análisis!$B:$AN,19,0)</f>
        <v>1</v>
      </c>
      <c r="AT56" s="176">
        <f>VLOOKUP(AF56,Análisis!$B:$AN,20,0)</f>
        <v>9990</v>
      </c>
      <c r="AU56" s="178">
        <f>VLOOKUP(AF56,Análisis!$B:$AN,21,0)</f>
        <v>2</v>
      </c>
      <c r="AV56" s="175">
        <f>VLOOKUP(AF56,Análisis!$B:$AN,28,0)</f>
        <v>11990</v>
      </c>
      <c r="AW56" s="176" t="str">
        <f>IF(VLOOKUP(AF56,Análisis!$B:$AN,39,0)=0,"Sin cambios",VLOOKUP(AF56,Análisis!$B:$AN,39,0))</f>
        <v>Sin cambios</v>
      </c>
      <c r="AX56" s="177">
        <f>VLOOKUP(AF56,Análisis!$B:$AN,29,0)</f>
        <v>2</v>
      </c>
      <c r="AY56" s="176">
        <f>VLOOKUP(AF56,Análisis!$B:$AN,30,0)</f>
        <v>9990</v>
      </c>
      <c r="AZ56" s="177">
        <f>VLOOKUP(AF56,Análisis!$B:$AN,31,0)</f>
        <v>7</v>
      </c>
      <c r="BA56" s="176">
        <f>VLOOKUP(AF56,Análisis!$B:$AN,32,0)</f>
        <v>9990</v>
      </c>
      <c r="BB56" s="178">
        <f>VLOOKUP(AF56,Análisis!$B:$AN,33,0)</f>
        <v>3</v>
      </c>
    </row>
    <row r="57" spans="2:54" x14ac:dyDescent="0.25">
      <c r="B57" s="22">
        <v>34</v>
      </c>
      <c r="C57" s="22" t="s">
        <v>52</v>
      </c>
      <c r="D57" s="50" t="str">
        <f>IF(VLOOKUP(Resumen!C57,Análisis!B:AN,15,0)=0,"Sin cambios",VLOOKUP(Resumen!C57,Análisis!B:AN,15,0))</f>
        <v>Sin cambios</v>
      </c>
      <c r="E57" s="50" t="str">
        <f>IF(VLOOKUP(Resumen!C57,Análisis!B:AN,27,0)=0,"Sin cambios",VLOOKUP(Resumen!C57,Análisis!B:AN,27,0))</f>
        <v>Sin cambios</v>
      </c>
      <c r="F57" s="50" t="str">
        <f>IF(VLOOKUP(Resumen!C57,Análisis!B:AN,39,0)=0,"Sin cambios",VLOOKUP(Resumen!C57,Análisis!B:AN,39,0))</f>
        <v>Sin cambios</v>
      </c>
      <c r="G57" s="50" t="str">
        <f t="shared" si="57"/>
        <v>No</v>
      </c>
      <c r="AF57" s="51" t="s">
        <v>233</v>
      </c>
      <c r="AG57" s="52" t="s">
        <v>260</v>
      </c>
      <c r="AH57" s="175">
        <f>VLOOKUP(AF57,Análisis!$B:$AN,4,0)</f>
        <v>3990</v>
      </c>
      <c r="AI57" s="176" t="str">
        <f>IF(VLOOKUP(AF57,Análisis!$B:$AN,15,0)=0,"Sin cambios",VLOOKUP(AF57,Análisis!$B:$AN,15,0))</f>
        <v>Sin cambios</v>
      </c>
      <c r="AJ57" s="177">
        <f>VLOOKUP(AF57,Análisis!$B:$AN,5,0)</f>
        <v>2</v>
      </c>
      <c r="AK57" s="176">
        <f>VLOOKUP(AF57,Análisis!$B:$AN,6,0)</f>
        <v>3990</v>
      </c>
      <c r="AL57" s="177">
        <f>VLOOKUP(AF57,Análisis!$B:$AN,7,0)</f>
        <v>1</v>
      </c>
      <c r="AM57" s="176">
        <f>VLOOKUP(AF57,Análisis!$B:$AN,8,0)</f>
        <v>3990</v>
      </c>
      <c r="AN57" s="178">
        <f>VLOOKUP(AF57,Análisis!$B:$AN,9,0)</f>
        <v>1</v>
      </c>
      <c r="AO57" s="175">
        <f>VLOOKUP(AF57,Análisis!$B:$AN,16,0)</f>
        <v>7790</v>
      </c>
      <c r="AP57" s="176" t="str">
        <f>IF(VLOOKUP(AF57,Análisis!$B:$AN,27,0)=0,"Sin cambios",VLOOKUP(AF57,Análisis!$B:$AN,27,0))</f>
        <v>Sin cambios</v>
      </c>
      <c r="AQ57" s="177">
        <f>VLOOKUP(AF57,Análisis!$B:$AN,17,0)</f>
        <v>3</v>
      </c>
      <c r="AR57" s="176">
        <f>VLOOKUP(AF57,Análisis!$B:$AN,18,0)</f>
        <v>7790</v>
      </c>
      <c r="AS57" s="177">
        <f>VLOOKUP(AF57,Análisis!$B:$AN,19,0)</f>
        <v>1</v>
      </c>
      <c r="AT57" s="176">
        <f>VLOOKUP(AF57,Análisis!$B:$AN,20,0)</f>
        <v>8990</v>
      </c>
      <c r="AU57" s="178">
        <f>VLOOKUP(AF57,Análisis!$B:$AN,21,0)</f>
        <v>1</v>
      </c>
      <c r="AV57" s="175">
        <f>VLOOKUP(AF57,Análisis!$B:$AN,28,0)</f>
        <v>9990</v>
      </c>
      <c r="AW57" s="176" t="str">
        <f>IF(VLOOKUP(AF57,Análisis!$B:$AN,39,0)=0,"Sin cambios",VLOOKUP(AF57,Análisis!$B:$AN,39,0))</f>
        <v>Sin cambios</v>
      </c>
      <c r="AX57" s="177">
        <f>VLOOKUP(AF57,Análisis!$B:$AN,29,0)</f>
        <v>2</v>
      </c>
      <c r="AY57" s="176">
        <f>VLOOKUP(AF57,Análisis!$B:$AN,30,0)</f>
        <v>9990</v>
      </c>
      <c r="AZ57" s="177">
        <f>VLOOKUP(AF57,Análisis!$B:$AN,31,0)</f>
        <v>5</v>
      </c>
      <c r="BA57" s="176">
        <f>VLOOKUP(AF57,Análisis!$B:$AN,32,0)</f>
        <v>8990</v>
      </c>
      <c r="BB57" s="178">
        <f>VLOOKUP(AF57,Análisis!$B:$AN,33,0)</f>
        <v>2</v>
      </c>
    </row>
    <row r="58" spans="2:54" x14ac:dyDescent="0.25">
      <c r="B58" s="22">
        <v>276</v>
      </c>
      <c r="C58" s="22" t="s">
        <v>66</v>
      </c>
      <c r="D58" s="50" t="str">
        <f>IF(VLOOKUP(Resumen!C58,Análisis!B:AN,15,0)=0,"Sin cambios",VLOOKUP(Resumen!C58,Análisis!B:AN,15,0))</f>
        <v>Sin cambios</v>
      </c>
      <c r="E58" s="50" t="str">
        <f>IF(VLOOKUP(Resumen!C58,Análisis!B:AN,27,0)=0,"Sin cambios",VLOOKUP(Resumen!C58,Análisis!B:AN,27,0))</f>
        <v>Sin cambios</v>
      </c>
      <c r="F58" s="50">
        <f>IF(VLOOKUP(Resumen!C58,Análisis!B:AN,39,0)=0,"Sin cambios",VLOOKUP(Resumen!C58,Análisis!B:AN,39,0))</f>
        <v>14990</v>
      </c>
      <c r="G58" s="50" t="str">
        <f t="shared" si="57"/>
        <v>Sí</v>
      </c>
      <c r="AF58" s="51" t="s">
        <v>134</v>
      </c>
      <c r="AG58" s="52" t="s">
        <v>260</v>
      </c>
      <c r="AH58" s="175">
        <f>VLOOKUP(AF58,Análisis!$B:$AN,4,0)</f>
        <v>3990</v>
      </c>
      <c r="AI58" s="176" t="str">
        <f>IF(VLOOKUP(AF58,Análisis!$B:$AN,15,0)=0,"Sin cambios",VLOOKUP(AF58,Análisis!$B:$AN,15,0))</f>
        <v>Sin cambios</v>
      </c>
      <c r="AJ58" s="177">
        <f>VLOOKUP(AF58,Análisis!$B:$AN,5,0)</f>
        <v>2</v>
      </c>
      <c r="AK58" s="176">
        <f>VLOOKUP(AF58,Análisis!$B:$AN,6,0)</f>
        <v>3990</v>
      </c>
      <c r="AL58" s="177">
        <f>VLOOKUP(AF58,Análisis!$B:$AN,7,0)</f>
        <v>1</v>
      </c>
      <c r="AM58" s="176">
        <f>VLOOKUP(AF58,Análisis!$B:$AN,8,0)</f>
        <v>3990</v>
      </c>
      <c r="AN58" s="178">
        <f>VLOOKUP(AF58,Análisis!$B:$AN,9,0)</f>
        <v>1</v>
      </c>
      <c r="AO58" s="175">
        <f>VLOOKUP(AF58,Análisis!$B:$AN,16,0)</f>
        <v>7990</v>
      </c>
      <c r="AP58" s="176" t="str">
        <f>IF(VLOOKUP(AF58,Análisis!$B:$AN,27,0)=0,"Sin cambios",VLOOKUP(AF58,Análisis!$B:$AN,27,0))</f>
        <v>Sin cambios</v>
      </c>
      <c r="AQ58" s="177">
        <f>VLOOKUP(AF58,Análisis!$B:$AN,17,0)</f>
        <v>3</v>
      </c>
      <c r="AR58" s="176">
        <f>VLOOKUP(AF58,Análisis!$B:$AN,18,0)</f>
        <v>7990</v>
      </c>
      <c r="AS58" s="177">
        <f>VLOOKUP(AF58,Análisis!$B:$AN,19,0)</f>
        <v>1</v>
      </c>
      <c r="AT58" s="176">
        <f>VLOOKUP(AF58,Análisis!$B:$AN,20,0)</f>
        <v>8990</v>
      </c>
      <c r="AU58" s="178">
        <f>VLOOKUP(AF58,Análisis!$B:$AN,21,0)</f>
        <v>1</v>
      </c>
      <c r="AV58" s="175">
        <f>VLOOKUP(AF58,Análisis!$B:$AN,28,0)</f>
        <v>9990</v>
      </c>
      <c r="AW58" s="176" t="str">
        <f>IF(VLOOKUP(AF58,Análisis!$B:$AN,39,0)=0,"Sin cambios",VLOOKUP(AF58,Análisis!$B:$AN,39,0))</f>
        <v>Sin cambios</v>
      </c>
      <c r="AX58" s="177">
        <f>VLOOKUP(AF58,Análisis!$B:$AN,29,0)</f>
        <v>2</v>
      </c>
      <c r="AY58" s="176">
        <f>VLOOKUP(AF58,Análisis!$B:$AN,30,0)</f>
        <v>9990</v>
      </c>
      <c r="AZ58" s="177">
        <f>VLOOKUP(AF58,Análisis!$B:$AN,31,0)</f>
        <v>5</v>
      </c>
      <c r="BA58" s="176">
        <f>VLOOKUP(AF58,Análisis!$B:$AN,32,0)</f>
        <v>8990</v>
      </c>
      <c r="BB58" s="178">
        <f>VLOOKUP(AF58,Análisis!$B:$AN,33,0)</f>
        <v>2</v>
      </c>
    </row>
    <row r="59" spans="2:54" x14ac:dyDescent="0.25">
      <c r="B59" s="22">
        <v>23</v>
      </c>
      <c r="C59" s="22" t="s">
        <v>47</v>
      </c>
      <c r="D59" s="50" t="str">
        <f>IF(VLOOKUP(Resumen!C59,Análisis!B:AN,15,0)=0,"Sin cambios",VLOOKUP(Resumen!C59,Análisis!B:AN,15,0))</f>
        <v>Sin cambios</v>
      </c>
      <c r="E59" s="50" t="str">
        <f>IF(VLOOKUP(Resumen!C59,Análisis!B:AN,27,0)=0,"Sin cambios",VLOOKUP(Resumen!C59,Análisis!B:AN,27,0))</f>
        <v>Sin cambios</v>
      </c>
      <c r="F59" s="50" t="str">
        <f>IF(VLOOKUP(Resumen!C59,Análisis!B:AN,39,0)=0,"Sin cambios",VLOOKUP(Resumen!C59,Análisis!B:AN,39,0))</f>
        <v>Sin cambios</v>
      </c>
      <c r="G59" s="50" t="str">
        <f t="shared" si="57"/>
        <v>No</v>
      </c>
      <c r="AF59" s="51" t="s">
        <v>135</v>
      </c>
      <c r="AG59" s="52" t="s">
        <v>260</v>
      </c>
      <c r="AH59" s="175">
        <f>VLOOKUP(AF59,Análisis!$B:$AN,4,0)</f>
        <v>3990</v>
      </c>
      <c r="AI59" s="176" t="str">
        <f>IF(VLOOKUP(AF59,Análisis!$B:$AN,15,0)=0,"Sin cambios",VLOOKUP(AF59,Análisis!$B:$AN,15,0))</f>
        <v>Sin cambios</v>
      </c>
      <c r="AJ59" s="177">
        <f>VLOOKUP(AF59,Análisis!$B:$AN,5,0)</f>
        <v>2</v>
      </c>
      <c r="AK59" s="176">
        <f>VLOOKUP(AF59,Análisis!$B:$AN,6,0)</f>
        <v>3990</v>
      </c>
      <c r="AL59" s="177">
        <f>VLOOKUP(AF59,Análisis!$B:$AN,7,0)</f>
        <v>1</v>
      </c>
      <c r="AM59" s="176">
        <f>VLOOKUP(AF59,Análisis!$B:$AN,8,0)</f>
        <v>3990</v>
      </c>
      <c r="AN59" s="178">
        <f>VLOOKUP(AF59,Análisis!$B:$AN,9,0)</f>
        <v>1</v>
      </c>
      <c r="AO59" s="175">
        <f>VLOOKUP(AF59,Análisis!$B:$AN,16,0)</f>
        <v>7490</v>
      </c>
      <c r="AP59" s="176" t="str">
        <f>IF(VLOOKUP(AF59,Análisis!$B:$AN,27,0)=0,"Sin cambios",VLOOKUP(AF59,Análisis!$B:$AN,27,0))</f>
        <v>Sin cambios</v>
      </c>
      <c r="AQ59" s="177">
        <f>VLOOKUP(AF59,Análisis!$B:$AN,17,0)</f>
        <v>3</v>
      </c>
      <c r="AR59" s="176">
        <f>VLOOKUP(AF59,Análisis!$B:$AN,18,0)</f>
        <v>7490</v>
      </c>
      <c r="AS59" s="177">
        <f>VLOOKUP(AF59,Análisis!$B:$AN,19,0)</f>
        <v>1</v>
      </c>
      <c r="AT59" s="176">
        <f>VLOOKUP(AF59,Análisis!$B:$AN,20,0)</f>
        <v>8990</v>
      </c>
      <c r="AU59" s="178">
        <f>VLOOKUP(AF59,Análisis!$B:$AN,21,0)</f>
        <v>1</v>
      </c>
      <c r="AV59" s="175">
        <f>VLOOKUP(AF59,Análisis!$B:$AN,28,0)</f>
        <v>9990</v>
      </c>
      <c r="AW59" s="176" t="str">
        <f>IF(VLOOKUP(AF59,Análisis!$B:$AN,39,0)=0,"Sin cambios",VLOOKUP(AF59,Análisis!$B:$AN,39,0))</f>
        <v>Sin cambios</v>
      </c>
      <c r="AX59" s="177">
        <f>VLOOKUP(AF59,Análisis!$B:$AN,29,0)</f>
        <v>2</v>
      </c>
      <c r="AY59" s="176">
        <f>VLOOKUP(AF59,Análisis!$B:$AN,30,0)</f>
        <v>9990</v>
      </c>
      <c r="AZ59" s="177">
        <f>VLOOKUP(AF59,Análisis!$B:$AN,31,0)</f>
        <v>5</v>
      </c>
      <c r="BA59" s="176">
        <f>VLOOKUP(AF59,Análisis!$B:$AN,32,0)</f>
        <v>8990</v>
      </c>
      <c r="BB59" s="178">
        <f>VLOOKUP(AF59,Análisis!$B:$AN,33,0)</f>
        <v>2</v>
      </c>
    </row>
    <row r="60" spans="2:54" x14ac:dyDescent="0.25">
      <c r="B60" s="22">
        <v>1</v>
      </c>
      <c r="C60" s="22" t="s">
        <v>45</v>
      </c>
      <c r="D60" s="50" t="str">
        <f>IF(VLOOKUP(Resumen!C60,Análisis!B:AN,15,0)=0,"Sin cambios",VLOOKUP(Resumen!C60,Análisis!B:AN,15,0))</f>
        <v>Sin cambios</v>
      </c>
      <c r="E60" s="50" t="str">
        <f>IF(VLOOKUP(Resumen!C60,Análisis!B:AN,27,0)=0,"Sin cambios",VLOOKUP(Resumen!C60,Análisis!B:AN,27,0))</f>
        <v>Sin cambios</v>
      </c>
      <c r="F60" s="50" t="str">
        <f>IF(VLOOKUP(Resumen!C60,Análisis!B:AN,39,0)=0,"Sin cambios",VLOOKUP(Resumen!C60,Análisis!B:AN,39,0))</f>
        <v>Sin cambios</v>
      </c>
      <c r="G60" s="50" t="str">
        <f t="shared" si="57"/>
        <v>No</v>
      </c>
      <c r="AF60" s="51" t="s">
        <v>136</v>
      </c>
      <c r="AG60" s="52" t="s">
        <v>260</v>
      </c>
      <c r="AH60" s="175">
        <f>VLOOKUP(AF60,Análisis!$B:$AN,4,0)</f>
        <v>3990</v>
      </c>
      <c r="AI60" s="176" t="str">
        <f>IF(VLOOKUP(AF60,Análisis!$B:$AN,15,0)=0,"Sin cambios",VLOOKUP(AF60,Análisis!$B:$AN,15,0))</f>
        <v>Sin cambios</v>
      </c>
      <c r="AJ60" s="177">
        <f>VLOOKUP(AF60,Análisis!$B:$AN,5,0)</f>
        <v>2</v>
      </c>
      <c r="AK60" s="176">
        <f>VLOOKUP(AF60,Análisis!$B:$AN,6,0)</f>
        <v>3990</v>
      </c>
      <c r="AL60" s="177">
        <f>VLOOKUP(AF60,Análisis!$B:$AN,7,0)</f>
        <v>1</v>
      </c>
      <c r="AM60" s="176">
        <f>VLOOKUP(AF60,Análisis!$B:$AN,8,0)</f>
        <v>3990</v>
      </c>
      <c r="AN60" s="178">
        <f>VLOOKUP(AF60,Análisis!$B:$AN,9,0)</f>
        <v>1</v>
      </c>
      <c r="AO60" s="175">
        <f>VLOOKUP(AF60,Análisis!$B:$AN,16,0)</f>
        <v>7790</v>
      </c>
      <c r="AP60" s="176" t="str">
        <f>IF(VLOOKUP(AF60,Análisis!$B:$AN,27,0)=0,"Sin cambios",VLOOKUP(AF60,Análisis!$B:$AN,27,0))</f>
        <v>Sin cambios</v>
      </c>
      <c r="AQ60" s="177">
        <f>VLOOKUP(AF60,Análisis!$B:$AN,17,0)</f>
        <v>3</v>
      </c>
      <c r="AR60" s="176">
        <f>VLOOKUP(AF60,Análisis!$B:$AN,18,0)</f>
        <v>7790</v>
      </c>
      <c r="AS60" s="177">
        <f>VLOOKUP(AF60,Análisis!$B:$AN,19,0)</f>
        <v>1</v>
      </c>
      <c r="AT60" s="176">
        <f>VLOOKUP(AF60,Análisis!$B:$AN,20,0)</f>
        <v>8990</v>
      </c>
      <c r="AU60" s="178">
        <f>VLOOKUP(AF60,Análisis!$B:$AN,21,0)</f>
        <v>1</v>
      </c>
      <c r="AV60" s="175">
        <f>VLOOKUP(AF60,Análisis!$B:$AN,28,0)</f>
        <v>9990</v>
      </c>
      <c r="AW60" s="176" t="str">
        <f>IF(VLOOKUP(AF60,Análisis!$B:$AN,39,0)=0,"Sin cambios",VLOOKUP(AF60,Análisis!$B:$AN,39,0))</f>
        <v>Sin cambios</v>
      </c>
      <c r="AX60" s="177">
        <f>VLOOKUP(AF60,Análisis!$B:$AN,29,0)</f>
        <v>2</v>
      </c>
      <c r="AY60" s="176">
        <f>VLOOKUP(AF60,Análisis!$B:$AN,30,0)</f>
        <v>9990</v>
      </c>
      <c r="AZ60" s="177">
        <f>VLOOKUP(AF60,Análisis!$B:$AN,31,0)</f>
        <v>5</v>
      </c>
      <c r="BA60" s="176">
        <f>VLOOKUP(AF60,Análisis!$B:$AN,32,0)</f>
        <v>8990</v>
      </c>
      <c r="BB60" s="178">
        <f>VLOOKUP(AF60,Análisis!$B:$AN,33,0)</f>
        <v>2</v>
      </c>
    </row>
    <row r="61" spans="2:54" x14ac:dyDescent="0.25">
      <c r="B61" s="22">
        <v>77</v>
      </c>
      <c r="C61" s="22" t="s">
        <v>80</v>
      </c>
      <c r="D61" s="50" t="str">
        <f>IF(VLOOKUP(Resumen!C61,Análisis!B:AN,15,0)=0,"Sin cambios",VLOOKUP(Resumen!C61,Análisis!B:AN,15,0))</f>
        <v>Sin cambios</v>
      </c>
      <c r="E61" s="50" t="str">
        <f>IF(VLOOKUP(Resumen!C61,Análisis!B:AN,27,0)=0,"Sin cambios",VLOOKUP(Resumen!C61,Análisis!B:AN,27,0))</f>
        <v>Sin cambios</v>
      </c>
      <c r="F61" s="50" t="str">
        <f>IF(VLOOKUP(Resumen!C61,Análisis!B:AN,39,0)=0,"Sin cambios",VLOOKUP(Resumen!C61,Análisis!B:AN,39,0))</f>
        <v>Sin cambios</v>
      </c>
      <c r="G61" s="50" t="str">
        <f t="shared" si="57"/>
        <v>No</v>
      </c>
      <c r="AF61" s="51" t="s">
        <v>137</v>
      </c>
      <c r="AG61" s="52" t="s">
        <v>260</v>
      </c>
      <c r="AH61" s="175">
        <f>VLOOKUP(AF61,Análisis!$B:$AN,4,0)</f>
        <v>3990</v>
      </c>
      <c r="AI61" s="176" t="str">
        <f>IF(VLOOKUP(AF61,Análisis!$B:$AN,15,0)=0,"Sin cambios",VLOOKUP(AF61,Análisis!$B:$AN,15,0))</f>
        <v>Sin cambios</v>
      </c>
      <c r="AJ61" s="177">
        <f>VLOOKUP(AF61,Análisis!$B:$AN,5,0)</f>
        <v>2</v>
      </c>
      <c r="AK61" s="176">
        <f>VLOOKUP(AF61,Análisis!$B:$AN,6,0)</f>
        <v>3990</v>
      </c>
      <c r="AL61" s="177">
        <f>VLOOKUP(AF61,Análisis!$B:$AN,7,0)</f>
        <v>1</v>
      </c>
      <c r="AM61" s="176">
        <f>VLOOKUP(AF61,Análisis!$B:$AN,8,0)</f>
        <v>3990</v>
      </c>
      <c r="AN61" s="178">
        <f>VLOOKUP(AF61,Análisis!$B:$AN,9,0)</f>
        <v>1</v>
      </c>
      <c r="AO61" s="175">
        <f>VLOOKUP(AF61,Análisis!$B:$AN,16,0)</f>
        <v>7790</v>
      </c>
      <c r="AP61" s="176" t="str">
        <f>IF(VLOOKUP(AF61,Análisis!$B:$AN,27,0)=0,"Sin cambios",VLOOKUP(AF61,Análisis!$B:$AN,27,0))</f>
        <v>Sin cambios</v>
      </c>
      <c r="AQ61" s="177">
        <f>VLOOKUP(AF61,Análisis!$B:$AN,17,0)</f>
        <v>3</v>
      </c>
      <c r="AR61" s="176">
        <f>VLOOKUP(AF61,Análisis!$B:$AN,18,0)</f>
        <v>7790</v>
      </c>
      <c r="AS61" s="177">
        <f>VLOOKUP(AF61,Análisis!$B:$AN,19,0)</f>
        <v>1</v>
      </c>
      <c r="AT61" s="176">
        <f>VLOOKUP(AF61,Análisis!$B:$AN,20,0)</f>
        <v>8990</v>
      </c>
      <c r="AU61" s="178">
        <f>VLOOKUP(AF61,Análisis!$B:$AN,21,0)</f>
        <v>1</v>
      </c>
      <c r="AV61" s="175">
        <f>VLOOKUP(AF61,Análisis!$B:$AN,28,0)</f>
        <v>9990</v>
      </c>
      <c r="AW61" s="176" t="str">
        <f>IF(VLOOKUP(AF61,Análisis!$B:$AN,39,0)=0,"Sin cambios",VLOOKUP(AF61,Análisis!$B:$AN,39,0))</f>
        <v>Sin cambios</v>
      </c>
      <c r="AX61" s="177">
        <f>VLOOKUP(AF61,Análisis!$B:$AN,29,0)</f>
        <v>2</v>
      </c>
      <c r="AY61" s="176">
        <f>VLOOKUP(AF61,Análisis!$B:$AN,30,0)</f>
        <v>9990</v>
      </c>
      <c r="AZ61" s="177">
        <f>VLOOKUP(AF61,Análisis!$B:$AN,31,0)</f>
        <v>5</v>
      </c>
      <c r="BA61" s="176">
        <f>VLOOKUP(AF61,Análisis!$B:$AN,32,0)</f>
        <v>8990</v>
      </c>
      <c r="BB61" s="178">
        <f>VLOOKUP(AF61,Análisis!$B:$AN,33,0)</f>
        <v>2</v>
      </c>
    </row>
    <row r="62" spans="2:54" x14ac:dyDescent="0.25">
      <c r="B62" s="22">
        <v>135</v>
      </c>
      <c r="C62" s="22" t="s">
        <v>102</v>
      </c>
      <c r="D62" s="50">
        <f>IF(VLOOKUP(Resumen!C62,Análisis!B:AN,15,0)=0,"Sin cambios",VLOOKUP(Resumen!C62,Análisis!B:AN,15,0))</f>
        <v>4490</v>
      </c>
      <c r="E62" s="50">
        <f>IF(VLOOKUP(Resumen!C62,Análisis!B:AN,27,0)=0,"Sin cambios",VLOOKUP(Resumen!C62,Análisis!B:AN,27,0))</f>
        <v>10990</v>
      </c>
      <c r="F62" s="50">
        <f>IF(VLOOKUP(Resumen!C62,Análisis!B:AN,39,0)=0,"Sin cambios",VLOOKUP(Resumen!C62,Análisis!B:AN,39,0))</f>
        <v>13990</v>
      </c>
      <c r="G62" s="50" t="str">
        <f t="shared" si="57"/>
        <v>Sí</v>
      </c>
      <c r="AF62" s="51" t="s">
        <v>138</v>
      </c>
      <c r="AG62" s="52" t="s">
        <v>260</v>
      </c>
      <c r="AH62" s="175">
        <f>VLOOKUP(AF62,Análisis!$B:$AN,4,0)</f>
        <v>3990</v>
      </c>
      <c r="AI62" s="176" t="str">
        <f>IF(VLOOKUP(AF62,Análisis!$B:$AN,15,0)=0,"Sin cambios",VLOOKUP(AF62,Análisis!$B:$AN,15,0))</f>
        <v>Sin cambios</v>
      </c>
      <c r="AJ62" s="177">
        <f>VLOOKUP(AF62,Análisis!$B:$AN,5,0)</f>
        <v>2</v>
      </c>
      <c r="AK62" s="176">
        <f>VLOOKUP(AF62,Análisis!$B:$AN,6,0)</f>
        <v>3990</v>
      </c>
      <c r="AL62" s="177">
        <f>VLOOKUP(AF62,Análisis!$B:$AN,7,0)</f>
        <v>1</v>
      </c>
      <c r="AM62" s="176">
        <f>VLOOKUP(AF62,Análisis!$B:$AN,8,0)</f>
        <v>3990</v>
      </c>
      <c r="AN62" s="178">
        <f>VLOOKUP(AF62,Análisis!$B:$AN,9,0)</f>
        <v>1</v>
      </c>
      <c r="AO62" s="175">
        <f>VLOOKUP(AF62,Análisis!$B:$AN,16,0)</f>
        <v>7490</v>
      </c>
      <c r="AP62" s="176" t="str">
        <f>IF(VLOOKUP(AF62,Análisis!$B:$AN,27,0)=0,"Sin cambios",VLOOKUP(AF62,Análisis!$B:$AN,27,0))</f>
        <v>Sin cambios</v>
      </c>
      <c r="AQ62" s="177">
        <f>VLOOKUP(AF62,Análisis!$B:$AN,17,0)</f>
        <v>3</v>
      </c>
      <c r="AR62" s="176">
        <f>VLOOKUP(AF62,Análisis!$B:$AN,18,0)</f>
        <v>7490</v>
      </c>
      <c r="AS62" s="177">
        <f>VLOOKUP(AF62,Análisis!$B:$AN,19,0)</f>
        <v>1</v>
      </c>
      <c r="AT62" s="176">
        <f>VLOOKUP(AF62,Análisis!$B:$AN,20,0)</f>
        <v>8990</v>
      </c>
      <c r="AU62" s="178">
        <f>VLOOKUP(AF62,Análisis!$B:$AN,21,0)</f>
        <v>1</v>
      </c>
      <c r="AV62" s="175">
        <f>VLOOKUP(AF62,Análisis!$B:$AN,28,0)</f>
        <v>9990</v>
      </c>
      <c r="AW62" s="176" t="str">
        <f>IF(VLOOKUP(AF62,Análisis!$B:$AN,39,0)=0,"Sin cambios",VLOOKUP(AF62,Análisis!$B:$AN,39,0))</f>
        <v>Sin cambios</v>
      </c>
      <c r="AX62" s="177">
        <f>VLOOKUP(AF62,Análisis!$B:$AN,29,0)</f>
        <v>2</v>
      </c>
      <c r="AY62" s="176">
        <f>VLOOKUP(AF62,Análisis!$B:$AN,30,0)</f>
        <v>9990</v>
      </c>
      <c r="AZ62" s="177">
        <f>VLOOKUP(AF62,Análisis!$B:$AN,31,0)</f>
        <v>5</v>
      </c>
      <c r="BA62" s="176">
        <f>VLOOKUP(AF62,Análisis!$B:$AN,32,0)</f>
        <v>8990</v>
      </c>
      <c r="BB62" s="178">
        <f>VLOOKUP(AF62,Análisis!$B:$AN,33,0)</f>
        <v>2</v>
      </c>
    </row>
    <row r="63" spans="2:54" x14ac:dyDescent="0.25">
      <c r="B63" s="22">
        <v>11</v>
      </c>
      <c r="C63" s="22" t="s">
        <v>42</v>
      </c>
      <c r="D63" s="50" t="str">
        <f>IF(VLOOKUP(Resumen!C63,Análisis!B:AN,15,0)=0,"Sin cambios",VLOOKUP(Resumen!C63,Análisis!B:AN,15,0))</f>
        <v>Sin cambios</v>
      </c>
      <c r="E63" s="50">
        <f>IF(VLOOKUP(Resumen!C63,Análisis!B:AN,27,0)=0,"Sin cambios",VLOOKUP(Resumen!C63,Análisis!B:AN,27,0))</f>
        <v>31990</v>
      </c>
      <c r="F63" s="50">
        <f>IF(VLOOKUP(Resumen!C63,Análisis!B:AN,39,0)=0,"Sin cambios",VLOOKUP(Resumen!C63,Análisis!B:AN,39,0))</f>
        <v>41990</v>
      </c>
      <c r="G63" s="50" t="str">
        <f t="shared" si="57"/>
        <v>Sí</v>
      </c>
      <c r="AF63" s="51" t="s">
        <v>139</v>
      </c>
      <c r="AG63" s="52" t="s">
        <v>260</v>
      </c>
      <c r="AH63" s="175">
        <f>VLOOKUP(AF63,Análisis!$B:$AN,4,0)</f>
        <v>3990</v>
      </c>
      <c r="AI63" s="176" t="str">
        <f>IF(VLOOKUP(AF63,Análisis!$B:$AN,15,0)=0,"Sin cambios",VLOOKUP(AF63,Análisis!$B:$AN,15,0))</f>
        <v>Sin cambios</v>
      </c>
      <c r="AJ63" s="177">
        <f>VLOOKUP(AF63,Análisis!$B:$AN,5,0)</f>
        <v>2</v>
      </c>
      <c r="AK63" s="176">
        <f>VLOOKUP(AF63,Análisis!$B:$AN,6,0)</f>
        <v>3990</v>
      </c>
      <c r="AL63" s="177">
        <f>VLOOKUP(AF63,Análisis!$B:$AN,7,0)</f>
        <v>1</v>
      </c>
      <c r="AM63" s="176">
        <f>VLOOKUP(AF63,Análisis!$B:$AN,8,0)</f>
        <v>3990</v>
      </c>
      <c r="AN63" s="178">
        <f>VLOOKUP(AF63,Análisis!$B:$AN,9,0)</f>
        <v>1</v>
      </c>
      <c r="AO63" s="175">
        <f>VLOOKUP(AF63,Análisis!$B:$AN,16,0)</f>
        <v>7490</v>
      </c>
      <c r="AP63" s="176" t="str">
        <f>IF(VLOOKUP(AF63,Análisis!$B:$AN,27,0)=0,"Sin cambios",VLOOKUP(AF63,Análisis!$B:$AN,27,0))</f>
        <v>Sin cambios</v>
      </c>
      <c r="AQ63" s="177">
        <f>VLOOKUP(AF63,Análisis!$B:$AN,17,0)</f>
        <v>3</v>
      </c>
      <c r="AR63" s="176">
        <f>VLOOKUP(AF63,Análisis!$B:$AN,18,0)</f>
        <v>7490</v>
      </c>
      <c r="AS63" s="177">
        <f>VLOOKUP(AF63,Análisis!$B:$AN,19,0)</f>
        <v>1</v>
      </c>
      <c r="AT63" s="176">
        <f>VLOOKUP(AF63,Análisis!$B:$AN,20,0)</f>
        <v>8990</v>
      </c>
      <c r="AU63" s="178">
        <f>VLOOKUP(AF63,Análisis!$B:$AN,21,0)</f>
        <v>1</v>
      </c>
      <c r="AV63" s="175">
        <f>VLOOKUP(AF63,Análisis!$B:$AN,28,0)</f>
        <v>9990</v>
      </c>
      <c r="AW63" s="176" t="str">
        <f>IF(VLOOKUP(AF63,Análisis!$B:$AN,39,0)=0,"Sin cambios",VLOOKUP(AF63,Análisis!$B:$AN,39,0))</f>
        <v>Sin cambios</v>
      </c>
      <c r="AX63" s="177">
        <f>VLOOKUP(AF63,Análisis!$B:$AN,29,0)</f>
        <v>2</v>
      </c>
      <c r="AY63" s="176">
        <f>VLOOKUP(AF63,Análisis!$B:$AN,30,0)</f>
        <v>9990</v>
      </c>
      <c r="AZ63" s="177">
        <f>VLOOKUP(AF63,Análisis!$B:$AN,31,0)</f>
        <v>5</v>
      </c>
      <c r="BA63" s="176">
        <f>VLOOKUP(AF63,Análisis!$B:$AN,32,0)</f>
        <v>8990</v>
      </c>
      <c r="BB63" s="178">
        <f>VLOOKUP(AF63,Análisis!$B:$AN,33,0)</f>
        <v>2</v>
      </c>
    </row>
    <row r="64" spans="2:54" x14ac:dyDescent="0.25">
      <c r="B64" s="22">
        <v>393</v>
      </c>
      <c r="C64" s="22" t="s">
        <v>94</v>
      </c>
      <c r="D64" s="50" t="str">
        <f>IF(VLOOKUP(Resumen!C64,Análisis!B:AN,15,0)=0,"Sin cambios",VLOOKUP(Resumen!C64,Análisis!B:AN,15,0))</f>
        <v>Sin cambios</v>
      </c>
      <c r="E64" s="50" t="str">
        <f>IF(VLOOKUP(Resumen!C64,Análisis!B:AN,27,0)=0,"Sin cambios",VLOOKUP(Resumen!C64,Análisis!B:AN,27,0))</f>
        <v>Sin cambios</v>
      </c>
      <c r="F64" s="50" t="str">
        <f>IF(VLOOKUP(Resumen!C64,Análisis!B:AN,39,0)=0,"Sin cambios",VLOOKUP(Resumen!C64,Análisis!B:AN,39,0))</f>
        <v>Sin cambios</v>
      </c>
      <c r="G64" s="50" t="str">
        <f t="shared" si="57"/>
        <v>No</v>
      </c>
      <c r="AF64" s="51" t="s">
        <v>140</v>
      </c>
      <c r="AG64" s="52" t="s">
        <v>260</v>
      </c>
      <c r="AH64" s="175">
        <f>VLOOKUP(AF64,Análisis!$B:$AN,4,0)</f>
        <v>3990</v>
      </c>
      <c r="AI64" s="176" t="str">
        <f>IF(VLOOKUP(AF64,Análisis!$B:$AN,15,0)=0,"Sin cambios",VLOOKUP(AF64,Análisis!$B:$AN,15,0))</f>
        <v>Sin cambios</v>
      </c>
      <c r="AJ64" s="177">
        <f>VLOOKUP(AF64,Análisis!$B:$AN,5,0)</f>
        <v>2</v>
      </c>
      <c r="AK64" s="176">
        <f>VLOOKUP(AF64,Análisis!$B:$AN,6,0)</f>
        <v>3990</v>
      </c>
      <c r="AL64" s="177">
        <f>VLOOKUP(AF64,Análisis!$B:$AN,7,0)</f>
        <v>1</v>
      </c>
      <c r="AM64" s="176">
        <f>VLOOKUP(AF64,Análisis!$B:$AN,8,0)</f>
        <v>3990</v>
      </c>
      <c r="AN64" s="178">
        <f>VLOOKUP(AF64,Análisis!$B:$AN,9,0)</f>
        <v>1</v>
      </c>
      <c r="AO64" s="175">
        <f>VLOOKUP(AF64,Análisis!$B:$AN,16,0)</f>
        <v>7790</v>
      </c>
      <c r="AP64" s="176" t="str">
        <f>IF(VLOOKUP(AF64,Análisis!$B:$AN,27,0)=0,"Sin cambios",VLOOKUP(AF64,Análisis!$B:$AN,27,0))</f>
        <v>Sin cambios</v>
      </c>
      <c r="AQ64" s="177">
        <f>VLOOKUP(AF64,Análisis!$B:$AN,17,0)</f>
        <v>3</v>
      </c>
      <c r="AR64" s="176">
        <f>VLOOKUP(AF64,Análisis!$B:$AN,18,0)</f>
        <v>7790</v>
      </c>
      <c r="AS64" s="177">
        <f>VLOOKUP(AF64,Análisis!$B:$AN,19,0)</f>
        <v>1</v>
      </c>
      <c r="AT64" s="176">
        <f>VLOOKUP(AF64,Análisis!$B:$AN,20,0)</f>
        <v>8990</v>
      </c>
      <c r="AU64" s="178">
        <f>VLOOKUP(AF64,Análisis!$B:$AN,21,0)</f>
        <v>1</v>
      </c>
      <c r="AV64" s="175">
        <f>VLOOKUP(AF64,Análisis!$B:$AN,28,0)</f>
        <v>9990</v>
      </c>
      <c r="AW64" s="176" t="str">
        <f>IF(VLOOKUP(AF64,Análisis!$B:$AN,39,0)=0,"Sin cambios",VLOOKUP(AF64,Análisis!$B:$AN,39,0))</f>
        <v>Sin cambios</v>
      </c>
      <c r="AX64" s="177">
        <f>VLOOKUP(AF64,Análisis!$B:$AN,29,0)</f>
        <v>2</v>
      </c>
      <c r="AY64" s="176">
        <f>VLOOKUP(AF64,Análisis!$B:$AN,30,0)</f>
        <v>9990</v>
      </c>
      <c r="AZ64" s="177">
        <f>VLOOKUP(AF64,Análisis!$B:$AN,31,0)</f>
        <v>5</v>
      </c>
      <c r="BA64" s="176">
        <f>VLOOKUP(AF64,Análisis!$B:$AN,32,0)</f>
        <v>8990</v>
      </c>
      <c r="BB64" s="178">
        <f>VLOOKUP(AF64,Análisis!$B:$AN,33,0)</f>
        <v>2</v>
      </c>
    </row>
    <row r="65" spans="2:54" x14ac:dyDescent="0.25">
      <c r="B65" s="22">
        <v>89</v>
      </c>
      <c r="C65" s="22" t="s">
        <v>84</v>
      </c>
      <c r="D65" s="50" t="str">
        <f>IF(VLOOKUP(Resumen!C65,Análisis!B:AN,15,0)=0,"Sin cambios",VLOOKUP(Resumen!C65,Análisis!B:AN,15,0))</f>
        <v>Sin cambios</v>
      </c>
      <c r="E65" s="50" t="str">
        <f>IF(VLOOKUP(Resumen!C65,Análisis!B:AN,27,0)=0,"Sin cambios",VLOOKUP(Resumen!C65,Análisis!B:AN,27,0))</f>
        <v>Sin cambios</v>
      </c>
      <c r="F65" s="50" t="str">
        <f>IF(VLOOKUP(Resumen!C65,Análisis!B:AN,39,0)=0,"Sin cambios",VLOOKUP(Resumen!C65,Análisis!B:AN,39,0))</f>
        <v>Sin cambios</v>
      </c>
      <c r="G65" s="50" t="str">
        <f t="shared" si="57"/>
        <v>No</v>
      </c>
      <c r="AF65" s="51" t="s">
        <v>141</v>
      </c>
      <c r="AG65" s="52" t="s">
        <v>260</v>
      </c>
      <c r="AH65" s="175">
        <f>VLOOKUP(AF65,Análisis!$B:$AN,4,0)</f>
        <v>3990</v>
      </c>
      <c r="AI65" s="176" t="str">
        <f>IF(VLOOKUP(AF65,Análisis!$B:$AN,15,0)=0,"Sin cambios",VLOOKUP(AF65,Análisis!$B:$AN,15,0))</f>
        <v>Sin cambios</v>
      </c>
      <c r="AJ65" s="177">
        <f>VLOOKUP(AF65,Análisis!$B:$AN,5,0)</f>
        <v>2</v>
      </c>
      <c r="AK65" s="176">
        <f>VLOOKUP(AF65,Análisis!$B:$AN,6,0)</f>
        <v>3990</v>
      </c>
      <c r="AL65" s="177">
        <f>VLOOKUP(AF65,Análisis!$B:$AN,7,0)</f>
        <v>1</v>
      </c>
      <c r="AM65" s="176">
        <f>VLOOKUP(AF65,Análisis!$B:$AN,8,0)</f>
        <v>3990</v>
      </c>
      <c r="AN65" s="178">
        <f>VLOOKUP(AF65,Análisis!$B:$AN,9,0)</f>
        <v>1</v>
      </c>
      <c r="AO65" s="175">
        <f>VLOOKUP(AF65,Análisis!$B:$AN,16,0)</f>
        <v>7790</v>
      </c>
      <c r="AP65" s="176" t="str">
        <f>IF(VLOOKUP(AF65,Análisis!$B:$AN,27,0)=0,"Sin cambios",VLOOKUP(AF65,Análisis!$B:$AN,27,0))</f>
        <v>Sin cambios</v>
      </c>
      <c r="AQ65" s="177">
        <f>VLOOKUP(AF65,Análisis!$B:$AN,17,0)</f>
        <v>3</v>
      </c>
      <c r="AR65" s="176">
        <f>VLOOKUP(AF65,Análisis!$B:$AN,18,0)</f>
        <v>7790</v>
      </c>
      <c r="AS65" s="177">
        <f>VLOOKUP(AF65,Análisis!$B:$AN,19,0)</f>
        <v>1</v>
      </c>
      <c r="AT65" s="176">
        <f>VLOOKUP(AF65,Análisis!$B:$AN,20,0)</f>
        <v>8990</v>
      </c>
      <c r="AU65" s="178">
        <f>VLOOKUP(AF65,Análisis!$B:$AN,21,0)</f>
        <v>1</v>
      </c>
      <c r="AV65" s="175">
        <f>VLOOKUP(AF65,Análisis!$B:$AN,28,0)</f>
        <v>9990</v>
      </c>
      <c r="AW65" s="176" t="str">
        <f>IF(VLOOKUP(AF65,Análisis!$B:$AN,39,0)=0,"Sin cambios",VLOOKUP(AF65,Análisis!$B:$AN,39,0))</f>
        <v>Sin cambios</v>
      </c>
      <c r="AX65" s="177">
        <f>VLOOKUP(AF65,Análisis!$B:$AN,29,0)</f>
        <v>2</v>
      </c>
      <c r="AY65" s="176">
        <f>VLOOKUP(AF65,Análisis!$B:$AN,30,0)</f>
        <v>9990</v>
      </c>
      <c r="AZ65" s="177">
        <f>VLOOKUP(AF65,Análisis!$B:$AN,31,0)</f>
        <v>5</v>
      </c>
      <c r="BA65" s="176">
        <f>VLOOKUP(AF65,Análisis!$B:$AN,32,0)</f>
        <v>8990</v>
      </c>
      <c r="BB65" s="178">
        <f>VLOOKUP(AF65,Análisis!$B:$AN,33,0)</f>
        <v>2</v>
      </c>
    </row>
    <row r="66" spans="2:54" x14ac:dyDescent="0.25">
      <c r="B66" s="22">
        <v>209</v>
      </c>
      <c r="C66" s="22" t="s">
        <v>95</v>
      </c>
      <c r="D66" s="50" t="str">
        <f>IF(VLOOKUP(Resumen!C66,Análisis!B:AN,15,0)=0,"Sin cambios",VLOOKUP(Resumen!C66,Análisis!B:AN,15,0))</f>
        <v>Sin cambios</v>
      </c>
      <c r="E66" s="50" t="str">
        <f>IF(VLOOKUP(Resumen!C66,Análisis!B:AN,27,0)=0,"Sin cambios",VLOOKUP(Resumen!C66,Análisis!B:AN,27,0))</f>
        <v>Sin cambios</v>
      </c>
      <c r="F66" s="50" t="str">
        <f>IF(VLOOKUP(Resumen!C66,Análisis!B:AN,39,0)=0,"Sin cambios",VLOOKUP(Resumen!C66,Análisis!B:AN,39,0))</f>
        <v>Sin cambios</v>
      </c>
      <c r="G66" s="50" t="str">
        <f t="shared" si="57"/>
        <v>No</v>
      </c>
      <c r="AF66" s="51" t="s">
        <v>142</v>
      </c>
      <c r="AG66" s="52" t="s">
        <v>260</v>
      </c>
      <c r="AH66" s="175">
        <f>VLOOKUP(AF66,Análisis!$B:$AN,4,0)</f>
        <v>4490</v>
      </c>
      <c r="AI66" s="176" t="str">
        <f>IF(VLOOKUP(AF66,Análisis!$B:$AN,15,0)=0,"Sin cambios",VLOOKUP(AF66,Análisis!$B:$AN,15,0))</f>
        <v>Sin cambios</v>
      </c>
      <c r="AJ66" s="177">
        <f>VLOOKUP(AF66,Análisis!$B:$AN,5,0)</f>
        <v>2</v>
      </c>
      <c r="AK66" s="176">
        <f>VLOOKUP(AF66,Análisis!$B:$AN,6,0)</f>
        <v>4490</v>
      </c>
      <c r="AL66" s="177">
        <f>VLOOKUP(AF66,Análisis!$B:$AN,7,0)</f>
        <v>1</v>
      </c>
      <c r="AM66" s="176">
        <f>VLOOKUP(AF66,Análisis!$B:$AN,8,0)</f>
        <v>3990</v>
      </c>
      <c r="AN66" s="178">
        <f>VLOOKUP(AF66,Análisis!$B:$AN,9,0)</f>
        <v>1</v>
      </c>
      <c r="AO66" s="175">
        <f>VLOOKUP(AF66,Análisis!$B:$AN,16,0)</f>
        <v>7490</v>
      </c>
      <c r="AP66" s="176" t="str">
        <f>IF(VLOOKUP(AF66,Análisis!$B:$AN,27,0)=0,"Sin cambios",VLOOKUP(AF66,Análisis!$B:$AN,27,0))</f>
        <v>Sin cambios</v>
      </c>
      <c r="AQ66" s="177">
        <f>VLOOKUP(AF66,Análisis!$B:$AN,17,0)</f>
        <v>3</v>
      </c>
      <c r="AR66" s="176">
        <f>VLOOKUP(AF66,Análisis!$B:$AN,18,0)</f>
        <v>7490</v>
      </c>
      <c r="AS66" s="177">
        <f>VLOOKUP(AF66,Análisis!$B:$AN,19,0)</f>
        <v>1</v>
      </c>
      <c r="AT66" s="176">
        <f>VLOOKUP(AF66,Análisis!$B:$AN,20,0)</f>
        <v>8990</v>
      </c>
      <c r="AU66" s="178">
        <f>VLOOKUP(AF66,Análisis!$B:$AN,21,0)</f>
        <v>1</v>
      </c>
      <c r="AV66" s="175">
        <f>VLOOKUP(AF66,Análisis!$B:$AN,28,0)</f>
        <v>9990</v>
      </c>
      <c r="AW66" s="176" t="str">
        <f>IF(VLOOKUP(AF66,Análisis!$B:$AN,39,0)=0,"Sin cambios",VLOOKUP(AF66,Análisis!$B:$AN,39,0))</f>
        <v>Sin cambios</v>
      </c>
      <c r="AX66" s="177">
        <f>VLOOKUP(AF66,Análisis!$B:$AN,29,0)</f>
        <v>2</v>
      </c>
      <c r="AY66" s="176">
        <f>VLOOKUP(AF66,Análisis!$B:$AN,30,0)</f>
        <v>8990</v>
      </c>
      <c r="AZ66" s="177">
        <f>VLOOKUP(AF66,Análisis!$B:$AN,31,0)</f>
        <v>5</v>
      </c>
      <c r="BA66" s="176">
        <f>VLOOKUP(AF66,Análisis!$B:$AN,32,0)</f>
        <v>8990</v>
      </c>
      <c r="BB66" s="178">
        <f>VLOOKUP(AF66,Análisis!$B:$AN,33,0)</f>
        <v>2</v>
      </c>
    </row>
    <row r="67" spans="2:54" x14ac:dyDescent="0.25">
      <c r="B67" s="22">
        <v>295</v>
      </c>
      <c r="C67" s="22" t="s">
        <v>50</v>
      </c>
      <c r="D67" s="50" t="str">
        <f>IF(VLOOKUP(Resumen!C67,Análisis!B:AN,15,0)=0,"Sin cambios",VLOOKUP(Resumen!C67,Análisis!B:AN,15,0))</f>
        <v>Sin cambios</v>
      </c>
      <c r="E67" s="50" t="str">
        <f>IF(VLOOKUP(Resumen!C67,Análisis!B:AN,27,0)=0,"Sin cambios",VLOOKUP(Resumen!C67,Análisis!B:AN,27,0))</f>
        <v>Sin cambios</v>
      </c>
      <c r="F67" s="50">
        <f>IF(VLOOKUP(Resumen!C67,Análisis!B:AN,39,0)=0,"Sin cambios",VLOOKUP(Resumen!C67,Análisis!B:AN,39,0))</f>
        <v>52990</v>
      </c>
      <c r="G67" s="50" t="str">
        <f t="shared" ref="G67:G98" si="59">IF(AND(D67="Sin cambios",E67="Sin cambios",F67="Sin cambios")=TRUE,"No","Sí")</f>
        <v>Sí</v>
      </c>
      <c r="AF67" s="51" t="s">
        <v>143</v>
      </c>
      <c r="AG67" s="52" t="s">
        <v>260</v>
      </c>
      <c r="AH67" s="175">
        <f>VLOOKUP(AF67,Análisis!$B:$AN,4,0)</f>
        <v>4990</v>
      </c>
      <c r="AI67" s="176" t="str">
        <f>IF(VLOOKUP(AF67,Análisis!$B:$AN,15,0)=0,"Sin cambios",VLOOKUP(AF67,Análisis!$B:$AN,15,0))</f>
        <v>Sin cambios</v>
      </c>
      <c r="AJ67" s="177">
        <f>VLOOKUP(AF67,Análisis!$B:$AN,5,0)</f>
        <v>2</v>
      </c>
      <c r="AK67" s="176">
        <f>VLOOKUP(AF67,Análisis!$B:$AN,6,0)</f>
        <v>4490</v>
      </c>
      <c r="AL67" s="177">
        <f>VLOOKUP(AF67,Análisis!$B:$AN,7,0)</f>
        <v>1</v>
      </c>
      <c r="AM67" s="176">
        <f>VLOOKUP(AF67,Análisis!$B:$AN,8,0)</f>
        <v>3990</v>
      </c>
      <c r="AN67" s="178">
        <f>VLOOKUP(AF67,Análisis!$B:$AN,9,0)</f>
        <v>1</v>
      </c>
      <c r="AO67" s="175">
        <f>VLOOKUP(AF67,Análisis!$B:$AN,16,0)</f>
        <v>7790</v>
      </c>
      <c r="AP67" s="176" t="str">
        <f>IF(VLOOKUP(AF67,Análisis!$B:$AN,27,0)=0,"Sin cambios",VLOOKUP(AF67,Análisis!$B:$AN,27,0))</f>
        <v>Sin cambios</v>
      </c>
      <c r="AQ67" s="177">
        <f>VLOOKUP(AF67,Análisis!$B:$AN,17,0)</f>
        <v>3</v>
      </c>
      <c r="AR67" s="176">
        <f>VLOOKUP(AF67,Análisis!$B:$AN,18,0)</f>
        <v>7490</v>
      </c>
      <c r="AS67" s="177">
        <f>VLOOKUP(AF67,Análisis!$B:$AN,19,0)</f>
        <v>1</v>
      </c>
      <c r="AT67" s="176">
        <f>VLOOKUP(AF67,Análisis!$B:$AN,20,0)</f>
        <v>8990</v>
      </c>
      <c r="AU67" s="178">
        <f>VLOOKUP(AF67,Análisis!$B:$AN,21,0)</f>
        <v>1</v>
      </c>
      <c r="AV67" s="175">
        <f>VLOOKUP(AF67,Análisis!$B:$AN,28,0)</f>
        <v>9990</v>
      </c>
      <c r="AW67" s="176" t="str">
        <f>IF(VLOOKUP(AF67,Análisis!$B:$AN,39,0)=0,"Sin cambios",VLOOKUP(AF67,Análisis!$B:$AN,39,0))</f>
        <v>Sin cambios</v>
      </c>
      <c r="AX67" s="177">
        <f>VLOOKUP(AF67,Análisis!$B:$AN,29,0)</f>
        <v>2</v>
      </c>
      <c r="AY67" s="176">
        <f>VLOOKUP(AF67,Análisis!$B:$AN,30,0)</f>
        <v>7990</v>
      </c>
      <c r="AZ67" s="177">
        <f>VLOOKUP(AF67,Análisis!$B:$AN,31,0)</f>
        <v>5</v>
      </c>
      <c r="BA67" s="176">
        <f>VLOOKUP(AF67,Análisis!$B:$AN,32,0)</f>
        <v>8990</v>
      </c>
      <c r="BB67" s="178">
        <f>VLOOKUP(AF67,Análisis!$B:$AN,33,0)</f>
        <v>2</v>
      </c>
    </row>
    <row r="68" spans="2:54" x14ac:dyDescent="0.25">
      <c r="B68" s="22">
        <v>126</v>
      </c>
      <c r="C68" s="22" t="s">
        <v>100</v>
      </c>
      <c r="D68" s="50" t="str">
        <f>IF(VLOOKUP(Resumen!C68,Análisis!B:AN,15,0)=0,"Sin cambios",VLOOKUP(Resumen!C68,Análisis!B:AN,15,0))</f>
        <v>Sin cambios</v>
      </c>
      <c r="E68" s="50" t="str">
        <f>IF(VLOOKUP(Resumen!C68,Análisis!B:AN,27,0)=0,"Sin cambios",VLOOKUP(Resumen!C68,Análisis!B:AN,27,0))</f>
        <v>Sin cambios</v>
      </c>
      <c r="F68" s="50">
        <f>IF(VLOOKUP(Resumen!C68,Análisis!B:AN,39,0)=0,"Sin cambios",VLOOKUP(Resumen!C68,Análisis!B:AN,39,0))</f>
        <v>13990</v>
      </c>
      <c r="G68" s="50" t="str">
        <f t="shared" si="59"/>
        <v>Sí</v>
      </c>
      <c r="AF68" s="51" t="s">
        <v>144</v>
      </c>
      <c r="AG68" s="52" t="s">
        <v>260</v>
      </c>
      <c r="AH68" s="175">
        <f>VLOOKUP(AF68,Análisis!$B:$AN,4,0)</f>
        <v>4490</v>
      </c>
      <c r="AI68" s="176" t="str">
        <f>IF(VLOOKUP(AF68,Análisis!$B:$AN,15,0)=0,"Sin cambios",VLOOKUP(AF68,Análisis!$B:$AN,15,0))</f>
        <v>Sin cambios</v>
      </c>
      <c r="AJ68" s="177">
        <f>VLOOKUP(AF68,Análisis!$B:$AN,5,0)</f>
        <v>2</v>
      </c>
      <c r="AK68" s="176">
        <f>VLOOKUP(AF68,Análisis!$B:$AN,6,0)</f>
        <v>4490</v>
      </c>
      <c r="AL68" s="177">
        <f>VLOOKUP(AF68,Análisis!$B:$AN,7,0)</f>
        <v>1</v>
      </c>
      <c r="AM68" s="176">
        <f>VLOOKUP(AF68,Análisis!$B:$AN,8,0)</f>
        <v>3990</v>
      </c>
      <c r="AN68" s="178">
        <f>VLOOKUP(AF68,Análisis!$B:$AN,9,0)</f>
        <v>1</v>
      </c>
      <c r="AO68" s="175">
        <f>VLOOKUP(AF68,Análisis!$B:$AN,16,0)</f>
        <v>7490</v>
      </c>
      <c r="AP68" s="176" t="str">
        <f>IF(VLOOKUP(AF68,Análisis!$B:$AN,27,0)=0,"Sin cambios",VLOOKUP(AF68,Análisis!$B:$AN,27,0))</f>
        <v>Sin cambios</v>
      </c>
      <c r="AQ68" s="177">
        <f>VLOOKUP(AF68,Análisis!$B:$AN,17,0)</f>
        <v>3</v>
      </c>
      <c r="AR68" s="176">
        <f>VLOOKUP(AF68,Análisis!$B:$AN,18,0)</f>
        <v>7490</v>
      </c>
      <c r="AS68" s="177">
        <f>VLOOKUP(AF68,Análisis!$B:$AN,19,0)</f>
        <v>1</v>
      </c>
      <c r="AT68" s="176">
        <f>VLOOKUP(AF68,Análisis!$B:$AN,20,0)</f>
        <v>8990</v>
      </c>
      <c r="AU68" s="178">
        <f>VLOOKUP(AF68,Análisis!$B:$AN,21,0)</f>
        <v>1</v>
      </c>
      <c r="AV68" s="175">
        <f>VLOOKUP(AF68,Análisis!$B:$AN,28,0)</f>
        <v>9990</v>
      </c>
      <c r="AW68" s="176" t="str">
        <f>IF(VLOOKUP(AF68,Análisis!$B:$AN,39,0)=0,"Sin cambios",VLOOKUP(AF68,Análisis!$B:$AN,39,0))</f>
        <v>Sin cambios</v>
      </c>
      <c r="AX68" s="177">
        <f>VLOOKUP(AF68,Análisis!$B:$AN,29,0)</f>
        <v>2</v>
      </c>
      <c r="AY68" s="176">
        <f>VLOOKUP(AF68,Análisis!$B:$AN,30,0)</f>
        <v>8990</v>
      </c>
      <c r="AZ68" s="177">
        <f>VLOOKUP(AF68,Análisis!$B:$AN,31,0)</f>
        <v>5</v>
      </c>
      <c r="BA68" s="176">
        <f>VLOOKUP(AF68,Análisis!$B:$AN,32,0)</f>
        <v>8990</v>
      </c>
      <c r="BB68" s="178">
        <f>VLOOKUP(AF68,Análisis!$B:$AN,33,0)</f>
        <v>2</v>
      </c>
    </row>
    <row r="69" spans="2:54" x14ac:dyDescent="0.25">
      <c r="B69" s="22">
        <v>6</v>
      </c>
      <c r="C69" s="22" t="s">
        <v>74</v>
      </c>
      <c r="D69" s="50" t="str">
        <f>IF(VLOOKUP(Resumen!C69,Análisis!B:AN,15,0)=0,"Sin cambios",VLOOKUP(Resumen!C69,Análisis!B:AN,15,0))</f>
        <v>Sin cambios</v>
      </c>
      <c r="E69" s="50">
        <f>IF(VLOOKUP(Resumen!C69,Análisis!B:AN,27,0)=0,"Sin cambios",VLOOKUP(Resumen!C69,Análisis!B:AN,27,0))</f>
        <v>21990</v>
      </c>
      <c r="F69" s="50">
        <f>IF(VLOOKUP(Resumen!C69,Análisis!B:AN,39,0)=0,"Sin cambios",VLOOKUP(Resumen!C69,Análisis!B:AN,39,0))</f>
        <v>29990</v>
      </c>
      <c r="G69" s="50" t="str">
        <f t="shared" si="59"/>
        <v>Sí</v>
      </c>
      <c r="AF69" s="51" t="s">
        <v>145</v>
      </c>
      <c r="AG69" s="52" t="s">
        <v>260</v>
      </c>
      <c r="AH69" s="175">
        <f>VLOOKUP(AF69,Análisis!$B:$AN,4,0)</f>
        <v>3990</v>
      </c>
      <c r="AI69" s="176" t="str">
        <f>IF(VLOOKUP(AF69,Análisis!$B:$AN,15,0)=0,"Sin cambios",VLOOKUP(AF69,Análisis!$B:$AN,15,0))</f>
        <v>Sin cambios</v>
      </c>
      <c r="AJ69" s="177">
        <f>VLOOKUP(AF69,Análisis!$B:$AN,5,0)</f>
        <v>2</v>
      </c>
      <c r="AK69" s="176">
        <f>VLOOKUP(AF69,Análisis!$B:$AN,6,0)</f>
        <v>3990</v>
      </c>
      <c r="AL69" s="177">
        <f>VLOOKUP(AF69,Análisis!$B:$AN,7,0)</f>
        <v>1</v>
      </c>
      <c r="AM69" s="176">
        <f>VLOOKUP(AF69,Análisis!$B:$AN,8,0)</f>
        <v>3990</v>
      </c>
      <c r="AN69" s="178">
        <f>VLOOKUP(AF69,Análisis!$B:$AN,9,0)</f>
        <v>1</v>
      </c>
      <c r="AO69" s="175">
        <f>VLOOKUP(AF69,Análisis!$B:$AN,16,0)</f>
        <v>7790</v>
      </c>
      <c r="AP69" s="176" t="str">
        <f>IF(VLOOKUP(AF69,Análisis!$B:$AN,27,0)=0,"Sin cambios",VLOOKUP(AF69,Análisis!$B:$AN,27,0))</f>
        <v>Sin cambios</v>
      </c>
      <c r="AQ69" s="177">
        <f>VLOOKUP(AF69,Análisis!$B:$AN,17,0)</f>
        <v>3</v>
      </c>
      <c r="AR69" s="176">
        <f>VLOOKUP(AF69,Análisis!$B:$AN,18,0)</f>
        <v>7790</v>
      </c>
      <c r="AS69" s="177">
        <f>VLOOKUP(AF69,Análisis!$B:$AN,19,0)</f>
        <v>1</v>
      </c>
      <c r="AT69" s="176">
        <f>VLOOKUP(AF69,Análisis!$B:$AN,20,0)</f>
        <v>8990</v>
      </c>
      <c r="AU69" s="178">
        <f>VLOOKUP(AF69,Análisis!$B:$AN,21,0)</f>
        <v>1</v>
      </c>
      <c r="AV69" s="175">
        <f>VLOOKUP(AF69,Análisis!$B:$AN,28,0)</f>
        <v>9990</v>
      </c>
      <c r="AW69" s="176" t="str">
        <f>IF(VLOOKUP(AF69,Análisis!$B:$AN,39,0)=0,"Sin cambios",VLOOKUP(AF69,Análisis!$B:$AN,39,0))</f>
        <v>Sin cambios</v>
      </c>
      <c r="AX69" s="177">
        <f>VLOOKUP(AF69,Análisis!$B:$AN,29,0)</f>
        <v>2</v>
      </c>
      <c r="AY69" s="176">
        <f>VLOOKUP(AF69,Análisis!$B:$AN,30,0)</f>
        <v>9990</v>
      </c>
      <c r="AZ69" s="177">
        <f>VLOOKUP(AF69,Análisis!$B:$AN,31,0)</f>
        <v>5</v>
      </c>
      <c r="BA69" s="176">
        <f>VLOOKUP(AF69,Análisis!$B:$AN,32,0)</f>
        <v>8990</v>
      </c>
      <c r="BB69" s="178">
        <f>VLOOKUP(AF69,Análisis!$B:$AN,33,0)</f>
        <v>2</v>
      </c>
    </row>
    <row r="70" spans="2:54" x14ac:dyDescent="0.25">
      <c r="B70" s="22">
        <v>83</v>
      </c>
      <c r="C70" s="22" t="s">
        <v>82</v>
      </c>
      <c r="D70" s="50" t="str">
        <f>IF(VLOOKUP(Resumen!C70,Análisis!B:AN,15,0)=0,"Sin cambios",VLOOKUP(Resumen!C70,Análisis!B:AN,15,0))</f>
        <v>Sin cambios</v>
      </c>
      <c r="E70" s="50" t="str">
        <f>IF(VLOOKUP(Resumen!C70,Análisis!B:AN,27,0)=0,"Sin cambios",VLOOKUP(Resumen!C70,Análisis!B:AN,27,0))</f>
        <v>Sin cambios</v>
      </c>
      <c r="F70" s="50" t="str">
        <f>IF(VLOOKUP(Resumen!C70,Análisis!B:AN,39,0)=0,"Sin cambios",VLOOKUP(Resumen!C70,Análisis!B:AN,39,0))</f>
        <v>Sin cambios</v>
      </c>
      <c r="G70" s="50" t="str">
        <f t="shared" si="59"/>
        <v>No</v>
      </c>
      <c r="AF70" s="51" t="s">
        <v>146</v>
      </c>
      <c r="AG70" s="52" t="s">
        <v>258</v>
      </c>
      <c r="AH70" s="175">
        <f>VLOOKUP(AF70,Análisis!$B:$AN,4,0)</f>
        <v>3990</v>
      </c>
      <c r="AI70" s="176">
        <f>IF(VLOOKUP(AF70,Análisis!$B:$AN,15,0)=0,"Sin cambios",VLOOKUP(AF70,Análisis!$B:$AN,15,0))</f>
        <v>3990</v>
      </c>
      <c r="AJ70" s="177">
        <f>VLOOKUP(AF70,Análisis!$B:$AN,5,0)</f>
        <v>2</v>
      </c>
      <c r="AK70" s="176">
        <f>VLOOKUP(AF70,Análisis!$B:$AN,6,0)</f>
        <v>5350</v>
      </c>
      <c r="AL70" s="177">
        <f>VLOOKUP(AF70,Análisis!$B:$AN,7,0)</f>
        <v>2</v>
      </c>
      <c r="AM70" s="176">
        <f>VLOOKUP(AF70,Análisis!$B:$AN,8,0)</f>
        <v>3990</v>
      </c>
      <c r="AN70" s="178">
        <f>VLOOKUP(AF70,Análisis!$B:$AN,9,0)</f>
        <v>2</v>
      </c>
      <c r="AO70" s="175">
        <f>VLOOKUP(AF70,Análisis!$B:$AN,16,0)</f>
        <v>7790</v>
      </c>
      <c r="AP70" s="176">
        <f>IF(VLOOKUP(AF70,Análisis!$B:$AN,27,0)=0,"Sin cambios",VLOOKUP(AF70,Análisis!$B:$AN,27,0))</f>
        <v>7990</v>
      </c>
      <c r="AQ70" s="177">
        <f>VLOOKUP(AF70,Análisis!$B:$AN,17,0)</f>
        <v>3</v>
      </c>
      <c r="AR70" s="176">
        <f>VLOOKUP(AF70,Análisis!$B:$AN,18,0)</f>
        <v>7850</v>
      </c>
      <c r="AS70" s="177">
        <f>VLOOKUP(AF70,Análisis!$B:$AN,19,0)</f>
        <v>1</v>
      </c>
      <c r="AT70" s="176">
        <f>VLOOKUP(AF70,Análisis!$B:$AN,20,0)</f>
        <v>9990</v>
      </c>
      <c r="AU70" s="178">
        <f>VLOOKUP(AF70,Análisis!$B:$AN,21,0)</f>
        <v>2</v>
      </c>
      <c r="AV70" s="175">
        <f>VLOOKUP(AF70,Análisis!$B:$AN,28,0)</f>
        <v>10990</v>
      </c>
      <c r="AW70" s="176" t="str">
        <f>IF(VLOOKUP(AF70,Análisis!$B:$AN,39,0)=0,"Sin cambios",VLOOKUP(AF70,Análisis!$B:$AN,39,0))</f>
        <v>Sin cambios</v>
      </c>
      <c r="AX70" s="177">
        <f>VLOOKUP(AF70,Análisis!$B:$AN,29,0)</f>
        <v>2</v>
      </c>
      <c r="AY70" s="176">
        <f>VLOOKUP(AF70,Análisis!$B:$AN,30,0)</f>
        <v>8990</v>
      </c>
      <c r="AZ70" s="177">
        <f>VLOOKUP(AF70,Análisis!$B:$AN,31,0)</f>
        <v>7</v>
      </c>
      <c r="BA70" s="176">
        <f>VLOOKUP(AF70,Análisis!$B:$AN,32,0)</f>
        <v>9990</v>
      </c>
      <c r="BB70" s="178">
        <f>VLOOKUP(AF70,Análisis!$B:$AN,33,0)</f>
        <v>3</v>
      </c>
    </row>
    <row r="71" spans="2:54" x14ac:dyDescent="0.25">
      <c r="B71" s="22">
        <v>310</v>
      </c>
      <c r="C71" s="22" t="s">
        <v>72</v>
      </c>
      <c r="D71" s="50" t="str">
        <f>IF(VLOOKUP(Resumen!C71,Análisis!B:AN,15,0)=0,"Sin cambios",VLOOKUP(Resumen!C71,Análisis!B:AN,15,0))</f>
        <v>Sin cambios</v>
      </c>
      <c r="E71" s="50">
        <f>IF(VLOOKUP(Resumen!C71,Análisis!B:AN,27,0)=0,"Sin cambios",VLOOKUP(Resumen!C71,Análisis!B:AN,27,0))</f>
        <v>39990</v>
      </c>
      <c r="F71" s="50">
        <f>IF(VLOOKUP(Resumen!C71,Análisis!B:AN,39,0)=0,"Sin cambios",VLOOKUP(Resumen!C71,Análisis!B:AN,39,0))</f>
        <v>79990</v>
      </c>
      <c r="G71" s="50" t="str">
        <f t="shared" si="59"/>
        <v>Sí</v>
      </c>
      <c r="AF71" s="51" t="s">
        <v>147</v>
      </c>
      <c r="AG71" s="52" t="s">
        <v>260</v>
      </c>
      <c r="AH71" s="175">
        <f>VLOOKUP(AF71,Análisis!$B:$AN,4,0)</f>
        <v>3990</v>
      </c>
      <c r="AI71" s="176" t="str">
        <f>IF(VLOOKUP(AF71,Análisis!$B:$AN,15,0)=0,"Sin cambios",VLOOKUP(AF71,Análisis!$B:$AN,15,0))</f>
        <v>Sin cambios</v>
      </c>
      <c r="AJ71" s="177">
        <f>VLOOKUP(AF71,Análisis!$B:$AN,5,0)</f>
        <v>2</v>
      </c>
      <c r="AK71" s="176">
        <f>VLOOKUP(AF71,Análisis!$B:$AN,6,0)</f>
        <v>3990</v>
      </c>
      <c r="AL71" s="177">
        <f>VLOOKUP(AF71,Análisis!$B:$AN,7,0)</f>
        <v>1</v>
      </c>
      <c r="AM71" s="176">
        <f>VLOOKUP(AF71,Análisis!$B:$AN,8,0)</f>
        <v>3990</v>
      </c>
      <c r="AN71" s="178">
        <f>VLOOKUP(AF71,Análisis!$B:$AN,9,0)</f>
        <v>1</v>
      </c>
      <c r="AO71" s="175">
        <f>VLOOKUP(AF71,Análisis!$B:$AN,16,0)</f>
        <v>7490</v>
      </c>
      <c r="AP71" s="176" t="str">
        <f>IF(VLOOKUP(AF71,Análisis!$B:$AN,27,0)=0,"Sin cambios",VLOOKUP(AF71,Análisis!$B:$AN,27,0))</f>
        <v>Sin cambios</v>
      </c>
      <c r="AQ71" s="177">
        <f>VLOOKUP(AF71,Análisis!$B:$AN,17,0)</f>
        <v>3</v>
      </c>
      <c r="AR71" s="176">
        <f>VLOOKUP(AF71,Análisis!$B:$AN,18,0)</f>
        <v>7490</v>
      </c>
      <c r="AS71" s="177">
        <f>VLOOKUP(AF71,Análisis!$B:$AN,19,0)</f>
        <v>1</v>
      </c>
      <c r="AT71" s="176">
        <f>VLOOKUP(AF71,Análisis!$B:$AN,20,0)</f>
        <v>8990</v>
      </c>
      <c r="AU71" s="178">
        <f>VLOOKUP(AF71,Análisis!$B:$AN,21,0)</f>
        <v>1</v>
      </c>
      <c r="AV71" s="175">
        <f>VLOOKUP(AF71,Análisis!$B:$AN,28,0)</f>
        <v>9990</v>
      </c>
      <c r="AW71" s="176" t="str">
        <f>IF(VLOOKUP(AF71,Análisis!$B:$AN,39,0)=0,"Sin cambios",VLOOKUP(AF71,Análisis!$B:$AN,39,0))</f>
        <v>Sin cambios</v>
      </c>
      <c r="AX71" s="177">
        <f>VLOOKUP(AF71,Análisis!$B:$AN,29,0)</f>
        <v>2</v>
      </c>
      <c r="AY71" s="176">
        <f>VLOOKUP(AF71,Análisis!$B:$AN,30,0)</f>
        <v>9990</v>
      </c>
      <c r="AZ71" s="177">
        <f>VLOOKUP(AF71,Análisis!$B:$AN,31,0)</f>
        <v>5</v>
      </c>
      <c r="BA71" s="176">
        <f>VLOOKUP(AF71,Análisis!$B:$AN,32,0)</f>
        <v>8990</v>
      </c>
      <c r="BB71" s="178">
        <f>VLOOKUP(AF71,Análisis!$B:$AN,33,0)</f>
        <v>2</v>
      </c>
    </row>
    <row r="72" spans="2:54" x14ac:dyDescent="0.25">
      <c r="B72" s="22">
        <v>173</v>
      </c>
      <c r="C72" s="22" t="s">
        <v>91</v>
      </c>
      <c r="D72" s="50" t="str">
        <f>IF(VLOOKUP(Resumen!C72,Análisis!B:AN,15,0)=0,"Sin cambios",VLOOKUP(Resumen!C72,Análisis!B:AN,15,0))</f>
        <v>Sin cambios</v>
      </c>
      <c r="E72" s="50" t="str">
        <f>IF(VLOOKUP(Resumen!C72,Análisis!B:AN,27,0)=0,"Sin cambios",VLOOKUP(Resumen!C72,Análisis!B:AN,27,0))</f>
        <v>Sin cambios</v>
      </c>
      <c r="F72" s="50" t="str">
        <f>IF(VLOOKUP(Resumen!C72,Análisis!B:AN,39,0)=0,"Sin cambios",VLOOKUP(Resumen!C72,Análisis!B:AN,39,0))</f>
        <v>Sin cambios</v>
      </c>
      <c r="G72" s="50" t="str">
        <f t="shared" si="59"/>
        <v>No</v>
      </c>
      <c r="AF72" s="51" t="s">
        <v>47</v>
      </c>
      <c r="AG72" s="52" t="s">
        <v>220</v>
      </c>
      <c r="AH72" s="175">
        <f>VLOOKUP(AF72,Análisis!$B:$AN,4,0)</f>
        <v>9990</v>
      </c>
      <c r="AI72" s="176" t="str">
        <f>IF(VLOOKUP(AF72,Análisis!$B:$AN,15,0)=0,"Sin cambios",VLOOKUP(AF72,Análisis!$B:$AN,15,0))</f>
        <v>Sin cambios</v>
      </c>
      <c r="AJ72" s="177">
        <f>VLOOKUP(AF72,Análisis!$B:$AN,5,0)</f>
        <v>4</v>
      </c>
      <c r="AK72" s="176">
        <f>VLOOKUP(AF72,Análisis!$B:$AN,6,0)</f>
        <v>8990</v>
      </c>
      <c r="AL72" s="177">
        <f>VLOOKUP(AF72,Análisis!$B:$AN,7,0)</f>
        <v>2</v>
      </c>
      <c r="AM72" s="176">
        <f>VLOOKUP(AF72,Análisis!$B:$AN,8,0)</f>
        <v>9990</v>
      </c>
      <c r="AN72" s="178">
        <f>VLOOKUP(AF72,Análisis!$B:$AN,9,0)</f>
        <v>7</v>
      </c>
      <c r="AO72" s="175">
        <f>VLOOKUP(AF72,Análisis!$B:$AN,16,0)</f>
        <v>12990</v>
      </c>
      <c r="AP72" s="176" t="str">
        <f>IF(VLOOKUP(AF72,Análisis!$B:$AN,27,0)=0,"Sin cambios",VLOOKUP(AF72,Análisis!$B:$AN,27,0))</f>
        <v>Sin cambios</v>
      </c>
      <c r="AQ72" s="177">
        <f>VLOOKUP(AF72,Análisis!$B:$AN,17,0)</f>
        <v>7</v>
      </c>
      <c r="AR72" s="176">
        <f>VLOOKUP(AF72,Análisis!$B:$AN,18,0)</f>
        <v>12990</v>
      </c>
      <c r="AS72" s="177">
        <f>VLOOKUP(AF72,Análisis!$B:$AN,19,0)</f>
        <v>2</v>
      </c>
      <c r="AT72" s="176">
        <f>VLOOKUP(AF72,Análisis!$B:$AN,20,0)</f>
        <v>24990</v>
      </c>
      <c r="AU72" s="178">
        <f>VLOOKUP(AF72,Análisis!$B:$AN,21,0)</f>
        <v>4</v>
      </c>
      <c r="AV72" s="175">
        <f>VLOOKUP(AF72,Análisis!$B:$AN,28,0)</f>
        <v>16990</v>
      </c>
      <c r="AW72" s="176" t="str">
        <f>IF(VLOOKUP(AF72,Análisis!$B:$AN,39,0)=0,"Sin cambios",VLOOKUP(AF72,Análisis!$B:$AN,39,0))</f>
        <v>Sin cambios</v>
      </c>
      <c r="AX72" s="177">
        <f>VLOOKUP(AF72,Análisis!$B:$AN,29,0)</f>
        <v>4</v>
      </c>
      <c r="AY72" s="176">
        <f>VLOOKUP(AF72,Análisis!$B:$AN,30,0)</f>
        <v>16990</v>
      </c>
      <c r="AZ72" s="177">
        <f>VLOOKUP(AF72,Análisis!$B:$AN,31,0)</f>
        <v>9</v>
      </c>
      <c r="BA72" s="176">
        <f>VLOOKUP(AF72,Análisis!$B:$AN,32,0)</f>
        <v>24990</v>
      </c>
      <c r="BB72" s="178">
        <f>VLOOKUP(AF72,Análisis!$B:$AN,33,0)</f>
        <v>7</v>
      </c>
    </row>
    <row r="73" spans="2:54" x14ac:dyDescent="0.25">
      <c r="B73" s="22">
        <v>249</v>
      </c>
      <c r="C73" s="22" t="s">
        <v>64</v>
      </c>
      <c r="D73" s="50" t="str">
        <f>IF(VLOOKUP(Resumen!C73,Análisis!B:AN,15,0)=0,"Sin cambios",VLOOKUP(Resumen!C73,Análisis!B:AN,15,0))</f>
        <v>Sin cambios</v>
      </c>
      <c r="E73" s="50">
        <f>IF(VLOOKUP(Resumen!C73,Análisis!B:AN,27,0)=0,"Sin cambios",VLOOKUP(Resumen!C73,Análisis!B:AN,27,0))</f>
        <v>15990</v>
      </c>
      <c r="F73" s="50">
        <f>IF(VLOOKUP(Resumen!C73,Análisis!B:AN,39,0)=0,"Sin cambios",VLOOKUP(Resumen!C73,Análisis!B:AN,39,0))</f>
        <v>15990</v>
      </c>
      <c r="G73" s="50" t="str">
        <f t="shared" si="59"/>
        <v>Sí</v>
      </c>
      <c r="AF73" s="51" t="s">
        <v>89</v>
      </c>
      <c r="AG73" s="52" t="s">
        <v>227</v>
      </c>
      <c r="AH73" s="175">
        <f>VLOOKUP(AF73,Análisis!$B:$AN,4,0)</f>
        <v>4990</v>
      </c>
      <c r="AI73" s="176">
        <f>IF(VLOOKUP(AF73,Análisis!$B:$AN,15,0)=0,"Sin cambios",VLOOKUP(AF73,Análisis!$B:$AN,15,0))</f>
        <v>4990</v>
      </c>
      <c r="AJ73" s="177">
        <f>VLOOKUP(AF73,Análisis!$B:$AN,5,0)</f>
        <v>3</v>
      </c>
      <c r="AK73" s="176">
        <f>VLOOKUP(AF73,Análisis!$B:$AN,6,0)</f>
        <v>5490</v>
      </c>
      <c r="AL73" s="177">
        <f>VLOOKUP(AF73,Análisis!$B:$AN,7,0)</f>
        <v>1</v>
      </c>
      <c r="AM73" s="176">
        <f>VLOOKUP(AF73,Análisis!$B:$AN,8,0)</f>
        <v>4990</v>
      </c>
      <c r="AN73" s="178">
        <f>VLOOKUP(AF73,Análisis!$B:$AN,9,0)</f>
        <v>3</v>
      </c>
      <c r="AO73" s="175">
        <f>VLOOKUP(AF73,Análisis!$B:$AN,16,0)</f>
        <v>8990</v>
      </c>
      <c r="AP73" s="176" t="str">
        <f>IF(VLOOKUP(AF73,Análisis!$B:$AN,27,0)=0,"Sin cambios",VLOOKUP(AF73,Análisis!$B:$AN,27,0))</f>
        <v>Sin cambios</v>
      </c>
      <c r="AQ73" s="177">
        <f>VLOOKUP(AF73,Análisis!$B:$AN,17,0)</f>
        <v>1</v>
      </c>
      <c r="AR73" s="176">
        <f>VLOOKUP(AF73,Análisis!$B:$AN,18,0)</f>
        <v>8990</v>
      </c>
      <c r="AS73" s="177">
        <f>VLOOKUP(AF73,Análisis!$B:$AN,19,0)</f>
        <v>1</v>
      </c>
      <c r="AT73" s="176">
        <f>VLOOKUP(AF73,Análisis!$B:$AN,20,0)</f>
        <v>14990</v>
      </c>
      <c r="AU73" s="178">
        <f>VLOOKUP(AF73,Análisis!$B:$AN,21,0)</f>
        <v>3</v>
      </c>
      <c r="AV73" s="175">
        <f>VLOOKUP(AF73,Análisis!$B:$AN,28,0)</f>
        <v>11490</v>
      </c>
      <c r="AW73" s="176" t="str">
        <f>IF(VLOOKUP(AF73,Análisis!$B:$AN,39,0)=0,"Sin cambios",VLOOKUP(AF73,Análisis!$B:$AN,39,0))</f>
        <v>Sin cambios</v>
      </c>
      <c r="AX73" s="177">
        <f>VLOOKUP(AF73,Análisis!$B:$AN,29,0)</f>
        <v>3</v>
      </c>
      <c r="AY73" s="176">
        <f>VLOOKUP(AF73,Análisis!$B:$AN,30,0)</f>
        <v>12990</v>
      </c>
      <c r="AZ73" s="177">
        <f>VLOOKUP(AF73,Análisis!$B:$AN,31,0)</f>
        <v>8</v>
      </c>
      <c r="BA73" s="176">
        <f>VLOOKUP(AF73,Análisis!$B:$AN,32,0)</f>
        <v>14990</v>
      </c>
      <c r="BB73" s="178">
        <f>VLOOKUP(AF73,Análisis!$B:$AN,33,0)</f>
        <v>3</v>
      </c>
    </row>
    <row r="74" spans="2:54" x14ac:dyDescent="0.25">
      <c r="B74" s="22">
        <v>76</v>
      </c>
      <c r="C74" s="22" t="s">
        <v>79</v>
      </c>
      <c r="D74" s="50" t="str">
        <f>IF(VLOOKUP(Resumen!C74,Análisis!B:AN,15,0)=0,"Sin cambios",VLOOKUP(Resumen!C74,Análisis!B:AN,15,0))</f>
        <v>Sin cambios</v>
      </c>
      <c r="E74" s="50" t="str">
        <f>IF(VLOOKUP(Resumen!C74,Análisis!B:AN,27,0)=0,"Sin cambios",VLOOKUP(Resumen!C74,Análisis!B:AN,27,0))</f>
        <v>Sin cambios</v>
      </c>
      <c r="F74" s="50">
        <f>IF(VLOOKUP(Resumen!C74,Análisis!B:AN,39,0)=0,"Sin cambios",VLOOKUP(Resumen!C74,Análisis!B:AN,39,0))</f>
        <v>10990</v>
      </c>
      <c r="G74" s="50" t="str">
        <f t="shared" si="59"/>
        <v>Sí</v>
      </c>
      <c r="AF74" s="51" t="s">
        <v>90</v>
      </c>
      <c r="AG74" s="52" t="s">
        <v>227</v>
      </c>
      <c r="AH74" s="175">
        <f>VLOOKUP(AF74,Análisis!$B:$AN,4,0)</f>
        <v>4490</v>
      </c>
      <c r="AI74" s="176" t="str">
        <f>IF(VLOOKUP(AF74,Análisis!$B:$AN,15,0)=0,"Sin cambios",VLOOKUP(AF74,Análisis!$B:$AN,15,0))</f>
        <v>Sin cambios</v>
      </c>
      <c r="AJ74" s="177">
        <f>VLOOKUP(AF74,Análisis!$B:$AN,5,0)</f>
        <v>3</v>
      </c>
      <c r="AK74" s="176">
        <f>VLOOKUP(AF74,Análisis!$B:$AN,6,0)</f>
        <v>4490</v>
      </c>
      <c r="AL74" s="177">
        <f>VLOOKUP(AF74,Análisis!$B:$AN,7,0)</f>
        <v>2</v>
      </c>
      <c r="AM74" s="176">
        <f>VLOOKUP(AF74,Análisis!$B:$AN,8,0)</f>
        <v>4990</v>
      </c>
      <c r="AN74" s="178">
        <f>VLOOKUP(AF74,Análisis!$B:$AN,9,0)</f>
        <v>3</v>
      </c>
      <c r="AO74" s="175">
        <f>VLOOKUP(AF74,Análisis!$B:$AN,16,0)</f>
        <v>8990</v>
      </c>
      <c r="AP74" s="176" t="str">
        <f>IF(VLOOKUP(AF74,Análisis!$B:$AN,27,0)=0,"Sin cambios",VLOOKUP(AF74,Análisis!$B:$AN,27,0))</f>
        <v>Sin cambios</v>
      </c>
      <c r="AQ74" s="177">
        <f>VLOOKUP(AF74,Análisis!$B:$AN,17,0)</f>
        <v>1</v>
      </c>
      <c r="AR74" s="176">
        <f>VLOOKUP(AF74,Análisis!$B:$AN,18,0)</f>
        <v>8990</v>
      </c>
      <c r="AS74" s="177">
        <f>VLOOKUP(AF74,Análisis!$B:$AN,19,0)</f>
        <v>1</v>
      </c>
      <c r="AT74" s="176">
        <f>VLOOKUP(AF74,Análisis!$B:$AN,20,0)</f>
        <v>14990</v>
      </c>
      <c r="AU74" s="178">
        <f>VLOOKUP(AF74,Análisis!$B:$AN,21,0)</f>
        <v>3</v>
      </c>
      <c r="AV74" s="175">
        <f>VLOOKUP(AF74,Análisis!$B:$AN,28,0)</f>
        <v>10990</v>
      </c>
      <c r="AW74" s="176" t="str">
        <f>IF(VLOOKUP(AF74,Análisis!$B:$AN,39,0)=0,"Sin cambios",VLOOKUP(AF74,Análisis!$B:$AN,39,0))</f>
        <v>Sin cambios</v>
      </c>
      <c r="AX74" s="177">
        <f>VLOOKUP(AF74,Análisis!$B:$AN,29,0)</f>
        <v>3</v>
      </c>
      <c r="AY74" s="176">
        <f>VLOOKUP(AF74,Análisis!$B:$AN,30,0)</f>
        <v>10990</v>
      </c>
      <c r="AZ74" s="177">
        <f>VLOOKUP(AF74,Análisis!$B:$AN,31,0)</f>
        <v>8</v>
      </c>
      <c r="BA74" s="176">
        <f>VLOOKUP(AF74,Análisis!$B:$AN,32,0)</f>
        <v>14990</v>
      </c>
      <c r="BB74" s="178">
        <f>VLOOKUP(AF74,Análisis!$B:$AN,33,0)</f>
        <v>2</v>
      </c>
    </row>
    <row r="75" spans="2:54" x14ac:dyDescent="0.25">
      <c r="B75" s="22">
        <v>278</v>
      </c>
      <c r="C75" s="22" t="s">
        <v>67</v>
      </c>
      <c r="D75" s="50" t="str">
        <f>IF(VLOOKUP(Resumen!C75,Análisis!B:AN,15,0)=0,"Sin cambios",VLOOKUP(Resumen!C75,Análisis!B:AN,15,0))</f>
        <v>Sin cambios</v>
      </c>
      <c r="E75" s="50" t="str">
        <f>IF(VLOOKUP(Resumen!C75,Análisis!B:AN,27,0)=0,"Sin cambios",VLOOKUP(Resumen!C75,Análisis!B:AN,27,0))</f>
        <v>Sin cambios</v>
      </c>
      <c r="F75" s="50">
        <f>IF(VLOOKUP(Resumen!C75,Análisis!B:AN,39,0)=0,"Sin cambios",VLOOKUP(Resumen!C75,Análisis!B:AN,39,0))</f>
        <v>14490</v>
      </c>
      <c r="G75" s="50" t="str">
        <f t="shared" si="59"/>
        <v>Sí</v>
      </c>
      <c r="AF75" s="51" t="s">
        <v>93</v>
      </c>
      <c r="AG75" s="52" t="s">
        <v>227</v>
      </c>
      <c r="AH75" s="175">
        <f>VLOOKUP(AF75,Análisis!$B:$AN,4,0)</f>
        <v>4990</v>
      </c>
      <c r="AI75" s="176">
        <f>IF(VLOOKUP(AF75,Análisis!$B:$AN,15,0)=0,"Sin cambios",VLOOKUP(AF75,Análisis!$B:$AN,15,0))</f>
        <v>4990</v>
      </c>
      <c r="AJ75" s="177">
        <f>VLOOKUP(AF75,Análisis!$B:$AN,5,0)</f>
        <v>3</v>
      </c>
      <c r="AK75" s="176">
        <f>VLOOKUP(AF75,Análisis!$B:$AN,6,0)</f>
        <v>5990</v>
      </c>
      <c r="AL75" s="177">
        <f>VLOOKUP(AF75,Análisis!$B:$AN,7,0)</f>
        <v>1</v>
      </c>
      <c r="AM75" s="176">
        <f>VLOOKUP(AF75,Análisis!$B:$AN,8,0)</f>
        <v>4990</v>
      </c>
      <c r="AN75" s="178">
        <f>VLOOKUP(AF75,Análisis!$B:$AN,9,0)</f>
        <v>3</v>
      </c>
      <c r="AO75" s="175">
        <f>VLOOKUP(AF75,Análisis!$B:$AN,16,0)</f>
        <v>9990</v>
      </c>
      <c r="AP75" s="176" t="str">
        <f>IF(VLOOKUP(AF75,Análisis!$B:$AN,27,0)=0,"Sin cambios",VLOOKUP(AF75,Análisis!$B:$AN,27,0))</f>
        <v>Sin cambios</v>
      </c>
      <c r="AQ75" s="177">
        <f>VLOOKUP(AF75,Análisis!$B:$AN,17,0)</f>
        <v>1</v>
      </c>
      <c r="AR75" s="176">
        <f>VLOOKUP(AF75,Análisis!$B:$AN,18,0)</f>
        <v>9990</v>
      </c>
      <c r="AS75" s="177">
        <f>VLOOKUP(AF75,Análisis!$B:$AN,19,0)</f>
        <v>1</v>
      </c>
      <c r="AT75" s="176">
        <f>VLOOKUP(AF75,Análisis!$B:$AN,20,0)</f>
        <v>14990</v>
      </c>
      <c r="AU75" s="178">
        <f>VLOOKUP(AF75,Análisis!$B:$AN,21,0)</f>
        <v>3</v>
      </c>
      <c r="AV75" s="175">
        <f>VLOOKUP(AF75,Análisis!$B:$AN,28,0)</f>
        <v>12990</v>
      </c>
      <c r="AW75" s="176" t="str">
        <f>IF(VLOOKUP(AF75,Análisis!$B:$AN,39,0)=0,"Sin cambios",VLOOKUP(AF75,Análisis!$B:$AN,39,0))</f>
        <v>Sin cambios</v>
      </c>
      <c r="AX75" s="177">
        <f>VLOOKUP(AF75,Análisis!$B:$AN,29,0)</f>
        <v>3</v>
      </c>
      <c r="AY75" s="176">
        <f>VLOOKUP(AF75,Análisis!$B:$AN,30,0)</f>
        <v>9990</v>
      </c>
      <c r="AZ75" s="177">
        <f>VLOOKUP(AF75,Análisis!$B:$AN,31,0)</f>
        <v>8</v>
      </c>
      <c r="BA75" s="176">
        <f>VLOOKUP(AF75,Análisis!$B:$AN,32,0)</f>
        <v>14990</v>
      </c>
      <c r="BB75" s="178">
        <f>VLOOKUP(AF75,Análisis!$B:$AN,33,0)</f>
        <v>7</v>
      </c>
    </row>
    <row r="76" spans="2:54" x14ac:dyDescent="0.25">
      <c r="B76" s="22">
        <v>81</v>
      </c>
      <c r="C76" s="22" t="s">
        <v>81</v>
      </c>
      <c r="D76" s="50" t="str">
        <f>IF(VLOOKUP(Resumen!C76,Análisis!B:AN,15,0)=0,"Sin cambios",VLOOKUP(Resumen!C76,Análisis!B:AN,15,0))</f>
        <v>Sin cambios</v>
      </c>
      <c r="E76" s="50" t="str">
        <f>IF(VLOOKUP(Resumen!C76,Análisis!B:AN,27,0)=0,"Sin cambios",VLOOKUP(Resumen!C76,Análisis!B:AN,27,0))</f>
        <v>Sin cambios</v>
      </c>
      <c r="F76" s="50">
        <f>IF(VLOOKUP(Resumen!C76,Análisis!B:AN,39,0)=0,"Sin cambios",VLOOKUP(Resumen!C76,Análisis!B:AN,39,0))</f>
        <v>12990</v>
      </c>
      <c r="G76" s="50" t="str">
        <f t="shared" si="59"/>
        <v>Sí</v>
      </c>
      <c r="AF76" s="51" t="s">
        <v>48</v>
      </c>
      <c r="AG76" s="52" t="s">
        <v>220</v>
      </c>
      <c r="AH76" s="175">
        <f>VLOOKUP(AF76,Análisis!$B:$AN,4,0)</f>
        <v>4990</v>
      </c>
      <c r="AI76" s="176" t="str">
        <f>IF(VLOOKUP(AF76,Análisis!$B:$AN,15,0)=0,"Sin cambios",VLOOKUP(AF76,Análisis!$B:$AN,15,0))</f>
        <v>Sin cambios</v>
      </c>
      <c r="AJ76" s="177">
        <f>VLOOKUP(AF76,Análisis!$B:$AN,5,0)</f>
        <v>5</v>
      </c>
      <c r="AK76" s="176">
        <f>VLOOKUP(AF76,Análisis!$B:$AN,6,0)</f>
        <v>5990</v>
      </c>
      <c r="AL76" s="177">
        <f>VLOOKUP(AF76,Análisis!$B:$AN,7,0)</f>
        <v>2</v>
      </c>
      <c r="AM76" s="176">
        <f>VLOOKUP(AF76,Análisis!$B:$AN,8,0)</f>
        <v>12990</v>
      </c>
      <c r="AN76" s="178">
        <f>VLOOKUP(AF76,Análisis!$B:$AN,9,0)</f>
        <v>9</v>
      </c>
      <c r="AO76" s="175">
        <f>VLOOKUP(AF76,Análisis!$B:$AN,16,0)</f>
        <v>9490</v>
      </c>
      <c r="AP76" s="176">
        <f>IF(VLOOKUP(AF76,Análisis!$B:$AN,27,0)=0,"Sin cambios",VLOOKUP(AF76,Análisis!$B:$AN,27,0))</f>
        <v>9990</v>
      </c>
      <c r="AQ76" s="177">
        <f>VLOOKUP(AF76,Análisis!$B:$AN,17,0)</f>
        <v>8</v>
      </c>
      <c r="AR76" s="176">
        <f>VLOOKUP(AF76,Análisis!$B:$AN,18,0)</f>
        <v>9990</v>
      </c>
      <c r="AS76" s="177">
        <f>VLOOKUP(AF76,Análisis!$B:$AN,19,0)</f>
        <v>2</v>
      </c>
      <c r="AT76" s="176">
        <f>VLOOKUP(AF76,Análisis!$B:$AN,20,0)</f>
        <v>24990</v>
      </c>
      <c r="AU76" s="178">
        <f>VLOOKUP(AF76,Análisis!$B:$AN,21,0)</f>
        <v>9</v>
      </c>
      <c r="AV76" s="175">
        <f>VLOOKUP(AF76,Análisis!$B:$AN,28,0)</f>
        <v>23990</v>
      </c>
      <c r="AW76" s="176" t="str">
        <f>IF(VLOOKUP(AF76,Análisis!$B:$AN,39,0)=0,"Sin cambios",VLOOKUP(AF76,Análisis!$B:$AN,39,0))</f>
        <v>Sin cambios</v>
      </c>
      <c r="AX76" s="177">
        <f>VLOOKUP(AF76,Análisis!$B:$AN,29,0)</f>
        <v>5</v>
      </c>
      <c r="AY76" s="176">
        <f>VLOOKUP(AF76,Análisis!$B:$AN,30,0)</f>
        <v>22990</v>
      </c>
      <c r="AZ76" s="177">
        <f>VLOOKUP(AF76,Análisis!$B:$AN,31,0)</f>
        <v>9</v>
      </c>
      <c r="BA76" s="176">
        <f>VLOOKUP(AF76,Análisis!$B:$AN,32,0)</f>
        <v>24990</v>
      </c>
      <c r="BB76" s="178">
        <f>VLOOKUP(AF76,Análisis!$B:$AN,33,0)</f>
        <v>9</v>
      </c>
    </row>
    <row r="77" spans="2:54" x14ac:dyDescent="0.25">
      <c r="B77" s="22">
        <v>30</v>
      </c>
      <c r="C77" s="22" t="s">
        <v>48</v>
      </c>
      <c r="D77" s="50" t="str">
        <f>IF(VLOOKUP(Resumen!C77,Análisis!B:AN,15,0)=0,"Sin cambios",VLOOKUP(Resumen!C77,Análisis!B:AN,15,0))</f>
        <v>Sin cambios</v>
      </c>
      <c r="E77" s="50">
        <f>IF(VLOOKUP(Resumen!C77,Análisis!B:AN,27,0)=0,"Sin cambios",VLOOKUP(Resumen!C77,Análisis!B:AN,27,0))</f>
        <v>9990</v>
      </c>
      <c r="F77" s="50" t="str">
        <f>IF(VLOOKUP(Resumen!C77,Análisis!B:AN,39,0)=0,"Sin cambios",VLOOKUP(Resumen!C77,Análisis!B:AN,39,0))</f>
        <v>Sin cambios</v>
      </c>
      <c r="G77" s="50" t="str">
        <f t="shared" si="59"/>
        <v>Sí</v>
      </c>
      <c r="AF77" s="51" t="s">
        <v>53</v>
      </c>
      <c r="AG77" s="52" t="s">
        <v>220</v>
      </c>
      <c r="AH77" s="175">
        <f>VLOOKUP(AF77,Análisis!$B:$AN,4,0)</f>
        <v>7490</v>
      </c>
      <c r="AI77" s="176" t="str">
        <f>IF(VLOOKUP(AF77,Análisis!$B:$AN,15,0)=0,"Sin cambios",VLOOKUP(AF77,Análisis!$B:$AN,15,0))</f>
        <v>Sin cambios</v>
      </c>
      <c r="AJ77" s="177">
        <f>VLOOKUP(AF77,Análisis!$B:$AN,5,0)</f>
        <v>3</v>
      </c>
      <c r="AK77" s="176">
        <f>VLOOKUP(AF77,Análisis!$B:$AN,6,0)</f>
        <v>9000</v>
      </c>
      <c r="AL77" s="177">
        <f>VLOOKUP(AF77,Análisis!$B:$AN,7,0)</f>
        <v>2</v>
      </c>
      <c r="AM77" s="176">
        <f>VLOOKUP(AF77,Análisis!$B:$AN,8,0)</f>
        <v>5990</v>
      </c>
      <c r="AN77" s="178">
        <f>VLOOKUP(AF77,Análisis!$B:$AN,9,0)</f>
        <v>11</v>
      </c>
      <c r="AO77" s="175">
        <f>VLOOKUP(AF77,Análisis!$B:$AN,16,0)</f>
        <v>14990</v>
      </c>
      <c r="AP77" s="176" t="str">
        <f>IF(VLOOKUP(AF77,Análisis!$B:$AN,27,0)=0,"Sin cambios",VLOOKUP(AF77,Análisis!$B:$AN,27,0))</f>
        <v>Sin cambios</v>
      </c>
      <c r="AQ77" s="177">
        <f>VLOOKUP(AF77,Análisis!$B:$AN,17,0)</f>
        <v>4</v>
      </c>
      <c r="AR77" s="176">
        <f>VLOOKUP(AF77,Análisis!$B:$AN,18,0)</f>
        <v>19000</v>
      </c>
      <c r="AS77" s="177">
        <f>VLOOKUP(AF77,Análisis!$B:$AN,19,0)</f>
        <v>2</v>
      </c>
      <c r="AT77" s="176">
        <f>VLOOKUP(AF77,Análisis!$B:$AN,20,0)</f>
        <v>14990</v>
      </c>
      <c r="AU77" s="178">
        <f>VLOOKUP(AF77,Análisis!$B:$AN,21,0)</f>
        <v>9</v>
      </c>
      <c r="AV77" s="175">
        <f>VLOOKUP(AF77,Análisis!$B:$AN,28,0)</f>
        <v>16990</v>
      </c>
      <c r="AW77" s="176">
        <f>IF(VLOOKUP(AF77,Análisis!$B:$AN,39,0)=0,"Sin cambios",VLOOKUP(AF77,Análisis!$B:$AN,39,0))</f>
        <v>16990</v>
      </c>
      <c r="AX77" s="177">
        <f>VLOOKUP(AF77,Análisis!$B:$AN,29,0)</f>
        <v>3</v>
      </c>
      <c r="AY77" s="176">
        <f>VLOOKUP(AF77,Análisis!$B:$AN,30,0)</f>
        <v>19000</v>
      </c>
      <c r="AZ77" s="177">
        <f>VLOOKUP(AF77,Análisis!$B:$AN,31,0)</f>
        <v>9</v>
      </c>
      <c r="BA77" s="176">
        <f>VLOOKUP(AF77,Análisis!$B:$AN,32,0)</f>
        <v>14990</v>
      </c>
      <c r="BB77" s="178">
        <f>VLOOKUP(AF77,Análisis!$B:$AN,33,0)</f>
        <v>9</v>
      </c>
    </row>
    <row r="78" spans="2:54" x14ac:dyDescent="0.25">
      <c r="B78" s="22">
        <v>349</v>
      </c>
      <c r="C78" s="22" t="s">
        <v>130</v>
      </c>
      <c r="D78" s="50">
        <f>IF(VLOOKUP(Resumen!C78,Análisis!B:AN,15,0)=0,"Sin cambios",VLOOKUP(Resumen!C78,Análisis!B:AN,15,0))</f>
        <v>3990</v>
      </c>
      <c r="E78" s="50">
        <f>IF(VLOOKUP(Resumen!C78,Análisis!B:AN,27,0)=0,"Sin cambios",VLOOKUP(Resumen!C78,Análisis!B:AN,27,0))</f>
        <v>9490</v>
      </c>
      <c r="F78" s="50" t="str">
        <f>IF(VLOOKUP(Resumen!C78,Análisis!B:AN,39,0)=0,"Sin cambios",VLOOKUP(Resumen!C78,Análisis!B:AN,39,0))</f>
        <v>Sin cambios</v>
      </c>
      <c r="G78" s="50" t="str">
        <f t="shared" si="59"/>
        <v>Sí</v>
      </c>
      <c r="AF78" s="51" t="s">
        <v>55</v>
      </c>
      <c r="AG78" s="52" t="s">
        <v>220</v>
      </c>
      <c r="AH78" s="175">
        <f>VLOOKUP(AF78,Análisis!$B:$AN,4,0)</f>
        <v>7990</v>
      </c>
      <c r="AI78" s="176" t="str">
        <f>IF(VLOOKUP(AF78,Análisis!$B:$AN,15,0)=0,"Sin cambios",VLOOKUP(AF78,Análisis!$B:$AN,15,0))</f>
        <v>Sin cambios</v>
      </c>
      <c r="AJ78" s="177">
        <f>VLOOKUP(AF78,Análisis!$B:$AN,5,0)</f>
        <v>3</v>
      </c>
      <c r="AK78" s="176">
        <f>VLOOKUP(AF78,Análisis!$B:$AN,6,0)</f>
        <v>9000</v>
      </c>
      <c r="AL78" s="177">
        <f>VLOOKUP(AF78,Análisis!$B:$AN,7,0)</f>
        <v>2</v>
      </c>
      <c r="AM78" s="176">
        <f>VLOOKUP(AF78,Análisis!$B:$AN,8,0)</f>
        <v>5990</v>
      </c>
      <c r="AN78" s="178">
        <f>VLOOKUP(AF78,Análisis!$B:$AN,9,0)</f>
        <v>11</v>
      </c>
      <c r="AO78" s="175">
        <f>VLOOKUP(AF78,Análisis!$B:$AN,16,0)</f>
        <v>14990</v>
      </c>
      <c r="AP78" s="176" t="str">
        <f>IF(VLOOKUP(AF78,Análisis!$B:$AN,27,0)=0,"Sin cambios",VLOOKUP(AF78,Análisis!$B:$AN,27,0))</f>
        <v>Sin cambios</v>
      </c>
      <c r="AQ78" s="177">
        <f>VLOOKUP(AF78,Análisis!$B:$AN,17,0)</f>
        <v>4</v>
      </c>
      <c r="AR78" s="176">
        <f>VLOOKUP(AF78,Análisis!$B:$AN,18,0)</f>
        <v>19000</v>
      </c>
      <c r="AS78" s="177">
        <f>VLOOKUP(AF78,Análisis!$B:$AN,19,0)</f>
        <v>3</v>
      </c>
      <c r="AT78" s="176">
        <f>VLOOKUP(AF78,Análisis!$B:$AN,20,0)</f>
        <v>14990</v>
      </c>
      <c r="AU78" s="178">
        <f>VLOOKUP(AF78,Análisis!$B:$AN,21,0)</f>
        <v>9</v>
      </c>
      <c r="AV78" s="175">
        <f>VLOOKUP(AF78,Análisis!$B:$AN,28,0)</f>
        <v>16990</v>
      </c>
      <c r="AW78" s="176">
        <f>IF(VLOOKUP(AF78,Análisis!$B:$AN,39,0)=0,"Sin cambios",VLOOKUP(AF78,Análisis!$B:$AN,39,0))</f>
        <v>16990</v>
      </c>
      <c r="AX78" s="177">
        <f>VLOOKUP(AF78,Análisis!$B:$AN,29,0)</f>
        <v>3</v>
      </c>
      <c r="AY78" s="176">
        <f>VLOOKUP(AF78,Análisis!$B:$AN,30,0)</f>
        <v>19000</v>
      </c>
      <c r="AZ78" s="177">
        <f>VLOOKUP(AF78,Análisis!$B:$AN,31,0)</f>
        <v>10</v>
      </c>
      <c r="BA78" s="176">
        <f>VLOOKUP(AF78,Análisis!$B:$AN,32,0)</f>
        <v>14990</v>
      </c>
      <c r="BB78" s="178">
        <f>VLOOKUP(AF78,Análisis!$B:$AN,33,0)</f>
        <v>9</v>
      </c>
    </row>
    <row r="79" spans="2:54" x14ac:dyDescent="0.25">
      <c r="B79" s="22">
        <v>54</v>
      </c>
      <c r="C79" s="22" t="s">
        <v>76</v>
      </c>
      <c r="D79" s="50" t="str">
        <f>IF(VLOOKUP(Resumen!C79,Análisis!B:AN,15,0)=0,"Sin cambios",VLOOKUP(Resumen!C79,Análisis!B:AN,15,0))</f>
        <v>Sin cambios</v>
      </c>
      <c r="E79" s="50" t="str">
        <f>IF(VLOOKUP(Resumen!C79,Análisis!B:AN,27,0)=0,"Sin cambios",VLOOKUP(Resumen!C79,Análisis!B:AN,27,0))</f>
        <v>Sin cambios</v>
      </c>
      <c r="F79" s="50" t="str">
        <f>IF(VLOOKUP(Resumen!C79,Análisis!B:AN,39,0)=0,"Sin cambios",VLOOKUP(Resumen!C79,Análisis!B:AN,39,0))</f>
        <v>Sin cambios</v>
      </c>
      <c r="G79" s="50" t="str">
        <f t="shared" si="59"/>
        <v>No</v>
      </c>
      <c r="AF79" s="51" t="s">
        <v>56</v>
      </c>
      <c r="AG79" s="52" t="s">
        <v>220</v>
      </c>
      <c r="AH79" s="175">
        <f>VLOOKUP(AF79,Análisis!$B:$AN,4,0)</f>
        <v>7990</v>
      </c>
      <c r="AI79" s="176" t="str">
        <f>IF(VLOOKUP(AF79,Análisis!$B:$AN,15,0)=0,"Sin cambios",VLOOKUP(AF79,Análisis!$B:$AN,15,0))</f>
        <v>Sin cambios</v>
      </c>
      <c r="AJ79" s="177">
        <f>VLOOKUP(AF79,Análisis!$B:$AN,5,0)</f>
        <v>2</v>
      </c>
      <c r="AK79" s="176">
        <f>VLOOKUP(AF79,Análisis!$B:$AN,6,0)</f>
        <v>9000</v>
      </c>
      <c r="AL79" s="177">
        <f>VLOOKUP(AF79,Análisis!$B:$AN,7,0)</f>
        <v>2</v>
      </c>
      <c r="AM79" s="176">
        <f>VLOOKUP(AF79,Análisis!$B:$AN,8,0)</f>
        <v>5990</v>
      </c>
      <c r="AN79" s="178">
        <f>VLOOKUP(AF79,Análisis!$B:$AN,9,0)</f>
        <v>4</v>
      </c>
      <c r="AO79" s="175">
        <f>VLOOKUP(AF79,Análisis!$B:$AN,16,0)</f>
        <v>13990</v>
      </c>
      <c r="AP79" s="176" t="str">
        <f>IF(VLOOKUP(AF79,Análisis!$B:$AN,27,0)=0,"Sin cambios",VLOOKUP(AF79,Análisis!$B:$AN,27,0))</f>
        <v>Sin cambios</v>
      </c>
      <c r="AQ79" s="177">
        <f>VLOOKUP(AF79,Análisis!$B:$AN,17,0)</f>
        <v>3</v>
      </c>
      <c r="AR79" s="176">
        <f>VLOOKUP(AF79,Análisis!$B:$AN,18,0)</f>
        <v>19000</v>
      </c>
      <c r="AS79" s="177">
        <f>VLOOKUP(AF79,Análisis!$B:$AN,19,0)</f>
        <v>2</v>
      </c>
      <c r="AT79" s="176">
        <f>VLOOKUP(AF79,Análisis!$B:$AN,20,0)</f>
        <v>11990</v>
      </c>
      <c r="AU79" s="178">
        <f>VLOOKUP(AF79,Análisis!$B:$AN,21,0)</f>
        <v>4</v>
      </c>
      <c r="AV79" s="175">
        <f>VLOOKUP(AF79,Análisis!$B:$AN,28,0)</f>
        <v>15990</v>
      </c>
      <c r="AW79" s="176">
        <f>IF(VLOOKUP(AF79,Análisis!$B:$AN,39,0)=0,"Sin cambios",VLOOKUP(AF79,Análisis!$B:$AN,39,0))</f>
        <v>15990</v>
      </c>
      <c r="AX79" s="177">
        <f>VLOOKUP(AF79,Análisis!$B:$AN,29,0)</f>
        <v>2</v>
      </c>
      <c r="AY79" s="176">
        <f>VLOOKUP(AF79,Análisis!$B:$AN,30,0)</f>
        <v>19000</v>
      </c>
      <c r="AZ79" s="177">
        <f>VLOOKUP(AF79,Análisis!$B:$AN,31,0)</f>
        <v>9</v>
      </c>
      <c r="BA79" s="176">
        <f>VLOOKUP(AF79,Análisis!$B:$AN,32,0)</f>
        <v>11990</v>
      </c>
      <c r="BB79" s="178">
        <f>VLOOKUP(AF79,Análisis!$B:$AN,33,0)</f>
        <v>8</v>
      </c>
    </row>
    <row r="80" spans="2:54" x14ac:dyDescent="0.25">
      <c r="B80" s="22">
        <v>371</v>
      </c>
      <c r="C80" s="22" t="s">
        <v>88</v>
      </c>
      <c r="D80" s="50" t="str">
        <f>IF(VLOOKUP(Resumen!C80,Análisis!B:AN,15,0)=0,"Sin cambios",VLOOKUP(Resumen!C80,Análisis!B:AN,15,0))</f>
        <v>Sin cambios</v>
      </c>
      <c r="E80" s="50" t="str">
        <f>IF(VLOOKUP(Resumen!C80,Análisis!B:AN,27,0)=0,"Sin cambios",VLOOKUP(Resumen!C80,Análisis!B:AN,27,0))</f>
        <v>Sin cambios</v>
      </c>
      <c r="F80" s="50" t="str">
        <f>IF(VLOOKUP(Resumen!C80,Análisis!B:AN,39,0)=0,"Sin cambios",VLOOKUP(Resumen!C80,Análisis!B:AN,39,0))</f>
        <v>Sin cambios</v>
      </c>
      <c r="G80" s="50" t="str">
        <f t="shared" si="59"/>
        <v>No</v>
      </c>
      <c r="AF80" s="51" t="s">
        <v>57</v>
      </c>
      <c r="AG80" s="52" t="s">
        <v>220</v>
      </c>
      <c r="AH80" s="175">
        <f>VLOOKUP(AF80,Análisis!$B:$AN,4,0)</f>
        <v>7490</v>
      </c>
      <c r="AI80" s="176" t="str">
        <f>IF(VLOOKUP(AF80,Análisis!$B:$AN,15,0)=0,"Sin cambios",VLOOKUP(AF80,Análisis!$B:$AN,15,0))</f>
        <v>Sin cambios</v>
      </c>
      <c r="AJ80" s="177">
        <f>VLOOKUP(AF80,Análisis!$B:$AN,5,0)</f>
        <v>3</v>
      </c>
      <c r="AK80" s="176">
        <f>VLOOKUP(AF80,Análisis!$B:$AN,6,0)</f>
        <v>9000</v>
      </c>
      <c r="AL80" s="177">
        <f>VLOOKUP(AF80,Análisis!$B:$AN,7,0)</f>
        <v>2</v>
      </c>
      <c r="AM80" s="176">
        <f>VLOOKUP(AF80,Análisis!$B:$AN,8,0)</f>
        <v>5990</v>
      </c>
      <c r="AN80" s="178">
        <f>VLOOKUP(AF80,Análisis!$B:$AN,9,0)</f>
        <v>11</v>
      </c>
      <c r="AO80" s="175">
        <f>VLOOKUP(AF80,Análisis!$B:$AN,16,0)</f>
        <v>14990</v>
      </c>
      <c r="AP80" s="176" t="str">
        <f>IF(VLOOKUP(AF80,Análisis!$B:$AN,27,0)=0,"Sin cambios",VLOOKUP(AF80,Análisis!$B:$AN,27,0))</f>
        <v>Sin cambios</v>
      </c>
      <c r="AQ80" s="177">
        <f>VLOOKUP(AF80,Análisis!$B:$AN,17,0)</f>
        <v>4</v>
      </c>
      <c r="AR80" s="176">
        <f>VLOOKUP(AF80,Análisis!$B:$AN,18,0)</f>
        <v>19000</v>
      </c>
      <c r="AS80" s="177">
        <f>VLOOKUP(AF80,Análisis!$B:$AN,19,0)</f>
        <v>2</v>
      </c>
      <c r="AT80" s="176">
        <f>VLOOKUP(AF80,Análisis!$B:$AN,20,0)</f>
        <v>14990</v>
      </c>
      <c r="AU80" s="178">
        <f>VLOOKUP(AF80,Análisis!$B:$AN,21,0)</f>
        <v>9</v>
      </c>
      <c r="AV80" s="175">
        <f>VLOOKUP(AF80,Análisis!$B:$AN,28,0)</f>
        <v>16990</v>
      </c>
      <c r="AW80" s="176">
        <f>IF(VLOOKUP(AF80,Análisis!$B:$AN,39,0)=0,"Sin cambios",VLOOKUP(AF80,Análisis!$B:$AN,39,0))</f>
        <v>16990</v>
      </c>
      <c r="AX80" s="177">
        <f>VLOOKUP(AF80,Análisis!$B:$AN,29,0)</f>
        <v>3</v>
      </c>
      <c r="AY80" s="176">
        <f>VLOOKUP(AF80,Análisis!$B:$AN,30,0)</f>
        <v>19000</v>
      </c>
      <c r="AZ80" s="177">
        <f>VLOOKUP(AF80,Análisis!$B:$AN,31,0)</f>
        <v>9</v>
      </c>
      <c r="BA80" s="176">
        <f>VLOOKUP(AF80,Análisis!$B:$AN,32,0)</f>
        <v>14990</v>
      </c>
      <c r="BB80" s="178">
        <f>VLOOKUP(AF80,Análisis!$B:$AN,33,0)</f>
        <v>9</v>
      </c>
    </row>
    <row r="81" spans="2:54" x14ac:dyDescent="0.25">
      <c r="B81" s="22">
        <v>106</v>
      </c>
      <c r="C81" s="22" t="s">
        <v>274</v>
      </c>
      <c r="D81" s="50" t="str">
        <f>IF(VLOOKUP(Resumen!C81,Análisis!B:AN,15,0)=0,"Sin cambios",VLOOKUP(Resumen!C81,Análisis!B:AN,15,0))</f>
        <v>Sin cambios</v>
      </c>
      <c r="E81" s="50" t="str">
        <f>IF(VLOOKUP(Resumen!C81,Análisis!B:AN,27,0)=0,"Sin cambios",VLOOKUP(Resumen!C81,Análisis!B:AN,27,0))</f>
        <v>Sin cambios</v>
      </c>
      <c r="F81" s="50" t="str">
        <f>IF(VLOOKUP(Resumen!C81,Análisis!B:AN,39,0)=0,"Sin cambios",VLOOKUP(Resumen!C81,Análisis!B:AN,39,0))</f>
        <v>Sin cambios</v>
      </c>
      <c r="G81" s="50" t="str">
        <f t="shared" si="59"/>
        <v>No</v>
      </c>
      <c r="AF81" s="51" t="s">
        <v>59</v>
      </c>
      <c r="AG81" s="52" t="s">
        <v>227</v>
      </c>
      <c r="AH81" s="175">
        <f>VLOOKUP(AF81,Análisis!$B:$AN,4,0)</f>
        <v>111118990</v>
      </c>
      <c r="AI81" s="176" t="str">
        <f>IF(VLOOKUP(AF81,Análisis!$B:$AN,15,0)=0,"Sin cambios",VLOOKUP(AF81,Análisis!$B:$AN,15,0))</f>
        <v>Sin cambios</v>
      </c>
      <c r="AJ81" s="177">
        <f>VLOOKUP(AF81,Análisis!$B:$AN,5,0)</f>
        <v>3</v>
      </c>
      <c r="AK81" s="176">
        <f>VLOOKUP(AF81,Análisis!$B:$AN,6,0)</f>
        <v>7990</v>
      </c>
      <c r="AL81" s="177">
        <f>VLOOKUP(AF81,Análisis!$B:$AN,7,0)</f>
        <v>3</v>
      </c>
      <c r="AM81" s="176">
        <f>VLOOKUP(AF81,Análisis!$B:$AN,8,0)</f>
        <v>8990</v>
      </c>
      <c r="AN81" s="178">
        <f>VLOOKUP(AF81,Análisis!$B:$AN,9,0)</f>
        <v>8</v>
      </c>
      <c r="AO81" s="175">
        <f>VLOOKUP(AF81,Análisis!$B:$AN,16,0)</f>
        <v>12990</v>
      </c>
      <c r="AP81" s="176">
        <f>IF(VLOOKUP(AF81,Análisis!$B:$AN,27,0)=0,"Sin cambios",VLOOKUP(AF81,Análisis!$B:$AN,27,0))</f>
        <v>13990</v>
      </c>
      <c r="AQ81" s="177">
        <f>VLOOKUP(AF81,Análisis!$B:$AN,17,0)</f>
        <v>5</v>
      </c>
      <c r="AR81" s="176">
        <f>VLOOKUP(AF81,Análisis!$B:$AN,18,0)</f>
        <v>13550</v>
      </c>
      <c r="AS81" s="177">
        <f>VLOOKUP(AF81,Análisis!$B:$AN,19,0)</f>
        <v>1</v>
      </c>
      <c r="AT81" s="176">
        <f>VLOOKUP(AF81,Análisis!$B:$AN,20,0)</f>
        <v>13990</v>
      </c>
      <c r="AU81" s="178">
        <f>VLOOKUP(AF81,Análisis!$B:$AN,21,0)</f>
        <v>8</v>
      </c>
      <c r="AV81" s="175">
        <f>VLOOKUP(AF81,Análisis!$B:$AN,28,0)</f>
        <v>14990</v>
      </c>
      <c r="AW81" s="176" t="str">
        <f>IF(VLOOKUP(AF81,Análisis!$B:$AN,39,0)=0,"Sin cambios",VLOOKUP(AF81,Análisis!$B:$AN,39,0))</f>
        <v>Sin cambios</v>
      </c>
      <c r="AX81" s="177">
        <f>VLOOKUP(AF81,Análisis!$B:$AN,29,0)</f>
        <v>3</v>
      </c>
      <c r="AY81" s="176">
        <f>VLOOKUP(AF81,Análisis!$B:$AN,30,0)</f>
        <v>13550</v>
      </c>
      <c r="AZ81" s="177">
        <f>VLOOKUP(AF81,Análisis!$B:$AN,31,0)</f>
        <v>8</v>
      </c>
      <c r="BA81" s="176">
        <f>VLOOKUP(AF81,Análisis!$B:$AN,32,0)</f>
        <v>13990</v>
      </c>
      <c r="BB81" s="178">
        <f>VLOOKUP(AF81,Análisis!$B:$AN,33,0)</f>
        <v>9</v>
      </c>
    </row>
    <row r="82" spans="2:54" x14ac:dyDescent="0.25">
      <c r="B82" s="22">
        <v>35</v>
      </c>
      <c r="C82" s="22" t="s">
        <v>53</v>
      </c>
      <c r="D82" s="50" t="str">
        <f>IF(VLOOKUP(Resumen!C82,Análisis!B:AN,15,0)=0,"Sin cambios",VLOOKUP(Resumen!C82,Análisis!B:AN,15,0))</f>
        <v>Sin cambios</v>
      </c>
      <c r="E82" s="50" t="str">
        <f>IF(VLOOKUP(Resumen!C82,Análisis!B:AN,27,0)=0,"Sin cambios",VLOOKUP(Resumen!C82,Análisis!B:AN,27,0))</f>
        <v>Sin cambios</v>
      </c>
      <c r="F82" s="50">
        <f>IF(VLOOKUP(Resumen!C82,Análisis!B:AN,39,0)=0,"Sin cambios",VLOOKUP(Resumen!C82,Análisis!B:AN,39,0))</f>
        <v>16990</v>
      </c>
      <c r="G82" s="50" t="str">
        <f t="shared" si="59"/>
        <v>Sí</v>
      </c>
      <c r="AF82" s="51" t="s">
        <v>272</v>
      </c>
      <c r="AG82" s="52" t="s">
        <v>227</v>
      </c>
      <c r="AH82" s="175">
        <f>VLOOKUP(AF82,Análisis!$B:$AN,4,0)</f>
        <v>9990</v>
      </c>
      <c r="AI82" s="176" t="str">
        <f>IF(VLOOKUP(AF82,Análisis!$B:$AN,15,0)=0,"Sin cambios",VLOOKUP(AF82,Análisis!$B:$AN,15,0))</f>
        <v>Sin cambios</v>
      </c>
      <c r="AJ82" s="177">
        <f>VLOOKUP(AF82,Análisis!$B:$AN,5,0)</f>
        <v>3</v>
      </c>
      <c r="AK82" s="176">
        <f>VLOOKUP(AF82,Análisis!$B:$AN,6,0)</f>
        <v>8550</v>
      </c>
      <c r="AL82" s="177">
        <f>VLOOKUP(AF82,Análisis!$B:$AN,7,0)</f>
        <v>3</v>
      </c>
      <c r="AM82" s="176">
        <f>VLOOKUP(AF82,Análisis!$B:$AN,8,0)</f>
        <v>8990</v>
      </c>
      <c r="AN82" s="178">
        <f>VLOOKUP(AF82,Análisis!$B:$AN,9,0)</f>
        <v>7</v>
      </c>
      <c r="AO82" s="175">
        <f>VLOOKUP(AF82,Análisis!$B:$AN,16,0)</f>
        <v>14990</v>
      </c>
      <c r="AP82" s="176" t="str">
        <f>IF(VLOOKUP(AF82,Análisis!$B:$AN,27,0)=0,"Sin cambios",VLOOKUP(AF82,Análisis!$B:$AN,27,0))</f>
        <v>Sin cambios</v>
      </c>
      <c r="AQ82" s="177">
        <f>VLOOKUP(AF82,Análisis!$B:$AN,17,0)</f>
        <v>3</v>
      </c>
      <c r="AR82" s="176">
        <f>VLOOKUP(AF82,Análisis!$B:$AN,18,0)</f>
        <v>13550</v>
      </c>
      <c r="AS82" s="177">
        <f>VLOOKUP(AF82,Análisis!$B:$AN,19,0)</f>
        <v>3</v>
      </c>
      <c r="AT82" s="176">
        <f>VLOOKUP(AF82,Análisis!$B:$AN,20,0)</f>
        <v>13990</v>
      </c>
      <c r="AU82" s="178">
        <f>VLOOKUP(AF82,Análisis!$B:$AN,21,0)</f>
        <v>7</v>
      </c>
      <c r="AV82" s="175">
        <f>VLOOKUP(AF82,Análisis!$B:$AN,28,0)</f>
        <v>15990</v>
      </c>
      <c r="AW82" s="176" t="str">
        <f>IF(VLOOKUP(AF82,Análisis!$B:$AN,39,0)=0,"Sin cambios",VLOOKUP(AF82,Análisis!$B:$AN,39,0))</f>
        <v>Sin cambios</v>
      </c>
      <c r="AX82" s="177">
        <f>VLOOKUP(AF82,Análisis!$B:$AN,29,0)</f>
        <v>3</v>
      </c>
      <c r="AY82" s="176">
        <f>VLOOKUP(AF82,Análisis!$B:$AN,30,0)</f>
        <v>13550</v>
      </c>
      <c r="AZ82" s="177">
        <f>VLOOKUP(AF82,Análisis!$B:$AN,31,0)</f>
        <v>10</v>
      </c>
      <c r="BA82" s="176">
        <f>VLOOKUP(AF82,Análisis!$B:$AN,32,0)</f>
        <v>13990</v>
      </c>
      <c r="BB82" s="178">
        <f>VLOOKUP(AF82,Análisis!$B:$AN,33,0)</f>
        <v>4</v>
      </c>
    </row>
    <row r="83" spans="2:54" x14ac:dyDescent="0.25">
      <c r="B83" s="22">
        <v>44</v>
      </c>
      <c r="C83" s="22" t="s">
        <v>57</v>
      </c>
      <c r="D83" s="50" t="str">
        <f>IF(VLOOKUP(Resumen!C83,Análisis!B:AN,15,0)=0,"Sin cambios",VLOOKUP(Resumen!C83,Análisis!B:AN,15,0))</f>
        <v>Sin cambios</v>
      </c>
      <c r="E83" s="50" t="str">
        <f>IF(VLOOKUP(Resumen!C83,Análisis!B:AN,27,0)=0,"Sin cambios",VLOOKUP(Resumen!C83,Análisis!B:AN,27,0))</f>
        <v>Sin cambios</v>
      </c>
      <c r="F83" s="50">
        <f>IF(VLOOKUP(Resumen!C83,Análisis!B:AN,39,0)=0,"Sin cambios",VLOOKUP(Resumen!C83,Análisis!B:AN,39,0))</f>
        <v>16990</v>
      </c>
      <c r="G83" s="50" t="str">
        <f t="shared" si="59"/>
        <v>Sí</v>
      </c>
      <c r="AF83" s="51" t="s">
        <v>62</v>
      </c>
      <c r="AG83" s="52" t="s">
        <v>227</v>
      </c>
      <c r="AH83" s="175">
        <f>VLOOKUP(AF83,Análisis!$B:$AN,4,0)</f>
        <v>8990</v>
      </c>
      <c r="AI83" s="176" t="str">
        <f>IF(VLOOKUP(AF83,Análisis!$B:$AN,15,0)=0,"Sin cambios",VLOOKUP(AF83,Análisis!$B:$AN,15,0))</f>
        <v>Sin cambios</v>
      </c>
      <c r="AJ83" s="177">
        <f>VLOOKUP(AF83,Análisis!$B:$AN,5,0)</f>
        <v>3</v>
      </c>
      <c r="AK83" s="176">
        <f>VLOOKUP(AF83,Análisis!$B:$AN,6,0)</f>
        <v>7990</v>
      </c>
      <c r="AL83" s="177">
        <f>VLOOKUP(AF83,Análisis!$B:$AN,7,0)</f>
        <v>3</v>
      </c>
      <c r="AM83" s="176">
        <f>VLOOKUP(AF83,Análisis!$B:$AN,8,0)</f>
        <v>8990</v>
      </c>
      <c r="AN83" s="178">
        <f>VLOOKUP(AF83,Análisis!$B:$AN,9,0)</f>
        <v>7</v>
      </c>
      <c r="AO83" s="175">
        <f>VLOOKUP(AF83,Análisis!$B:$AN,16,0)</f>
        <v>15990</v>
      </c>
      <c r="AP83" s="176" t="str">
        <f>IF(VLOOKUP(AF83,Análisis!$B:$AN,27,0)=0,"Sin cambios",VLOOKUP(AF83,Análisis!$B:$AN,27,0))</f>
        <v>Sin cambios</v>
      </c>
      <c r="AQ83" s="177">
        <f>VLOOKUP(AF83,Análisis!$B:$AN,17,0)</f>
        <v>3</v>
      </c>
      <c r="AR83" s="176">
        <f>VLOOKUP(AF83,Análisis!$B:$AN,18,0)</f>
        <v>13550</v>
      </c>
      <c r="AS83" s="177">
        <f>VLOOKUP(AF83,Análisis!$B:$AN,19,0)</f>
        <v>3</v>
      </c>
      <c r="AT83" s="176">
        <f>VLOOKUP(AF83,Análisis!$B:$AN,20,0)</f>
        <v>13990</v>
      </c>
      <c r="AU83" s="178">
        <f>VLOOKUP(AF83,Análisis!$B:$AN,21,0)</f>
        <v>7</v>
      </c>
      <c r="AV83" s="175">
        <f>VLOOKUP(AF83,Análisis!$B:$AN,28,0)</f>
        <v>16990</v>
      </c>
      <c r="AW83" s="176" t="str">
        <f>IF(VLOOKUP(AF83,Análisis!$B:$AN,39,0)=0,"Sin cambios",VLOOKUP(AF83,Análisis!$B:$AN,39,0))</f>
        <v>Sin cambios</v>
      </c>
      <c r="AX83" s="177">
        <f>VLOOKUP(AF83,Análisis!$B:$AN,29,0)</f>
        <v>3</v>
      </c>
      <c r="AY83" s="176">
        <f>VLOOKUP(AF83,Análisis!$B:$AN,30,0)</f>
        <v>13550</v>
      </c>
      <c r="AZ83" s="177">
        <f>VLOOKUP(AF83,Análisis!$B:$AN,31,0)</f>
        <v>10</v>
      </c>
      <c r="BA83" s="176">
        <f>VLOOKUP(AF83,Análisis!$B:$AN,32,0)</f>
        <v>13990</v>
      </c>
      <c r="BB83" s="178">
        <f>VLOOKUP(AF83,Análisis!$B:$AN,33,0)</f>
        <v>3</v>
      </c>
    </row>
    <row r="84" spans="2:54" x14ac:dyDescent="0.25">
      <c r="B84" s="22">
        <v>38</v>
      </c>
      <c r="C84" s="22" t="s">
        <v>55</v>
      </c>
      <c r="D84" s="50" t="str">
        <f>IF(VLOOKUP(Resumen!C84,Análisis!B:AN,15,0)=0,"Sin cambios",VLOOKUP(Resumen!C84,Análisis!B:AN,15,0))</f>
        <v>Sin cambios</v>
      </c>
      <c r="E84" s="50" t="str">
        <f>IF(VLOOKUP(Resumen!C84,Análisis!B:AN,27,0)=0,"Sin cambios",VLOOKUP(Resumen!C84,Análisis!B:AN,27,0))</f>
        <v>Sin cambios</v>
      </c>
      <c r="F84" s="50">
        <f>IF(VLOOKUP(Resumen!C84,Análisis!B:AN,39,0)=0,"Sin cambios",VLOOKUP(Resumen!C84,Análisis!B:AN,39,0))</f>
        <v>16990</v>
      </c>
      <c r="G84" s="50" t="str">
        <f t="shared" si="59"/>
        <v>Sí</v>
      </c>
      <c r="AF84" s="51" t="s">
        <v>64</v>
      </c>
      <c r="AG84" s="52" t="s">
        <v>227</v>
      </c>
      <c r="AH84" s="175">
        <f>VLOOKUP(AF84,Análisis!$B:$AN,4,0)</f>
        <v>8990</v>
      </c>
      <c r="AI84" s="176" t="str">
        <f>IF(VLOOKUP(AF84,Análisis!$B:$AN,15,0)=0,"Sin cambios",VLOOKUP(AF84,Análisis!$B:$AN,15,0))</f>
        <v>Sin cambios</v>
      </c>
      <c r="AJ84" s="177">
        <f>VLOOKUP(AF84,Análisis!$B:$AN,5,0)</f>
        <v>4</v>
      </c>
      <c r="AK84" s="176">
        <f>VLOOKUP(AF84,Análisis!$B:$AN,6,0)</f>
        <v>7990</v>
      </c>
      <c r="AL84" s="177">
        <f>VLOOKUP(AF84,Análisis!$B:$AN,7,0)</f>
        <v>7</v>
      </c>
      <c r="AM84" s="176">
        <f>VLOOKUP(AF84,Análisis!$B:$AN,8,0)</f>
        <v>9990</v>
      </c>
      <c r="AN84" s="178">
        <f>VLOOKUP(AF84,Análisis!$B:$AN,9,0)</f>
        <v>8</v>
      </c>
      <c r="AO84" s="175">
        <f>VLOOKUP(AF84,Análisis!$B:$AN,16,0)</f>
        <v>14990</v>
      </c>
      <c r="AP84" s="176">
        <f>IF(VLOOKUP(AF84,Análisis!$B:$AN,27,0)=0,"Sin cambios",VLOOKUP(AF84,Análisis!$B:$AN,27,0))</f>
        <v>15990</v>
      </c>
      <c r="AQ84" s="177">
        <f>VLOOKUP(AF84,Análisis!$B:$AN,17,0)</f>
        <v>2</v>
      </c>
      <c r="AR84" s="176">
        <f>VLOOKUP(AF84,Análisis!$B:$AN,18,0)</f>
        <v>11990</v>
      </c>
      <c r="AS84" s="177">
        <f>VLOOKUP(AF84,Análisis!$B:$AN,19,0)</f>
        <v>15</v>
      </c>
      <c r="AT84" s="176">
        <f>VLOOKUP(AF84,Análisis!$B:$AN,20,0)</f>
        <v>14990</v>
      </c>
      <c r="AU84" s="178">
        <f>VLOOKUP(AF84,Análisis!$B:$AN,21,0)</f>
        <v>8</v>
      </c>
      <c r="AV84" s="175">
        <f>VLOOKUP(AF84,Análisis!$B:$AN,28,0)</f>
        <v>15990</v>
      </c>
      <c r="AW84" s="176">
        <f>IF(VLOOKUP(AF84,Análisis!$B:$AN,39,0)=0,"Sin cambios",VLOOKUP(AF84,Análisis!$B:$AN,39,0))</f>
        <v>15990</v>
      </c>
      <c r="AX84" s="177">
        <f>VLOOKUP(AF84,Análisis!$B:$AN,29,0)</f>
        <v>4</v>
      </c>
      <c r="AY84" s="176">
        <f>VLOOKUP(AF84,Análisis!$B:$AN,30,0)</f>
        <v>11990</v>
      </c>
      <c r="AZ84" s="177">
        <f>VLOOKUP(AF84,Análisis!$B:$AN,31,0)</f>
        <v>15</v>
      </c>
      <c r="BA84" s="176">
        <f>VLOOKUP(AF84,Análisis!$B:$AN,32,0)</f>
        <v>14990</v>
      </c>
      <c r="BB84" s="178">
        <f>VLOOKUP(AF84,Análisis!$B:$AN,33,0)</f>
        <v>8</v>
      </c>
    </row>
    <row r="85" spans="2:54" x14ac:dyDescent="0.25">
      <c r="B85" s="22">
        <v>139</v>
      </c>
      <c r="C85" s="22" t="s">
        <v>103</v>
      </c>
      <c r="D85" s="50" t="str">
        <f>IF(VLOOKUP(Resumen!C85,Análisis!B:AN,15,0)=0,"Sin cambios",VLOOKUP(Resumen!C85,Análisis!B:AN,15,0))</f>
        <v>Sin cambios</v>
      </c>
      <c r="E85" s="50" t="str">
        <f>IF(VLOOKUP(Resumen!C85,Análisis!B:AN,27,0)=0,"Sin cambios",VLOOKUP(Resumen!C85,Análisis!B:AN,27,0))</f>
        <v>Sin cambios</v>
      </c>
      <c r="F85" s="50">
        <f>IF(VLOOKUP(Resumen!C85,Análisis!B:AN,39,0)=0,"Sin cambios",VLOOKUP(Resumen!C85,Análisis!B:AN,39,0))</f>
        <v>16990</v>
      </c>
      <c r="G85" s="50" t="str">
        <f t="shared" si="59"/>
        <v>Sí</v>
      </c>
      <c r="AF85" s="51" t="s">
        <v>67</v>
      </c>
      <c r="AG85" s="52" t="s">
        <v>227</v>
      </c>
      <c r="AH85" s="175">
        <f>VLOOKUP(AF85,Análisis!$B:$AN,4,0)</f>
        <v>8990</v>
      </c>
      <c r="AI85" s="176" t="str">
        <f>IF(VLOOKUP(AF85,Análisis!$B:$AN,15,0)=0,"Sin cambios",VLOOKUP(AF85,Análisis!$B:$AN,15,0))</f>
        <v>Sin cambios</v>
      </c>
      <c r="AJ85" s="177">
        <f>VLOOKUP(AF85,Análisis!$B:$AN,5,0)</f>
        <v>2</v>
      </c>
      <c r="AK85" s="176">
        <f>VLOOKUP(AF85,Análisis!$B:$AN,6,0)</f>
        <v>6990</v>
      </c>
      <c r="AL85" s="177">
        <f>VLOOKUP(AF85,Análisis!$B:$AN,7,0)</f>
        <v>3</v>
      </c>
      <c r="AM85" s="176">
        <f>VLOOKUP(AF85,Análisis!$B:$AN,8,0)</f>
        <v>6990</v>
      </c>
      <c r="AN85" s="178">
        <f>VLOOKUP(AF85,Análisis!$B:$AN,9,0)</f>
        <v>4</v>
      </c>
      <c r="AO85" s="175">
        <f>VLOOKUP(AF85,Análisis!$B:$AN,16,0)</f>
        <v>11490</v>
      </c>
      <c r="AP85" s="176" t="str">
        <f>IF(VLOOKUP(AF85,Análisis!$B:$AN,27,0)=0,"Sin cambios",VLOOKUP(AF85,Análisis!$B:$AN,27,0))</f>
        <v>Sin cambios</v>
      </c>
      <c r="AQ85" s="177">
        <f>VLOOKUP(AF85,Análisis!$B:$AN,17,0)</f>
        <v>4</v>
      </c>
      <c r="AR85" s="176">
        <f>VLOOKUP(AF85,Análisis!$B:$AN,18,0)</f>
        <v>11550</v>
      </c>
      <c r="AS85" s="177">
        <f>VLOOKUP(AF85,Análisis!$B:$AN,19,0)</f>
        <v>2</v>
      </c>
      <c r="AT85" s="176">
        <f>VLOOKUP(AF85,Análisis!$B:$AN,20,0)</f>
        <v>19990</v>
      </c>
      <c r="AU85" s="178">
        <f>VLOOKUP(AF85,Análisis!$B:$AN,21,0)</f>
        <v>4</v>
      </c>
      <c r="AV85" s="175">
        <f>VLOOKUP(AF85,Análisis!$B:$AN,28,0)</f>
        <v>14490</v>
      </c>
      <c r="AW85" s="176">
        <f>IF(VLOOKUP(AF85,Análisis!$B:$AN,39,0)=0,"Sin cambios",VLOOKUP(AF85,Análisis!$B:$AN,39,0))</f>
        <v>14490</v>
      </c>
      <c r="AX85" s="177">
        <f>VLOOKUP(AF85,Análisis!$B:$AN,29,0)</f>
        <v>3</v>
      </c>
      <c r="AY85" s="176">
        <f>VLOOKUP(AF85,Análisis!$B:$AN,30,0)</f>
        <v>11550</v>
      </c>
      <c r="AZ85" s="177">
        <f>VLOOKUP(AF85,Análisis!$B:$AN,31,0)</f>
        <v>9</v>
      </c>
      <c r="BA85" s="176">
        <f>VLOOKUP(AF85,Análisis!$B:$AN,32,0)</f>
        <v>19990</v>
      </c>
      <c r="BB85" s="178">
        <f>VLOOKUP(AF85,Análisis!$B:$AN,33,0)</f>
        <v>7</v>
      </c>
    </row>
    <row r="86" spans="2:54" x14ac:dyDescent="0.25">
      <c r="B86" s="22">
        <v>237</v>
      </c>
      <c r="C86" s="22" t="s">
        <v>272</v>
      </c>
      <c r="D86" s="50" t="str">
        <f>IF(VLOOKUP(Resumen!C86,Análisis!B:AN,15,0)=0,"Sin cambios",VLOOKUP(Resumen!C86,Análisis!B:AN,15,0))</f>
        <v>Sin cambios</v>
      </c>
      <c r="E86" s="50" t="str">
        <f>IF(VLOOKUP(Resumen!C86,Análisis!B:AN,27,0)=0,"Sin cambios",VLOOKUP(Resumen!C86,Análisis!B:AN,27,0))</f>
        <v>Sin cambios</v>
      </c>
      <c r="F86" s="50" t="str">
        <f>IF(VLOOKUP(Resumen!C86,Análisis!B:AN,39,0)=0,"Sin cambios",VLOOKUP(Resumen!C86,Análisis!B:AN,39,0))</f>
        <v>Sin cambios</v>
      </c>
      <c r="G86" s="50" t="str">
        <f t="shared" si="59"/>
        <v>No</v>
      </c>
      <c r="AF86" s="51" t="s">
        <v>273</v>
      </c>
      <c r="AG86" s="52" t="s">
        <v>227</v>
      </c>
      <c r="AH86" s="175">
        <f>VLOOKUP(AF86,Análisis!$B:$AN,4,0)</f>
        <v>8990</v>
      </c>
      <c r="AI86" s="176" t="str">
        <f>IF(VLOOKUP(AF86,Análisis!$B:$AN,15,0)=0,"Sin cambios",VLOOKUP(AF86,Análisis!$B:$AN,15,0))</f>
        <v>Sin cambios</v>
      </c>
      <c r="AJ86" s="177">
        <f>VLOOKUP(AF86,Análisis!$B:$AN,5,0)</f>
        <v>2</v>
      </c>
      <c r="AK86" s="176">
        <f>VLOOKUP(AF86,Análisis!$B:$AN,6,0)</f>
        <v>7990</v>
      </c>
      <c r="AL86" s="177">
        <f>VLOOKUP(AF86,Análisis!$B:$AN,7,0)</f>
        <v>3</v>
      </c>
      <c r="AM86" s="176">
        <f>VLOOKUP(AF86,Análisis!$B:$AN,8,0)</f>
        <v>6990</v>
      </c>
      <c r="AN86" s="178">
        <f>VLOOKUP(AF86,Análisis!$B:$AN,9,0)</f>
        <v>8</v>
      </c>
      <c r="AO86" s="175">
        <f>VLOOKUP(AF86,Análisis!$B:$AN,16,0)</f>
        <v>15990</v>
      </c>
      <c r="AP86" s="176">
        <f>IF(VLOOKUP(AF86,Análisis!$B:$AN,27,0)=0,"Sin cambios",VLOOKUP(AF86,Análisis!$B:$AN,27,0))</f>
        <v>15990</v>
      </c>
      <c r="AQ86" s="177">
        <f>VLOOKUP(AF86,Análisis!$B:$AN,17,0)</f>
        <v>4</v>
      </c>
      <c r="AR86" s="176">
        <f>VLOOKUP(AF86,Análisis!$B:$AN,18,0)</f>
        <v>13550</v>
      </c>
      <c r="AS86" s="177">
        <f>VLOOKUP(AF86,Análisis!$B:$AN,19,0)</f>
        <v>11</v>
      </c>
      <c r="AT86" s="176">
        <f>VLOOKUP(AF86,Análisis!$B:$AN,20,0)</f>
        <v>19990</v>
      </c>
      <c r="AU86" s="178">
        <f>VLOOKUP(AF86,Análisis!$B:$AN,21,0)</f>
        <v>8</v>
      </c>
      <c r="AV86" s="175">
        <f>VLOOKUP(AF86,Análisis!$B:$AN,28,0)</f>
        <v>16990</v>
      </c>
      <c r="AW86" s="176">
        <f>IF(VLOOKUP(AF86,Análisis!$B:$AN,39,0)=0,"Sin cambios",VLOOKUP(AF86,Análisis!$B:$AN,39,0))</f>
        <v>16990</v>
      </c>
      <c r="AX86" s="177">
        <f>VLOOKUP(AF86,Análisis!$B:$AN,29,0)</f>
        <v>4</v>
      </c>
      <c r="AY86" s="176">
        <f>VLOOKUP(AF86,Análisis!$B:$AN,30,0)</f>
        <v>13550</v>
      </c>
      <c r="AZ86" s="177">
        <f>VLOOKUP(AF86,Análisis!$B:$AN,31,0)</f>
        <v>16</v>
      </c>
      <c r="BA86" s="176">
        <f>VLOOKUP(AF86,Análisis!$B:$AN,32,0)</f>
        <v>19990</v>
      </c>
      <c r="BB86" s="178">
        <f>VLOOKUP(AF86,Análisis!$B:$AN,33,0)</f>
        <v>8</v>
      </c>
    </row>
    <row r="87" spans="2:54" x14ac:dyDescent="0.25">
      <c r="B87" s="22">
        <v>216</v>
      </c>
      <c r="C87" s="22" t="s">
        <v>59</v>
      </c>
      <c r="D87" s="50" t="str">
        <f>IF(VLOOKUP(Resumen!C87,Análisis!B:AN,15,0)=0,"Sin cambios",VLOOKUP(Resumen!C87,Análisis!B:AN,15,0))</f>
        <v>Sin cambios</v>
      </c>
      <c r="E87" s="50">
        <f>IF(VLOOKUP(Resumen!C87,Análisis!B:AN,27,0)=0,"Sin cambios",VLOOKUP(Resumen!C87,Análisis!B:AN,27,0))</f>
        <v>13990</v>
      </c>
      <c r="F87" s="50" t="str">
        <f>IF(VLOOKUP(Resumen!C87,Análisis!B:AN,39,0)=0,"Sin cambios",VLOOKUP(Resumen!C87,Análisis!B:AN,39,0))</f>
        <v>Sin cambios</v>
      </c>
      <c r="G87" s="50" t="str">
        <f t="shared" si="59"/>
        <v>Sí</v>
      </c>
      <c r="AF87" s="51" t="s">
        <v>76</v>
      </c>
      <c r="AG87" s="52" t="s">
        <v>238</v>
      </c>
      <c r="AH87" s="175">
        <f>VLOOKUP(AF87,Análisis!$B:$AN,4,0)</f>
        <v>3990</v>
      </c>
      <c r="AI87" s="176" t="str">
        <f>IF(VLOOKUP(AF87,Análisis!$B:$AN,15,0)=0,"Sin cambios",VLOOKUP(AF87,Análisis!$B:$AN,15,0))</f>
        <v>Sin cambios</v>
      </c>
      <c r="AJ87" s="177">
        <f>VLOOKUP(AF87,Análisis!$B:$AN,5,0)</f>
        <v>2</v>
      </c>
      <c r="AK87" s="176">
        <f>VLOOKUP(AF87,Análisis!$B:$AN,6,0)</f>
        <v>4990</v>
      </c>
      <c r="AL87" s="177">
        <f>VLOOKUP(AF87,Análisis!$B:$AN,7,0)</f>
        <v>1</v>
      </c>
      <c r="AM87" s="176">
        <f>VLOOKUP(AF87,Análisis!$B:$AN,8,0)</f>
        <v>3990</v>
      </c>
      <c r="AN87" s="178">
        <f>VLOOKUP(AF87,Análisis!$B:$AN,9,0)</f>
        <v>1</v>
      </c>
      <c r="AO87" s="175">
        <f>VLOOKUP(AF87,Análisis!$B:$AN,16,0)</f>
        <v>8990</v>
      </c>
      <c r="AP87" s="176" t="str">
        <f>IF(VLOOKUP(AF87,Análisis!$B:$AN,27,0)=0,"Sin cambios",VLOOKUP(AF87,Análisis!$B:$AN,27,0))</f>
        <v>Sin cambios</v>
      </c>
      <c r="AQ87" s="177">
        <f>VLOOKUP(AF87,Análisis!$B:$AN,17,0)</f>
        <v>3</v>
      </c>
      <c r="AR87" s="176">
        <f>VLOOKUP(AF87,Análisis!$B:$AN,18,0)</f>
        <v>8590</v>
      </c>
      <c r="AS87" s="177">
        <f>VLOOKUP(AF87,Análisis!$B:$AN,19,0)</f>
        <v>1</v>
      </c>
      <c r="AT87" s="176">
        <f>VLOOKUP(AF87,Análisis!$B:$AN,20,0)</f>
        <v>9990</v>
      </c>
      <c r="AU87" s="178">
        <f>VLOOKUP(AF87,Análisis!$B:$AN,21,0)</f>
        <v>1</v>
      </c>
      <c r="AV87" s="175">
        <f>VLOOKUP(AF87,Análisis!$B:$AN,28,0)</f>
        <v>11990</v>
      </c>
      <c r="AW87" s="176" t="str">
        <f>IF(VLOOKUP(AF87,Análisis!$B:$AN,39,0)=0,"Sin cambios",VLOOKUP(AF87,Análisis!$B:$AN,39,0))</f>
        <v>Sin cambios</v>
      </c>
      <c r="AX87" s="177">
        <f>VLOOKUP(AF87,Análisis!$B:$AN,29,0)</f>
        <v>2</v>
      </c>
      <c r="AY87" s="176">
        <f>VLOOKUP(AF87,Análisis!$B:$AN,30,0)</f>
        <v>10990</v>
      </c>
      <c r="AZ87" s="177">
        <f>VLOOKUP(AF87,Análisis!$B:$AN,31,0)</f>
        <v>4</v>
      </c>
      <c r="BA87" s="176">
        <f>VLOOKUP(AF87,Análisis!$B:$AN,32,0)</f>
        <v>9990</v>
      </c>
      <c r="BB87" s="178">
        <f>VLOOKUP(AF87,Análisis!$B:$AN,33,0)</f>
        <v>2</v>
      </c>
    </row>
    <row r="88" spans="2:54" x14ac:dyDescent="0.25">
      <c r="B88" s="22">
        <v>67</v>
      </c>
      <c r="C88" s="22" t="s">
        <v>78</v>
      </c>
      <c r="D88" s="50" t="str">
        <f>IF(VLOOKUP(Resumen!C88,Análisis!B:AN,15,0)=0,"Sin cambios",VLOOKUP(Resumen!C88,Análisis!B:AN,15,0))</f>
        <v>Sin cambios</v>
      </c>
      <c r="E88" s="50" t="str">
        <f>IF(VLOOKUP(Resumen!C88,Análisis!B:AN,27,0)=0,"Sin cambios",VLOOKUP(Resumen!C88,Análisis!B:AN,27,0))</f>
        <v>Sin cambios</v>
      </c>
      <c r="F88" s="50" t="str">
        <f>IF(VLOOKUP(Resumen!C88,Análisis!B:AN,39,0)=0,"Sin cambios",VLOOKUP(Resumen!C88,Análisis!B:AN,39,0))</f>
        <v>Sin cambios</v>
      </c>
      <c r="G88" s="50" t="str">
        <f t="shared" si="59"/>
        <v>No</v>
      </c>
      <c r="AF88" s="51" t="s">
        <v>77</v>
      </c>
      <c r="AG88" s="52" t="s">
        <v>238</v>
      </c>
      <c r="AH88" s="175">
        <f>VLOOKUP(AF88,Análisis!$B:$AN,4,0)</f>
        <v>4990</v>
      </c>
      <c r="AI88" s="176">
        <f>IF(VLOOKUP(AF88,Análisis!$B:$AN,15,0)=0,"Sin cambios",VLOOKUP(AF88,Análisis!$B:$AN,15,0))</f>
        <v>3990</v>
      </c>
      <c r="AJ88" s="177">
        <f>VLOOKUP(AF88,Análisis!$B:$AN,5,0)</f>
        <v>2</v>
      </c>
      <c r="AK88" s="176">
        <f>VLOOKUP(AF88,Análisis!$B:$AN,6,0)</f>
        <v>5650</v>
      </c>
      <c r="AL88" s="177">
        <f>VLOOKUP(AF88,Análisis!$B:$AN,7,0)</f>
        <v>1</v>
      </c>
      <c r="AM88" s="176">
        <f>VLOOKUP(AF88,Análisis!$B:$AN,8,0)</f>
        <v>3990</v>
      </c>
      <c r="AN88" s="178">
        <f>VLOOKUP(AF88,Análisis!$B:$AN,9,0)</f>
        <v>2</v>
      </c>
      <c r="AO88" s="175">
        <f>VLOOKUP(AF88,Análisis!$B:$AN,16,0)</f>
        <v>7990</v>
      </c>
      <c r="AP88" s="176">
        <f>IF(VLOOKUP(AF88,Análisis!$B:$AN,27,0)=0,"Sin cambios",VLOOKUP(AF88,Análisis!$B:$AN,27,0))</f>
        <v>9490</v>
      </c>
      <c r="AQ88" s="177">
        <f>VLOOKUP(AF88,Análisis!$B:$AN,17,0)</f>
        <v>4</v>
      </c>
      <c r="AR88" s="176">
        <f>VLOOKUP(AF88,Análisis!$B:$AN,18,0)</f>
        <v>9450</v>
      </c>
      <c r="AS88" s="177">
        <f>VLOOKUP(AF88,Análisis!$B:$AN,19,0)</f>
        <v>1</v>
      </c>
      <c r="AT88" s="176">
        <f>VLOOKUP(AF88,Análisis!$B:$AN,20,0)</f>
        <v>9990</v>
      </c>
      <c r="AU88" s="178">
        <f>VLOOKUP(AF88,Análisis!$B:$AN,21,0)</f>
        <v>3</v>
      </c>
      <c r="AV88" s="175">
        <f>VLOOKUP(AF88,Análisis!$B:$AN,28,0)</f>
        <v>9990</v>
      </c>
      <c r="AW88" s="176" t="str">
        <f>IF(VLOOKUP(AF88,Análisis!$B:$AN,39,0)=0,"Sin cambios",VLOOKUP(AF88,Análisis!$B:$AN,39,0))</f>
        <v>Sin cambios</v>
      </c>
      <c r="AX88" s="177">
        <f>VLOOKUP(AF88,Análisis!$B:$AN,29,0)</f>
        <v>2</v>
      </c>
      <c r="AY88" s="176">
        <f>VLOOKUP(AF88,Análisis!$B:$AN,30,0)</f>
        <v>9450</v>
      </c>
      <c r="AZ88" s="177">
        <f>VLOOKUP(AF88,Análisis!$B:$AN,31,0)</f>
        <v>8</v>
      </c>
      <c r="BA88" s="176">
        <f>VLOOKUP(AF88,Análisis!$B:$AN,32,0)</f>
        <v>9990</v>
      </c>
      <c r="BB88" s="178">
        <f>VLOOKUP(AF88,Análisis!$B:$AN,33,0)</f>
        <v>2</v>
      </c>
    </row>
    <row r="89" spans="2:54" x14ac:dyDescent="0.25">
      <c r="B89" s="22">
        <v>40</v>
      </c>
      <c r="C89" s="22" t="s">
        <v>56</v>
      </c>
      <c r="D89" s="50" t="str">
        <f>IF(VLOOKUP(Resumen!C89,Análisis!B:AN,15,0)=0,"Sin cambios",VLOOKUP(Resumen!C89,Análisis!B:AN,15,0))</f>
        <v>Sin cambios</v>
      </c>
      <c r="E89" s="50" t="str">
        <f>IF(VLOOKUP(Resumen!C89,Análisis!B:AN,27,0)=0,"Sin cambios",VLOOKUP(Resumen!C89,Análisis!B:AN,27,0))</f>
        <v>Sin cambios</v>
      </c>
      <c r="F89" s="50">
        <f>IF(VLOOKUP(Resumen!C89,Análisis!B:AN,39,0)=0,"Sin cambios",VLOOKUP(Resumen!C89,Análisis!B:AN,39,0))</f>
        <v>15990</v>
      </c>
      <c r="G89" s="50" t="str">
        <f t="shared" si="59"/>
        <v>Sí</v>
      </c>
      <c r="AF89" s="51" t="s">
        <v>78</v>
      </c>
      <c r="AG89" s="52" t="s">
        <v>238</v>
      </c>
      <c r="AH89" s="175">
        <f>VLOOKUP(AF89,Análisis!$B:$AN,4,0)</f>
        <v>6490</v>
      </c>
      <c r="AI89" s="176" t="str">
        <f>IF(VLOOKUP(AF89,Análisis!$B:$AN,15,0)=0,"Sin cambios",VLOOKUP(AF89,Análisis!$B:$AN,15,0))</f>
        <v>Sin cambios</v>
      </c>
      <c r="AJ89" s="177">
        <f>VLOOKUP(AF89,Análisis!$B:$AN,5,0)</f>
        <v>2</v>
      </c>
      <c r="AK89" s="176">
        <f>VLOOKUP(AF89,Análisis!$B:$AN,6,0)</f>
        <v>6490</v>
      </c>
      <c r="AL89" s="177">
        <f>VLOOKUP(AF89,Análisis!$B:$AN,7,0)</f>
        <v>1</v>
      </c>
      <c r="AM89" s="176">
        <f>VLOOKUP(AF89,Análisis!$B:$AN,8,0)</f>
        <v>5990</v>
      </c>
      <c r="AN89" s="178">
        <f>VLOOKUP(AF89,Análisis!$B:$AN,9,0)</f>
        <v>3</v>
      </c>
      <c r="AO89" s="175">
        <f>VLOOKUP(AF89,Análisis!$B:$AN,16,0)</f>
        <v>9990</v>
      </c>
      <c r="AP89" s="176" t="str">
        <f>IF(VLOOKUP(AF89,Análisis!$B:$AN,27,0)=0,"Sin cambios",VLOOKUP(AF89,Análisis!$B:$AN,27,0))</f>
        <v>Sin cambios</v>
      </c>
      <c r="AQ89" s="177">
        <f>VLOOKUP(AF89,Análisis!$B:$AN,17,0)</f>
        <v>3</v>
      </c>
      <c r="AR89" s="176">
        <f>VLOOKUP(AF89,Análisis!$B:$AN,18,0)</f>
        <v>10890</v>
      </c>
      <c r="AS89" s="177">
        <f>VLOOKUP(AF89,Análisis!$B:$AN,19,0)</f>
        <v>1</v>
      </c>
      <c r="AT89" s="176">
        <f>VLOOKUP(AF89,Análisis!$B:$AN,20,0)</f>
        <v>11990</v>
      </c>
      <c r="AU89" s="178">
        <f>VLOOKUP(AF89,Análisis!$B:$AN,21,0)</f>
        <v>8</v>
      </c>
      <c r="AV89" s="175">
        <f>VLOOKUP(AF89,Análisis!$B:$AN,28,0)</f>
        <v>13990</v>
      </c>
      <c r="AW89" s="176" t="str">
        <f>IF(VLOOKUP(AF89,Análisis!$B:$AN,39,0)=0,"Sin cambios",VLOOKUP(AF89,Análisis!$B:$AN,39,0))</f>
        <v>Sin cambios</v>
      </c>
      <c r="AX89" s="177">
        <f>VLOOKUP(AF89,Análisis!$B:$AN,29,0)</f>
        <v>2</v>
      </c>
      <c r="AY89" s="176">
        <f>VLOOKUP(AF89,Análisis!$B:$AN,30,0)</f>
        <v>10890</v>
      </c>
      <c r="AZ89" s="177">
        <f>VLOOKUP(AF89,Análisis!$B:$AN,31,0)</f>
        <v>8</v>
      </c>
      <c r="BA89" s="176">
        <f>VLOOKUP(AF89,Análisis!$B:$AN,32,0)</f>
        <v>11990</v>
      </c>
      <c r="BB89" s="178">
        <f>VLOOKUP(AF89,Análisis!$B:$AN,33,0)</f>
        <v>8</v>
      </c>
    </row>
    <row r="90" spans="2:54" x14ac:dyDescent="0.25">
      <c r="B90" s="22">
        <v>180</v>
      </c>
      <c r="C90" s="22" t="s">
        <v>92</v>
      </c>
      <c r="D90" s="50">
        <f>IF(VLOOKUP(Resumen!C90,Análisis!B:AN,15,0)=0,"Sin cambios",VLOOKUP(Resumen!C90,Análisis!B:AN,15,0))</f>
        <v>6490</v>
      </c>
      <c r="E90" s="50" t="str">
        <f>IF(VLOOKUP(Resumen!C90,Análisis!B:AN,27,0)=0,"Sin cambios",VLOOKUP(Resumen!C90,Análisis!B:AN,27,0))</f>
        <v>Sin cambios</v>
      </c>
      <c r="F90" s="50" t="str">
        <f>IF(VLOOKUP(Resumen!C90,Análisis!B:AN,39,0)=0,"Sin cambios",VLOOKUP(Resumen!C90,Análisis!B:AN,39,0))</f>
        <v>Sin cambios</v>
      </c>
      <c r="G90" s="50" t="str">
        <f t="shared" si="59"/>
        <v>Sí</v>
      </c>
      <c r="AF90" s="51" t="s">
        <v>79</v>
      </c>
      <c r="AG90" s="52" t="s">
        <v>238</v>
      </c>
      <c r="AH90" s="175">
        <f>VLOOKUP(AF90,Análisis!$B:$AN,4,0)</f>
        <v>3990</v>
      </c>
      <c r="AI90" s="176" t="str">
        <f>IF(VLOOKUP(AF90,Análisis!$B:$AN,15,0)=0,"Sin cambios",VLOOKUP(AF90,Análisis!$B:$AN,15,0))</f>
        <v>Sin cambios</v>
      </c>
      <c r="AJ90" s="177">
        <f>VLOOKUP(AF90,Análisis!$B:$AN,5,0)</f>
        <v>2</v>
      </c>
      <c r="AK90" s="176">
        <f>VLOOKUP(AF90,Análisis!$B:$AN,6,0)</f>
        <v>4990</v>
      </c>
      <c r="AL90" s="177">
        <f>VLOOKUP(AF90,Análisis!$B:$AN,7,0)</f>
        <v>2</v>
      </c>
      <c r="AM90" s="176">
        <f>VLOOKUP(AF90,Análisis!$B:$AN,8,0)</f>
        <v>3990</v>
      </c>
      <c r="AN90" s="178">
        <f>VLOOKUP(AF90,Análisis!$B:$AN,9,0)</f>
        <v>1</v>
      </c>
      <c r="AO90" s="175">
        <f>VLOOKUP(AF90,Análisis!$B:$AN,16,0)</f>
        <v>8990</v>
      </c>
      <c r="AP90" s="176" t="str">
        <f>IF(VLOOKUP(AF90,Análisis!$B:$AN,27,0)=0,"Sin cambios",VLOOKUP(AF90,Análisis!$B:$AN,27,0))</f>
        <v>Sin cambios</v>
      </c>
      <c r="AQ90" s="177">
        <f>VLOOKUP(AF90,Análisis!$B:$AN,17,0)</f>
        <v>3</v>
      </c>
      <c r="AR90" s="176">
        <f>VLOOKUP(AF90,Análisis!$B:$AN,18,0)</f>
        <v>8590</v>
      </c>
      <c r="AS90" s="177">
        <f>VLOOKUP(AF90,Análisis!$B:$AN,19,0)</f>
        <v>2</v>
      </c>
      <c r="AT90" s="176">
        <f>VLOOKUP(AF90,Análisis!$B:$AN,20,0)</f>
        <v>9990</v>
      </c>
      <c r="AU90" s="178">
        <f>VLOOKUP(AF90,Análisis!$B:$AN,21,0)</f>
        <v>2</v>
      </c>
      <c r="AV90" s="175">
        <f>VLOOKUP(AF90,Análisis!$B:$AN,28,0)</f>
        <v>10990</v>
      </c>
      <c r="AW90" s="176">
        <f>IF(VLOOKUP(AF90,Análisis!$B:$AN,39,0)=0,"Sin cambios",VLOOKUP(AF90,Análisis!$B:$AN,39,0))</f>
        <v>10990</v>
      </c>
      <c r="AX90" s="177">
        <f>VLOOKUP(AF90,Análisis!$B:$AN,29,0)</f>
        <v>2</v>
      </c>
      <c r="AY90" s="176">
        <f>VLOOKUP(AF90,Análisis!$B:$AN,30,0)</f>
        <v>8590</v>
      </c>
      <c r="AZ90" s="177">
        <f>VLOOKUP(AF90,Análisis!$B:$AN,31,0)</f>
        <v>9</v>
      </c>
      <c r="BA90" s="176">
        <f>VLOOKUP(AF90,Análisis!$B:$AN,32,0)</f>
        <v>9990</v>
      </c>
      <c r="BB90" s="178">
        <f>VLOOKUP(AF90,Análisis!$B:$AN,33,0)</f>
        <v>2</v>
      </c>
    </row>
    <row r="91" spans="2:54" x14ac:dyDescent="0.25">
      <c r="B91" s="22">
        <v>161</v>
      </c>
      <c r="C91" s="22" t="s">
        <v>87</v>
      </c>
      <c r="D91" s="50">
        <f>IF(VLOOKUP(Resumen!C91,Análisis!B:AN,15,0)=0,"Sin cambios",VLOOKUP(Resumen!C91,Análisis!B:AN,15,0))</f>
        <v>5990</v>
      </c>
      <c r="E91" s="50" t="str">
        <f>IF(VLOOKUP(Resumen!C91,Análisis!B:AN,27,0)=0,"Sin cambios",VLOOKUP(Resumen!C91,Análisis!B:AN,27,0))</f>
        <v>Sin cambios</v>
      </c>
      <c r="F91" s="50" t="str">
        <f>IF(VLOOKUP(Resumen!C91,Análisis!B:AN,39,0)=0,"Sin cambios",VLOOKUP(Resumen!C91,Análisis!B:AN,39,0))</f>
        <v>Sin cambios</v>
      </c>
      <c r="G91" s="50" t="str">
        <f t="shared" si="59"/>
        <v>Sí</v>
      </c>
      <c r="AF91" s="51" t="s">
        <v>81</v>
      </c>
      <c r="AG91" s="52" t="s">
        <v>238</v>
      </c>
      <c r="AH91" s="175">
        <f>VLOOKUP(AF91,Análisis!$B:$AN,4,0)</f>
        <v>4990</v>
      </c>
      <c r="AI91" s="176" t="str">
        <f>IF(VLOOKUP(AF91,Análisis!$B:$AN,15,0)=0,"Sin cambios",VLOOKUP(AF91,Análisis!$B:$AN,15,0))</f>
        <v>Sin cambios</v>
      </c>
      <c r="AJ91" s="177">
        <f>VLOOKUP(AF91,Análisis!$B:$AN,5,0)</f>
        <v>2</v>
      </c>
      <c r="AK91" s="176">
        <f>VLOOKUP(AF91,Análisis!$B:$AN,6,0)</f>
        <v>6650</v>
      </c>
      <c r="AL91" s="177">
        <f>VLOOKUP(AF91,Análisis!$B:$AN,7,0)</f>
        <v>1</v>
      </c>
      <c r="AM91" s="176">
        <f>VLOOKUP(AF91,Análisis!$B:$AN,8,0)</f>
        <v>4990</v>
      </c>
      <c r="AN91" s="178">
        <f>VLOOKUP(AF91,Análisis!$B:$AN,9,0)</f>
        <v>3</v>
      </c>
      <c r="AO91" s="175">
        <f>VLOOKUP(AF91,Análisis!$B:$AN,16,0)</f>
        <v>9990</v>
      </c>
      <c r="AP91" s="176" t="str">
        <f>IF(VLOOKUP(AF91,Análisis!$B:$AN,27,0)=0,"Sin cambios",VLOOKUP(AF91,Análisis!$B:$AN,27,0))</f>
        <v>Sin cambios</v>
      </c>
      <c r="AQ91" s="177">
        <f>VLOOKUP(AF91,Análisis!$B:$AN,17,0)</f>
        <v>3</v>
      </c>
      <c r="AR91" s="176">
        <f>VLOOKUP(AF91,Análisis!$B:$AN,18,0)</f>
        <v>9990</v>
      </c>
      <c r="AS91" s="177">
        <f>VLOOKUP(AF91,Análisis!$B:$AN,19,0)</f>
        <v>1</v>
      </c>
      <c r="AT91" s="176">
        <f>VLOOKUP(AF91,Análisis!$B:$AN,20,0)</f>
        <v>9990</v>
      </c>
      <c r="AU91" s="178">
        <f>VLOOKUP(AF91,Análisis!$B:$AN,21,0)</f>
        <v>2</v>
      </c>
      <c r="AV91" s="175">
        <f>VLOOKUP(AF91,Análisis!$B:$AN,28,0)</f>
        <v>12990</v>
      </c>
      <c r="AW91" s="176">
        <f>IF(VLOOKUP(AF91,Análisis!$B:$AN,39,0)=0,"Sin cambios",VLOOKUP(AF91,Análisis!$B:$AN,39,0))</f>
        <v>12990</v>
      </c>
      <c r="AX91" s="177">
        <f>VLOOKUP(AF91,Análisis!$B:$AN,29,0)</f>
        <v>2</v>
      </c>
      <c r="AY91" s="176">
        <f>VLOOKUP(AF91,Análisis!$B:$AN,30,0)</f>
        <v>9990</v>
      </c>
      <c r="AZ91" s="177">
        <f>VLOOKUP(AF91,Análisis!$B:$AN,31,0)</f>
        <v>8</v>
      </c>
      <c r="BA91" s="176">
        <f>VLOOKUP(AF91,Análisis!$B:$AN,32,0)</f>
        <v>9990</v>
      </c>
      <c r="BB91" s="178">
        <f>VLOOKUP(AF91,Análisis!$B:$AN,33,0)</f>
        <v>3</v>
      </c>
    </row>
    <row r="92" spans="2:54" x14ac:dyDescent="0.25">
      <c r="B92" s="22">
        <v>122</v>
      </c>
      <c r="C92" s="22" t="s">
        <v>99</v>
      </c>
      <c r="D92" s="50">
        <f>IF(VLOOKUP(Resumen!C92,Análisis!B:AN,15,0)=0,"Sin cambios",VLOOKUP(Resumen!C92,Análisis!B:AN,15,0))</f>
        <v>4990</v>
      </c>
      <c r="E92" s="50">
        <f>IF(VLOOKUP(Resumen!C92,Análisis!B:AN,27,0)=0,"Sin cambios",VLOOKUP(Resumen!C92,Análisis!B:AN,27,0))</f>
        <v>9990</v>
      </c>
      <c r="F92" s="50">
        <f>IF(VLOOKUP(Resumen!C92,Análisis!B:AN,39,0)=0,"Sin cambios",VLOOKUP(Resumen!C92,Análisis!B:AN,39,0))</f>
        <v>8990</v>
      </c>
      <c r="G92" s="50" t="str">
        <f t="shared" si="59"/>
        <v>Sí</v>
      </c>
      <c r="AF92" s="51" t="s">
        <v>87</v>
      </c>
      <c r="AG92" s="52" t="s">
        <v>227</v>
      </c>
      <c r="AH92" s="175">
        <f>VLOOKUP(AF92,Análisis!$B:$AN,4,0)</f>
        <v>6990</v>
      </c>
      <c r="AI92" s="176">
        <f>IF(VLOOKUP(AF92,Análisis!$B:$AN,15,0)=0,"Sin cambios",VLOOKUP(AF92,Análisis!$B:$AN,15,0))</f>
        <v>5990</v>
      </c>
      <c r="AJ92" s="177">
        <f>VLOOKUP(AF92,Análisis!$B:$AN,5,0)</f>
        <v>3</v>
      </c>
      <c r="AK92" s="176">
        <f>VLOOKUP(AF92,Análisis!$B:$AN,6,0)</f>
        <v>6990</v>
      </c>
      <c r="AL92" s="177">
        <f>VLOOKUP(AF92,Análisis!$B:$AN,7,0)</f>
        <v>2</v>
      </c>
      <c r="AM92" s="176">
        <f>VLOOKUP(AF92,Análisis!$B:$AN,8,0)</f>
        <v>5990</v>
      </c>
      <c r="AN92" s="178">
        <f>VLOOKUP(AF92,Análisis!$B:$AN,9,0)</f>
        <v>7</v>
      </c>
      <c r="AO92" s="175">
        <f>VLOOKUP(AF92,Análisis!$B:$AN,16,0)</f>
        <v>8990</v>
      </c>
      <c r="AP92" s="176" t="str">
        <f>IF(VLOOKUP(AF92,Análisis!$B:$AN,27,0)=0,"Sin cambios",VLOOKUP(AF92,Análisis!$B:$AN,27,0))</f>
        <v>Sin cambios</v>
      </c>
      <c r="AQ92" s="177">
        <f>VLOOKUP(AF92,Análisis!$B:$AN,17,0)</f>
        <v>1</v>
      </c>
      <c r="AR92" s="176">
        <f>VLOOKUP(AF92,Análisis!$B:$AN,18,0)</f>
        <v>8990</v>
      </c>
      <c r="AS92" s="177">
        <f>VLOOKUP(AF92,Análisis!$B:$AN,19,0)</f>
        <v>2</v>
      </c>
      <c r="AT92" s="176">
        <f>VLOOKUP(AF92,Análisis!$B:$AN,20,0)</f>
        <v>14990</v>
      </c>
      <c r="AU92" s="178">
        <f>VLOOKUP(AF92,Análisis!$B:$AN,21,0)</f>
        <v>7</v>
      </c>
      <c r="AV92" s="175">
        <f>VLOOKUP(AF92,Análisis!$B:$AN,28,0)</f>
        <v>11990</v>
      </c>
      <c r="AW92" s="176" t="str">
        <f>IF(VLOOKUP(AF92,Análisis!$B:$AN,39,0)=0,"Sin cambios",VLOOKUP(AF92,Análisis!$B:$AN,39,0))</f>
        <v>Sin cambios</v>
      </c>
      <c r="AX92" s="177">
        <f>VLOOKUP(AF92,Análisis!$B:$AN,29,0)</f>
        <v>3</v>
      </c>
      <c r="AY92" s="176">
        <f>VLOOKUP(AF92,Análisis!$B:$AN,30,0)</f>
        <v>8990</v>
      </c>
      <c r="AZ92" s="177">
        <f>VLOOKUP(AF92,Análisis!$B:$AN,31,0)</f>
        <v>9</v>
      </c>
      <c r="BA92" s="176">
        <f>VLOOKUP(AF92,Análisis!$B:$AN,32,0)</f>
        <v>14990</v>
      </c>
      <c r="BB92" s="178">
        <f>VLOOKUP(AF92,Análisis!$B:$AN,33,0)</f>
        <v>7</v>
      </c>
    </row>
    <row r="93" spans="2:54" x14ac:dyDescent="0.25">
      <c r="B93" s="22">
        <v>246</v>
      </c>
      <c r="C93" s="22" t="s">
        <v>62</v>
      </c>
      <c r="D93" s="50" t="str">
        <f>IF(VLOOKUP(Resumen!C93,Análisis!B:AN,15,0)=0,"Sin cambios",VLOOKUP(Resumen!C93,Análisis!B:AN,15,0))</f>
        <v>Sin cambios</v>
      </c>
      <c r="E93" s="50" t="str">
        <f>IF(VLOOKUP(Resumen!C93,Análisis!B:AN,27,0)=0,"Sin cambios",VLOOKUP(Resumen!C93,Análisis!B:AN,27,0))</f>
        <v>Sin cambios</v>
      </c>
      <c r="F93" s="50" t="str">
        <f>IF(VLOOKUP(Resumen!C93,Análisis!B:AN,39,0)=0,"Sin cambios",VLOOKUP(Resumen!C93,Análisis!B:AN,39,0))</f>
        <v>Sin cambios</v>
      </c>
      <c r="G93" s="50" t="str">
        <f t="shared" si="59"/>
        <v>No</v>
      </c>
      <c r="AF93" s="51" t="s">
        <v>88</v>
      </c>
      <c r="AG93" s="52" t="s">
        <v>227</v>
      </c>
      <c r="AH93" s="175">
        <f>VLOOKUP(AF93,Análisis!$B:$AN,4,0)</f>
        <v>6490</v>
      </c>
      <c r="AI93" s="176" t="str">
        <f>IF(VLOOKUP(AF93,Análisis!$B:$AN,15,0)=0,"Sin cambios",VLOOKUP(AF93,Análisis!$B:$AN,15,0))</f>
        <v>Sin cambios</v>
      </c>
      <c r="AJ93" s="177">
        <f>VLOOKUP(AF93,Análisis!$B:$AN,5,0)</f>
        <v>3</v>
      </c>
      <c r="AK93" s="176">
        <f>VLOOKUP(AF93,Análisis!$B:$AN,6,0)</f>
        <v>6490</v>
      </c>
      <c r="AL93" s="177">
        <f>VLOOKUP(AF93,Análisis!$B:$AN,7,0)</f>
        <v>2</v>
      </c>
      <c r="AM93" s="176">
        <f>VLOOKUP(AF93,Análisis!$B:$AN,8,0)</f>
        <v>4990</v>
      </c>
      <c r="AN93" s="178">
        <f>VLOOKUP(AF93,Análisis!$B:$AN,9,0)</f>
        <v>3</v>
      </c>
      <c r="AO93" s="175">
        <f>VLOOKUP(AF93,Análisis!$B:$AN,16,0)</f>
        <v>12990</v>
      </c>
      <c r="AP93" s="176" t="str">
        <f>IF(VLOOKUP(AF93,Análisis!$B:$AN,27,0)=0,"Sin cambios",VLOOKUP(AF93,Análisis!$B:$AN,27,0))</f>
        <v>Sin cambios</v>
      </c>
      <c r="AQ93" s="177">
        <f>VLOOKUP(AF93,Análisis!$B:$AN,17,0)</f>
        <v>1</v>
      </c>
      <c r="AR93" s="176">
        <f>VLOOKUP(AF93,Análisis!$B:$AN,18,0)</f>
        <v>12990</v>
      </c>
      <c r="AS93" s="177">
        <f>VLOOKUP(AF93,Análisis!$B:$AN,19,0)</f>
        <v>1</v>
      </c>
      <c r="AT93" s="176">
        <f>VLOOKUP(AF93,Análisis!$B:$AN,20,0)</f>
        <v>14990</v>
      </c>
      <c r="AU93" s="178">
        <f>VLOOKUP(AF93,Análisis!$B:$AN,21,0)</f>
        <v>3</v>
      </c>
      <c r="AV93" s="175">
        <f>VLOOKUP(AF93,Análisis!$B:$AN,28,0)</f>
        <v>14990</v>
      </c>
      <c r="AW93" s="176" t="str">
        <f>IF(VLOOKUP(AF93,Análisis!$B:$AN,39,0)=0,"Sin cambios",VLOOKUP(AF93,Análisis!$B:$AN,39,0))</f>
        <v>Sin cambios</v>
      </c>
      <c r="AX93" s="177">
        <f>VLOOKUP(AF93,Análisis!$B:$AN,29,0)</f>
        <v>3</v>
      </c>
      <c r="AY93" s="176">
        <f>VLOOKUP(AF93,Análisis!$B:$AN,30,0)</f>
        <v>12990</v>
      </c>
      <c r="AZ93" s="177">
        <f>VLOOKUP(AF93,Análisis!$B:$AN,31,0)</f>
        <v>8</v>
      </c>
      <c r="BA93" s="176">
        <f>VLOOKUP(AF93,Análisis!$B:$AN,32,0)</f>
        <v>14990</v>
      </c>
      <c r="BB93" s="178">
        <f>VLOOKUP(AF93,Análisis!$B:$AN,33,0)</f>
        <v>2</v>
      </c>
    </row>
    <row r="94" spans="2:54" x14ac:dyDescent="0.25">
      <c r="B94" s="22">
        <v>263</v>
      </c>
      <c r="C94" s="22" t="s">
        <v>273</v>
      </c>
      <c r="D94" s="50" t="str">
        <f>IF(VLOOKUP(Resumen!C94,Análisis!B:AN,15,0)=0,"Sin cambios",VLOOKUP(Resumen!C94,Análisis!B:AN,15,0))</f>
        <v>Sin cambios</v>
      </c>
      <c r="E94" s="50">
        <f>IF(VLOOKUP(Resumen!C94,Análisis!B:AN,27,0)=0,"Sin cambios",VLOOKUP(Resumen!C94,Análisis!B:AN,27,0))</f>
        <v>15990</v>
      </c>
      <c r="F94" s="50">
        <f>IF(VLOOKUP(Resumen!C94,Análisis!B:AN,39,0)=0,"Sin cambios",VLOOKUP(Resumen!C94,Análisis!B:AN,39,0))</f>
        <v>16990</v>
      </c>
      <c r="G94" s="50" t="str">
        <f t="shared" si="59"/>
        <v>Sí</v>
      </c>
      <c r="AF94" s="51" t="s">
        <v>91</v>
      </c>
      <c r="AG94" s="52" t="s">
        <v>227</v>
      </c>
      <c r="AH94" s="175">
        <f>VLOOKUP(AF94,Análisis!$B:$AN,4,0)</f>
        <v>6490</v>
      </c>
      <c r="AI94" s="176" t="str">
        <f>IF(VLOOKUP(AF94,Análisis!$B:$AN,15,0)=0,"Sin cambios",VLOOKUP(AF94,Análisis!$B:$AN,15,0))</f>
        <v>Sin cambios</v>
      </c>
      <c r="AJ94" s="177">
        <f>VLOOKUP(AF94,Análisis!$B:$AN,5,0)</f>
        <v>3</v>
      </c>
      <c r="AK94" s="176">
        <f>VLOOKUP(AF94,Análisis!$B:$AN,6,0)</f>
        <v>6490</v>
      </c>
      <c r="AL94" s="177">
        <f>VLOOKUP(AF94,Análisis!$B:$AN,7,0)</f>
        <v>2</v>
      </c>
      <c r="AM94" s="176">
        <f>VLOOKUP(AF94,Análisis!$B:$AN,8,0)</f>
        <v>4990</v>
      </c>
      <c r="AN94" s="178">
        <f>VLOOKUP(AF94,Análisis!$B:$AN,9,0)</f>
        <v>3</v>
      </c>
      <c r="AO94" s="175">
        <f>VLOOKUP(AF94,Análisis!$B:$AN,16,0)</f>
        <v>11990</v>
      </c>
      <c r="AP94" s="176" t="str">
        <f>IF(VLOOKUP(AF94,Análisis!$B:$AN,27,0)=0,"Sin cambios",VLOOKUP(AF94,Análisis!$B:$AN,27,0))</f>
        <v>Sin cambios</v>
      </c>
      <c r="AQ94" s="177">
        <f>VLOOKUP(AF94,Análisis!$B:$AN,17,0)</f>
        <v>1</v>
      </c>
      <c r="AR94" s="176">
        <f>VLOOKUP(AF94,Análisis!$B:$AN,18,0)</f>
        <v>11990</v>
      </c>
      <c r="AS94" s="177">
        <f>VLOOKUP(AF94,Análisis!$B:$AN,19,0)</f>
        <v>1</v>
      </c>
      <c r="AT94" s="176">
        <f>VLOOKUP(AF94,Análisis!$B:$AN,20,0)</f>
        <v>14990</v>
      </c>
      <c r="AU94" s="178">
        <f>VLOOKUP(AF94,Análisis!$B:$AN,21,0)</f>
        <v>3</v>
      </c>
      <c r="AV94" s="175">
        <f>VLOOKUP(AF94,Análisis!$B:$AN,28,0)</f>
        <v>13990</v>
      </c>
      <c r="AW94" s="176" t="str">
        <f>IF(VLOOKUP(AF94,Análisis!$B:$AN,39,0)=0,"Sin cambios",VLOOKUP(AF94,Análisis!$B:$AN,39,0))</f>
        <v>Sin cambios</v>
      </c>
      <c r="AX94" s="177">
        <f>VLOOKUP(AF94,Análisis!$B:$AN,29,0)</f>
        <v>3</v>
      </c>
      <c r="AY94" s="176">
        <f>VLOOKUP(AF94,Análisis!$B:$AN,30,0)</f>
        <v>11990</v>
      </c>
      <c r="AZ94" s="177">
        <f>VLOOKUP(AF94,Análisis!$B:$AN,31,0)</f>
        <v>8</v>
      </c>
      <c r="BA94" s="176">
        <f>VLOOKUP(AF94,Análisis!$B:$AN,32,0)</f>
        <v>14990</v>
      </c>
      <c r="BB94" s="178">
        <f>VLOOKUP(AF94,Análisis!$B:$AN,33,0)</f>
        <v>3</v>
      </c>
    </row>
    <row r="95" spans="2:54" x14ac:dyDescent="0.25">
      <c r="B95" s="22">
        <v>64</v>
      </c>
      <c r="C95" s="22" t="s">
        <v>77</v>
      </c>
      <c r="D95" s="50">
        <f>IF(VLOOKUP(Resumen!C95,Análisis!B:AN,15,0)=0,"Sin cambios",VLOOKUP(Resumen!C95,Análisis!B:AN,15,0))</f>
        <v>3990</v>
      </c>
      <c r="E95" s="50">
        <f>IF(VLOOKUP(Resumen!C95,Análisis!B:AN,27,0)=0,"Sin cambios",VLOOKUP(Resumen!C95,Análisis!B:AN,27,0))</f>
        <v>9490</v>
      </c>
      <c r="F95" s="50" t="str">
        <f>IF(VLOOKUP(Resumen!C95,Análisis!B:AN,39,0)=0,"Sin cambios",VLOOKUP(Resumen!C95,Análisis!B:AN,39,0))</f>
        <v>Sin cambios</v>
      </c>
      <c r="G95" s="50" t="str">
        <f t="shared" si="59"/>
        <v>Sí</v>
      </c>
      <c r="AF95" s="51" t="s">
        <v>92</v>
      </c>
      <c r="AG95" s="52" t="s">
        <v>227</v>
      </c>
      <c r="AH95" s="175">
        <f>VLOOKUP(AF95,Análisis!$B:$AN,4,0)</f>
        <v>6490</v>
      </c>
      <c r="AI95" s="176">
        <f>IF(VLOOKUP(AF95,Análisis!$B:$AN,15,0)=0,"Sin cambios",VLOOKUP(AF95,Análisis!$B:$AN,15,0))</f>
        <v>6490</v>
      </c>
      <c r="AJ95" s="177">
        <f>VLOOKUP(AF95,Análisis!$B:$AN,5,0)</f>
        <v>3</v>
      </c>
      <c r="AK95" s="176">
        <f>VLOOKUP(AF95,Análisis!$B:$AN,6,0)</f>
        <v>6490</v>
      </c>
      <c r="AL95" s="177">
        <f>VLOOKUP(AF95,Análisis!$B:$AN,7,0)</f>
        <v>2</v>
      </c>
      <c r="AM95" s="176">
        <f>VLOOKUP(AF95,Análisis!$B:$AN,8,0)</f>
        <v>5990</v>
      </c>
      <c r="AN95" s="178">
        <f>VLOOKUP(AF95,Análisis!$B:$AN,9,0)</f>
        <v>4</v>
      </c>
      <c r="AO95" s="175">
        <f>VLOOKUP(AF95,Análisis!$B:$AN,16,0)</f>
        <v>12990</v>
      </c>
      <c r="AP95" s="176" t="str">
        <f>IF(VLOOKUP(AF95,Análisis!$B:$AN,27,0)=0,"Sin cambios",VLOOKUP(AF95,Análisis!$B:$AN,27,0))</f>
        <v>Sin cambios</v>
      </c>
      <c r="AQ95" s="177">
        <f>VLOOKUP(AF95,Análisis!$B:$AN,17,0)</f>
        <v>1</v>
      </c>
      <c r="AR95" s="176">
        <f>VLOOKUP(AF95,Análisis!$B:$AN,18,0)</f>
        <v>11990</v>
      </c>
      <c r="AS95" s="177">
        <f>VLOOKUP(AF95,Análisis!$B:$AN,19,0)</f>
        <v>2</v>
      </c>
      <c r="AT95" s="176">
        <f>VLOOKUP(AF95,Análisis!$B:$AN,20,0)</f>
        <v>14990</v>
      </c>
      <c r="AU95" s="178">
        <f>VLOOKUP(AF95,Análisis!$B:$AN,21,0)</f>
        <v>4</v>
      </c>
      <c r="AV95" s="175">
        <f>VLOOKUP(AF95,Análisis!$B:$AN,28,0)</f>
        <v>15990</v>
      </c>
      <c r="AW95" s="176" t="str">
        <f>IF(VLOOKUP(AF95,Análisis!$B:$AN,39,0)=0,"Sin cambios",VLOOKUP(AF95,Análisis!$B:$AN,39,0))</f>
        <v>Sin cambios</v>
      </c>
      <c r="AX95" s="177">
        <f>VLOOKUP(AF95,Análisis!$B:$AN,29,0)</f>
        <v>3</v>
      </c>
      <c r="AY95" s="176">
        <f>VLOOKUP(AF95,Análisis!$B:$AN,30,0)</f>
        <v>11990</v>
      </c>
      <c r="AZ95" s="177">
        <f>VLOOKUP(AF95,Análisis!$B:$AN,31,0)</f>
        <v>9</v>
      </c>
      <c r="BA95" s="176">
        <f>VLOOKUP(AF95,Análisis!$B:$AN,32,0)</f>
        <v>14990</v>
      </c>
      <c r="BB95" s="178">
        <f>VLOOKUP(AF95,Análisis!$B:$AN,33,0)</f>
        <v>7</v>
      </c>
    </row>
    <row r="96" spans="2:54" x14ac:dyDescent="0.25">
      <c r="AF96" s="51" t="s">
        <v>274</v>
      </c>
      <c r="AG96" s="52" t="s">
        <v>238</v>
      </c>
      <c r="AH96" s="175">
        <f>VLOOKUP(AF96,Análisis!$B:$AN,4,0)</f>
        <v>4990</v>
      </c>
      <c r="AI96" s="176" t="str">
        <f>IF(VLOOKUP(AF96,Análisis!$B:$AN,15,0)=0,"Sin cambios",VLOOKUP(AF96,Análisis!$B:$AN,15,0))</f>
        <v>Sin cambios</v>
      </c>
      <c r="AJ96" s="177">
        <f>VLOOKUP(AF96,Análisis!$B:$AN,5,0)</f>
        <v>2</v>
      </c>
      <c r="AK96" s="176">
        <f>VLOOKUP(AF96,Análisis!$B:$AN,6,0)</f>
        <v>4990</v>
      </c>
      <c r="AL96" s="177">
        <f>VLOOKUP(AF96,Análisis!$B:$AN,7,0)</f>
        <v>1</v>
      </c>
      <c r="AM96" s="176">
        <f>VLOOKUP(AF96,Análisis!$B:$AN,8,0)</f>
        <v>5990</v>
      </c>
      <c r="AN96" s="178">
        <f>VLOOKUP(AF96,Análisis!$B:$AN,9,0)</f>
        <v>4</v>
      </c>
      <c r="AO96" s="175">
        <f>VLOOKUP(AF96,Análisis!$B:$AN,16,0)</f>
        <v>10990</v>
      </c>
      <c r="AP96" s="176" t="str">
        <f>IF(VLOOKUP(AF96,Análisis!$B:$AN,27,0)=0,"Sin cambios",VLOOKUP(AF96,Análisis!$B:$AN,27,0))</f>
        <v>Sin cambios</v>
      </c>
      <c r="AQ96" s="177">
        <f>VLOOKUP(AF96,Análisis!$B:$AN,17,0)</f>
        <v>3</v>
      </c>
      <c r="AR96" s="176">
        <f>VLOOKUP(AF96,Análisis!$B:$AN,18,0)</f>
        <v>10990</v>
      </c>
      <c r="AS96" s="177">
        <f>VLOOKUP(AF96,Análisis!$B:$AN,19,0)</f>
        <v>1</v>
      </c>
      <c r="AT96" s="176">
        <f>VLOOKUP(AF96,Análisis!$B:$AN,20,0)</f>
        <v>10990</v>
      </c>
      <c r="AU96" s="178">
        <f>VLOOKUP(AF96,Análisis!$B:$AN,21,0)</f>
        <v>3</v>
      </c>
      <c r="AV96" s="175">
        <f>VLOOKUP(AF96,Análisis!$B:$AN,28,0)</f>
        <v>13990</v>
      </c>
      <c r="AW96" s="176" t="str">
        <f>IF(VLOOKUP(AF96,Análisis!$B:$AN,39,0)=0,"Sin cambios",VLOOKUP(AF96,Análisis!$B:$AN,39,0))</f>
        <v>Sin cambios</v>
      </c>
      <c r="AX96" s="177">
        <f>VLOOKUP(AF96,Análisis!$B:$AN,29,0)</f>
        <v>2</v>
      </c>
      <c r="AY96" s="176">
        <f>VLOOKUP(AF96,Análisis!$B:$AN,30,0)</f>
        <v>12990</v>
      </c>
      <c r="AZ96" s="177">
        <f>VLOOKUP(AF96,Análisis!$B:$AN,31,0)</f>
        <v>5</v>
      </c>
      <c r="BA96" s="176">
        <f>VLOOKUP(AF96,Análisis!$B:$AN,32,0)</f>
        <v>10990</v>
      </c>
      <c r="BB96" s="178">
        <f>VLOOKUP(AF96,Análisis!$B:$AN,33,0)</f>
        <v>4</v>
      </c>
    </row>
    <row r="97" spans="32:54" x14ac:dyDescent="0.25">
      <c r="AF97" s="51" t="s">
        <v>99</v>
      </c>
      <c r="AG97" s="52" t="s">
        <v>238</v>
      </c>
      <c r="AH97" s="175">
        <f>VLOOKUP(AF97,Análisis!$B:$AN,4,0)</f>
        <v>4990</v>
      </c>
      <c r="AI97" s="176">
        <f>IF(VLOOKUP(AF97,Análisis!$B:$AN,15,0)=0,"Sin cambios",VLOOKUP(AF97,Análisis!$B:$AN,15,0))</f>
        <v>4990</v>
      </c>
      <c r="AJ97" s="177">
        <f>VLOOKUP(AF97,Análisis!$B:$AN,5,0)</f>
        <v>31</v>
      </c>
      <c r="AK97" s="176">
        <f>VLOOKUP(AF97,Análisis!$B:$AN,6,0)</f>
        <v>5550</v>
      </c>
      <c r="AL97" s="177">
        <f>VLOOKUP(AF97,Análisis!$B:$AN,7,0)</f>
        <v>1</v>
      </c>
      <c r="AM97" s="176">
        <f>VLOOKUP(AF97,Análisis!$B:$AN,8,0)</f>
        <v>5990</v>
      </c>
      <c r="AN97" s="178">
        <f>VLOOKUP(AF97,Análisis!$B:$AN,9,0)</f>
        <v>4</v>
      </c>
      <c r="AO97" s="175">
        <f>VLOOKUP(AF97,Análisis!$B:$AN,16,0)</f>
        <v>9990</v>
      </c>
      <c r="AP97" s="176">
        <f>IF(VLOOKUP(AF97,Análisis!$B:$AN,27,0)=0,"Sin cambios",VLOOKUP(AF97,Análisis!$B:$AN,27,0))</f>
        <v>9990</v>
      </c>
      <c r="AQ97" s="177">
        <f>VLOOKUP(AF97,Análisis!$B:$AN,17,0)</f>
        <v>31</v>
      </c>
      <c r="AR97" s="176">
        <f>VLOOKUP(AF97,Análisis!$B:$AN,18,0)</f>
        <v>11650</v>
      </c>
      <c r="AS97" s="177">
        <f>VLOOKUP(AF97,Análisis!$B:$AN,19,0)</f>
        <v>1</v>
      </c>
      <c r="AT97" s="176">
        <f>VLOOKUP(AF97,Análisis!$B:$AN,20,0)</f>
        <v>10990</v>
      </c>
      <c r="AU97" s="178">
        <f>VLOOKUP(AF97,Análisis!$B:$AN,21,0)</f>
        <v>4</v>
      </c>
      <c r="AV97" s="175">
        <f>VLOOKUP(AF97,Análisis!$B:$AN,28,0)</f>
        <v>10990</v>
      </c>
      <c r="AW97" s="176">
        <f>IF(VLOOKUP(AF97,Análisis!$B:$AN,39,0)=0,"Sin cambios",VLOOKUP(AF97,Análisis!$B:$AN,39,0))</f>
        <v>8990</v>
      </c>
      <c r="AX97" s="177">
        <f>VLOOKUP(AF97,Análisis!$B:$AN,29,0)</f>
        <v>31</v>
      </c>
      <c r="AY97" s="176">
        <f>VLOOKUP(AF97,Análisis!$B:$AN,30,0)</f>
        <v>14990</v>
      </c>
      <c r="AZ97" s="177">
        <f>VLOOKUP(AF97,Análisis!$B:$AN,31,0)</f>
        <v>5</v>
      </c>
      <c r="BA97" s="176">
        <f>VLOOKUP(AF97,Análisis!$B:$AN,32,0)</f>
        <v>10990</v>
      </c>
      <c r="BB97" s="178">
        <f>VLOOKUP(AF97,Análisis!$B:$AN,33,0)</f>
        <v>4</v>
      </c>
    </row>
    <row r="98" spans="32:54" x14ac:dyDescent="0.25">
      <c r="AF98" s="51" t="s">
        <v>103</v>
      </c>
      <c r="AG98" s="52" t="s">
        <v>238</v>
      </c>
      <c r="AH98" s="175">
        <f>VLOOKUP(AF98,Análisis!$B:$AN,4,0)</f>
        <v>6990</v>
      </c>
      <c r="AI98" s="176" t="str">
        <f>IF(VLOOKUP(AF98,Análisis!$B:$AN,15,0)=0,"Sin cambios",VLOOKUP(AF98,Análisis!$B:$AN,15,0))</f>
        <v>Sin cambios</v>
      </c>
      <c r="AJ98" s="177">
        <f>VLOOKUP(AF98,Análisis!$B:$AN,5,0)</f>
        <v>3</v>
      </c>
      <c r="AK98" s="176">
        <f>VLOOKUP(AF98,Análisis!$B:$AN,6,0)</f>
        <v>7000</v>
      </c>
      <c r="AL98" s="177">
        <f>VLOOKUP(AF98,Análisis!$B:$AN,7,0)</f>
        <v>1</v>
      </c>
      <c r="AM98" s="176">
        <f>VLOOKUP(AF98,Análisis!$B:$AN,8,0)</f>
        <v>7990</v>
      </c>
      <c r="AN98" s="178">
        <f>VLOOKUP(AF98,Análisis!$B:$AN,9,0)</f>
        <v>4</v>
      </c>
      <c r="AO98" s="175">
        <f>VLOOKUP(AF98,Análisis!$B:$AN,16,0)</f>
        <v>14990</v>
      </c>
      <c r="AP98" s="176" t="str">
        <f>IF(VLOOKUP(AF98,Análisis!$B:$AN,27,0)=0,"Sin cambios",VLOOKUP(AF98,Análisis!$B:$AN,27,0))</f>
        <v>Sin cambios</v>
      </c>
      <c r="AQ98" s="177">
        <f>VLOOKUP(AF98,Análisis!$B:$AN,17,0)</f>
        <v>4</v>
      </c>
      <c r="AR98" s="176">
        <f>VLOOKUP(AF98,Análisis!$B:$AN,18,0)</f>
        <v>15000</v>
      </c>
      <c r="AS98" s="177">
        <f>VLOOKUP(AF98,Análisis!$B:$AN,19,0)</f>
        <v>1</v>
      </c>
      <c r="AT98" s="176">
        <f>VLOOKUP(AF98,Análisis!$B:$AN,20,0)</f>
        <v>14990</v>
      </c>
      <c r="AU98" s="178">
        <f>VLOOKUP(AF98,Análisis!$B:$AN,21,0)</f>
        <v>4</v>
      </c>
      <c r="AV98" s="175">
        <f>VLOOKUP(AF98,Análisis!$B:$AN,28,0)</f>
        <v>16990</v>
      </c>
      <c r="AW98" s="176">
        <f>IF(VLOOKUP(AF98,Análisis!$B:$AN,39,0)=0,"Sin cambios",VLOOKUP(AF98,Análisis!$B:$AN,39,0))</f>
        <v>16990</v>
      </c>
      <c r="AX98" s="177">
        <f>VLOOKUP(AF98,Análisis!$B:$AN,29,0)</f>
        <v>2</v>
      </c>
      <c r="AY98" s="176">
        <f>VLOOKUP(AF98,Análisis!$B:$AN,30,0)</f>
        <v>15000</v>
      </c>
      <c r="AZ98" s="177">
        <f>VLOOKUP(AF98,Análisis!$B:$AN,31,0)</f>
        <v>8</v>
      </c>
      <c r="BA98" s="176">
        <f>VLOOKUP(AF98,Análisis!$B:$AN,32,0)</f>
        <v>14990</v>
      </c>
      <c r="BB98" s="178">
        <f>VLOOKUP(AF98,Análisis!$B:$AN,33,0)</f>
        <v>11</v>
      </c>
    </row>
    <row r="99" spans="32:54" x14ac:dyDescent="0.25">
      <c r="AF99" s="51" t="s">
        <v>123</v>
      </c>
      <c r="AG99" s="52" t="s">
        <v>258</v>
      </c>
      <c r="AH99" s="175">
        <f>VLOOKUP(AF99,Análisis!$B:$AN,4,0)</f>
        <v>4490</v>
      </c>
      <c r="AI99" s="176" t="str">
        <f>IF(VLOOKUP(AF99,Análisis!$B:$AN,15,0)=0,"Sin cambios",VLOOKUP(AF99,Análisis!$B:$AN,15,0))</f>
        <v>Sin cambios</v>
      </c>
      <c r="AJ99" s="177">
        <f>VLOOKUP(AF99,Análisis!$B:$AN,5,0)</f>
        <v>2</v>
      </c>
      <c r="AK99" s="176">
        <f>VLOOKUP(AF99,Análisis!$B:$AN,6,0)</f>
        <v>4490</v>
      </c>
      <c r="AL99" s="177">
        <f>VLOOKUP(AF99,Análisis!$B:$AN,7,0)</f>
        <v>1</v>
      </c>
      <c r="AM99" s="176">
        <f>VLOOKUP(AF99,Análisis!$B:$AN,8,0)</f>
        <v>3990</v>
      </c>
      <c r="AN99" s="178">
        <f>VLOOKUP(AF99,Análisis!$B:$AN,9,0)</f>
        <v>1</v>
      </c>
      <c r="AO99" s="175">
        <f>VLOOKUP(AF99,Análisis!$B:$AN,16,0)</f>
        <v>7490</v>
      </c>
      <c r="AP99" s="176" t="str">
        <f>IF(VLOOKUP(AF99,Análisis!$B:$AN,27,0)=0,"Sin cambios",VLOOKUP(AF99,Análisis!$B:$AN,27,0))</f>
        <v>Sin cambios</v>
      </c>
      <c r="AQ99" s="177">
        <f>VLOOKUP(AF99,Análisis!$B:$AN,17,0)</f>
        <v>3</v>
      </c>
      <c r="AR99" s="176">
        <f>VLOOKUP(AF99,Análisis!$B:$AN,18,0)</f>
        <v>7490</v>
      </c>
      <c r="AS99" s="177">
        <f>VLOOKUP(AF99,Análisis!$B:$AN,19,0)</f>
        <v>1</v>
      </c>
      <c r="AT99" s="176">
        <f>VLOOKUP(AF99,Análisis!$B:$AN,20,0)</f>
        <v>8990</v>
      </c>
      <c r="AU99" s="178">
        <f>VLOOKUP(AF99,Análisis!$B:$AN,21,0)</f>
        <v>1</v>
      </c>
      <c r="AV99" s="175">
        <f>VLOOKUP(AF99,Análisis!$B:$AN,28,0)</f>
        <v>9990</v>
      </c>
      <c r="AW99" s="176" t="str">
        <f>IF(VLOOKUP(AF99,Análisis!$B:$AN,39,0)=0,"Sin cambios",VLOOKUP(AF99,Análisis!$B:$AN,39,0))</f>
        <v>Sin cambios</v>
      </c>
      <c r="AX99" s="177">
        <f>VLOOKUP(AF99,Análisis!$B:$AN,29,0)</f>
        <v>2</v>
      </c>
      <c r="AY99" s="176">
        <f>VLOOKUP(AF99,Análisis!$B:$AN,30,0)</f>
        <v>8990</v>
      </c>
      <c r="AZ99" s="177">
        <f>VLOOKUP(AF99,Análisis!$B:$AN,31,0)</f>
        <v>5</v>
      </c>
      <c r="BA99" s="176">
        <f>VLOOKUP(AF99,Análisis!$B:$AN,32,0)</f>
        <v>8990</v>
      </c>
      <c r="BB99" s="178">
        <f>VLOOKUP(AF99,Análisis!$B:$AN,33,0)</f>
        <v>2</v>
      </c>
    </row>
    <row r="100" spans="32:54" x14ac:dyDescent="0.25">
      <c r="AF100" s="51" t="s">
        <v>129</v>
      </c>
      <c r="AG100" s="52" t="s">
        <v>258</v>
      </c>
      <c r="AH100" s="175">
        <f>VLOOKUP(AF100,Análisis!$B:$AN,4,0)</f>
        <v>3990</v>
      </c>
      <c r="AI100" s="176">
        <f>IF(VLOOKUP(AF100,Análisis!$B:$AN,15,0)=0,"Sin cambios",VLOOKUP(AF100,Análisis!$B:$AN,15,0))</f>
        <v>3990</v>
      </c>
      <c r="AJ100" s="177">
        <f>VLOOKUP(AF100,Análisis!$B:$AN,5,0)</f>
        <v>2</v>
      </c>
      <c r="AK100" s="176">
        <f>VLOOKUP(AF100,Análisis!$B:$AN,6,0)</f>
        <v>5350</v>
      </c>
      <c r="AL100" s="177">
        <f>VLOOKUP(AF100,Análisis!$B:$AN,7,0)</f>
        <v>2</v>
      </c>
      <c r="AM100" s="176">
        <f>VLOOKUP(AF100,Análisis!$B:$AN,8,0)</f>
        <v>3990</v>
      </c>
      <c r="AN100" s="178">
        <f>VLOOKUP(AF100,Análisis!$B:$AN,9,0)</f>
        <v>2</v>
      </c>
      <c r="AO100" s="175">
        <f>VLOOKUP(AF100,Análisis!$B:$AN,16,0)</f>
        <v>8590</v>
      </c>
      <c r="AP100" s="176">
        <f>IF(VLOOKUP(AF100,Análisis!$B:$AN,27,0)=0,"Sin cambios",VLOOKUP(AF100,Análisis!$B:$AN,27,0))</f>
        <v>8990</v>
      </c>
      <c r="AQ100" s="177">
        <f>VLOOKUP(AF100,Análisis!$B:$AN,17,0)</f>
        <v>3</v>
      </c>
      <c r="AR100" s="176">
        <f>VLOOKUP(AF100,Análisis!$B:$AN,18,0)</f>
        <v>8650</v>
      </c>
      <c r="AS100" s="177">
        <f>VLOOKUP(AF100,Análisis!$B:$AN,19,0)</f>
        <v>1</v>
      </c>
      <c r="AT100" s="176">
        <f>VLOOKUP(AF100,Análisis!$B:$AN,20,0)</f>
        <v>9990</v>
      </c>
      <c r="AU100" s="178">
        <f>VLOOKUP(AF100,Análisis!$B:$AN,21,0)</f>
        <v>2</v>
      </c>
      <c r="AV100" s="175">
        <f>VLOOKUP(AF100,Análisis!$B:$AN,28,0)</f>
        <v>11990</v>
      </c>
      <c r="AW100" s="176" t="str">
        <f>IF(VLOOKUP(AF100,Análisis!$B:$AN,39,0)=0,"Sin cambios",VLOOKUP(AF100,Análisis!$B:$AN,39,0))</f>
        <v>Sin cambios</v>
      </c>
      <c r="AX100" s="177">
        <f>VLOOKUP(AF100,Análisis!$B:$AN,29,0)</f>
        <v>2</v>
      </c>
      <c r="AY100" s="176">
        <f>VLOOKUP(AF100,Análisis!$B:$AN,30,0)</f>
        <v>9990</v>
      </c>
      <c r="AZ100" s="177">
        <f>VLOOKUP(AF100,Análisis!$B:$AN,31,0)</f>
        <v>7</v>
      </c>
      <c r="BA100" s="176">
        <f>VLOOKUP(AF100,Análisis!$B:$AN,32,0)</f>
        <v>9990</v>
      </c>
      <c r="BB100" s="178">
        <f>VLOOKUP(AF100,Análisis!$B:$AN,33,0)</f>
        <v>3</v>
      </c>
    </row>
    <row r="101" spans="32:54" ht="15.75" customHeight="1" thickBot="1" x14ac:dyDescent="0.3">
      <c r="AF101" s="53" t="s">
        <v>130</v>
      </c>
      <c r="AG101" s="54" t="s">
        <v>258</v>
      </c>
      <c r="AH101" s="198">
        <f>VLOOKUP(AF101,Análisis!$B:$AN,4,0)</f>
        <v>3990</v>
      </c>
      <c r="AI101" s="199">
        <f>IF(VLOOKUP(AF101,Análisis!$B:$AN,15,0)=0,"Sin cambios",VLOOKUP(AF101,Análisis!$B:$AN,15,0))</f>
        <v>3990</v>
      </c>
      <c r="AJ101" s="200">
        <f>VLOOKUP(AF101,Análisis!$B:$AN,5,0)</f>
        <v>2</v>
      </c>
      <c r="AK101" s="199">
        <f>VLOOKUP(AF101,Análisis!$B:$AN,6,0)</f>
        <v>4990</v>
      </c>
      <c r="AL101" s="200">
        <f>VLOOKUP(AF101,Análisis!$B:$AN,7,0)</f>
        <v>2</v>
      </c>
      <c r="AM101" s="199">
        <f>VLOOKUP(AF101,Análisis!$B:$AN,8,0)</f>
        <v>3990</v>
      </c>
      <c r="AN101" s="201">
        <f>VLOOKUP(AF101,Análisis!$B:$AN,9,0)</f>
        <v>2</v>
      </c>
      <c r="AO101" s="198">
        <f>VLOOKUP(AF101,Análisis!$B:$AN,16,0)</f>
        <v>9490</v>
      </c>
      <c r="AP101" s="199">
        <f>IF(VLOOKUP(AF101,Análisis!$B:$AN,27,0)=0,"Sin cambios",VLOOKUP(AF101,Análisis!$B:$AN,27,0))</f>
        <v>9490</v>
      </c>
      <c r="AQ101" s="200">
        <f>VLOOKUP(AF101,Análisis!$B:$AN,17,0)</f>
        <v>3</v>
      </c>
      <c r="AR101" s="199">
        <f>VLOOKUP(AF101,Análisis!$B:$AN,18,0)</f>
        <v>9490</v>
      </c>
      <c r="AS101" s="200">
        <f>VLOOKUP(AF101,Análisis!$B:$AN,19,0)</f>
        <v>1</v>
      </c>
      <c r="AT101" s="199">
        <f>VLOOKUP(AF101,Análisis!$B:$AN,20,0)</f>
        <v>10990</v>
      </c>
      <c r="AU101" s="201">
        <f>VLOOKUP(AF101,Análisis!$B:$AN,21,0)</f>
        <v>2</v>
      </c>
      <c r="AV101" s="198">
        <f>VLOOKUP(AF101,Análisis!$B:$AN,28,0)</f>
        <v>13990</v>
      </c>
      <c r="AW101" s="199" t="str">
        <f>IF(VLOOKUP(AF101,Análisis!$B:$AN,39,0)=0,"Sin cambios",VLOOKUP(AF101,Análisis!$B:$AN,39,0))</f>
        <v>Sin cambios</v>
      </c>
      <c r="AX101" s="200">
        <f>VLOOKUP(AF101,Análisis!$B:$AN,29,0)</f>
        <v>2</v>
      </c>
      <c r="AY101" s="199">
        <f>VLOOKUP(AF101,Análisis!$B:$AN,30,0)</f>
        <v>11490</v>
      </c>
      <c r="AZ101" s="200">
        <f>VLOOKUP(AF101,Análisis!$B:$AN,31,0)</f>
        <v>7</v>
      </c>
      <c r="BA101" s="199">
        <f>VLOOKUP(AF101,Análisis!$B:$AN,32,0)</f>
        <v>10990</v>
      </c>
      <c r="BB101" s="201">
        <f>VLOOKUP(AF101,Análisis!$B:$AN,33,0)</f>
        <v>3</v>
      </c>
    </row>
  </sheetData>
  <mergeCells count="106">
    <mergeCell ref="X37:Z37"/>
    <mergeCell ref="AA37:AB37"/>
    <mergeCell ref="AC37:AD37"/>
    <mergeCell ref="J37:L37"/>
    <mergeCell ref="M37:N37"/>
    <mergeCell ref="O37:P37"/>
    <mergeCell ref="Q37:S37"/>
    <mergeCell ref="T37:U37"/>
    <mergeCell ref="V37:W37"/>
    <mergeCell ref="X23:Z23"/>
    <mergeCell ref="AA23:AB23"/>
    <mergeCell ref="AC23:AD23"/>
    <mergeCell ref="J36:P36"/>
    <mergeCell ref="Q36:W36"/>
    <mergeCell ref="X36:AD36"/>
    <mergeCell ref="J23:L23"/>
    <mergeCell ref="M23:N23"/>
    <mergeCell ref="O23:P23"/>
    <mergeCell ref="Q23:S23"/>
    <mergeCell ref="T23:U23"/>
    <mergeCell ref="V23:W23"/>
    <mergeCell ref="J16:P16"/>
    <mergeCell ref="Q16:W16"/>
    <mergeCell ref="X16:AD16"/>
    <mergeCell ref="V17:W17"/>
    <mergeCell ref="X17:Z17"/>
    <mergeCell ref="AA17:AB17"/>
    <mergeCell ref="AC17:AD17"/>
    <mergeCell ref="J22:P22"/>
    <mergeCell ref="Q22:W22"/>
    <mergeCell ref="X22:AD22"/>
    <mergeCell ref="J17:L17"/>
    <mergeCell ref="M17:N17"/>
    <mergeCell ref="O17:P17"/>
    <mergeCell ref="Q17:S17"/>
    <mergeCell ref="T17:U17"/>
    <mergeCell ref="J2:P2"/>
    <mergeCell ref="Q2:W2"/>
    <mergeCell ref="X2:AD2"/>
    <mergeCell ref="J3:L3"/>
    <mergeCell ref="M3:N3"/>
    <mergeCell ref="O3:P3"/>
    <mergeCell ref="Q3:S3"/>
    <mergeCell ref="T3:U3"/>
    <mergeCell ref="V3:W3"/>
    <mergeCell ref="X3:Z3"/>
    <mergeCell ref="AA3:AB3"/>
    <mergeCell ref="AC3:AD3"/>
    <mergeCell ref="AH2:AN2"/>
    <mergeCell ref="AO2:AU2"/>
    <mergeCell ref="AV2:BB2"/>
    <mergeCell ref="AH3:AJ3"/>
    <mergeCell ref="AK3:AL3"/>
    <mergeCell ref="AM3:AN3"/>
    <mergeCell ref="AO3:AQ3"/>
    <mergeCell ref="AR3:AS3"/>
    <mergeCell ref="AT3:AU3"/>
    <mergeCell ref="AV3:AX3"/>
    <mergeCell ref="AY3:AZ3"/>
    <mergeCell ref="BA3:BB3"/>
    <mergeCell ref="BH2:BM2"/>
    <mergeCell ref="BN2:BS2"/>
    <mergeCell ref="BT2:BY2"/>
    <mergeCell ref="BH3:BI3"/>
    <mergeCell ref="BJ3:BK3"/>
    <mergeCell ref="BL3:BM3"/>
    <mergeCell ref="BN3:BO3"/>
    <mergeCell ref="BP3:BQ3"/>
    <mergeCell ref="BR3:BS3"/>
    <mergeCell ref="BT3:BU3"/>
    <mergeCell ref="BF13:BG13"/>
    <mergeCell ref="BV3:BW3"/>
    <mergeCell ref="BX3:BY3"/>
    <mergeCell ref="BF4:BG4"/>
    <mergeCell ref="BF5:BG5"/>
    <mergeCell ref="BF6:BG6"/>
    <mergeCell ref="BF7:BG7"/>
    <mergeCell ref="BF8:BG8"/>
    <mergeCell ref="BF9:BG9"/>
    <mergeCell ref="BF10:BG10"/>
    <mergeCell ref="BF11:BG11"/>
    <mergeCell ref="BF12:BG12"/>
    <mergeCell ref="BF25:BG25"/>
    <mergeCell ref="BF14:BG14"/>
    <mergeCell ref="BF15:BG15"/>
    <mergeCell ref="BF16:BG16"/>
    <mergeCell ref="BF17:BG17"/>
    <mergeCell ref="BF18:BG18"/>
    <mergeCell ref="BF19:BG19"/>
    <mergeCell ref="BF20:BG20"/>
    <mergeCell ref="BF21:BG21"/>
    <mergeCell ref="BF22:BG22"/>
    <mergeCell ref="BF23:BG23"/>
    <mergeCell ref="BF24:BG24"/>
    <mergeCell ref="BF37:BG37"/>
    <mergeCell ref="BF26:BG26"/>
    <mergeCell ref="BF27:BG27"/>
    <mergeCell ref="BF28:BG28"/>
    <mergeCell ref="BF29:BG29"/>
    <mergeCell ref="BF30:BG30"/>
    <mergeCell ref="BF31:BG31"/>
    <mergeCell ref="BF32:BG32"/>
    <mergeCell ref="BF33:BG33"/>
    <mergeCell ref="BF34:BG34"/>
    <mergeCell ref="BF35:BG35"/>
    <mergeCell ref="BF36:BG36"/>
  </mergeCells>
  <conditionalFormatting sqref="AH5:BB101">
    <cfRule type="cellIs" dxfId="10" priority="2" operator="equal">
      <formula>"Sin datos"</formula>
    </cfRule>
  </conditionalFormatting>
  <conditionalFormatting sqref="AI5:AI101 AP5:AP101 AW5:AW101">
    <cfRule type="cellIs" dxfId="9" priority="1" operator="notEqual">
      <formula>"Sin cambios"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5"/>
  <sheetViews>
    <sheetView workbookViewId="0">
      <selection activeCell="N7" sqref="N7"/>
    </sheetView>
  </sheetViews>
  <sheetFormatPr baseColWidth="10" defaultRowHeight="15" x14ac:dyDescent="0.25"/>
  <cols>
    <col min="1" max="1" width="3.28515625" style="116" bestFit="1" customWidth="1"/>
    <col min="2" max="2" width="11.42578125" style="116" customWidth="1"/>
    <col min="3" max="3" width="21.42578125" style="116" customWidth="1"/>
    <col min="5" max="5" width="13.140625" style="116" bestFit="1" customWidth="1"/>
    <col min="6" max="6" width="18" style="116" bestFit="1" customWidth="1"/>
    <col min="7" max="7" width="14.5703125" style="116" bestFit="1" customWidth="1"/>
    <col min="8" max="8" width="19.42578125" style="116" bestFit="1" customWidth="1"/>
    <col min="9" max="9" width="14.5703125" style="116" bestFit="1" customWidth="1"/>
    <col min="10" max="10" width="19.42578125" style="116" bestFit="1" customWidth="1"/>
  </cols>
  <sheetData>
    <row r="1" spans="1:10" ht="15.75" customHeight="1" thickBot="1" x14ac:dyDescent="0.3"/>
    <row r="2" spans="1:10" ht="29.25" customHeight="1" thickBot="1" x14ac:dyDescent="0.3">
      <c r="C2" s="95" t="s">
        <v>299</v>
      </c>
      <c r="D2" s="96" t="s">
        <v>342</v>
      </c>
      <c r="E2" s="96" t="s">
        <v>343</v>
      </c>
      <c r="F2" s="96" t="s">
        <v>344</v>
      </c>
      <c r="G2" s="97" t="s">
        <v>345</v>
      </c>
      <c r="H2" s="97" t="s">
        <v>346</v>
      </c>
      <c r="I2" s="97" t="s">
        <v>347</v>
      </c>
      <c r="J2" s="98" t="s">
        <v>348</v>
      </c>
    </row>
    <row r="3" spans="1:10" x14ac:dyDescent="0.25">
      <c r="A3" t="s">
        <v>349</v>
      </c>
      <c r="C3" s="100" t="s">
        <v>121</v>
      </c>
      <c r="D3" s="101" t="s">
        <v>349</v>
      </c>
      <c r="E3" s="110">
        <v>6</v>
      </c>
      <c r="F3" s="112" t="s">
        <v>350</v>
      </c>
      <c r="G3" s="101"/>
      <c r="H3" s="101"/>
      <c r="I3" s="101"/>
      <c r="J3" s="103"/>
    </row>
    <row r="4" spans="1:10" x14ac:dyDescent="0.25">
      <c r="A4" t="s">
        <v>351</v>
      </c>
      <c r="C4" s="87" t="s">
        <v>121</v>
      </c>
      <c r="D4" s="50" t="s">
        <v>351</v>
      </c>
      <c r="E4" s="114"/>
      <c r="F4" s="115"/>
      <c r="G4" s="9"/>
      <c r="H4" s="9"/>
      <c r="I4" s="9"/>
      <c r="J4" s="89"/>
    </row>
    <row r="5" spans="1:10" x14ac:dyDescent="0.25">
      <c r="A5" t="s">
        <v>352</v>
      </c>
      <c r="C5" s="87" t="s">
        <v>121</v>
      </c>
      <c r="D5" s="50" t="s">
        <v>352</v>
      </c>
      <c r="E5" s="114"/>
      <c r="F5" s="115"/>
      <c r="G5" s="9"/>
      <c r="H5" s="9"/>
      <c r="I5" s="9"/>
      <c r="J5" s="89"/>
    </row>
    <row r="6" spans="1:10" ht="15.75" customHeight="1" thickBot="1" x14ac:dyDescent="0.3">
      <c r="A6" t="s">
        <v>353</v>
      </c>
      <c r="C6" s="92" t="s">
        <v>121</v>
      </c>
      <c r="D6" s="93" t="s">
        <v>353</v>
      </c>
      <c r="E6" s="111"/>
      <c r="F6" s="113"/>
      <c r="G6" s="104"/>
      <c r="H6" s="104"/>
      <c r="I6" s="104"/>
      <c r="J6" s="105"/>
    </row>
    <row r="7" spans="1:10" x14ac:dyDescent="0.25">
      <c r="C7" s="100" t="s">
        <v>126</v>
      </c>
      <c r="D7" s="101" t="s">
        <v>349</v>
      </c>
      <c r="E7" s="101">
        <v>5</v>
      </c>
      <c r="F7" s="102" t="s">
        <v>350</v>
      </c>
      <c r="G7" s="101"/>
      <c r="H7" s="101"/>
      <c r="I7" s="101"/>
      <c r="J7" s="103"/>
    </row>
    <row r="8" spans="1:10" x14ac:dyDescent="0.25">
      <c r="C8" s="87" t="s">
        <v>126</v>
      </c>
      <c r="D8" s="50" t="s">
        <v>351</v>
      </c>
      <c r="E8" s="50"/>
      <c r="F8" s="50"/>
      <c r="G8" s="50"/>
      <c r="H8" s="50"/>
      <c r="I8" s="50"/>
      <c r="J8" s="88"/>
    </row>
    <row r="9" spans="1:10" x14ac:dyDescent="0.25">
      <c r="C9" s="87" t="s">
        <v>126</v>
      </c>
      <c r="D9" s="50" t="s">
        <v>352</v>
      </c>
      <c r="E9" s="50"/>
      <c r="F9" s="50"/>
      <c r="G9" s="50"/>
      <c r="H9" s="50"/>
      <c r="I9" s="50"/>
      <c r="J9" s="88"/>
    </row>
    <row r="10" spans="1:10" ht="15.75" customHeight="1" thickBot="1" x14ac:dyDescent="0.3">
      <c r="C10" s="92" t="s">
        <v>126</v>
      </c>
      <c r="D10" s="93" t="s">
        <v>353</v>
      </c>
      <c r="E10" s="93"/>
      <c r="F10" s="93"/>
      <c r="G10" s="93"/>
      <c r="H10" s="93"/>
      <c r="I10" s="93"/>
      <c r="J10" s="94"/>
    </row>
    <row r="11" spans="1:10" x14ac:dyDescent="0.25">
      <c r="C11" s="100" t="s">
        <v>145</v>
      </c>
      <c r="D11" s="101" t="s">
        <v>349</v>
      </c>
      <c r="E11" s="101">
        <v>3</v>
      </c>
      <c r="F11" s="101"/>
      <c r="G11" s="101"/>
      <c r="H11" s="101"/>
      <c r="I11" s="101"/>
      <c r="J11" s="103"/>
    </row>
    <row r="12" spans="1:10" x14ac:dyDescent="0.25">
      <c r="C12" s="87" t="s">
        <v>145</v>
      </c>
      <c r="D12" s="50" t="s">
        <v>351</v>
      </c>
      <c r="E12" s="50">
        <v>3</v>
      </c>
      <c r="F12" s="50">
        <v>6</v>
      </c>
      <c r="G12" s="50"/>
      <c r="H12" s="50"/>
      <c r="I12" s="50"/>
      <c r="J12" s="88"/>
    </row>
    <row r="13" spans="1:10" x14ac:dyDescent="0.25">
      <c r="C13" s="87" t="s">
        <v>145</v>
      </c>
      <c r="D13" s="50" t="s">
        <v>352</v>
      </c>
      <c r="E13" s="50"/>
      <c r="F13" s="50"/>
      <c r="G13" s="50"/>
      <c r="H13" s="50"/>
      <c r="I13" s="50"/>
      <c r="J13" s="88"/>
    </row>
    <row r="14" spans="1:10" ht="15.75" customHeight="1" thickBot="1" x14ac:dyDescent="0.3">
      <c r="C14" s="92" t="s">
        <v>145</v>
      </c>
      <c r="D14" s="93" t="s">
        <v>353</v>
      </c>
      <c r="E14" s="93"/>
      <c r="F14" s="93"/>
      <c r="G14" s="93"/>
      <c r="H14" s="93"/>
      <c r="I14" s="93"/>
      <c r="J14" s="94"/>
    </row>
    <row r="15" spans="1:10" x14ac:dyDescent="0.25">
      <c r="C15" s="100" t="s">
        <v>116</v>
      </c>
      <c r="D15" s="101" t="s">
        <v>349</v>
      </c>
      <c r="E15" s="101">
        <v>3</v>
      </c>
      <c r="F15" s="101">
        <v>6</v>
      </c>
      <c r="G15" s="101"/>
      <c r="H15" s="101"/>
      <c r="I15" s="101"/>
      <c r="J15" s="103"/>
    </row>
    <row r="16" spans="1:10" x14ac:dyDescent="0.25">
      <c r="C16" s="87" t="s">
        <v>116</v>
      </c>
      <c r="D16" s="50" t="s">
        <v>351</v>
      </c>
      <c r="E16" s="50"/>
      <c r="F16" s="50"/>
      <c r="G16" s="50"/>
      <c r="H16" s="50"/>
      <c r="I16" s="50"/>
      <c r="J16" s="88"/>
    </row>
    <row r="17" spans="3:10" x14ac:dyDescent="0.25">
      <c r="C17" s="87" t="s">
        <v>116</v>
      </c>
      <c r="D17" s="50" t="s">
        <v>352</v>
      </c>
      <c r="E17" s="50"/>
      <c r="F17" s="50"/>
      <c r="G17" s="50"/>
      <c r="H17" s="50"/>
      <c r="I17" s="50"/>
      <c r="J17" s="88"/>
    </row>
    <row r="18" spans="3:10" ht="15.75" customHeight="1" thickBot="1" x14ac:dyDescent="0.3">
      <c r="C18" s="92" t="s">
        <v>116</v>
      </c>
      <c r="D18" s="93" t="s">
        <v>353</v>
      </c>
      <c r="E18" s="93"/>
      <c r="F18" s="93"/>
      <c r="G18" s="93"/>
      <c r="H18" s="93"/>
      <c r="I18" s="93"/>
      <c r="J18" s="94"/>
    </row>
    <row r="19" spans="3:10" x14ac:dyDescent="0.25">
      <c r="C19" s="106" t="s">
        <v>139</v>
      </c>
      <c r="D19" s="107" t="s">
        <v>349</v>
      </c>
      <c r="E19" s="101"/>
      <c r="F19" s="101"/>
      <c r="G19" s="101"/>
      <c r="H19" s="101"/>
      <c r="I19" s="101"/>
      <c r="J19" s="103"/>
    </row>
    <row r="20" spans="3:10" x14ac:dyDescent="0.25">
      <c r="C20" s="90" t="s">
        <v>140</v>
      </c>
      <c r="D20" s="85" t="s">
        <v>351</v>
      </c>
      <c r="E20" s="50"/>
      <c r="F20" s="50"/>
      <c r="G20" s="50"/>
      <c r="H20" s="50"/>
      <c r="I20" s="50"/>
      <c r="J20" s="88"/>
    </row>
    <row r="21" spans="3:10" x14ac:dyDescent="0.25">
      <c r="C21" s="90" t="s">
        <v>131</v>
      </c>
      <c r="D21" s="85"/>
      <c r="E21" s="50"/>
      <c r="F21" s="50"/>
      <c r="G21" s="50"/>
      <c r="H21" s="50"/>
      <c r="I21" s="50"/>
      <c r="J21" s="88"/>
    </row>
    <row r="22" spans="3:10" ht="15.75" customHeight="1" thickBot="1" x14ac:dyDescent="0.3">
      <c r="C22" s="108" t="s">
        <v>123</v>
      </c>
      <c r="D22" s="109"/>
      <c r="E22" s="93"/>
      <c r="F22" s="93"/>
      <c r="G22" s="93"/>
      <c r="H22" s="93"/>
      <c r="I22" s="93"/>
      <c r="J22" s="94"/>
    </row>
    <row r="23" spans="3:10" x14ac:dyDescent="0.25">
      <c r="C23" s="100" t="s">
        <v>233</v>
      </c>
      <c r="D23" s="101" t="s">
        <v>349</v>
      </c>
      <c r="E23" s="101"/>
      <c r="F23" s="101"/>
      <c r="G23" s="101"/>
      <c r="H23" s="101"/>
      <c r="I23" s="101"/>
      <c r="J23" s="103"/>
    </row>
    <row r="24" spans="3:10" ht="15.75" customHeight="1" thickBot="1" x14ac:dyDescent="0.3">
      <c r="C24" s="92" t="s">
        <v>233</v>
      </c>
      <c r="D24" s="93" t="s">
        <v>351</v>
      </c>
      <c r="E24" s="93"/>
      <c r="F24" s="93"/>
      <c r="G24" s="93"/>
      <c r="H24" s="93"/>
      <c r="I24" s="93"/>
      <c r="J24" s="94"/>
    </row>
    <row r="25" spans="3:10" x14ac:dyDescent="0.25">
      <c r="C25" s="100" t="s">
        <v>134</v>
      </c>
      <c r="D25" s="101" t="s">
        <v>349</v>
      </c>
      <c r="E25" s="101"/>
      <c r="F25" s="101"/>
      <c r="G25" s="101"/>
      <c r="H25" s="101"/>
      <c r="I25" s="101"/>
      <c r="J25" s="103"/>
    </row>
    <row r="26" spans="3:10" x14ac:dyDescent="0.25">
      <c r="C26" s="87" t="s">
        <v>134</v>
      </c>
      <c r="D26" s="50" t="s">
        <v>351</v>
      </c>
      <c r="E26" s="50"/>
      <c r="F26" s="50"/>
      <c r="G26" s="50"/>
      <c r="H26" s="50"/>
      <c r="I26" s="50"/>
      <c r="J26" s="88"/>
    </row>
    <row r="27" spans="3:10" x14ac:dyDescent="0.25">
      <c r="C27" s="87" t="s">
        <v>134</v>
      </c>
      <c r="D27" s="50" t="s">
        <v>352</v>
      </c>
      <c r="E27" s="50"/>
      <c r="F27" s="50"/>
      <c r="G27" s="50"/>
      <c r="H27" s="50"/>
      <c r="I27" s="50"/>
      <c r="J27" s="88"/>
    </row>
    <row r="28" spans="3:10" ht="15.75" customHeight="1" thickBot="1" x14ac:dyDescent="0.3">
      <c r="C28" s="92" t="s">
        <v>134</v>
      </c>
      <c r="D28" s="93" t="s">
        <v>353</v>
      </c>
      <c r="E28" s="93"/>
      <c r="F28" s="93"/>
      <c r="G28" s="93"/>
      <c r="H28" s="93"/>
      <c r="I28" s="93"/>
      <c r="J28" s="94"/>
    </row>
    <row r="29" spans="3:10" x14ac:dyDescent="0.25">
      <c r="C29" s="100" t="s">
        <v>226</v>
      </c>
      <c r="D29" s="101" t="s">
        <v>349</v>
      </c>
      <c r="E29" s="101"/>
      <c r="F29" s="101"/>
      <c r="G29" s="101"/>
      <c r="H29" s="101"/>
      <c r="I29" s="101"/>
      <c r="J29" s="103"/>
    </row>
    <row r="30" spans="3:10" x14ac:dyDescent="0.25">
      <c r="C30" s="87" t="s">
        <v>226</v>
      </c>
      <c r="D30" s="50" t="s">
        <v>351</v>
      </c>
      <c r="E30" s="50"/>
      <c r="F30" s="50"/>
      <c r="G30" s="50"/>
      <c r="H30" s="50"/>
      <c r="I30" s="50"/>
      <c r="J30" s="88"/>
    </row>
    <row r="31" spans="3:10" x14ac:dyDescent="0.25">
      <c r="C31" s="87" t="s">
        <v>226</v>
      </c>
      <c r="D31" s="50" t="s">
        <v>352</v>
      </c>
      <c r="E31" s="50"/>
      <c r="F31" s="50"/>
      <c r="G31" s="50"/>
      <c r="H31" s="50"/>
      <c r="I31" s="50"/>
      <c r="J31" s="88"/>
    </row>
    <row r="32" spans="3:10" ht="15.75" customHeight="1" thickBot="1" x14ac:dyDescent="0.3">
      <c r="C32" s="92" t="s">
        <v>226</v>
      </c>
      <c r="D32" s="93" t="s">
        <v>353</v>
      </c>
      <c r="E32" s="93"/>
      <c r="F32" s="93"/>
      <c r="G32" s="93"/>
      <c r="H32" s="93"/>
      <c r="I32" s="93"/>
      <c r="J32" s="94"/>
    </row>
    <row r="33" spans="3:10" x14ac:dyDescent="0.25">
      <c r="C33" s="100" t="s">
        <v>135</v>
      </c>
      <c r="D33" s="101" t="s">
        <v>349</v>
      </c>
      <c r="E33" s="101"/>
      <c r="F33" s="101"/>
      <c r="G33" s="101"/>
      <c r="H33" s="101"/>
      <c r="I33" s="101"/>
      <c r="J33" s="103"/>
    </row>
    <row r="34" spans="3:10" ht="15.75" customHeight="1" thickBot="1" x14ac:dyDescent="0.3">
      <c r="C34" s="92" t="s">
        <v>135</v>
      </c>
      <c r="D34" s="93" t="s">
        <v>351</v>
      </c>
      <c r="E34" s="93"/>
      <c r="F34" s="93"/>
      <c r="G34" s="93"/>
      <c r="H34" s="93"/>
      <c r="I34" s="93"/>
      <c r="J34" s="94"/>
    </row>
    <row r="35" spans="3:10" x14ac:dyDescent="0.25">
      <c r="C35" s="100" t="s">
        <v>147</v>
      </c>
      <c r="D35" s="101" t="s">
        <v>349</v>
      </c>
      <c r="E35" s="101"/>
      <c r="F35" s="101"/>
      <c r="G35" s="101"/>
      <c r="H35" s="101"/>
      <c r="I35" s="101"/>
      <c r="J35" s="103"/>
    </row>
    <row r="36" spans="3:10" x14ac:dyDescent="0.25">
      <c r="C36" s="87" t="s">
        <v>147</v>
      </c>
      <c r="D36" s="50" t="s">
        <v>351</v>
      </c>
      <c r="E36" s="50"/>
      <c r="F36" s="50"/>
      <c r="G36" s="50"/>
      <c r="H36" s="50"/>
      <c r="I36" s="50"/>
      <c r="J36" s="88"/>
    </row>
    <row r="37" spans="3:10" x14ac:dyDescent="0.25">
      <c r="C37" s="87" t="s">
        <v>147</v>
      </c>
      <c r="D37" s="50" t="s">
        <v>352</v>
      </c>
      <c r="E37" s="50"/>
      <c r="F37" s="50"/>
      <c r="G37" s="50"/>
      <c r="H37" s="50"/>
      <c r="I37" s="50"/>
      <c r="J37" s="88"/>
    </row>
    <row r="38" spans="3:10" ht="15.75" customHeight="1" thickBot="1" x14ac:dyDescent="0.3">
      <c r="C38" s="92" t="s">
        <v>147</v>
      </c>
      <c r="D38" s="93" t="s">
        <v>353</v>
      </c>
      <c r="E38" s="93"/>
      <c r="F38" s="93"/>
      <c r="G38" s="93"/>
      <c r="H38" s="93"/>
      <c r="I38" s="93"/>
      <c r="J38" s="94"/>
    </row>
    <row r="39" spans="3:10" x14ac:dyDescent="0.25">
      <c r="C39" s="91"/>
      <c r="D39" s="86"/>
      <c r="E39" s="86"/>
      <c r="F39" s="86"/>
      <c r="G39" s="86"/>
      <c r="H39" s="86"/>
      <c r="I39" s="86"/>
      <c r="J39" s="99"/>
    </row>
    <row r="40" spans="3:10" x14ac:dyDescent="0.25">
      <c r="C40" s="87"/>
      <c r="D40" s="50"/>
      <c r="E40" s="50"/>
      <c r="F40" s="50"/>
      <c r="G40" s="50"/>
      <c r="H40" s="50"/>
      <c r="I40" s="50"/>
      <c r="J40" s="88"/>
    </row>
    <row r="41" spans="3:10" x14ac:dyDescent="0.25">
      <c r="C41" s="87"/>
      <c r="D41" s="50"/>
      <c r="E41" s="50"/>
      <c r="F41" s="50"/>
      <c r="G41" s="50"/>
      <c r="H41" s="50"/>
      <c r="I41" s="50"/>
      <c r="J41" s="88"/>
    </row>
    <row r="42" spans="3:10" x14ac:dyDescent="0.25">
      <c r="C42" s="87"/>
      <c r="D42" s="50"/>
      <c r="E42" s="50"/>
      <c r="F42" s="50"/>
      <c r="G42" s="50"/>
      <c r="H42" s="50"/>
      <c r="I42" s="50"/>
      <c r="J42" s="88"/>
    </row>
    <row r="43" spans="3:10" x14ac:dyDescent="0.25">
      <c r="C43" s="87"/>
      <c r="D43" s="50"/>
      <c r="E43" s="50"/>
      <c r="F43" s="50"/>
      <c r="G43" s="50"/>
      <c r="H43" s="50"/>
      <c r="I43" s="50"/>
      <c r="J43" s="88"/>
    </row>
    <row r="44" spans="3:10" x14ac:dyDescent="0.25">
      <c r="C44" s="87"/>
      <c r="D44" s="50"/>
      <c r="E44" s="50"/>
      <c r="F44" s="50"/>
      <c r="G44" s="50"/>
      <c r="H44" s="50"/>
      <c r="I44" s="50"/>
      <c r="J44" s="88"/>
    </row>
    <row r="45" spans="3:10" ht="15.75" customHeight="1" thickBot="1" x14ac:dyDescent="0.3">
      <c r="C45" s="92"/>
      <c r="D45" s="93"/>
      <c r="E45" s="93"/>
      <c r="F45" s="93"/>
      <c r="G45" s="93"/>
      <c r="H45" s="93"/>
      <c r="I45" s="93"/>
      <c r="J45" s="94"/>
    </row>
  </sheetData>
  <dataValidations count="1">
    <dataValidation type="list" showInputMessage="1" showErrorMessage="1" sqref="D3:D45" xr:uid="{00000000-0002-0000-0500-000000000000}">
      <formula1>$A$3:$A$6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W95"/>
  <sheetViews>
    <sheetView topLeftCell="A22" workbookViewId="0">
      <selection activeCell="T30" sqref="T30"/>
    </sheetView>
  </sheetViews>
  <sheetFormatPr baseColWidth="10" defaultRowHeight="15" x14ac:dyDescent="0.25"/>
  <cols>
    <col min="1" max="1" width="21.7109375" style="116" bestFit="1" customWidth="1"/>
    <col min="4" max="5" width="11.42578125" style="116" customWidth="1"/>
    <col min="6" max="6" width="13.85546875" style="116" bestFit="1" customWidth="1"/>
    <col min="7" max="7" width="11.42578125" style="116" customWidth="1"/>
    <col min="9" max="10" width="11.42578125" style="116" customWidth="1"/>
    <col min="11" max="11" width="13.85546875" style="116" bestFit="1" customWidth="1"/>
    <col min="12" max="12" width="11.42578125" style="116" customWidth="1"/>
    <col min="16" max="16" width="13.85546875" style="116" bestFit="1" customWidth="1"/>
    <col min="17" max="18" width="13.85546875" style="116" customWidth="1"/>
    <col min="19" max="19" width="5.5703125" style="116" customWidth="1"/>
    <col min="20" max="20" width="15.5703125" style="116" bestFit="1" customWidth="1"/>
    <col min="21" max="21" width="20.7109375" style="116" bestFit="1" customWidth="1"/>
    <col min="22" max="22" width="21.28515625" style="116" bestFit="1" customWidth="1"/>
    <col min="23" max="23" width="18" style="116" bestFit="1" customWidth="1"/>
  </cols>
  <sheetData>
    <row r="1" spans="1:23" ht="15.75" customHeight="1" thickBot="1" x14ac:dyDescent="0.3">
      <c r="B1" t="s">
        <v>354</v>
      </c>
      <c r="C1" s="251" t="s">
        <v>355</v>
      </c>
      <c r="D1" s="211"/>
      <c r="E1" s="119"/>
      <c r="F1" s="119"/>
      <c r="G1" t="s">
        <v>354</v>
      </c>
      <c r="H1" s="251" t="s">
        <v>355</v>
      </c>
      <c r="I1" s="211"/>
      <c r="J1" s="119"/>
      <c r="K1" s="119"/>
      <c r="L1" t="s">
        <v>354</v>
      </c>
      <c r="M1" s="251" t="s">
        <v>355</v>
      </c>
      <c r="N1" s="211"/>
      <c r="Q1" t="s">
        <v>356</v>
      </c>
      <c r="R1" t="s">
        <v>357</v>
      </c>
    </row>
    <row r="2" spans="1:23" x14ac:dyDescent="0.25">
      <c r="B2" s="71" t="s">
        <v>358</v>
      </c>
      <c r="C2" s="72" t="s">
        <v>359</v>
      </c>
      <c r="D2" s="72" t="s">
        <v>360</v>
      </c>
      <c r="E2" s="72" t="s">
        <v>361</v>
      </c>
      <c r="F2" s="73" t="s">
        <v>362</v>
      </c>
      <c r="G2" s="71" t="s">
        <v>363</v>
      </c>
      <c r="H2" s="72" t="s">
        <v>364</v>
      </c>
      <c r="I2" s="72" t="s">
        <v>365</v>
      </c>
      <c r="J2" s="72" t="s">
        <v>366</v>
      </c>
      <c r="K2" s="73" t="s">
        <v>367</v>
      </c>
      <c r="L2" s="71" t="s">
        <v>368</v>
      </c>
      <c r="M2" s="72" t="s">
        <v>369</v>
      </c>
      <c r="N2" s="72" t="s">
        <v>370</v>
      </c>
      <c r="O2" s="72" t="s">
        <v>371</v>
      </c>
      <c r="P2" s="73" t="s">
        <v>372</v>
      </c>
      <c r="T2" s="81" t="s">
        <v>373</v>
      </c>
    </row>
    <row r="3" spans="1:23" x14ac:dyDescent="0.25">
      <c r="A3" s="32" t="s">
        <v>145</v>
      </c>
      <c r="B3" s="77">
        <f>VLOOKUP(A3,Análisis!B:P,14,0)</f>
        <v>1490</v>
      </c>
      <c r="C3">
        <f>VLOOKUP(A3,'[1]CAMBIOS REALIZADOS'!$C:$F,3,0)</f>
        <v>3990</v>
      </c>
      <c r="D3">
        <f>VLOOKUP(A3,'[1]CAMBIOS REALIZADOS'!$C:$F,4,0)</f>
        <v>3990</v>
      </c>
      <c r="E3">
        <f t="shared" ref="E3:E42" si="0">IF(OR(B3="Manual",B3=0),0,IF(D3="Sin Cambios",B3-C3,B3-D3))</f>
        <v>-2500</v>
      </c>
      <c r="F3" s="75" t="str">
        <f t="shared" ref="F3:F34" si="1">IF(E3&lt;0,"Menor modelo",IF(E3&gt;0,"Mayor modelo","Igual"))</f>
        <v>Menor modelo</v>
      </c>
      <c r="G3" s="77">
        <f>VLOOKUP(A3,Análisis!B:AB,26,0)</f>
        <v>1490</v>
      </c>
      <c r="H3">
        <f>VLOOKUP(A3,'[1]CAMBIOS REALIZADOS'!$C:$I,6,0)</f>
        <v>7790</v>
      </c>
      <c r="I3">
        <f>VLOOKUP(A3,'[1]CAMBIOS REALIZADOS'!$C:$I,7,0)</f>
        <v>8990</v>
      </c>
      <c r="J3">
        <f t="shared" ref="J3:J42" si="2">IF(OR(G3="Manual",G3=0),0,IF(I3="Sin Cambios",G3-H3,G3-I3))</f>
        <v>-7500</v>
      </c>
      <c r="K3" s="75" t="str">
        <f t="shared" ref="K3:K34" si="3">IF(J3&lt;0,"Menor modelo",IF(J3&gt;0,"Mayor modelo","Igual"))</f>
        <v>Menor modelo</v>
      </c>
      <c r="L3" s="77">
        <f>VLOOKUP(A3,Análisis!B:AN,38,0)</f>
        <v>1490</v>
      </c>
      <c r="M3">
        <f>VLOOKUP(A3,'[1]CAMBIOS REALIZADOS'!$C:$L,9,0)</f>
        <v>9990</v>
      </c>
      <c r="N3">
        <f>VLOOKUP(A3,'[1]CAMBIOS REALIZADOS'!$C:$L,10,0)</f>
        <v>10490</v>
      </c>
      <c r="O3">
        <f t="shared" ref="O3:O42" si="4">IF(OR(L3="Manual",L3=0),0,IF(N3="Sin Cambios",L3-M3,L3-N3))</f>
        <v>-9000</v>
      </c>
      <c r="P3" s="75" t="str">
        <f t="shared" ref="P3:P34" si="5">IF(O3&lt;0,"Menor modelo",IF(O3&gt;0,"Mayor modelo","Igual"))</f>
        <v>Menor modelo</v>
      </c>
      <c r="Q3">
        <f t="shared" ref="Q3:Q34" si="6">IF(OR(G3="Manual",B3="Manual"),"Manual",G3-B3)</f>
        <v>0</v>
      </c>
      <c r="R3">
        <f t="shared" ref="R3:R34" si="7">IF(OR(L3="Manual",G3="Manual"),"Manual",L3-G3)</f>
        <v>0</v>
      </c>
    </row>
    <row r="4" spans="1:23" x14ac:dyDescent="0.25">
      <c r="A4" s="32" t="s">
        <v>121</v>
      </c>
      <c r="B4" s="77">
        <f>VLOOKUP(A4,Análisis!B:P,14,0)</f>
        <v>1490</v>
      </c>
      <c r="C4">
        <f>VLOOKUP(A4,'[1]CAMBIOS REALIZADOS'!$C:$F,3,0)</f>
        <v>3990</v>
      </c>
      <c r="D4">
        <f>VLOOKUP(A4,'[1]CAMBIOS REALIZADOS'!$C:$F,4,0)</f>
        <v>3990</v>
      </c>
      <c r="E4">
        <f t="shared" si="0"/>
        <v>-2500</v>
      </c>
      <c r="F4" s="75" t="str">
        <f t="shared" si="1"/>
        <v>Menor modelo</v>
      </c>
      <c r="G4" s="77">
        <f>VLOOKUP(A4,Análisis!B:AB,26,0)</f>
        <v>1490</v>
      </c>
      <c r="H4">
        <f>VLOOKUP(A4,'[1]CAMBIOS REALIZADOS'!$C:$I,6,0)</f>
        <v>7490</v>
      </c>
      <c r="I4">
        <f>VLOOKUP(A4,'[1]CAMBIOS REALIZADOS'!$C:$I,7,0)</f>
        <v>8990</v>
      </c>
      <c r="J4">
        <f t="shared" si="2"/>
        <v>-7500</v>
      </c>
      <c r="K4" s="75" t="str">
        <f t="shared" si="3"/>
        <v>Menor modelo</v>
      </c>
      <c r="L4" s="77">
        <f>VLOOKUP(A4,Análisis!B:AN,38,0)</f>
        <v>1490</v>
      </c>
      <c r="M4">
        <f>VLOOKUP(A4,'[1]CAMBIOS REALIZADOS'!$C:$L,9,0)</f>
        <v>9990</v>
      </c>
      <c r="N4">
        <f>VLOOKUP(A4,'[1]CAMBIOS REALIZADOS'!$C:$L,10,0)</f>
        <v>10490</v>
      </c>
      <c r="O4">
        <f t="shared" si="4"/>
        <v>-9000</v>
      </c>
      <c r="P4" s="75" t="str">
        <f t="shared" si="5"/>
        <v>Menor modelo</v>
      </c>
      <c r="Q4">
        <f t="shared" si="6"/>
        <v>0</v>
      </c>
      <c r="R4">
        <f t="shared" si="7"/>
        <v>0</v>
      </c>
      <c r="T4" s="79" t="s">
        <v>215</v>
      </c>
      <c r="U4" s="79" t="s">
        <v>374</v>
      </c>
      <c r="V4" s="79" t="s">
        <v>375</v>
      </c>
      <c r="W4" s="79" t="s">
        <v>376</v>
      </c>
    </row>
    <row r="5" spans="1:23" x14ac:dyDescent="0.25">
      <c r="A5" s="32" t="s">
        <v>134</v>
      </c>
      <c r="B5" s="77">
        <f>VLOOKUP(A5,Análisis!B:P,14,0)</f>
        <v>1490</v>
      </c>
      <c r="C5">
        <f>VLOOKUP(A5,'[1]CAMBIOS REALIZADOS'!$C:$F,3,0)</f>
        <v>3990</v>
      </c>
      <c r="D5">
        <f>VLOOKUP(A5,'[1]CAMBIOS REALIZADOS'!$C:$F,4,0)</f>
        <v>3990</v>
      </c>
      <c r="E5">
        <f t="shared" si="0"/>
        <v>-2500</v>
      </c>
      <c r="F5" s="75" t="str">
        <f t="shared" si="1"/>
        <v>Menor modelo</v>
      </c>
      <c r="G5" s="77">
        <f>VLOOKUP(A5,Análisis!B:AB,26,0)</f>
        <v>1490</v>
      </c>
      <c r="H5">
        <f>VLOOKUP(A5,'[1]CAMBIOS REALIZADOS'!$C:$I,6,0)</f>
        <v>7990</v>
      </c>
      <c r="I5">
        <f>VLOOKUP(A5,'[1]CAMBIOS REALIZADOS'!$C:$I,7,0)</f>
        <v>8990</v>
      </c>
      <c r="J5">
        <f t="shared" si="2"/>
        <v>-7500</v>
      </c>
      <c r="K5" s="75" t="str">
        <f t="shared" si="3"/>
        <v>Menor modelo</v>
      </c>
      <c r="L5" s="77">
        <f>VLOOKUP(A5,Análisis!B:AN,38,0)</f>
        <v>1490</v>
      </c>
      <c r="M5">
        <f>VLOOKUP(A5,'[1]CAMBIOS REALIZADOS'!$C:$L,9,0)</f>
        <v>9990</v>
      </c>
      <c r="N5">
        <f>VLOOKUP(A5,'[1]CAMBIOS REALIZADOS'!$C:$L,10,0)</f>
        <v>10490</v>
      </c>
      <c r="O5">
        <f t="shared" si="4"/>
        <v>-9000</v>
      </c>
      <c r="P5" s="75" t="str">
        <f t="shared" si="5"/>
        <v>Menor modelo</v>
      </c>
      <c r="Q5">
        <f t="shared" si="6"/>
        <v>0</v>
      </c>
      <c r="R5">
        <f t="shared" si="7"/>
        <v>0</v>
      </c>
      <c r="T5" s="79" t="s">
        <v>152</v>
      </c>
      <c r="U5" s="9">
        <f>COUNTIF(B:B,"Manual")</f>
        <v>2</v>
      </c>
      <c r="V5" s="9"/>
      <c r="W5" s="202">
        <f>U5/$V$8</f>
        <v>2.1505376344086023E-2</v>
      </c>
    </row>
    <row r="6" spans="1:23" x14ac:dyDescent="0.25">
      <c r="A6" s="32" t="s">
        <v>126</v>
      </c>
      <c r="B6" s="77">
        <f>VLOOKUP(A6,Análisis!B:P,14,0)</f>
        <v>1490</v>
      </c>
      <c r="C6">
        <f>VLOOKUP(A6,'[1]CAMBIOS REALIZADOS'!$C:$F,3,0)</f>
        <v>3990</v>
      </c>
      <c r="D6">
        <f>VLOOKUP(A6,'[1]CAMBIOS REALIZADOS'!$C:$F,4,0)</f>
        <v>3990</v>
      </c>
      <c r="E6">
        <f t="shared" si="0"/>
        <v>-2500</v>
      </c>
      <c r="F6" s="75" t="str">
        <f t="shared" si="1"/>
        <v>Menor modelo</v>
      </c>
      <c r="G6" s="77">
        <f>VLOOKUP(A6,Análisis!B:AB,26,0)</f>
        <v>1490</v>
      </c>
      <c r="H6">
        <f>VLOOKUP(A6,'[1]CAMBIOS REALIZADOS'!$C:$I,6,0)</f>
        <v>7790</v>
      </c>
      <c r="I6">
        <f>VLOOKUP(A6,'[1]CAMBIOS REALIZADOS'!$C:$I,7,0)</f>
        <v>8990</v>
      </c>
      <c r="J6">
        <f t="shared" si="2"/>
        <v>-7500</v>
      </c>
      <c r="K6" s="75" t="str">
        <f t="shared" si="3"/>
        <v>Menor modelo</v>
      </c>
      <c r="L6" s="77">
        <f>VLOOKUP(A6,Análisis!B:AN,38,0)</f>
        <v>1490</v>
      </c>
      <c r="M6">
        <f>VLOOKUP(A6,'[1]CAMBIOS REALIZADOS'!$C:$L,9,0)</f>
        <v>9990</v>
      </c>
      <c r="N6">
        <f>VLOOKUP(A6,'[1]CAMBIOS REALIZADOS'!$C:$L,10,0)</f>
        <v>10490</v>
      </c>
      <c r="O6">
        <f t="shared" si="4"/>
        <v>-9000</v>
      </c>
      <c r="P6" s="75" t="str">
        <f t="shared" si="5"/>
        <v>Menor modelo</v>
      </c>
      <c r="Q6">
        <f t="shared" si="6"/>
        <v>0</v>
      </c>
      <c r="R6">
        <f t="shared" si="7"/>
        <v>0</v>
      </c>
      <c r="T6" s="79" t="s">
        <v>156</v>
      </c>
      <c r="U6" s="9">
        <f>COUNTIF(G:G,"Manual")</f>
        <v>13</v>
      </c>
      <c r="V6" s="9"/>
      <c r="W6" s="202">
        <f>U6/$V$8</f>
        <v>0.13978494623655913</v>
      </c>
    </row>
    <row r="7" spans="1:23" x14ac:dyDescent="0.25">
      <c r="A7" s="32" t="s">
        <v>226</v>
      </c>
      <c r="B7" s="77">
        <f>VLOOKUP(A7,Análisis!B:P,14,0)</f>
        <v>1490</v>
      </c>
      <c r="C7">
        <f>VLOOKUP(A7,'[1]CAMBIOS REALIZADOS'!$C:$F,3,0)</f>
        <v>3990</v>
      </c>
      <c r="D7">
        <f>VLOOKUP(A7,'[1]CAMBIOS REALIZADOS'!$C:$F,4,0)</f>
        <v>3990</v>
      </c>
      <c r="E7">
        <f t="shared" si="0"/>
        <v>-2500</v>
      </c>
      <c r="F7" s="75" t="str">
        <f t="shared" si="1"/>
        <v>Menor modelo</v>
      </c>
      <c r="G7" s="77">
        <f>VLOOKUP(A7,Análisis!B:AB,26,0)</f>
        <v>1490</v>
      </c>
      <c r="H7">
        <f>VLOOKUP(A7,'[1]CAMBIOS REALIZADOS'!$C:$I,6,0)</f>
        <v>7790</v>
      </c>
      <c r="I7">
        <f>VLOOKUP(A7,'[1]CAMBIOS REALIZADOS'!$C:$I,7,0)</f>
        <v>8990</v>
      </c>
      <c r="J7">
        <f t="shared" si="2"/>
        <v>-7500</v>
      </c>
      <c r="K7" s="75" t="str">
        <f t="shared" si="3"/>
        <v>Menor modelo</v>
      </c>
      <c r="L7" s="77">
        <f>VLOOKUP(A7,Análisis!B:AN,38,0)</f>
        <v>1490</v>
      </c>
      <c r="M7">
        <f>VLOOKUP(A7,'[1]CAMBIOS REALIZADOS'!$C:$L,9,0)</f>
        <v>9990</v>
      </c>
      <c r="N7">
        <f>VLOOKUP(A7,'[1]CAMBIOS REALIZADOS'!$C:$L,10,0)</f>
        <v>10490</v>
      </c>
      <c r="O7">
        <f t="shared" si="4"/>
        <v>-9000</v>
      </c>
      <c r="P7" s="75" t="str">
        <f t="shared" si="5"/>
        <v>Menor modelo</v>
      </c>
      <c r="Q7">
        <f t="shared" si="6"/>
        <v>0</v>
      </c>
      <c r="R7">
        <f t="shared" si="7"/>
        <v>0</v>
      </c>
      <c r="T7" s="79" t="s">
        <v>154</v>
      </c>
      <c r="U7" s="9">
        <f>COUNTIF(L:L,"Manual")</f>
        <v>12</v>
      </c>
      <c r="V7" s="9"/>
      <c r="W7" s="202">
        <f>U7/$V$8</f>
        <v>0.12903225806451613</v>
      </c>
    </row>
    <row r="8" spans="1:23" x14ac:dyDescent="0.25">
      <c r="A8" s="32" t="s">
        <v>136</v>
      </c>
      <c r="B8" s="77">
        <f>VLOOKUP(A8,Análisis!B:P,14,0)</f>
        <v>1490</v>
      </c>
      <c r="C8">
        <f>VLOOKUP(A8,'[1]CAMBIOS REALIZADOS'!$C:$F,3,0)</f>
        <v>3990</v>
      </c>
      <c r="D8">
        <f>VLOOKUP(A8,'[1]CAMBIOS REALIZADOS'!$C:$F,4,0)</f>
        <v>3990</v>
      </c>
      <c r="E8">
        <f t="shared" si="0"/>
        <v>-2500</v>
      </c>
      <c r="F8" s="75" t="str">
        <f t="shared" si="1"/>
        <v>Menor modelo</v>
      </c>
      <c r="G8" s="77">
        <f>VLOOKUP(A8,Análisis!B:AB,26,0)</f>
        <v>1490</v>
      </c>
      <c r="H8">
        <f>VLOOKUP(A8,'[1]CAMBIOS REALIZADOS'!$C:$I,6,0)</f>
        <v>7790</v>
      </c>
      <c r="I8">
        <f>VLOOKUP(A8,'[1]CAMBIOS REALIZADOS'!$C:$I,7,0)</f>
        <v>8990</v>
      </c>
      <c r="J8">
        <f t="shared" si="2"/>
        <v>-7500</v>
      </c>
      <c r="K8" s="75" t="str">
        <f t="shared" si="3"/>
        <v>Menor modelo</v>
      </c>
      <c r="L8" s="77">
        <f>VLOOKUP(A8,Análisis!B:AN,38,0)</f>
        <v>1490</v>
      </c>
      <c r="M8">
        <f>VLOOKUP(A8,'[1]CAMBIOS REALIZADOS'!$C:$L,9,0)</f>
        <v>9990</v>
      </c>
      <c r="N8">
        <f>VLOOKUP(A8,'[1]CAMBIOS REALIZADOS'!$C:$L,10,0)</f>
        <v>10490</v>
      </c>
      <c r="O8">
        <f t="shared" si="4"/>
        <v>-9000</v>
      </c>
      <c r="P8" s="75" t="str">
        <f t="shared" si="5"/>
        <v>Menor modelo</v>
      </c>
      <c r="Q8">
        <f t="shared" si="6"/>
        <v>0</v>
      </c>
      <c r="R8">
        <f t="shared" si="7"/>
        <v>0</v>
      </c>
      <c r="T8" s="79" t="s">
        <v>377</v>
      </c>
      <c r="U8" s="9">
        <f>SUM(U5:U7)</f>
        <v>27</v>
      </c>
      <c r="V8" s="9">
        <v>93</v>
      </c>
      <c r="W8" s="202">
        <f>U8/$V$8</f>
        <v>0.29032258064516131</v>
      </c>
    </row>
    <row r="9" spans="1:23" x14ac:dyDescent="0.25">
      <c r="A9" s="32" t="s">
        <v>116</v>
      </c>
      <c r="B9" s="77">
        <f>VLOOKUP(A9,Análisis!B:P,14,0)</f>
        <v>1490</v>
      </c>
      <c r="C9">
        <f>VLOOKUP(A9,'[1]CAMBIOS REALIZADOS'!$C:$F,3,0)</f>
        <v>3990</v>
      </c>
      <c r="D9">
        <f>VLOOKUP(A9,'[1]CAMBIOS REALIZADOS'!$C:$F,4,0)</f>
        <v>3990</v>
      </c>
      <c r="E9">
        <f t="shared" si="0"/>
        <v>-2500</v>
      </c>
      <c r="F9" s="75" t="str">
        <f t="shared" si="1"/>
        <v>Menor modelo</v>
      </c>
      <c r="G9" s="77">
        <f>VLOOKUP(A9,Análisis!B:AB,26,0)</f>
        <v>1490</v>
      </c>
      <c r="H9">
        <f>VLOOKUP(A9,'[1]CAMBIOS REALIZADOS'!$C:$I,6,0)</f>
        <v>7490</v>
      </c>
      <c r="I9">
        <f>VLOOKUP(A9,'[1]CAMBIOS REALIZADOS'!$C:$I,7,0)</f>
        <v>8990</v>
      </c>
      <c r="J9">
        <f t="shared" si="2"/>
        <v>-7500</v>
      </c>
      <c r="K9" s="75" t="str">
        <f t="shared" si="3"/>
        <v>Menor modelo</v>
      </c>
      <c r="L9" s="77">
        <f>VLOOKUP(A9,Análisis!B:AN,38,0)</f>
        <v>1490</v>
      </c>
      <c r="M9">
        <f>VLOOKUP(A9,'[1]CAMBIOS REALIZADOS'!$C:$L,9,0)</f>
        <v>9990</v>
      </c>
      <c r="N9">
        <f>VLOOKUP(A9,'[1]CAMBIOS REALIZADOS'!$C:$L,10,0)</f>
        <v>10490</v>
      </c>
      <c r="O9">
        <f t="shared" si="4"/>
        <v>-9000</v>
      </c>
      <c r="P9" s="75" t="str">
        <f t="shared" si="5"/>
        <v>Menor modelo</v>
      </c>
      <c r="Q9">
        <f t="shared" si="6"/>
        <v>0</v>
      </c>
      <c r="R9">
        <f t="shared" si="7"/>
        <v>0</v>
      </c>
    </row>
    <row r="10" spans="1:23" x14ac:dyDescent="0.25">
      <c r="A10" s="32" t="s">
        <v>147</v>
      </c>
      <c r="B10" s="77">
        <f>VLOOKUP(A10,Análisis!B:P,14,0)</f>
        <v>1490</v>
      </c>
      <c r="C10">
        <f>VLOOKUP(A10,'[1]CAMBIOS REALIZADOS'!$C:$F,3,0)</f>
        <v>3990</v>
      </c>
      <c r="D10">
        <f>VLOOKUP(A10,'[1]CAMBIOS REALIZADOS'!$C:$F,4,0)</f>
        <v>3990</v>
      </c>
      <c r="E10">
        <f t="shared" si="0"/>
        <v>-2500</v>
      </c>
      <c r="F10" s="75" t="str">
        <f t="shared" si="1"/>
        <v>Menor modelo</v>
      </c>
      <c r="G10" s="77">
        <f>VLOOKUP(A10,Análisis!B:AB,26,0)</f>
        <v>1490</v>
      </c>
      <c r="H10">
        <f>VLOOKUP(A10,'[1]CAMBIOS REALIZADOS'!$C:$I,6,0)</f>
        <v>7490</v>
      </c>
      <c r="I10">
        <f>VLOOKUP(A10,'[1]CAMBIOS REALIZADOS'!$C:$I,7,0)</f>
        <v>8990</v>
      </c>
      <c r="J10">
        <f t="shared" si="2"/>
        <v>-7500</v>
      </c>
      <c r="K10" s="75" t="str">
        <f t="shared" si="3"/>
        <v>Menor modelo</v>
      </c>
      <c r="L10" s="77">
        <f>VLOOKUP(A10,Análisis!B:AN,38,0)</f>
        <v>1490</v>
      </c>
      <c r="M10">
        <f>VLOOKUP(A10,'[1]CAMBIOS REALIZADOS'!$C:$L,9,0)</f>
        <v>9990</v>
      </c>
      <c r="N10">
        <f>VLOOKUP(A10,'[1]CAMBIOS REALIZADOS'!$C:$L,10,0)</f>
        <v>10490</v>
      </c>
      <c r="O10">
        <f t="shared" si="4"/>
        <v>-9000</v>
      </c>
      <c r="P10" s="75" t="str">
        <f t="shared" si="5"/>
        <v>Menor modelo</v>
      </c>
      <c r="Q10">
        <f t="shared" si="6"/>
        <v>0</v>
      </c>
      <c r="R10">
        <f t="shared" si="7"/>
        <v>0</v>
      </c>
      <c r="T10" s="79" t="s">
        <v>215</v>
      </c>
      <c r="U10" s="79" t="s">
        <v>378</v>
      </c>
      <c r="V10" s="79" t="s">
        <v>379</v>
      </c>
      <c r="W10" s="79" t="s">
        <v>380</v>
      </c>
    </row>
    <row r="11" spans="1:23" x14ac:dyDescent="0.25">
      <c r="A11" s="32" t="s">
        <v>135</v>
      </c>
      <c r="B11" s="77">
        <f>VLOOKUP(A11,Análisis!B:P,14,0)</f>
        <v>1490</v>
      </c>
      <c r="C11">
        <f>VLOOKUP(A11,'[1]CAMBIOS REALIZADOS'!$C:$F,3,0)</f>
        <v>3990</v>
      </c>
      <c r="D11">
        <f>VLOOKUP(A11,'[1]CAMBIOS REALIZADOS'!$C:$F,4,0)</f>
        <v>3990</v>
      </c>
      <c r="E11">
        <f t="shared" si="0"/>
        <v>-2500</v>
      </c>
      <c r="F11" s="75" t="str">
        <f t="shared" si="1"/>
        <v>Menor modelo</v>
      </c>
      <c r="G11" s="77">
        <f>VLOOKUP(A11,Análisis!B:AB,26,0)</f>
        <v>1490</v>
      </c>
      <c r="H11">
        <f>VLOOKUP(A11,'[1]CAMBIOS REALIZADOS'!$C:$I,6,0)</f>
        <v>7490</v>
      </c>
      <c r="I11">
        <f>VLOOKUP(A11,'[1]CAMBIOS REALIZADOS'!$C:$I,7,0)</f>
        <v>8990</v>
      </c>
      <c r="J11">
        <f t="shared" si="2"/>
        <v>-7500</v>
      </c>
      <c r="K11" s="75" t="str">
        <f t="shared" si="3"/>
        <v>Menor modelo</v>
      </c>
      <c r="L11" s="77">
        <f>VLOOKUP(A11,Análisis!B:AN,38,0)</f>
        <v>1490</v>
      </c>
      <c r="M11">
        <f>VLOOKUP(A11,'[1]CAMBIOS REALIZADOS'!$C:$L,9,0)</f>
        <v>9990</v>
      </c>
      <c r="N11">
        <f>VLOOKUP(A11,'[1]CAMBIOS REALIZADOS'!$C:$L,10,0)</f>
        <v>10490</v>
      </c>
      <c r="O11">
        <f t="shared" si="4"/>
        <v>-9000</v>
      </c>
      <c r="P11" s="75" t="str">
        <f t="shared" si="5"/>
        <v>Menor modelo</v>
      </c>
      <c r="Q11">
        <f t="shared" si="6"/>
        <v>0</v>
      </c>
      <c r="R11">
        <f t="shared" si="7"/>
        <v>0</v>
      </c>
      <c r="T11" s="79" t="s">
        <v>152</v>
      </c>
      <c r="U11" s="126">
        <f>SUMIF(F:F,"Mayor modelo",E:E)</f>
        <v>0</v>
      </c>
      <c r="V11" s="126">
        <f>SUMIF(F:F,"Menor modelo",E:E)</f>
        <v>-263500</v>
      </c>
      <c r="W11" s="126" t="e">
        <f>SUM(E3:E71)</f>
        <v>#N/A</v>
      </c>
    </row>
    <row r="12" spans="1:23" x14ac:dyDescent="0.25">
      <c r="A12" s="32" t="s">
        <v>233</v>
      </c>
      <c r="B12" s="77">
        <f>VLOOKUP(A12,Análisis!B:P,14,0)</f>
        <v>1490</v>
      </c>
      <c r="C12">
        <f>VLOOKUP(A12,'[1]CAMBIOS REALIZADOS'!$C:$F,3,0)</f>
        <v>3990</v>
      </c>
      <c r="D12">
        <f>VLOOKUP(A12,'[1]CAMBIOS REALIZADOS'!$C:$F,4,0)</f>
        <v>3990</v>
      </c>
      <c r="E12">
        <f t="shared" si="0"/>
        <v>-2500</v>
      </c>
      <c r="F12" s="75" t="str">
        <f t="shared" si="1"/>
        <v>Menor modelo</v>
      </c>
      <c r="G12" s="77">
        <f>VLOOKUP(A12,Análisis!B:AB,26,0)</f>
        <v>1490</v>
      </c>
      <c r="H12">
        <f>VLOOKUP(A12,'[1]CAMBIOS REALIZADOS'!$C:$I,6,0)</f>
        <v>7790</v>
      </c>
      <c r="I12">
        <f>VLOOKUP(A12,'[1]CAMBIOS REALIZADOS'!$C:$I,7,0)</f>
        <v>8990</v>
      </c>
      <c r="J12">
        <f t="shared" si="2"/>
        <v>-7500</v>
      </c>
      <c r="K12" s="75" t="str">
        <f t="shared" si="3"/>
        <v>Menor modelo</v>
      </c>
      <c r="L12" s="77">
        <f>VLOOKUP(A12,Análisis!B:AN,38,0)</f>
        <v>1490</v>
      </c>
      <c r="M12">
        <f>VLOOKUP(A12,'[1]CAMBIOS REALIZADOS'!$C:$L,9,0)</f>
        <v>9990</v>
      </c>
      <c r="N12">
        <f>VLOOKUP(A12,'[1]CAMBIOS REALIZADOS'!$C:$L,10,0)</f>
        <v>10490</v>
      </c>
      <c r="O12">
        <f t="shared" si="4"/>
        <v>-9000</v>
      </c>
      <c r="P12" s="75" t="str">
        <f t="shared" si="5"/>
        <v>Menor modelo</v>
      </c>
      <c r="Q12">
        <f t="shared" si="6"/>
        <v>0</v>
      </c>
      <c r="R12">
        <f t="shared" si="7"/>
        <v>0</v>
      </c>
      <c r="T12" s="79" t="s">
        <v>156</v>
      </c>
      <c r="U12" s="126">
        <f>SUMIF(K:K,"Mayor modelo",J:J)</f>
        <v>0</v>
      </c>
      <c r="V12" s="126">
        <f>SUMIF(K:K,"Menor modelo",J:J)</f>
        <v>-574500</v>
      </c>
      <c r="W12" s="126" t="e">
        <f>SUM(J3:J71)</f>
        <v>#N/A</v>
      </c>
    </row>
    <row r="13" spans="1:23" x14ac:dyDescent="0.25">
      <c r="A13" s="32" t="s">
        <v>143</v>
      </c>
      <c r="B13" s="77">
        <f>VLOOKUP(A13,Análisis!B:P,14,0)</f>
        <v>1490</v>
      </c>
      <c r="C13">
        <f>VLOOKUP(A13,'[1]CAMBIOS REALIZADOS'!$C:$F,3,0)</f>
        <v>4990</v>
      </c>
      <c r="D13">
        <f>VLOOKUP(A13,'[1]CAMBIOS REALIZADOS'!$C:$F,4,0)</f>
        <v>4490</v>
      </c>
      <c r="E13">
        <f t="shared" si="0"/>
        <v>-3000</v>
      </c>
      <c r="F13" s="75" t="str">
        <f t="shared" si="1"/>
        <v>Menor modelo</v>
      </c>
      <c r="G13" s="77">
        <f>VLOOKUP(A13,Análisis!B:AB,26,0)</f>
        <v>1490</v>
      </c>
      <c r="H13">
        <f>VLOOKUP(A13,'[1]CAMBIOS REALIZADOS'!$C:$I,6,0)</f>
        <v>7790</v>
      </c>
      <c r="I13">
        <f>VLOOKUP(A13,'[1]CAMBIOS REALIZADOS'!$C:$I,7,0)</f>
        <v>8490</v>
      </c>
      <c r="J13">
        <f t="shared" si="2"/>
        <v>-7000</v>
      </c>
      <c r="K13" s="75" t="str">
        <f t="shared" si="3"/>
        <v>Menor modelo</v>
      </c>
      <c r="L13" s="77">
        <f>VLOOKUP(A13,Análisis!B:AN,38,0)</f>
        <v>1490</v>
      </c>
      <c r="M13">
        <f>VLOOKUP(A13,'[1]CAMBIOS REALIZADOS'!$C:$L,9,0)</f>
        <v>9990</v>
      </c>
      <c r="N13">
        <f>VLOOKUP(A13,'[1]CAMBIOS REALIZADOS'!$C:$L,10,0)</f>
        <v>9490</v>
      </c>
      <c r="O13">
        <f t="shared" si="4"/>
        <v>-8000</v>
      </c>
      <c r="P13" s="75" t="str">
        <f t="shared" si="5"/>
        <v>Menor modelo</v>
      </c>
      <c r="Q13">
        <f t="shared" si="6"/>
        <v>0</v>
      </c>
      <c r="R13">
        <f t="shared" si="7"/>
        <v>0</v>
      </c>
      <c r="T13" s="79" t="s">
        <v>154</v>
      </c>
      <c r="U13" s="126">
        <f>SUMIF(P:P,"Mayor modelo",O:O)</f>
        <v>0</v>
      </c>
      <c r="V13" s="126">
        <f>SUMIF(P:P,"Menor modelo",O:O)</f>
        <v>-779500</v>
      </c>
      <c r="W13" s="126">
        <f>SUM(O3:O71)</f>
        <v>-779500</v>
      </c>
    </row>
    <row r="14" spans="1:23" x14ac:dyDescent="0.25">
      <c r="A14" s="32" t="s">
        <v>141</v>
      </c>
      <c r="B14" s="77">
        <f>VLOOKUP(A14,Análisis!B:P,14,0)</f>
        <v>1490</v>
      </c>
      <c r="C14">
        <f>VLOOKUP(A14,'[1]CAMBIOS REALIZADOS'!$C:$F,3,0)</f>
        <v>3990</v>
      </c>
      <c r="D14">
        <f>VLOOKUP(A14,'[1]CAMBIOS REALIZADOS'!$C:$F,4,0)</f>
        <v>3990</v>
      </c>
      <c r="E14">
        <f t="shared" si="0"/>
        <v>-2500</v>
      </c>
      <c r="F14" s="75" t="str">
        <f t="shared" si="1"/>
        <v>Menor modelo</v>
      </c>
      <c r="G14" s="77">
        <f>VLOOKUP(A14,Análisis!B:AB,26,0)</f>
        <v>1490</v>
      </c>
      <c r="H14">
        <f>VLOOKUP(A14,'[1]CAMBIOS REALIZADOS'!$C:$I,6,0)</f>
        <v>7790</v>
      </c>
      <c r="I14">
        <f>VLOOKUP(A14,'[1]CAMBIOS REALIZADOS'!$C:$I,7,0)</f>
        <v>8990</v>
      </c>
      <c r="J14">
        <f t="shared" si="2"/>
        <v>-7500</v>
      </c>
      <c r="K14" s="75" t="str">
        <f t="shared" si="3"/>
        <v>Menor modelo</v>
      </c>
      <c r="L14" s="77">
        <f>VLOOKUP(A14,Análisis!B:AN,38,0)</f>
        <v>1490</v>
      </c>
      <c r="M14">
        <f>VLOOKUP(A14,'[1]CAMBIOS REALIZADOS'!$C:$L,9,0)</f>
        <v>9990</v>
      </c>
      <c r="N14">
        <f>VLOOKUP(A14,'[1]CAMBIOS REALIZADOS'!$C:$L,10,0)</f>
        <v>10490</v>
      </c>
      <c r="O14">
        <f t="shared" si="4"/>
        <v>-9000</v>
      </c>
      <c r="P14" s="75" t="str">
        <f t="shared" si="5"/>
        <v>Menor modelo</v>
      </c>
      <c r="Q14">
        <f t="shared" si="6"/>
        <v>0</v>
      </c>
      <c r="R14">
        <f t="shared" si="7"/>
        <v>0</v>
      </c>
      <c r="T14" s="79" t="s">
        <v>377</v>
      </c>
      <c r="U14" s="126">
        <f>SUM(U11:U13)</f>
        <v>0</v>
      </c>
      <c r="V14" s="126">
        <f>SUM(V11:V13)</f>
        <v>-1617500</v>
      </c>
      <c r="W14" s="126" t="e">
        <f>SUM(W11:W13)</f>
        <v>#N/A</v>
      </c>
    </row>
    <row r="15" spans="1:23" x14ac:dyDescent="0.25">
      <c r="A15" s="32" t="s">
        <v>137</v>
      </c>
      <c r="B15" s="77">
        <f>VLOOKUP(A15,Análisis!B:P,14,0)</f>
        <v>1490</v>
      </c>
      <c r="C15">
        <f>VLOOKUP(A15,'[1]CAMBIOS REALIZADOS'!$C:$F,3,0)</f>
        <v>3990</v>
      </c>
      <c r="D15">
        <f>VLOOKUP(A15,'[1]CAMBIOS REALIZADOS'!$C:$F,4,0)</f>
        <v>3990</v>
      </c>
      <c r="E15">
        <f t="shared" si="0"/>
        <v>-2500</v>
      </c>
      <c r="F15" s="75" t="str">
        <f t="shared" si="1"/>
        <v>Menor modelo</v>
      </c>
      <c r="G15" s="77">
        <f>VLOOKUP(A15,Análisis!B:AB,26,0)</f>
        <v>1490</v>
      </c>
      <c r="H15">
        <f>VLOOKUP(A15,'[1]CAMBIOS REALIZADOS'!$C:$I,6,0)</f>
        <v>7790</v>
      </c>
      <c r="I15">
        <f>VLOOKUP(A15,'[1]CAMBIOS REALIZADOS'!$C:$I,7,0)</f>
        <v>8990</v>
      </c>
      <c r="J15">
        <f t="shared" si="2"/>
        <v>-7500</v>
      </c>
      <c r="K15" s="75" t="str">
        <f t="shared" si="3"/>
        <v>Menor modelo</v>
      </c>
      <c r="L15" s="77">
        <f>VLOOKUP(A15,Análisis!B:AN,38,0)</f>
        <v>1490</v>
      </c>
      <c r="M15">
        <f>VLOOKUP(A15,'[1]CAMBIOS REALIZADOS'!$C:$L,9,0)</f>
        <v>9990</v>
      </c>
      <c r="N15">
        <f>VLOOKUP(A15,'[1]CAMBIOS REALIZADOS'!$C:$L,10,0)</f>
        <v>10490</v>
      </c>
      <c r="O15">
        <f t="shared" si="4"/>
        <v>-9000</v>
      </c>
      <c r="P15" s="75" t="str">
        <f t="shared" si="5"/>
        <v>Menor modelo</v>
      </c>
      <c r="Q15">
        <f t="shared" si="6"/>
        <v>0</v>
      </c>
      <c r="R15">
        <f t="shared" si="7"/>
        <v>0</v>
      </c>
      <c r="T15" s="80" t="s">
        <v>381</v>
      </c>
      <c r="V15" s="203"/>
    </row>
    <row r="16" spans="1:23" x14ac:dyDescent="0.25">
      <c r="A16" s="32" t="s">
        <v>109</v>
      </c>
      <c r="B16" s="77">
        <f>VLOOKUP(A16,Análisis!B:P,14,0)</f>
        <v>1490</v>
      </c>
      <c r="C16">
        <f>VLOOKUP(A16,'[1]CAMBIOS REALIZADOS'!$C:$F,3,0)</f>
        <v>3990</v>
      </c>
      <c r="D16">
        <f>VLOOKUP(A16,'[1]CAMBIOS REALIZADOS'!$C:$F,4,0)</f>
        <v>4490</v>
      </c>
      <c r="E16">
        <f t="shared" si="0"/>
        <v>-3000</v>
      </c>
      <c r="F16" s="75" t="str">
        <f t="shared" si="1"/>
        <v>Menor modelo</v>
      </c>
      <c r="G16" s="77">
        <f>VLOOKUP(A16,Análisis!B:AB,26,0)</f>
        <v>1490</v>
      </c>
      <c r="H16">
        <f>VLOOKUP(A16,'[1]CAMBIOS REALIZADOS'!$C:$I,6,0)</f>
        <v>7990</v>
      </c>
      <c r="I16">
        <f>VLOOKUP(A16,'[1]CAMBIOS REALIZADOS'!$C:$I,7,0)</f>
        <v>9990</v>
      </c>
      <c r="J16">
        <f t="shared" si="2"/>
        <v>-8500</v>
      </c>
      <c r="K16" s="75" t="str">
        <f t="shared" si="3"/>
        <v>Menor modelo</v>
      </c>
      <c r="L16" s="77">
        <f>VLOOKUP(A16,Análisis!B:AN,38,0)</f>
        <v>1490</v>
      </c>
      <c r="M16">
        <f>VLOOKUP(A16,'[1]CAMBIOS REALIZADOS'!$C:$L,9,0)</f>
        <v>10990</v>
      </c>
      <c r="N16">
        <f>VLOOKUP(A16,'[1]CAMBIOS REALIZADOS'!$C:$L,10,0)</f>
        <v>11990</v>
      </c>
      <c r="O16">
        <f t="shared" si="4"/>
        <v>-10500</v>
      </c>
      <c r="P16" s="75" t="str">
        <f t="shared" si="5"/>
        <v>Menor modelo</v>
      </c>
      <c r="Q16">
        <f t="shared" si="6"/>
        <v>0</v>
      </c>
      <c r="R16">
        <f t="shared" si="7"/>
        <v>0</v>
      </c>
    </row>
    <row r="17" spans="1:22" x14ac:dyDescent="0.25">
      <c r="A17" s="32" t="s">
        <v>139</v>
      </c>
      <c r="B17" s="77">
        <f>VLOOKUP(A17,Análisis!B:P,14,0)</f>
        <v>1490</v>
      </c>
      <c r="C17">
        <f>VLOOKUP(A17,'[1]CAMBIOS REALIZADOS'!$C:$F,3,0)</f>
        <v>3990</v>
      </c>
      <c r="D17">
        <f>VLOOKUP(A17,'[1]CAMBIOS REALIZADOS'!$C:$F,4,0)</f>
        <v>3990</v>
      </c>
      <c r="E17">
        <f t="shared" si="0"/>
        <v>-2500</v>
      </c>
      <c r="F17" s="75" t="str">
        <f t="shared" si="1"/>
        <v>Menor modelo</v>
      </c>
      <c r="G17" s="77">
        <f>VLOOKUP(A17,Análisis!B:AB,26,0)</f>
        <v>1490</v>
      </c>
      <c r="H17">
        <f>VLOOKUP(A17,'[1]CAMBIOS REALIZADOS'!$C:$I,6,0)</f>
        <v>7490</v>
      </c>
      <c r="I17">
        <f>VLOOKUP(A17,'[1]CAMBIOS REALIZADOS'!$C:$I,7,0)</f>
        <v>8990</v>
      </c>
      <c r="J17">
        <f t="shared" si="2"/>
        <v>-7500</v>
      </c>
      <c r="K17" s="75" t="str">
        <f t="shared" si="3"/>
        <v>Menor modelo</v>
      </c>
      <c r="L17" s="77">
        <f>VLOOKUP(A17,Análisis!B:AN,38,0)</f>
        <v>1490</v>
      </c>
      <c r="M17">
        <f>VLOOKUP(A17,'[1]CAMBIOS REALIZADOS'!$C:$L,9,0)</f>
        <v>9990</v>
      </c>
      <c r="N17">
        <f>VLOOKUP(A17,'[1]CAMBIOS REALIZADOS'!$C:$L,10,0)</f>
        <v>10490</v>
      </c>
      <c r="O17">
        <f t="shared" si="4"/>
        <v>-9000</v>
      </c>
      <c r="P17" s="75" t="str">
        <f t="shared" si="5"/>
        <v>Menor modelo</v>
      </c>
      <c r="Q17">
        <f t="shared" si="6"/>
        <v>0</v>
      </c>
      <c r="R17">
        <f t="shared" si="7"/>
        <v>0</v>
      </c>
      <c r="T17" s="79" t="s">
        <v>215</v>
      </c>
      <c r="U17" s="79" t="s">
        <v>382</v>
      </c>
      <c r="V17" s="204" t="s">
        <v>212</v>
      </c>
    </row>
    <row r="18" spans="1:22" x14ac:dyDescent="0.25">
      <c r="A18" s="32" t="s">
        <v>122</v>
      </c>
      <c r="B18" s="77">
        <f>VLOOKUP(A18,Análisis!B:P,14,0)</f>
        <v>1490</v>
      </c>
      <c r="C18">
        <f>VLOOKUP(A18,'[1]CAMBIOS REALIZADOS'!$C:$F,3,0)</f>
        <v>3990</v>
      </c>
      <c r="D18">
        <f>VLOOKUP(A18,'[1]CAMBIOS REALIZADOS'!$C:$F,4,0)</f>
        <v>3990</v>
      </c>
      <c r="E18">
        <f t="shared" si="0"/>
        <v>-2500</v>
      </c>
      <c r="F18" s="75" t="str">
        <f t="shared" si="1"/>
        <v>Menor modelo</v>
      </c>
      <c r="G18" s="77">
        <f>VLOOKUP(A18,Análisis!B:AB,26,0)</f>
        <v>1490</v>
      </c>
      <c r="H18">
        <f>VLOOKUP(A18,'[1]CAMBIOS REALIZADOS'!$C:$I,6,0)</f>
        <v>7490</v>
      </c>
      <c r="I18">
        <f>VLOOKUP(A18,'[1]CAMBIOS REALIZADOS'!$C:$I,7,0)</f>
        <v>8990</v>
      </c>
      <c r="J18">
        <f t="shared" si="2"/>
        <v>-7500</v>
      </c>
      <c r="K18" s="75" t="str">
        <f t="shared" si="3"/>
        <v>Menor modelo</v>
      </c>
      <c r="L18" s="77">
        <f>VLOOKUP(A18,Análisis!B:AN,38,0)</f>
        <v>1490</v>
      </c>
      <c r="M18">
        <f>VLOOKUP(A18,'[1]CAMBIOS REALIZADOS'!$C:$L,9,0)</f>
        <v>9990</v>
      </c>
      <c r="N18">
        <f>VLOOKUP(A18,'[1]CAMBIOS REALIZADOS'!$C:$L,10,0)</f>
        <v>10490</v>
      </c>
      <c r="O18">
        <f t="shared" si="4"/>
        <v>-9000</v>
      </c>
      <c r="P18" s="75" t="str">
        <f t="shared" si="5"/>
        <v>Menor modelo</v>
      </c>
      <c r="Q18">
        <f t="shared" si="6"/>
        <v>0</v>
      </c>
      <c r="R18">
        <f t="shared" si="7"/>
        <v>0</v>
      </c>
      <c r="T18" s="79" t="s">
        <v>152</v>
      </c>
      <c r="U18" s="205" t="e">
        <f>MAX(E3:E71)</f>
        <v>#N/A</v>
      </c>
      <c r="V18" s="126"/>
    </row>
    <row r="19" spans="1:22" x14ac:dyDescent="0.25">
      <c r="A19" s="32" t="s">
        <v>119</v>
      </c>
      <c r="B19" s="77">
        <f>VLOOKUP(A19,Análisis!B:P,14,0)</f>
        <v>1490</v>
      </c>
      <c r="C19">
        <f>VLOOKUP(A19,'[1]CAMBIOS REALIZADOS'!$C:$F,3,0)</f>
        <v>3990</v>
      </c>
      <c r="D19">
        <f>VLOOKUP(A19,'[1]CAMBIOS REALIZADOS'!$C:$F,4,0)</f>
        <v>3990</v>
      </c>
      <c r="E19">
        <f t="shared" si="0"/>
        <v>-2500</v>
      </c>
      <c r="F19" s="75" t="str">
        <f t="shared" si="1"/>
        <v>Menor modelo</v>
      </c>
      <c r="G19" s="77">
        <f>VLOOKUP(A19,Análisis!B:AB,26,0)</f>
        <v>1490</v>
      </c>
      <c r="H19">
        <f>VLOOKUP(A19,'[1]CAMBIOS REALIZADOS'!$C:$I,6,0)</f>
        <v>7790</v>
      </c>
      <c r="I19">
        <f>VLOOKUP(A19,'[1]CAMBIOS REALIZADOS'!$C:$I,7,0)</f>
        <v>8990</v>
      </c>
      <c r="J19">
        <f t="shared" si="2"/>
        <v>-7500</v>
      </c>
      <c r="K19" s="75" t="str">
        <f t="shared" si="3"/>
        <v>Menor modelo</v>
      </c>
      <c r="L19" s="77">
        <f>VLOOKUP(A19,Análisis!B:AN,38,0)</f>
        <v>1490</v>
      </c>
      <c r="M19">
        <f>VLOOKUP(A19,'[1]CAMBIOS REALIZADOS'!$C:$L,9,0)</f>
        <v>9990</v>
      </c>
      <c r="N19">
        <f>VLOOKUP(A19,'[1]CAMBIOS REALIZADOS'!$C:$L,10,0)</f>
        <v>10490</v>
      </c>
      <c r="O19">
        <f t="shared" si="4"/>
        <v>-9000</v>
      </c>
      <c r="P19" s="75" t="str">
        <f t="shared" si="5"/>
        <v>Menor modelo</v>
      </c>
      <c r="Q19">
        <f t="shared" si="6"/>
        <v>0</v>
      </c>
      <c r="R19">
        <f t="shared" si="7"/>
        <v>0</v>
      </c>
      <c r="T19" s="79" t="s">
        <v>156</v>
      </c>
      <c r="U19" s="205" t="e">
        <f>MAX(J3:J71)</f>
        <v>#N/A</v>
      </c>
      <c r="V19" s="9"/>
    </row>
    <row r="20" spans="1:22" x14ac:dyDescent="0.25">
      <c r="A20" s="32" t="s">
        <v>113</v>
      </c>
      <c r="B20" s="77">
        <f>VLOOKUP(A20,Análisis!B:P,14,0)</f>
        <v>1490</v>
      </c>
      <c r="C20">
        <f>VLOOKUP(A20,'[1]CAMBIOS REALIZADOS'!$C:$F,3,0)</f>
        <v>3990</v>
      </c>
      <c r="D20">
        <f>VLOOKUP(A20,'[1]CAMBIOS REALIZADOS'!$C:$F,4,0)</f>
        <v>3990</v>
      </c>
      <c r="E20">
        <f t="shared" si="0"/>
        <v>-2500</v>
      </c>
      <c r="F20" s="75" t="str">
        <f t="shared" si="1"/>
        <v>Menor modelo</v>
      </c>
      <c r="G20" s="77">
        <f>VLOOKUP(A20,Análisis!B:AB,26,0)</f>
        <v>1490</v>
      </c>
      <c r="H20">
        <f>VLOOKUP(A20,'[1]CAMBIOS REALIZADOS'!$C:$I,6,0)</f>
        <v>7490</v>
      </c>
      <c r="I20">
        <f>VLOOKUP(A20,'[1]CAMBIOS REALIZADOS'!$C:$I,7,0)</f>
        <v>8990</v>
      </c>
      <c r="J20">
        <f t="shared" si="2"/>
        <v>-7500</v>
      </c>
      <c r="K20" s="75" t="str">
        <f t="shared" si="3"/>
        <v>Menor modelo</v>
      </c>
      <c r="L20" s="77">
        <f>VLOOKUP(A20,Análisis!B:AN,38,0)</f>
        <v>1490</v>
      </c>
      <c r="M20">
        <f>VLOOKUP(A20,'[1]CAMBIOS REALIZADOS'!$C:$L,9,0)</f>
        <v>9990</v>
      </c>
      <c r="N20">
        <f>VLOOKUP(A20,'[1]CAMBIOS REALIZADOS'!$C:$L,10,0)</f>
        <v>10490</v>
      </c>
      <c r="O20">
        <f t="shared" si="4"/>
        <v>-9000</v>
      </c>
      <c r="P20" s="75" t="str">
        <f t="shared" si="5"/>
        <v>Menor modelo</v>
      </c>
      <c r="Q20">
        <f t="shared" si="6"/>
        <v>0</v>
      </c>
      <c r="R20">
        <f t="shared" si="7"/>
        <v>0</v>
      </c>
      <c r="T20" s="79" t="s">
        <v>154</v>
      </c>
      <c r="U20" s="205">
        <f>MAX(O3:O71)</f>
        <v>0</v>
      </c>
      <c r="V20" s="9"/>
    </row>
    <row r="21" spans="1:22" x14ac:dyDescent="0.25">
      <c r="A21" s="32" t="s">
        <v>138</v>
      </c>
      <c r="B21" s="77">
        <f>VLOOKUP(A21,Análisis!B:P,14,0)</f>
        <v>1490</v>
      </c>
      <c r="C21">
        <f>VLOOKUP(A21,'[1]CAMBIOS REALIZADOS'!$C:$F,3,0)</f>
        <v>3990</v>
      </c>
      <c r="D21">
        <f>VLOOKUP(A21,'[1]CAMBIOS REALIZADOS'!$C:$F,4,0)</f>
        <v>3990</v>
      </c>
      <c r="E21">
        <f t="shared" si="0"/>
        <v>-2500</v>
      </c>
      <c r="F21" s="75" t="str">
        <f t="shared" si="1"/>
        <v>Menor modelo</v>
      </c>
      <c r="G21" s="77">
        <f>VLOOKUP(A21,Análisis!B:AB,26,0)</f>
        <v>1490</v>
      </c>
      <c r="H21">
        <f>VLOOKUP(A21,'[1]CAMBIOS REALIZADOS'!$C:$I,6,0)</f>
        <v>7490</v>
      </c>
      <c r="I21">
        <f>VLOOKUP(A21,'[1]CAMBIOS REALIZADOS'!$C:$I,7,0)</f>
        <v>8990</v>
      </c>
      <c r="J21">
        <f t="shared" si="2"/>
        <v>-7500</v>
      </c>
      <c r="K21" s="75" t="str">
        <f t="shared" si="3"/>
        <v>Menor modelo</v>
      </c>
      <c r="L21" s="77">
        <f>VLOOKUP(A21,Análisis!B:AN,38,0)</f>
        <v>1490</v>
      </c>
      <c r="M21">
        <f>VLOOKUP(A21,'[1]CAMBIOS REALIZADOS'!$C:$L,9,0)</f>
        <v>9990</v>
      </c>
      <c r="N21">
        <f>VLOOKUP(A21,'[1]CAMBIOS REALIZADOS'!$C:$L,10,0)</f>
        <v>10490</v>
      </c>
      <c r="O21">
        <f t="shared" si="4"/>
        <v>-9000</v>
      </c>
      <c r="P21" s="75" t="str">
        <f t="shared" si="5"/>
        <v>Menor modelo</v>
      </c>
      <c r="Q21">
        <f t="shared" si="6"/>
        <v>0</v>
      </c>
      <c r="R21">
        <f t="shared" si="7"/>
        <v>0</v>
      </c>
      <c r="T21" s="79" t="s">
        <v>152</v>
      </c>
      <c r="U21" s="205" t="e">
        <f>MIN(E3:E71)</f>
        <v>#N/A</v>
      </c>
      <c r="V21" s="126"/>
    </row>
    <row r="22" spans="1:22" x14ac:dyDescent="0.25">
      <c r="A22" s="32" t="s">
        <v>140</v>
      </c>
      <c r="B22" s="77">
        <f>VLOOKUP(A22,Análisis!B:P,14,0)</f>
        <v>1490</v>
      </c>
      <c r="C22">
        <f>VLOOKUP(A22,'[1]CAMBIOS REALIZADOS'!$C:$F,3,0)</f>
        <v>3990</v>
      </c>
      <c r="D22">
        <f>VLOOKUP(A22,'[1]CAMBIOS REALIZADOS'!$C:$F,4,0)</f>
        <v>3990</v>
      </c>
      <c r="E22">
        <f t="shared" si="0"/>
        <v>-2500</v>
      </c>
      <c r="F22" s="75" t="str">
        <f t="shared" si="1"/>
        <v>Menor modelo</v>
      </c>
      <c r="G22" s="77">
        <f>VLOOKUP(A22,Análisis!B:AB,26,0)</f>
        <v>1490</v>
      </c>
      <c r="H22">
        <f>VLOOKUP(A22,'[1]CAMBIOS REALIZADOS'!$C:$I,6,0)</f>
        <v>7790</v>
      </c>
      <c r="I22">
        <f>VLOOKUP(A22,'[1]CAMBIOS REALIZADOS'!$C:$I,7,0)</f>
        <v>8990</v>
      </c>
      <c r="J22">
        <f t="shared" si="2"/>
        <v>-7500</v>
      </c>
      <c r="K22" s="75" t="str">
        <f t="shared" si="3"/>
        <v>Menor modelo</v>
      </c>
      <c r="L22" s="77">
        <f>VLOOKUP(A22,Análisis!B:AN,38,0)</f>
        <v>1490</v>
      </c>
      <c r="M22">
        <f>VLOOKUP(A22,'[1]CAMBIOS REALIZADOS'!$C:$L,9,0)</f>
        <v>9990</v>
      </c>
      <c r="N22">
        <f>VLOOKUP(A22,'[1]CAMBIOS REALIZADOS'!$C:$L,10,0)</f>
        <v>10490</v>
      </c>
      <c r="O22">
        <f t="shared" si="4"/>
        <v>-9000</v>
      </c>
      <c r="P22" s="75" t="str">
        <f t="shared" si="5"/>
        <v>Menor modelo</v>
      </c>
      <c r="Q22">
        <f t="shared" si="6"/>
        <v>0</v>
      </c>
      <c r="R22">
        <f t="shared" si="7"/>
        <v>0</v>
      </c>
      <c r="T22" s="79" t="s">
        <v>156</v>
      </c>
      <c r="U22" s="205" t="e">
        <f>MIN(J3:J71)</f>
        <v>#N/A</v>
      </c>
      <c r="V22" s="126"/>
    </row>
    <row r="23" spans="1:22" x14ac:dyDescent="0.25">
      <c r="A23" s="32" t="s">
        <v>112</v>
      </c>
      <c r="B23" s="77">
        <f>VLOOKUP(A23,Análisis!B:P,14,0)</f>
        <v>1490</v>
      </c>
      <c r="C23">
        <f>VLOOKUP("ESTACIÓN CENTRAL",'[1]CAMBIOS REALIZADOS'!$C:$F,3,0)</f>
        <v>3990</v>
      </c>
      <c r="D23">
        <f>VLOOKUP("ESTACIÓN CENTRAL",'[1]CAMBIOS REALIZADOS'!$C:$F,4,0)</f>
        <v>3990</v>
      </c>
      <c r="E23">
        <f t="shared" si="0"/>
        <v>-2500</v>
      </c>
      <c r="F23" s="75" t="str">
        <f t="shared" si="1"/>
        <v>Menor modelo</v>
      </c>
      <c r="G23" s="77">
        <f>VLOOKUP(A23,Análisis!B:AB,26,0)</f>
        <v>1490</v>
      </c>
      <c r="H23">
        <f>VLOOKUP("ESTACIÓN CENTRAL",'[1]CAMBIOS REALIZADOS'!$C:$I,6,0)</f>
        <v>7790</v>
      </c>
      <c r="I23">
        <f>VLOOKUP("ESTACIÓN CENTRAL",'[1]CAMBIOS REALIZADOS'!$C:$I,7,0)</f>
        <v>8990</v>
      </c>
      <c r="J23">
        <f t="shared" si="2"/>
        <v>-7500</v>
      </c>
      <c r="K23" s="75" t="str">
        <f t="shared" si="3"/>
        <v>Menor modelo</v>
      </c>
      <c r="L23" s="77">
        <f>VLOOKUP(A23,Análisis!B:AN,38,0)</f>
        <v>1490</v>
      </c>
      <c r="M23">
        <f>VLOOKUP("ESTACIÓN CENTRAL",'[1]CAMBIOS REALIZADOS'!$C:$L,9,0)</f>
        <v>9990</v>
      </c>
      <c r="N23">
        <f>VLOOKUP("ESTACIÓN CENTRAL",'[1]CAMBIOS REALIZADOS'!$C:$L,10,0)</f>
        <v>9990</v>
      </c>
      <c r="O23">
        <f t="shared" si="4"/>
        <v>-8500</v>
      </c>
      <c r="P23" s="75" t="str">
        <f t="shared" si="5"/>
        <v>Menor modelo</v>
      </c>
      <c r="Q23">
        <f t="shared" si="6"/>
        <v>0</v>
      </c>
      <c r="R23">
        <f t="shared" si="7"/>
        <v>0</v>
      </c>
      <c r="T23" s="79" t="s">
        <v>154</v>
      </c>
      <c r="U23" s="205">
        <f>MIN(O3:O71)</f>
        <v>-51500</v>
      </c>
      <c r="V23" s="126"/>
    </row>
    <row r="24" spans="1:22" x14ac:dyDescent="0.25">
      <c r="A24" s="32" t="s">
        <v>111</v>
      </c>
      <c r="B24" s="77">
        <f>VLOOKUP(A24,Análisis!B:P,14,0)</f>
        <v>1490</v>
      </c>
      <c r="C24">
        <f>VLOOKUP(A24,'[1]CAMBIOS REALIZADOS'!$C:$F,3,0)</f>
        <v>4490</v>
      </c>
      <c r="D24">
        <f>VLOOKUP(A24,'[1]CAMBIOS REALIZADOS'!$C:$F,4,0)</f>
        <v>4490</v>
      </c>
      <c r="E24">
        <f t="shared" si="0"/>
        <v>-3000</v>
      </c>
      <c r="F24" s="75" t="str">
        <f t="shared" si="1"/>
        <v>Menor modelo</v>
      </c>
      <c r="G24" s="77">
        <f>VLOOKUP(A24,Análisis!B:AB,26,0)</f>
        <v>1490</v>
      </c>
      <c r="H24">
        <f>VLOOKUP(A24,'[1]CAMBIOS REALIZADOS'!$C:$I,6,0)</f>
        <v>7490</v>
      </c>
      <c r="I24">
        <f>VLOOKUP(A24,'[1]CAMBIOS REALIZADOS'!$C:$I,7,0)</f>
        <v>8990</v>
      </c>
      <c r="J24">
        <f t="shared" si="2"/>
        <v>-7500</v>
      </c>
      <c r="K24" s="75" t="str">
        <f t="shared" si="3"/>
        <v>Menor modelo</v>
      </c>
      <c r="L24" s="77">
        <f>VLOOKUP(A24,Análisis!B:AN,38,0)</f>
        <v>1490</v>
      </c>
      <c r="M24">
        <f>VLOOKUP(A24,'[1]CAMBIOS REALIZADOS'!$C:$L,9,0)</f>
        <v>9990</v>
      </c>
      <c r="N24">
        <f>VLOOKUP(A24,'[1]CAMBIOS REALIZADOS'!$C:$L,10,0)</f>
        <v>10490</v>
      </c>
      <c r="O24">
        <f t="shared" si="4"/>
        <v>-9000</v>
      </c>
      <c r="P24" s="75" t="str">
        <f t="shared" si="5"/>
        <v>Menor modelo</v>
      </c>
      <c r="Q24">
        <f t="shared" si="6"/>
        <v>0</v>
      </c>
      <c r="R24">
        <f t="shared" si="7"/>
        <v>0</v>
      </c>
    </row>
    <row r="25" spans="1:22" x14ac:dyDescent="0.25">
      <c r="A25" s="32" t="s">
        <v>125</v>
      </c>
      <c r="B25" s="77">
        <f>VLOOKUP(A25,Análisis!B:P,14,0)</f>
        <v>1490</v>
      </c>
      <c r="C25">
        <f>VLOOKUP(A25,'[1]CAMBIOS REALIZADOS'!$C:$F,3,0)</f>
        <v>3990</v>
      </c>
      <c r="D25">
        <f>VLOOKUP(A25,'[1]CAMBIOS REALIZADOS'!$C:$F,4,0)</f>
        <v>3990</v>
      </c>
      <c r="E25">
        <f t="shared" si="0"/>
        <v>-2500</v>
      </c>
      <c r="F25" s="75" t="str">
        <f t="shared" si="1"/>
        <v>Menor modelo</v>
      </c>
      <c r="G25" s="77">
        <f>VLOOKUP(A25,Análisis!B:AB,26,0)</f>
        <v>1490</v>
      </c>
      <c r="H25">
        <f>VLOOKUP(A25,'[1]CAMBIOS REALIZADOS'!$C:$I,6,0)</f>
        <v>7490</v>
      </c>
      <c r="I25">
        <f>VLOOKUP(A25,'[1]CAMBIOS REALIZADOS'!$C:$I,7,0)</f>
        <v>8990</v>
      </c>
      <c r="J25">
        <f t="shared" si="2"/>
        <v>-7500</v>
      </c>
      <c r="K25" s="75" t="str">
        <f t="shared" si="3"/>
        <v>Menor modelo</v>
      </c>
      <c r="L25" s="77">
        <f>VLOOKUP(A25,Análisis!B:AN,38,0)</f>
        <v>1490</v>
      </c>
      <c r="M25">
        <f>VLOOKUP(A25,'[1]CAMBIOS REALIZADOS'!$C:$L,9,0)</f>
        <v>9990</v>
      </c>
      <c r="N25">
        <f>VLOOKUP(A25,'[1]CAMBIOS REALIZADOS'!$C:$L,10,0)</f>
        <v>10490</v>
      </c>
      <c r="O25">
        <f t="shared" si="4"/>
        <v>-9000</v>
      </c>
      <c r="P25" s="75" t="str">
        <f t="shared" si="5"/>
        <v>Menor modelo</v>
      </c>
      <c r="Q25">
        <f t="shared" si="6"/>
        <v>0</v>
      </c>
      <c r="R25">
        <f t="shared" si="7"/>
        <v>0</v>
      </c>
    </row>
    <row r="26" spans="1:22" x14ac:dyDescent="0.25">
      <c r="A26" s="32" t="s">
        <v>115</v>
      </c>
      <c r="B26" s="77">
        <f>VLOOKUP(A26,Análisis!B:P,14,0)</f>
        <v>1490</v>
      </c>
      <c r="C26">
        <f>VLOOKUP(A26,'[1]CAMBIOS REALIZADOS'!$C:$F,3,0)</f>
        <v>4490</v>
      </c>
      <c r="D26">
        <f>VLOOKUP(A26,'[1]CAMBIOS REALIZADOS'!$C:$F,4,0)</f>
        <v>4490</v>
      </c>
      <c r="E26">
        <f t="shared" si="0"/>
        <v>-3000</v>
      </c>
      <c r="F26" s="75" t="str">
        <f t="shared" si="1"/>
        <v>Menor modelo</v>
      </c>
      <c r="G26" s="77">
        <f>VLOOKUP(A26,Análisis!B:AB,26,0)</f>
        <v>1490</v>
      </c>
      <c r="H26">
        <f>VLOOKUP(A26,'[1]CAMBIOS REALIZADOS'!$C:$I,6,0)</f>
        <v>7490</v>
      </c>
      <c r="I26">
        <f>VLOOKUP(A26,'[1]CAMBIOS REALIZADOS'!$C:$I,7,0)</f>
        <v>8990</v>
      </c>
      <c r="J26">
        <f t="shared" si="2"/>
        <v>-7500</v>
      </c>
      <c r="K26" s="75" t="str">
        <f t="shared" si="3"/>
        <v>Menor modelo</v>
      </c>
      <c r="L26" s="77">
        <f>VLOOKUP(A26,Análisis!B:AN,38,0)</f>
        <v>1490</v>
      </c>
      <c r="M26">
        <f>VLOOKUP(A26,'[1]CAMBIOS REALIZADOS'!$C:$L,9,0)</f>
        <v>9990</v>
      </c>
      <c r="N26">
        <f>VLOOKUP(A26,'[1]CAMBIOS REALIZADOS'!$C:$L,10,0)</f>
        <v>10490</v>
      </c>
      <c r="O26">
        <f t="shared" si="4"/>
        <v>-9000</v>
      </c>
      <c r="P26" s="75" t="str">
        <f t="shared" si="5"/>
        <v>Menor modelo</v>
      </c>
      <c r="Q26">
        <f t="shared" si="6"/>
        <v>0</v>
      </c>
      <c r="R26">
        <f t="shared" si="7"/>
        <v>0</v>
      </c>
      <c r="T26" s="84" t="s">
        <v>383</v>
      </c>
      <c r="U26">
        <f>COUNTIF(R:R,0)</f>
        <v>72</v>
      </c>
    </row>
    <row r="27" spans="1:22" x14ac:dyDescent="0.25">
      <c r="A27" s="32" t="s">
        <v>110</v>
      </c>
      <c r="B27" s="77">
        <f>VLOOKUP(A27,Análisis!B:P,14,0)</f>
        <v>1490</v>
      </c>
      <c r="C27">
        <f>VLOOKUP(A27,'[1]CAMBIOS REALIZADOS'!$C:$F,3,0)</f>
        <v>4790</v>
      </c>
      <c r="D27">
        <f>VLOOKUP(A27,'[1]CAMBIOS REALIZADOS'!$C:$F,4,0)</f>
        <v>4490</v>
      </c>
      <c r="E27">
        <f t="shared" si="0"/>
        <v>-3000</v>
      </c>
      <c r="F27" s="75" t="str">
        <f t="shared" si="1"/>
        <v>Menor modelo</v>
      </c>
      <c r="G27" s="77">
        <f>VLOOKUP(A27,Análisis!B:AB,26,0)</f>
        <v>1490</v>
      </c>
      <c r="H27">
        <f>VLOOKUP(A27,'[1]CAMBIOS REALIZADOS'!$C:$I,6,0)</f>
        <v>7790</v>
      </c>
      <c r="I27">
        <f>VLOOKUP(A27,'[1]CAMBIOS REALIZADOS'!$C:$I,7,0)</f>
        <v>8990</v>
      </c>
      <c r="J27">
        <f t="shared" si="2"/>
        <v>-7500</v>
      </c>
      <c r="K27" s="75" t="str">
        <f t="shared" si="3"/>
        <v>Menor modelo</v>
      </c>
      <c r="L27" s="77">
        <f>VLOOKUP(A27,Análisis!B:AN,38,0)</f>
        <v>1490</v>
      </c>
      <c r="M27">
        <f>VLOOKUP(A27,'[1]CAMBIOS REALIZADOS'!$C:$L,9,0)</f>
        <v>9990</v>
      </c>
      <c r="N27">
        <f>VLOOKUP(A27,'[1]CAMBIOS REALIZADOS'!$C:$L,10,0)</f>
        <v>10490</v>
      </c>
      <c r="O27">
        <f t="shared" si="4"/>
        <v>-9000</v>
      </c>
      <c r="P27" s="75" t="str">
        <f t="shared" si="5"/>
        <v>Menor modelo</v>
      </c>
      <c r="Q27">
        <f t="shared" si="6"/>
        <v>0</v>
      </c>
      <c r="R27">
        <f t="shared" si="7"/>
        <v>0</v>
      </c>
      <c r="T27" s="84" t="s">
        <v>384</v>
      </c>
      <c r="U27">
        <f>COUNTIF(Q:Q,0)</f>
        <v>80</v>
      </c>
    </row>
    <row r="28" spans="1:22" x14ac:dyDescent="0.25">
      <c r="A28" s="32" t="s">
        <v>114</v>
      </c>
      <c r="B28" s="77">
        <f>VLOOKUP(A28,Análisis!B:P,14,0)</f>
        <v>1490</v>
      </c>
      <c r="C28">
        <f>VLOOKUP(A28,'[1]CAMBIOS REALIZADOS'!$C:$F,3,0)</f>
        <v>4790</v>
      </c>
      <c r="D28">
        <f>VLOOKUP(A28,'[1]CAMBIOS REALIZADOS'!$C:$F,4,0)</f>
        <v>4490</v>
      </c>
      <c r="E28">
        <f t="shared" si="0"/>
        <v>-3000</v>
      </c>
      <c r="F28" s="75" t="str">
        <f t="shared" si="1"/>
        <v>Menor modelo</v>
      </c>
      <c r="G28" s="77">
        <f>VLOOKUP(A28,Análisis!B:AB,26,0)</f>
        <v>1490</v>
      </c>
      <c r="H28">
        <f>VLOOKUP(A28,'[1]CAMBIOS REALIZADOS'!$C:$I,6,0)</f>
        <v>7790</v>
      </c>
      <c r="I28">
        <f>VLOOKUP(A28,'[1]CAMBIOS REALIZADOS'!$C:$I,7,0)</f>
        <v>8990</v>
      </c>
      <c r="J28">
        <f t="shared" si="2"/>
        <v>-7500</v>
      </c>
      <c r="K28" s="75" t="str">
        <f t="shared" si="3"/>
        <v>Menor modelo</v>
      </c>
      <c r="L28" s="77">
        <f>VLOOKUP(A28,Análisis!B:AN,38,0)</f>
        <v>1490</v>
      </c>
      <c r="M28">
        <f>VLOOKUP(A28,'[1]CAMBIOS REALIZADOS'!$C:$L,9,0)</f>
        <v>9990</v>
      </c>
      <c r="N28">
        <f>VLOOKUP(A28,'[1]CAMBIOS REALIZADOS'!$C:$L,10,0)</f>
        <v>10490</v>
      </c>
      <c r="O28">
        <f t="shared" si="4"/>
        <v>-9000</v>
      </c>
      <c r="P28" s="75" t="str">
        <f t="shared" si="5"/>
        <v>Menor modelo</v>
      </c>
      <c r="Q28">
        <f t="shared" si="6"/>
        <v>0</v>
      </c>
      <c r="R28">
        <f t="shared" si="7"/>
        <v>0</v>
      </c>
    </row>
    <row r="29" spans="1:22" x14ac:dyDescent="0.25">
      <c r="A29" s="32" t="s">
        <v>127</v>
      </c>
      <c r="B29" s="77">
        <f>VLOOKUP(A29,Análisis!B:P,14,0)</f>
        <v>1490</v>
      </c>
      <c r="C29">
        <f>VLOOKUP(A29,'[1]CAMBIOS REALIZADOS'!$C:$F,3,0)</f>
        <v>3990</v>
      </c>
      <c r="D29">
        <f>VLOOKUP(A29,'[1]CAMBIOS REALIZADOS'!$C:$F,4,0)</f>
        <v>4490</v>
      </c>
      <c r="E29">
        <f t="shared" si="0"/>
        <v>-3000</v>
      </c>
      <c r="F29" s="75" t="str">
        <f t="shared" si="1"/>
        <v>Menor modelo</v>
      </c>
      <c r="G29" s="77">
        <f>VLOOKUP(A29,Análisis!B:AB,26,0)</f>
        <v>1490</v>
      </c>
      <c r="H29">
        <f>VLOOKUP(A29,'[1]CAMBIOS REALIZADOS'!$C:$I,6,0)</f>
        <v>10590</v>
      </c>
      <c r="I29">
        <f>VLOOKUP(A29,'[1]CAMBIOS REALIZADOS'!$C:$I,7,0)</f>
        <v>11990</v>
      </c>
      <c r="J29">
        <f t="shared" si="2"/>
        <v>-10500</v>
      </c>
      <c r="K29" s="75" t="str">
        <f t="shared" si="3"/>
        <v>Menor modelo</v>
      </c>
      <c r="L29" s="77">
        <f>VLOOKUP(A29,Análisis!B:AN,38,0)</f>
        <v>1490</v>
      </c>
      <c r="M29">
        <f>VLOOKUP(A29,'[1]CAMBIOS REALIZADOS'!$C:$L,9,0)</f>
        <v>12990</v>
      </c>
      <c r="N29">
        <f>VLOOKUP(A29,'[1]CAMBIOS REALIZADOS'!$C:$L,10,0)</f>
        <v>12990</v>
      </c>
      <c r="O29">
        <f t="shared" si="4"/>
        <v>-11500</v>
      </c>
      <c r="P29" s="75" t="str">
        <f t="shared" si="5"/>
        <v>Menor modelo</v>
      </c>
      <c r="Q29">
        <f t="shared" si="6"/>
        <v>0</v>
      </c>
      <c r="R29">
        <f t="shared" si="7"/>
        <v>0</v>
      </c>
    </row>
    <row r="30" spans="1:22" x14ac:dyDescent="0.25">
      <c r="A30" s="32" t="s">
        <v>106</v>
      </c>
      <c r="B30" s="77">
        <f>VLOOKUP(A30,Análisis!B:P,14,0)</f>
        <v>1490</v>
      </c>
      <c r="C30">
        <f>VLOOKUP(A30,'[1]CAMBIOS REALIZADOS'!$C:$F,3,0)</f>
        <v>3990</v>
      </c>
      <c r="D30">
        <f>VLOOKUP(A30,'[1]CAMBIOS REALIZADOS'!$C:$F,4,0)</f>
        <v>3990</v>
      </c>
      <c r="E30">
        <f t="shared" si="0"/>
        <v>-2500</v>
      </c>
      <c r="F30" s="75" t="str">
        <f t="shared" si="1"/>
        <v>Menor modelo</v>
      </c>
      <c r="G30" s="77">
        <f>VLOOKUP(A30,Análisis!B:AB,26,0)</f>
        <v>1490</v>
      </c>
      <c r="H30">
        <f>VLOOKUP(A30,'[1]CAMBIOS REALIZADOS'!$C:$I,6,0)</f>
        <v>7490</v>
      </c>
      <c r="I30">
        <f>VLOOKUP(A30,'[1]CAMBIOS REALIZADOS'!$C:$I,7,0)</f>
        <v>8990</v>
      </c>
      <c r="J30">
        <f t="shared" si="2"/>
        <v>-7500</v>
      </c>
      <c r="K30" s="75" t="str">
        <f t="shared" si="3"/>
        <v>Menor modelo</v>
      </c>
      <c r="L30" s="77">
        <f>VLOOKUP(A30,Análisis!B:AN,38,0)</f>
        <v>1490</v>
      </c>
      <c r="M30">
        <f>VLOOKUP(A30,'[1]CAMBIOS REALIZADOS'!$C:$L,9,0)</f>
        <v>11990</v>
      </c>
      <c r="N30">
        <f>VLOOKUP(A30,'[1]CAMBIOS REALIZADOS'!$C:$L,10,0)</f>
        <v>10990</v>
      </c>
      <c r="O30">
        <f t="shared" si="4"/>
        <v>-9500</v>
      </c>
      <c r="P30" s="75" t="str">
        <f t="shared" si="5"/>
        <v>Menor modelo</v>
      </c>
      <c r="Q30">
        <f t="shared" si="6"/>
        <v>0</v>
      </c>
      <c r="R30">
        <f t="shared" si="7"/>
        <v>0</v>
      </c>
    </row>
    <row r="31" spans="1:22" x14ac:dyDescent="0.25">
      <c r="A31" s="32" t="s">
        <v>108</v>
      </c>
      <c r="B31" s="77">
        <f>VLOOKUP(A31,Análisis!B:P,14,0)</f>
        <v>1490</v>
      </c>
      <c r="C31">
        <f>VLOOKUP(A31,'[1]CAMBIOS REALIZADOS'!$C:$F,3,0)</f>
        <v>4790</v>
      </c>
      <c r="D31">
        <f>VLOOKUP(A31,'[1]CAMBIOS REALIZADOS'!$C:$F,4,0)</f>
        <v>4490</v>
      </c>
      <c r="E31">
        <f t="shared" si="0"/>
        <v>-3000</v>
      </c>
      <c r="F31" s="75" t="str">
        <f t="shared" si="1"/>
        <v>Menor modelo</v>
      </c>
      <c r="G31" s="77">
        <f>VLOOKUP(A31,Análisis!B:AB,26,0)</f>
        <v>1490</v>
      </c>
      <c r="H31">
        <f>VLOOKUP(A31,'[1]CAMBIOS REALIZADOS'!$C:$I,6,0)</f>
        <v>7790</v>
      </c>
      <c r="I31">
        <f>VLOOKUP(A31,'[1]CAMBIOS REALIZADOS'!$C:$I,7,0)</f>
        <v>8990</v>
      </c>
      <c r="J31">
        <f t="shared" si="2"/>
        <v>-7500</v>
      </c>
      <c r="K31" s="75" t="str">
        <f t="shared" si="3"/>
        <v>Menor modelo</v>
      </c>
      <c r="L31" s="77">
        <f>VLOOKUP(A31,Análisis!B:AN,38,0)</f>
        <v>1490</v>
      </c>
      <c r="M31">
        <f>VLOOKUP(A31,'[1]CAMBIOS REALIZADOS'!$C:$L,9,0)</f>
        <v>9490</v>
      </c>
      <c r="N31">
        <f>VLOOKUP(A31,'[1]CAMBIOS REALIZADOS'!$C:$L,10,0)</f>
        <v>9990</v>
      </c>
      <c r="O31">
        <f t="shared" si="4"/>
        <v>-8500</v>
      </c>
      <c r="P31" s="75" t="str">
        <f t="shared" si="5"/>
        <v>Menor modelo</v>
      </c>
      <c r="Q31">
        <f t="shared" si="6"/>
        <v>0</v>
      </c>
      <c r="R31">
        <f t="shared" si="7"/>
        <v>0</v>
      </c>
    </row>
    <row r="32" spans="1:22" x14ac:dyDescent="0.25">
      <c r="A32" s="32" t="s">
        <v>150</v>
      </c>
      <c r="B32" s="77">
        <f>VLOOKUP(A32,Análisis!B:P,14,0)</f>
        <v>1490</v>
      </c>
      <c r="C32">
        <f>VLOOKUP(A32,'[1]CAMBIOS REALIZADOS'!$C:$F,3,0)</f>
        <v>3990</v>
      </c>
      <c r="D32" t="str">
        <f>VLOOKUP(A32,'[1]CAMBIOS REALIZADOS'!$C:$F,4,0)</f>
        <v>Sin Cambios</v>
      </c>
      <c r="E32">
        <f t="shared" si="0"/>
        <v>-2500</v>
      </c>
      <c r="F32" s="75" t="str">
        <f t="shared" si="1"/>
        <v>Menor modelo</v>
      </c>
      <c r="G32" s="77" t="str">
        <f>VLOOKUP(A32,Análisis!B:AB,26,0)</f>
        <v>Manual</v>
      </c>
      <c r="H32">
        <f>VLOOKUP(A32,'[1]CAMBIOS REALIZADOS'!$C:$I,6,0)</f>
        <v>8990</v>
      </c>
      <c r="I32">
        <f>VLOOKUP(A32,'[1]CAMBIOS REALIZADOS'!$C:$I,7,0)</f>
        <v>7990</v>
      </c>
      <c r="J32">
        <f t="shared" si="2"/>
        <v>0</v>
      </c>
      <c r="K32" s="75" t="str">
        <f t="shared" si="3"/>
        <v>Igual</v>
      </c>
      <c r="L32" s="77">
        <f>VLOOKUP(A32,Análisis!B:AN,38,0)</f>
        <v>1490</v>
      </c>
      <c r="M32">
        <f>VLOOKUP(A32,'[1]CAMBIOS REALIZADOS'!$C:$L,9,0)</f>
        <v>9990</v>
      </c>
      <c r="N32">
        <f>VLOOKUP(A32,'[1]CAMBIOS REALIZADOS'!$C:$L,10,0)</f>
        <v>9990</v>
      </c>
      <c r="O32">
        <f t="shared" si="4"/>
        <v>-8500</v>
      </c>
      <c r="P32" s="75" t="str">
        <f t="shared" si="5"/>
        <v>Menor modelo</v>
      </c>
      <c r="Q32" t="str">
        <f t="shared" si="6"/>
        <v>Manual</v>
      </c>
      <c r="R32" t="str">
        <f t="shared" si="7"/>
        <v>Manual</v>
      </c>
    </row>
    <row r="33" spans="1:18" x14ac:dyDescent="0.25">
      <c r="A33" s="32" t="s">
        <v>118</v>
      </c>
      <c r="B33" s="77">
        <f>VLOOKUP(A33,Análisis!B:P,14,0)</f>
        <v>0</v>
      </c>
      <c r="C33" t="str">
        <f>VLOOKUP(A33,'[1]CAMBIOS REALIZADOS'!$C:$F,3,0)</f>
        <v>Sin Datos</v>
      </c>
      <c r="D33" t="str">
        <f>VLOOKUP(A33,'[1]CAMBIOS REALIZADOS'!$C:$F,4,0)</f>
        <v>Sin Cambios</v>
      </c>
      <c r="E33">
        <f t="shared" si="0"/>
        <v>0</v>
      </c>
      <c r="F33" s="75" t="str">
        <f t="shared" si="1"/>
        <v>Igual</v>
      </c>
      <c r="G33" s="77">
        <f>VLOOKUP(A33,Análisis!B:AB,26,0)</f>
        <v>0</v>
      </c>
      <c r="H33" t="str">
        <f>VLOOKUP(A33,'[1]CAMBIOS REALIZADOS'!$C:$I,6,0)</f>
        <v>Sin Datos</v>
      </c>
      <c r="I33" t="str">
        <f>VLOOKUP(A33,'[1]CAMBIOS REALIZADOS'!$C:$I,7,0)</f>
        <v>Sin Cambios</v>
      </c>
      <c r="J33">
        <f t="shared" si="2"/>
        <v>0</v>
      </c>
      <c r="K33" s="75" t="str">
        <f t="shared" si="3"/>
        <v>Igual</v>
      </c>
      <c r="L33" s="77">
        <f>VLOOKUP(A33,Análisis!B:AN,38,0)</f>
        <v>0</v>
      </c>
      <c r="M33" t="str">
        <f>VLOOKUP(A33,'[1]CAMBIOS REALIZADOS'!$C:$L,9,0)</f>
        <v>Sin Datos</v>
      </c>
      <c r="N33" t="str">
        <f>VLOOKUP(A33,'[1]CAMBIOS REALIZADOS'!$C:$L,10,0)</f>
        <v>Sin Cambios</v>
      </c>
      <c r="O33">
        <f t="shared" si="4"/>
        <v>0</v>
      </c>
      <c r="P33" s="75" t="str">
        <f t="shared" si="5"/>
        <v>Igual</v>
      </c>
      <c r="Q33">
        <f t="shared" si="6"/>
        <v>0</v>
      </c>
      <c r="R33">
        <f t="shared" si="7"/>
        <v>0</v>
      </c>
    </row>
    <row r="34" spans="1:18" x14ac:dyDescent="0.25">
      <c r="A34" s="32" t="s">
        <v>146</v>
      </c>
      <c r="B34" s="77">
        <f>VLOOKUP(A34,Análisis!B:P,14,0)</f>
        <v>1490</v>
      </c>
      <c r="C34">
        <f>VLOOKUP(A34,'[1]CAMBIOS REALIZADOS'!$C:$F,3,0)</f>
        <v>3990</v>
      </c>
      <c r="D34">
        <f>VLOOKUP(A34,'[1]CAMBIOS REALIZADOS'!$C:$F,4,0)</f>
        <v>3990</v>
      </c>
      <c r="E34">
        <f t="shared" si="0"/>
        <v>-2500</v>
      </c>
      <c r="F34" s="75" t="str">
        <f t="shared" si="1"/>
        <v>Menor modelo</v>
      </c>
      <c r="G34" s="77">
        <f>VLOOKUP(A34,Análisis!B:AB,26,0)</f>
        <v>1490</v>
      </c>
      <c r="H34">
        <f>VLOOKUP(A34,'[1]CAMBIOS REALIZADOS'!$C:$I,6,0)</f>
        <v>7790</v>
      </c>
      <c r="I34">
        <f>VLOOKUP(A34,'[1]CAMBIOS REALIZADOS'!$C:$I,7,0)</f>
        <v>7990</v>
      </c>
      <c r="J34">
        <f t="shared" si="2"/>
        <v>-6500</v>
      </c>
      <c r="K34" s="75" t="str">
        <f t="shared" si="3"/>
        <v>Menor modelo</v>
      </c>
      <c r="L34" s="77">
        <f>VLOOKUP(A34,Análisis!B:AN,38,0)</f>
        <v>1490</v>
      </c>
      <c r="M34">
        <f>VLOOKUP(A34,'[1]CAMBIOS REALIZADOS'!$C:$L,9,0)</f>
        <v>10990</v>
      </c>
      <c r="N34">
        <f>VLOOKUP(A34,'[1]CAMBIOS REALIZADOS'!$C:$L,10,0)</f>
        <v>10490</v>
      </c>
      <c r="O34">
        <f t="shared" si="4"/>
        <v>-9000</v>
      </c>
      <c r="P34" s="75" t="str">
        <f t="shared" si="5"/>
        <v>Menor modelo</v>
      </c>
      <c r="Q34">
        <f t="shared" si="6"/>
        <v>0</v>
      </c>
      <c r="R34">
        <f t="shared" si="7"/>
        <v>0</v>
      </c>
    </row>
    <row r="35" spans="1:18" x14ac:dyDescent="0.25">
      <c r="A35" s="32" t="s">
        <v>124</v>
      </c>
      <c r="B35" s="77">
        <f>VLOOKUP(A35,Análisis!B:P,14,0)</f>
        <v>1490</v>
      </c>
      <c r="C35">
        <f>VLOOKUP(A35,'[1]CAMBIOS REALIZADOS'!$C:$F,3,0)</f>
        <v>4790</v>
      </c>
      <c r="D35">
        <f>VLOOKUP(A35,'[1]CAMBIOS REALIZADOS'!$C:$F,4,0)</f>
        <v>4490</v>
      </c>
      <c r="E35">
        <f t="shared" si="0"/>
        <v>-3000</v>
      </c>
      <c r="F35" s="75" t="str">
        <f t="shared" ref="F35:F66" si="8">IF(E35&lt;0,"Menor modelo",IF(E35&gt;0,"Mayor modelo","Igual"))</f>
        <v>Menor modelo</v>
      </c>
      <c r="G35" s="77">
        <f>VLOOKUP(A35,Análisis!B:AB,26,0)</f>
        <v>1490</v>
      </c>
      <c r="H35">
        <f>VLOOKUP(A35,'[1]CAMBIOS REALIZADOS'!$C:$I,6,0)</f>
        <v>7790</v>
      </c>
      <c r="I35">
        <f>VLOOKUP(A35,'[1]CAMBIOS REALIZADOS'!$C:$I,7,0)</f>
        <v>8990</v>
      </c>
      <c r="J35">
        <f t="shared" si="2"/>
        <v>-7500</v>
      </c>
      <c r="K35" s="75" t="str">
        <f t="shared" ref="K35:K66" si="9">IF(J35&lt;0,"Menor modelo",IF(J35&gt;0,"Mayor modelo","Igual"))</f>
        <v>Menor modelo</v>
      </c>
      <c r="L35" s="77">
        <f>VLOOKUP(A35,Análisis!B:AN,38,0)</f>
        <v>1490</v>
      </c>
      <c r="M35">
        <f>VLOOKUP(A35,'[1]CAMBIOS REALIZADOS'!$C:$L,9,0)</f>
        <v>9990</v>
      </c>
      <c r="N35">
        <f>VLOOKUP(A35,'[1]CAMBIOS REALIZADOS'!$C:$L,10,0)</f>
        <v>9990</v>
      </c>
      <c r="O35">
        <f t="shared" si="4"/>
        <v>-8500</v>
      </c>
      <c r="P35" s="75" t="str">
        <f t="shared" ref="P35:P66" si="10">IF(O35&lt;0,"Menor modelo",IF(O35&gt;0,"Mayor modelo","Igual"))</f>
        <v>Menor modelo</v>
      </c>
      <c r="Q35">
        <f t="shared" ref="Q35:Q66" si="11">IF(OR(G35="Manual",B35="Manual"),"Manual",G35-B35)</f>
        <v>0</v>
      </c>
      <c r="R35">
        <f t="shared" ref="R35:R66" si="12">IF(OR(L35="Manual",G35="Manual"),"Manual",L35-G35)</f>
        <v>0</v>
      </c>
    </row>
    <row r="36" spans="1:18" x14ac:dyDescent="0.25">
      <c r="A36" s="32" t="s">
        <v>270</v>
      </c>
      <c r="B36" s="77">
        <f>VLOOKUP(A36,Análisis!B:P,14,0)</f>
        <v>1490</v>
      </c>
      <c r="C36">
        <f>VLOOKUP(A36,'[1]CAMBIOS REALIZADOS'!$C:$F,3,0)</f>
        <v>3990</v>
      </c>
      <c r="D36">
        <f>VLOOKUP(A36,'[1]CAMBIOS REALIZADOS'!$C:$F,4,0)</f>
        <v>3990</v>
      </c>
      <c r="E36">
        <f t="shared" si="0"/>
        <v>-2500</v>
      </c>
      <c r="F36" s="75" t="str">
        <f t="shared" si="8"/>
        <v>Menor modelo</v>
      </c>
      <c r="G36" s="77">
        <f>VLOOKUP(A36,Análisis!B:AB,26,0)</f>
        <v>1490</v>
      </c>
      <c r="H36">
        <f>VLOOKUP(A36,'[1]CAMBIOS REALIZADOS'!$C:$I,6,0)</f>
        <v>7790</v>
      </c>
      <c r="I36">
        <f>VLOOKUP(A36,'[1]CAMBIOS REALIZADOS'!$C:$I,7,0)</f>
        <v>8990</v>
      </c>
      <c r="J36">
        <f t="shared" si="2"/>
        <v>-7500</v>
      </c>
      <c r="K36" s="75" t="str">
        <f t="shared" si="9"/>
        <v>Menor modelo</v>
      </c>
      <c r="L36" s="77">
        <f>VLOOKUP(A36,Análisis!B:AN,38,0)</f>
        <v>1490</v>
      </c>
      <c r="M36">
        <f>VLOOKUP(A36,'[1]CAMBIOS REALIZADOS'!$C:$L,9,0)</f>
        <v>11990</v>
      </c>
      <c r="N36">
        <f>VLOOKUP(A36,'[1]CAMBIOS REALIZADOS'!$C:$L,10,0)</f>
        <v>10990</v>
      </c>
      <c r="O36">
        <f t="shared" si="4"/>
        <v>-9500</v>
      </c>
      <c r="P36" s="75" t="str">
        <f t="shared" si="10"/>
        <v>Menor modelo</v>
      </c>
      <c r="Q36">
        <f t="shared" si="11"/>
        <v>0</v>
      </c>
      <c r="R36">
        <f t="shared" si="12"/>
        <v>0</v>
      </c>
    </row>
    <row r="37" spans="1:18" x14ac:dyDescent="0.25">
      <c r="A37" s="32" t="s">
        <v>120</v>
      </c>
      <c r="B37" s="77">
        <f>VLOOKUP(A37,Análisis!B:P,14,0)</f>
        <v>1490</v>
      </c>
      <c r="C37">
        <f>VLOOKUP(A37,'[1]CAMBIOS REALIZADOS'!$C:$F,3,0)</f>
        <v>3990</v>
      </c>
      <c r="D37">
        <f>VLOOKUP(A37,'[1]CAMBIOS REALIZADOS'!$C:$F,4,0)</f>
        <v>4490</v>
      </c>
      <c r="E37">
        <f t="shared" si="0"/>
        <v>-3000</v>
      </c>
      <c r="F37" s="75" t="str">
        <f t="shared" si="8"/>
        <v>Menor modelo</v>
      </c>
      <c r="G37" s="77">
        <f>VLOOKUP(A37,Análisis!B:AB,26,0)</f>
        <v>1490</v>
      </c>
      <c r="H37">
        <f>VLOOKUP(A37,'[1]CAMBIOS REALIZADOS'!$C:$I,6,0)</f>
        <v>8790</v>
      </c>
      <c r="I37">
        <f>VLOOKUP(A37,'[1]CAMBIOS REALIZADOS'!$C:$I,7,0)</f>
        <v>9990</v>
      </c>
      <c r="J37">
        <f t="shared" si="2"/>
        <v>-8500</v>
      </c>
      <c r="K37" s="75" t="str">
        <f t="shared" si="9"/>
        <v>Menor modelo</v>
      </c>
      <c r="L37" s="77">
        <f>VLOOKUP(A37,Análisis!B:AN,38,0)</f>
        <v>1490</v>
      </c>
      <c r="M37">
        <f>VLOOKUP(A37,'[1]CAMBIOS REALIZADOS'!$C:$L,9,0)</f>
        <v>11990</v>
      </c>
      <c r="N37">
        <f>VLOOKUP(A37,'[1]CAMBIOS REALIZADOS'!$C:$L,10,0)</f>
        <v>11990</v>
      </c>
      <c r="O37">
        <f t="shared" si="4"/>
        <v>-10500</v>
      </c>
      <c r="P37" s="75" t="str">
        <f t="shared" si="10"/>
        <v>Menor modelo</v>
      </c>
      <c r="Q37">
        <f t="shared" si="11"/>
        <v>0</v>
      </c>
      <c r="R37">
        <f t="shared" si="12"/>
        <v>0</v>
      </c>
    </row>
    <row r="38" spans="1:18" x14ac:dyDescent="0.25">
      <c r="A38" s="32" t="s">
        <v>117</v>
      </c>
      <c r="B38" s="77">
        <f>VLOOKUP(A38,Análisis!B:P,14,0)</f>
        <v>1490</v>
      </c>
      <c r="C38">
        <f>VLOOKUP(A38,'[1]CAMBIOS REALIZADOS'!$C:$F,3,0)</f>
        <v>4790</v>
      </c>
      <c r="D38">
        <f>VLOOKUP(A38,'[1]CAMBIOS REALIZADOS'!$C:$F,4,0)</f>
        <v>4490</v>
      </c>
      <c r="E38">
        <f t="shared" si="0"/>
        <v>-3000</v>
      </c>
      <c r="F38" s="75" t="str">
        <f t="shared" si="8"/>
        <v>Menor modelo</v>
      </c>
      <c r="G38" s="77">
        <f>VLOOKUP(A38,Análisis!B:AB,26,0)</f>
        <v>1490</v>
      </c>
      <c r="H38">
        <f>VLOOKUP(A38,'[1]CAMBIOS REALIZADOS'!$C:$I,6,0)</f>
        <v>7790</v>
      </c>
      <c r="I38">
        <f>VLOOKUP(A38,'[1]CAMBIOS REALIZADOS'!$C:$I,7,0)</f>
        <v>8990</v>
      </c>
      <c r="J38">
        <f t="shared" si="2"/>
        <v>-7500</v>
      </c>
      <c r="K38" s="75" t="str">
        <f t="shared" si="9"/>
        <v>Menor modelo</v>
      </c>
      <c r="L38" s="77">
        <f>VLOOKUP(A38,Análisis!B:AN,38,0)</f>
        <v>1490</v>
      </c>
      <c r="M38">
        <f>VLOOKUP(A38,'[1]CAMBIOS REALIZADOS'!$C:$L,9,0)</f>
        <v>9990</v>
      </c>
      <c r="N38">
        <f>VLOOKUP(A38,'[1]CAMBIOS REALIZADOS'!$C:$L,10,0)</f>
        <v>10490</v>
      </c>
      <c r="O38">
        <f t="shared" si="4"/>
        <v>-9000</v>
      </c>
      <c r="P38" s="75" t="str">
        <f t="shared" si="10"/>
        <v>Menor modelo</v>
      </c>
      <c r="Q38">
        <f t="shared" si="11"/>
        <v>0</v>
      </c>
      <c r="R38">
        <f t="shared" si="12"/>
        <v>0</v>
      </c>
    </row>
    <row r="39" spans="1:18" x14ac:dyDescent="0.25">
      <c r="A39" s="32" t="s">
        <v>107</v>
      </c>
      <c r="B39" s="77">
        <f>VLOOKUP(A39,Análisis!B:P,14,0)</f>
        <v>1490</v>
      </c>
      <c r="C39">
        <f>VLOOKUP(A39,'[1]CAMBIOS REALIZADOS'!$C:$F,3,0)</f>
        <v>4790</v>
      </c>
      <c r="D39">
        <f>VLOOKUP(A39,'[1]CAMBIOS REALIZADOS'!$C:$F,4,0)</f>
        <v>4490</v>
      </c>
      <c r="E39">
        <f t="shared" si="0"/>
        <v>-3000</v>
      </c>
      <c r="F39" s="75" t="str">
        <f t="shared" si="8"/>
        <v>Menor modelo</v>
      </c>
      <c r="G39" s="77">
        <f>VLOOKUP(A39,Análisis!B:AB,26,0)</f>
        <v>1490</v>
      </c>
      <c r="H39">
        <f>VLOOKUP(A39,'[1]CAMBIOS REALIZADOS'!$C:$I,6,0)</f>
        <v>7790</v>
      </c>
      <c r="I39">
        <f>VLOOKUP(A39,'[1]CAMBIOS REALIZADOS'!$C:$I,7,0)</f>
        <v>8990</v>
      </c>
      <c r="J39">
        <f t="shared" si="2"/>
        <v>-7500</v>
      </c>
      <c r="K39" s="75" t="str">
        <f t="shared" si="9"/>
        <v>Menor modelo</v>
      </c>
      <c r="L39" s="77">
        <f>VLOOKUP(A39,Análisis!B:AN,38,0)</f>
        <v>1490</v>
      </c>
      <c r="M39">
        <f>VLOOKUP(A39,'[1]CAMBIOS REALIZADOS'!$C:$L,9,0)</f>
        <v>9990</v>
      </c>
      <c r="N39">
        <f>VLOOKUP(A39,'[1]CAMBIOS REALIZADOS'!$C:$L,10,0)</f>
        <v>10490</v>
      </c>
      <c r="O39">
        <f t="shared" si="4"/>
        <v>-9000</v>
      </c>
      <c r="P39" s="75" t="str">
        <f t="shared" si="10"/>
        <v>Menor modelo</v>
      </c>
      <c r="Q39">
        <f t="shared" si="11"/>
        <v>0</v>
      </c>
      <c r="R39">
        <f t="shared" si="12"/>
        <v>0</v>
      </c>
    </row>
    <row r="40" spans="1:18" x14ac:dyDescent="0.25">
      <c r="A40" s="32" t="s">
        <v>142</v>
      </c>
      <c r="B40" s="77">
        <f>VLOOKUP(A40,Análisis!B:P,14,0)</f>
        <v>1490</v>
      </c>
      <c r="C40">
        <f>VLOOKUP(A40,'[1]CAMBIOS REALIZADOS'!$C:$F,3,0)</f>
        <v>4490</v>
      </c>
      <c r="D40">
        <f>VLOOKUP(A40,'[1]CAMBIOS REALIZADOS'!$C:$F,4,0)</f>
        <v>4490</v>
      </c>
      <c r="E40">
        <f t="shared" si="0"/>
        <v>-3000</v>
      </c>
      <c r="F40" s="75" t="str">
        <f t="shared" si="8"/>
        <v>Menor modelo</v>
      </c>
      <c r="G40" s="77">
        <f>VLOOKUP(A40,Análisis!B:AB,26,0)</f>
        <v>1490</v>
      </c>
      <c r="H40">
        <f>VLOOKUP(A40,'[1]CAMBIOS REALIZADOS'!$C:$I,6,0)</f>
        <v>7490</v>
      </c>
      <c r="I40">
        <f>VLOOKUP(A40,'[1]CAMBIOS REALIZADOS'!$C:$I,7,0)</f>
        <v>8490</v>
      </c>
      <c r="J40">
        <f t="shared" si="2"/>
        <v>-7000</v>
      </c>
      <c r="K40" s="75" t="str">
        <f t="shared" si="9"/>
        <v>Menor modelo</v>
      </c>
      <c r="L40" s="77">
        <f>VLOOKUP(A40,Análisis!B:AN,38,0)</f>
        <v>1490</v>
      </c>
      <c r="M40">
        <f>VLOOKUP(A40,'[1]CAMBIOS REALIZADOS'!$C:$L,9,0)</f>
        <v>9990</v>
      </c>
      <c r="N40">
        <f>VLOOKUP(A40,'[1]CAMBIOS REALIZADOS'!$C:$L,10,0)</f>
        <v>9990</v>
      </c>
      <c r="O40">
        <f t="shared" si="4"/>
        <v>-8500</v>
      </c>
      <c r="P40" s="75" t="str">
        <f t="shared" si="10"/>
        <v>Menor modelo</v>
      </c>
      <c r="Q40">
        <f t="shared" si="11"/>
        <v>0</v>
      </c>
      <c r="R40">
        <f t="shared" si="12"/>
        <v>0</v>
      </c>
    </row>
    <row r="41" spans="1:18" x14ac:dyDescent="0.25">
      <c r="A41" s="32" t="s">
        <v>131</v>
      </c>
      <c r="B41" s="77">
        <f>VLOOKUP(A41,Análisis!B:P,14,0)</f>
        <v>1490</v>
      </c>
      <c r="C41">
        <f>VLOOKUP(A41,'[1]CAMBIOS REALIZADOS'!$C:$F,3,0)</f>
        <v>4490</v>
      </c>
      <c r="D41">
        <f>VLOOKUP(A41,'[1]CAMBIOS REALIZADOS'!$C:$F,4,0)</f>
        <v>4490</v>
      </c>
      <c r="E41">
        <f t="shared" si="0"/>
        <v>-3000</v>
      </c>
      <c r="F41" s="75" t="str">
        <f t="shared" si="8"/>
        <v>Menor modelo</v>
      </c>
      <c r="G41" s="77">
        <f>VLOOKUP(A41,Análisis!B:AB,26,0)</f>
        <v>1490</v>
      </c>
      <c r="H41">
        <f>VLOOKUP(A41,'[1]CAMBIOS REALIZADOS'!$C:$I,6,0)</f>
        <v>7490</v>
      </c>
      <c r="I41">
        <f>VLOOKUP(A41,'[1]CAMBIOS REALIZADOS'!$C:$I,7,0)</f>
        <v>8490</v>
      </c>
      <c r="J41">
        <f t="shared" si="2"/>
        <v>-7000</v>
      </c>
      <c r="K41" s="75" t="str">
        <f t="shared" si="9"/>
        <v>Menor modelo</v>
      </c>
      <c r="L41" s="77">
        <f>VLOOKUP(A41,Análisis!B:AN,38,0)</f>
        <v>1490</v>
      </c>
      <c r="M41">
        <f>VLOOKUP(A41,'[1]CAMBIOS REALIZADOS'!$C:$L,9,0)</f>
        <v>9990</v>
      </c>
      <c r="N41">
        <f>VLOOKUP(A41,'[1]CAMBIOS REALIZADOS'!$C:$L,10,0)</f>
        <v>9990</v>
      </c>
      <c r="O41">
        <f t="shared" si="4"/>
        <v>-8500</v>
      </c>
      <c r="P41" s="75" t="str">
        <f t="shared" si="10"/>
        <v>Menor modelo</v>
      </c>
      <c r="Q41">
        <f t="shared" si="11"/>
        <v>0</v>
      </c>
      <c r="R41">
        <f t="shared" si="12"/>
        <v>0</v>
      </c>
    </row>
    <row r="42" spans="1:18" x14ac:dyDescent="0.25">
      <c r="A42" s="32" t="s">
        <v>144</v>
      </c>
      <c r="B42" s="77">
        <f>VLOOKUP(A42,Análisis!B:P,14,0)</f>
        <v>1490</v>
      </c>
      <c r="C42">
        <f>VLOOKUP(A42,'[1]CAMBIOS REALIZADOS'!$C:$F,3,0)</f>
        <v>4490</v>
      </c>
      <c r="D42">
        <f>VLOOKUP(A42,'[1]CAMBIOS REALIZADOS'!$C:$F,4,0)</f>
        <v>4490</v>
      </c>
      <c r="E42">
        <f t="shared" si="0"/>
        <v>-3000</v>
      </c>
      <c r="F42" s="75" t="str">
        <f t="shared" si="8"/>
        <v>Menor modelo</v>
      </c>
      <c r="G42" s="77">
        <f>VLOOKUP(A42,Análisis!B:AB,26,0)</f>
        <v>1490</v>
      </c>
      <c r="H42">
        <f>VLOOKUP(A42,'[1]CAMBIOS REALIZADOS'!$C:$I,6,0)</f>
        <v>7490</v>
      </c>
      <c r="I42">
        <f>VLOOKUP(A42,'[1]CAMBIOS REALIZADOS'!$C:$I,7,0)</f>
        <v>8490</v>
      </c>
      <c r="J42">
        <f t="shared" si="2"/>
        <v>-7000</v>
      </c>
      <c r="K42" s="75" t="str">
        <f t="shared" si="9"/>
        <v>Menor modelo</v>
      </c>
      <c r="L42" s="77">
        <f>VLOOKUP(A42,Análisis!B:AN,38,0)</f>
        <v>1490</v>
      </c>
      <c r="M42">
        <f>VLOOKUP(A42,'[1]CAMBIOS REALIZADOS'!$C:$L,9,0)</f>
        <v>9990</v>
      </c>
      <c r="N42">
        <f>VLOOKUP(A42,'[1]CAMBIOS REALIZADOS'!$C:$L,10,0)</f>
        <v>9990</v>
      </c>
      <c r="O42">
        <f t="shared" si="4"/>
        <v>-8500</v>
      </c>
      <c r="P42" s="75" t="str">
        <f t="shared" si="10"/>
        <v>Menor modelo</v>
      </c>
      <c r="Q42">
        <f t="shared" si="11"/>
        <v>0</v>
      </c>
      <c r="R42">
        <f t="shared" si="12"/>
        <v>0</v>
      </c>
    </row>
    <row r="43" spans="1:18" x14ac:dyDescent="0.25">
      <c r="A43" s="32" t="s">
        <v>123</v>
      </c>
      <c r="B43" s="77">
        <f>VLOOKUP(A43,Análisis!B:P,14,0)</f>
        <v>1490</v>
      </c>
      <c r="C43" t="e">
        <f>VLOOKUP(A43,'[1]CAMBIOS REALIZADOS'!$C:$F,3,0)</f>
        <v>#N/A</v>
      </c>
      <c r="D43" t="e">
        <f>VLOOKUP(A43,'[1]CAMBIOS REALIZADOS'!$C:$F,4,0)</f>
        <v>#N/A</v>
      </c>
      <c r="F43" s="75" t="str">
        <f t="shared" si="8"/>
        <v>Igual</v>
      </c>
      <c r="G43" s="77">
        <f>VLOOKUP(A43,Análisis!B:AB,26,0)</f>
        <v>1490</v>
      </c>
      <c r="H43" t="e">
        <f>VLOOKUP(A43,'[1]CAMBIOS REALIZADOS'!$C:$I,6,0)</f>
        <v>#N/A</v>
      </c>
      <c r="I43" t="e">
        <f>VLOOKUP(A43,'[1]CAMBIOS REALIZADOS'!$C:$I,7,0)</f>
        <v>#N/A</v>
      </c>
      <c r="K43" s="75" t="str">
        <f t="shared" si="9"/>
        <v>Igual</v>
      </c>
      <c r="L43" s="77">
        <f>VLOOKUP(A43,Análisis!B:AN,38,0)</f>
        <v>1490</v>
      </c>
      <c r="M43" t="e">
        <f>VLOOKUP(A43,'[1]CAMBIOS REALIZADOS'!$C:$L,9,0)</f>
        <v>#N/A</v>
      </c>
      <c r="N43" t="e">
        <f>VLOOKUP(A43,'[1]CAMBIOS REALIZADOS'!$C:$L,10,0)</f>
        <v>#N/A</v>
      </c>
      <c r="P43" s="75" t="str">
        <f t="shared" si="10"/>
        <v>Igual</v>
      </c>
      <c r="Q43">
        <f t="shared" si="11"/>
        <v>0</v>
      </c>
      <c r="R43">
        <f t="shared" si="12"/>
        <v>0</v>
      </c>
    </row>
    <row r="44" spans="1:18" x14ac:dyDescent="0.25">
      <c r="A44" s="32" t="s">
        <v>129</v>
      </c>
      <c r="B44" s="77">
        <f>VLOOKUP(A44,Análisis!B:P,14,0)</f>
        <v>1490</v>
      </c>
      <c r="C44" t="e">
        <f>VLOOKUP(A44,'[1]CAMBIOS REALIZADOS'!$C:$F,3,0)</f>
        <v>#N/A</v>
      </c>
      <c r="D44" t="e">
        <f>VLOOKUP(A44,'[1]CAMBIOS REALIZADOS'!$C:$F,4,0)</f>
        <v>#N/A</v>
      </c>
      <c r="E44" t="e">
        <f t="shared" ref="E44:E75" si="13">IF(OR(B44="Manual",B44=0),0,IF(D44="Sin Cambios",B44-C44,B44-D44))</f>
        <v>#N/A</v>
      </c>
      <c r="F44" s="75" t="e">
        <f t="shared" si="8"/>
        <v>#N/A</v>
      </c>
      <c r="G44" s="77">
        <f>VLOOKUP(A44,Análisis!B:AB,26,0)</f>
        <v>1490</v>
      </c>
      <c r="H44" t="e">
        <f>VLOOKUP(A44,'[1]CAMBIOS REALIZADOS'!$C:$I,6,0)</f>
        <v>#N/A</v>
      </c>
      <c r="I44" t="e">
        <f>VLOOKUP(A44,'[1]CAMBIOS REALIZADOS'!$C:$I,7,0)</f>
        <v>#N/A</v>
      </c>
      <c r="J44" t="e">
        <f t="shared" ref="J44:J75" si="14">IF(OR(G44="Manual",G44=0),0,IF(I44="Sin Cambios",G44-H44,G44-I44))</f>
        <v>#N/A</v>
      </c>
      <c r="K44" s="75" t="e">
        <f t="shared" si="9"/>
        <v>#N/A</v>
      </c>
      <c r="L44" s="77">
        <f>VLOOKUP(A44,Análisis!B:AN,38,0)</f>
        <v>1490</v>
      </c>
      <c r="M44" t="e">
        <f>VLOOKUP(A44,'[1]CAMBIOS REALIZADOS'!$C:$L,9,0)</f>
        <v>#N/A</v>
      </c>
      <c r="N44" t="e">
        <f>VLOOKUP(A44,'[1]CAMBIOS REALIZADOS'!$C:$L,10,0)</f>
        <v>#N/A</v>
      </c>
      <c r="P44" s="75" t="str">
        <f t="shared" si="10"/>
        <v>Igual</v>
      </c>
      <c r="Q44">
        <f t="shared" si="11"/>
        <v>0</v>
      </c>
      <c r="R44">
        <f t="shared" si="12"/>
        <v>0</v>
      </c>
    </row>
    <row r="45" spans="1:18" x14ac:dyDescent="0.25">
      <c r="A45" s="32" t="s">
        <v>219</v>
      </c>
      <c r="B45" s="77">
        <f>VLOOKUP(A45,Análisis!B:P,14,0)</f>
        <v>1490</v>
      </c>
      <c r="C45">
        <f>VLOOKUP(A45,'[1]CAMBIOS REALIZADOS'!$C:$F,3,0)</f>
        <v>3990</v>
      </c>
      <c r="D45">
        <f>VLOOKUP(A45,'[1]CAMBIOS REALIZADOS'!$C:$F,4,0)</f>
        <v>3990</v>
      </c>
      <c r="E45">
        <f t="shared" si="13"/>
        <v>-2500</v>
      </c>
      <c r="F45" s="75" t="str">
        <f t="shared" si="8"/>
        <v>Menor modelo</v>
      </c>
      <c r="G45" s="77">
        <f>VLOOKUP(A45,Análisis!B:AB,26,0)</f>
        <v>1490</v>
      </c>
      <c r="H45">
        <f>VLOOKUP(A45,'[1]CAMBIOS REALIZADOS'!$C:$I,6,0)</f>
        <v>8990</v>
      </c>
      <c r="I45">
        <f>VLOOKUP(A45,'[1]CAMBIOS REALIZADOS'!$C:$I,7,0)</f>
        <v>10490</v>
      </c>
      <c r="J45">
        <f t="shared" si="14"/>
        <v>-9000</v>
      </c>
      <c r="K45" s="75" t="str">
        <f t="shared" si="9"/>
        <v>Menor modelo</v>
      </c>
      <c r="L45" s="77">
        <f>VLOOKUP(A45,Análisis!B:AN,38,0)</f>
        <v>1490</v>
      </c>
      <c r="M45">
        <f>VLOOKUP(A45,'[1]CAMBIOS REALIZADOS'!$C:$L,9,0)</f>
        <v>10490</v>
      </c>
      <c r="N45">
        <f>VLOOKUP(A45,'[1]CAMBIOS REALIZADOS'!$C:$L,10,0)</f>
        <v>11990</v>
      </c>
      <c r="O45">
        <f t="shared" ref="O45:O76" si="15">IF(OR(L45="Manual",L45=0),0,IF(N45="Sin Cambios",L45-M45,L45-N45))</f>
        <v>-10500</v>
      </c>
      <c r="P45" s="75" t="str">
        <f t="shared" si="10"/>
        <v>Menor modelo</v>
      </c>
      <c r="Q45">
        <f t="shared" si="11"/>
        <v>0</v>
      </c>
      <c r="R45">
        <f t="shared" si="12"/>
        <v>0</v>
      </c>
    </row>
    <row r="46" spans="1:18" x14ac:dyDescent="0.25">
      <c r="A46" s="32" t="s">
        <v>37</v>
      </c>
      <c r="B46" s="77">
        <f>VLOOKUP(A46,Análisis!B:P,14,0)</f>
        <v>1490</v>
      </c>
      <c r="C46">
        <f>VLOOKUP(A46,'[1]CAMBIOS REALIZADOS'!$C:$F,3,0)</f>
        <v>9990</v>
      </c>
      <c r="D46">
        <f>VLOOKUP(A46,'[1]CAMBIOS REALIZADOS'!$C:$F,4,0)</f>
        <v>10490</v>
      </c>
      <c r="E46">
        <f t="shared" si="13"/>
        <v>-9000</v>
      </c>
      <c r="F46" s="75" t="str">
        <f t="shared" si="8"/>
        <v>Menor modelo</v>
      </c>
      <c r="G46" s="77">
        <f>VLOOKUP(A46,Análisis!B:AB,26,0)</f>
        <v>1490</v>
      </c>
      <c r="H46">
        <f>VLOOKUP(A46,'[1]CAMBIOS REALIZADOS'!$C:$I,6,0)</f>
        <v>21990</v>
      </c>
      <c r="I46">
        <f>VLOOKUP(A46,'[1]CAMBIOS REALIZADOS'!$C:$I,7,0)</f>
        <v>21990</v>
      </c>
      <c r="J46">
        <f t="shared" si="14"/>
        <v>-20500</v>
      </c>
      <c r="K46" s="75" t="str">
        <f t="shared" si="9"/>
        <v>Menor modelo</v>
      </c>
      <c r="L46" s="77">
        <f>VLOOKUP(A46,Análisis!B:AN,38,0)</f>
        <v>1490</v>
      </c>
      <c r="M46">
        <f>VLOOKUP(A46,'[1]CAMBIOS REALIZADOS'!$C:$L,9,0)</f>
        <v>29990</v>
      </c>
      <c r="N46">
        <f>VLOOKUP(A46,'[1]CAMBIOS REALIZADOS'!$C:$L,10,0)</f>
        <v>29990</v>
      </c>
      <c r="O46">
        <f t="shared" si="15"/>
        <v>-28500</v>
      </c>
      <c r="P46" s="75" t="str">
        <f t="shared" si="10"/>
        <v>Menor modelo</v>
      </c>
      <c r="Q46">
        <f t="shared" si="11"/>
        <v>0</v>
      </c>
      <c r="R46">
        <f t="shared" si="12"/>
        <v>0</v>
      </c>
    </row>
    <row r="47" spans="1:18" x14ac:dyDescent="0.25">
      <c r="A47" s="32" t="s">
        <v>90</v>
      </c>
      <c r="B47" s="77">
        <f>VLOOKUP(A47,Análisis!B:P,14,0)</f>
        <v>1490</v>
      </c>
      <c r="C47">
        <f>VLOOKUP(A47,'[1]CAMBIOS REALIZADOS'!$C:$F,3,0)</f>
        <v>4490</v>
      </c>
      <c r="D47">
        <f>VLOOKUP(A47,'[1]CAMBIOS REALIZADOS'!$C:$F,4,0)</f>
        <v>4990</v>
      </c>
      <c r="E47">
        <f t="shared" si="13"/>
        <v>-3500</v>
      </c>
      <c r="F47" s="75" t="str">
        <f t="shared" si="8"/>
        <v>Menor modelo</v>
      </c>
      <c r="G47" s="77">
        <f>VLOOKUP(A47,Análisis!B:AB,26,0)</f>
        <v>1490</v>
      </c>
      <c r="H47">
        <f>VLOOKUP(A47,'[1]CAMBIOS REALIZADOS'!$C:$I,6,0)</f>
        <v>8990</v>
      </c>
      <c r="I47">
        <f>VLOOKUP(A47,'[1]CAMBIOS REALIZADOS'!$C:$I,7,0)</f>
        <v>12990</v>
      </c>
      <c r="J47">
        <f t="shared" si="14"/>
        <v>-11500</v>
      </c>
      <c r="K47" s="75" t="str">
        <f t="shared" si="9"/>
        <v>Menor modelo</v>
      </c>
      <c r="L47" s="77">
        <f>VLOOKUP(A47,Análisis!B:AN,38,0)</f>
        <v>1490</v>
      </c>
      <c r="M47">
        <f>VLOOKUP(A47,'[1]CAMBIOS REALIZADOS'!$C:$L,9,0)</f>
        <v>10990</v>
      </c>
      <c r="N47">
        <f>VLOOKUP(A47,'[1]CAMBIOS REALIZADOS'!$C:$L,10,0)</f>
        <v>14990</v>
      </c>
      <c r="O47">
        <f t="shared" si="15"/>
        <v>-13500</v>
      </c>
      <c r="P47" s="75" t="str">
        <f t="shared" si="10"/>
        <v>Menor modelo</v>
      </c>
      <c r="Q47">
        <f t="shared" si="11"/>
        <v>0</v>
      </c>
      <c r="R47">
        <f t="shared" si="12"/>
        <v>0</v>
      </c>
    </row>
    <row r="48" spans="1:18" x14ac:dyDescent="0.25">
      <c r="A48" s="32" t="s">
        <v>83</v>
      </c>
      <c r="B48" s="77">
        <f>VLOOKUP(A48,Análisis!B:P,14,0)</f>
        <v>1490</v>
      </c>
      <c r="C48">
        <f>VLOOKUP(A48,'[1]CAMBIOS REALIZADOS'!$C:$F,3,0)</f>
        <v>3990</v>
      </c>
      <c r="D48">
        <f>VLOOKUP(A48,'[1]CAMBIOS REALIZADOS'!$C:$F,4,0)</f>
        <v>3990</v>
      </c>
      <c r="E48">
        <f t="shared" si="13"/>
        <v>-2500</v>
      </c>
      <c r="F48" s="75" t="str">
        <f t="shared" si="8"/>
        <v>Menor modelo</v>
      </c>
      <c r="G48" s="77">
        <f>VLOOKUP(A48,Análisis!B:AB,26,0)</f>
        <v>1490</v>
      </c>
      <c r="H48">
        <f>VLOOKUP(A48,'[1]CAMBIOS REALIZADOS'!$C:$I,6,0)</f>
        <v>8990</v>
      </c>
      <c r="I48">
        <f>VLOOKUP(A48,'[1]CAMBIOS REALIZADOS'!$C:$I,7,0)</f>
        <v>10490</v>
      </c>
      <c r="J48">
        <f t="shared" si="14"/>
        <v>-9000</v>
      </c>
      <c r="K48" s="75" t="str">
        <f t="shared" si="9"/>
        <v>Menor modelo</v>
      </c>
      <c r="L48" s="77">
        <f>VLOOKUP(A48,Análisis!B:AN,38,0)</f>
        <v>1490</v>
      </c>
      <c r="M48">
        <f>VLOOKUP(A48,'[1]CAMBIOS REALIZADOS'!$C:$L,9,0)</f>
        <v>10490</v>
      </c>
      <c r="N48">
        <f>VLOOKUP(A48,'[1]CAMBIOS REALIZADOS'!$C:$L,10,0)</f>
        <v>11990</v>
      </c>
      <c r="O48">
        <f t="shared" si="15"/>
        <v>-10500</v>
      </c>
      <c r="P48" s="75" t="str">
        <f t="shared" si="10"/>
        <v>Menor modelo</v>
      </c>
      <c r="Q48">
        <f t="shared" si="11"/>
        <v>0</v>
      </c>
      <c r="R48">
        <f t="shared" si="12"/>
        <v>0</v>
      </c>
    </row>
    <row r="49" spans="1:18" x14ac:dyDescent="0.25">
      <c r="A49" s="32" t="s">
        <v>98</v>
      </c>
      <c r="B49" s="77">
        <f>VLOOKUP(A49,Análisis!B:P,14,0)</f>
        <v>1490</v>
      </c>
      <c r="C49">
        <f>VLOOKUP(A49,'[1]CAMBIOS REALIZADOS'!$C:$F,3,0)</f>
        <v>4490</v>
      </c>
      <c r="D49">
        <f>VLOOKUP(A49,'[1]CAMBIOS REALIZADOS'!$C:$F,4,0)</f>
        <v>4490</v>
      </c>
      <c r="E49">
        <f t="shared" si="13"/>
        <v>-3000</v>
      </c>
      <c r="F49" s="75" t="str">
        <f t="shared" si="8"/>
        <v>Menor modelo</v>
      </c>
      <c r="G49" s="77">
        <f>VLOOKUP(A49,Análisis!B:AB,26,0)</f>
        <v>1490</v>
      </c>
      <c r="H49">
        <f>VLOOKUP(A49,'[1]CAMBIOS REALIZADOS'!$C:$I,6,0)</f>
        <v>7990</v>
      </c>
      <c r="I49">
        <f>VLOOKUP(A49,'[1]CAMBIOS REALIZADOS'!$C:$I,7,0)</f>
        <v>8990</v>
      </c>
      <c r="J49">
        <f t="shared" si="14"/>
        <v>-7500</v>
      </c>
      <c r="K49" s="75" t="str">
        <f t="shared" si="9"/>
        <v>Menor modelo</v>
      </c>
      <c r="L49" s="77">
        <f>VLOOKUP(A49,Análisis!B:AN,38,0)</f>
        <v>1490</v>
      </c>
      <c r="M49">
        <f>VLOOKUP(A49,'[1]CAMBIOS REALIZADOS'!$C:$L,9,0)</f>
        <v>9990</v>
      </c>
      <c r="N49">
        <f>VLOOKUP(A49,'[1]CAMBIOS REALIZADOS'!$C:$L,10,0)</f>
        <v>11490</v>
      </c>
      <c r="O49">
        <f t="shared" si="15"/>
        <v>-10000</v>
      </c>
      <c r="P49" s="75" t="str">
        <f t="shared" si="10"/>
        <v>Menor modelo</v>
      </c>
      <c r="Q49">
        <f t="shared" si="11"/>
        <v>0</v>
      </c>
      <c r="R49">
        <f t="shared" si="12"/>
        <v>0</v>
      </c>
    </row>
    <row r="50" spans="1:18" x14ac:dyDescent="0.25">
      <c r="A50" s="32" t="s">
        <v>104</v>
      </c>
      <c r="B50" s="77">
        <f>VLOOKUP(A50,Análisis!B:P,14,0)</f>
        <v>1490</v>
      </c>
      <c r="C50">
        <f>VLOOKUP(A50,'[1]CAMBIOS REALIZADOS'!$C:$F,3,0)</f>
        <v>4490</v>
      </c>
      <c r="D50">
        <f>VLOOKUP(A50,'[1]CAMBIOS REALIZADOS'!$C:$F,4,0)</f>
        <v>4990</v>
      </c>
      <c r="E50">
        <f t="shared" si="13"/>
        <v>-3500</v>
      </c>
      <c r="F50" s="75" t="str">
        <f t="shared" si="8"/>
        <v>Menor modelo</v>
      </c>
      <c r="G50" s="77" t="str">
        <f>VLOOKUP(A50,Análisis!B:AB,26,0)</f>
        <v>Manual</v>
      </c>
      <c r="H50">
        <f>VLOOKUP(A50,'[1]CAMBIOS REALIZADOS'!$C:$I,6,0)</f>
        <v>10990</v>
      </c>
      <c r="I50">
        <f>VLOOKUP(A50,'[1]CAMBIOS REALIZADOS'!$C:$I,7,0)</f>
        <v>10990</v>
      </c>
      <c r="J50">
        <f t="shared" si="14"/>
        <v>0</v>
      </c>
      <c r="K50" s="75" t="str">
        <f t="shared" si="9"/>
        <v>Igual</v>
      </c>
      <c r="L50" s="77">
        <f>VLOOKUP(A50,Análisis!B:AN,38,0)</f>
        <v>1490</v>
      </c>
      <c r="M50">
        <f>VLOOKUP(A50,'[1]CAMBIOS REALIZADOS'!$C:$L,9,0)</f>
        <v>13990</v>
      </c>
      <c r="N50">
        <f>VLOOKUP(A50,'[1]CAMBIOS REALIZADOS'!$C:$L,10,0)</f>
        <v>13990</v>
      </c>
      <c r="O50">
        <f t="shared" si="15"/>
        <v>-12500</v>
      </c>
      <c r="P50" s="75" t="str">
        <f t="shared" si="10"/>
        <v>Menor modelo</v>
      </c>
      <c r="Q50" t="str">
        <f t="shared" si="11"/>
        <v>Manual</v>
      </c>
      <c r="R50" t="str">
        <f t="shared" si="12"/>
        <v>Manual</v>
      </c>
    </row>
    <row r="51" spans="1:18" x14ac:dyDescent="0.25">
      <c r="A51" s="32" t="s">
        <v>61</v>
      </c>
      <c r="B51" s="77">
        <f>VLOOKUP(A51,Análisis!B:P,14,0)</f>
        <v>1490</v>
      </c>
      <c r="C51">
        <f>VLOOKUP(A51,'[1]CAMBIOS REALIZADOS'!$C:$F,3,0)</f>
        <v>7990</v>
      </c>
      <c r="D51">
        <f>VLOOKUP(A51,'[1]CAMBIOS REALIZADOS'!$C:$F,4,0)</f>
        <v>7990</v>
      </c>
      <c r="E51">
        <f t="shared" si="13"/>
        <v>-6500</v>
      </c>
      <c r="F51" s="75" t="str">
        <f t="shared" si="8"/>
        <v>Menor modelo</v>
      </c>
      <c r="G51" s="77">
        <f>VLOOKUP(A51,Análisis!B:AB,26,0)</f>
        <v>1490</v>
      </c>
      <c r="H51">
        <f>VLOOKUP(A51,'[1]CAMBIOS REALIZADOS'!$C:$I,6,0)</f>
        <v>11990</v>
      </c>
      <c r="I51">
        <f>VLOOKUP(A51,'[1]CAMBIOS REALIZADOS'!$C:$I,7,0)</f>
        <v>13490</v>
      </c>
      <c r="J51">
        <f t="shared" si="14"/>
        <v>-12000</v>
      </c>
      <c r="K51" s="75" t="str">
        <f t="shared" si="9"/>
        <v>Menor modelo</v>
      </c>
      <c r="L51" s="77">
        <f>VLOOKUP(A51,Análisis!B:AN,38,0)</f>
        <v>1490</v>
      </c>
      <c r="M51">
        <f>VLOOKUP(A51,'[1]CAMBIOS REALIZADOS'!$C:$L,9,0)</f>
        <v>13990</v>
      </c>
      <c r="N51">
        <f>VLOOKUP(A51,'[1]CAMBIOS REALIZADOS'!$C:$L,10,0)</f>
        <v>15990</v>
      </c>
      <c r="O51">
        <f t="shared" si="15"/>
        <v>-14500</v>
      </c>
      <c r="P51" s="75" t="str">
        <f t="shared" si="10"/>
        <v>Menor modelo</v>
      </c>
      <c r="Q51">
        <f t="shared" si="11"/>
        <v>0</v>
      </c>
      <c r="R51">
        <f t="shared" si="12"/>
        <v>0</v>
      </c>
    </row>
    <row r="52" spans="1:18" x14ac:dyDescent="0.25">
      <c r="A52" s="32" t="s">
        <v>89</v>
      </c>
      <c r="B52" s="77">
        <f>VLOOKUP(A52,Análisis!B:P,14,0)</f>
        <v>1490</v>
      </c>
      <c r="C52">
        <f>VLOOKUP(A52,'[1]CAMBIOS REALIZADOS'!$C:$F,3,0)</f>
        <v>4990</v>
      </c>
      <c r="D52">
        <f>VLOOKUP(A52,'[1]CAMBIOS REALIZADOS'!$C:$F,4,0)</f>
        <v>4990</v>
      </c>
      <c r="E52">
        <f t="shared" si="13"/>
        <v>-3500</v>
      </c>
      <c r="F52" s="75" t="str">
        <f t="shared" si="8"/>
        <v>Menor modelo</v>
      </c>
      <c r="G52" s="77">
        <f>VLOOKUP(A52,Análisis!B:AB,26,0)</f>
        <v>1490</v>
      </c>
      <c r="H52">
        <f>VLOOKUP(A52,'[1]CAMBIOS REALIZADOS'!$C:$I,6,0)</f>
        <v>8990</v>
      </c>
      <c r="I52">
        <f>VLOOKUP(A52,'[1]CAMBIOS REALIZADOS'!$C:$I,7,0)</f>
        <v>14990</v>
      </c>
      <c r="J52">
        <f t="shared" si="14"/>
        <v>-13500</v>
      </c>
      <c r="K52" s="75" t="str">
        <f t="shared" si="9"/>
        <v>Menor modelo</v>
      </c>
      <c r="L52" s="77">
        <f>VLOOKUP(A52,Análisis!B:AN,38,0)</f>
        <v>1490</v>
      </c>
      <c r="M52">
        <f>VLOOKUP(A52,'[1]CAMBIOS REALIZADOS'!$C:$L,9,0)</f>
        <v>11490</v>
      </c>
      <c r="N52">
        <f>VLOOKUP(A52,'[1]CAMBIOS REALIZADOS'!$C:$L,10,0)</f>
        <v>15990</v>
      </c>
      <c r="O52">
        <f t="shared" si="15"/>
        <v>-14500</v>
      </c>
      <c r="P52" s="75" t="str">
        <f t="shared" si="10"/>
        <v>Menor modelo</v>
      </c>
      <c r="Q52">
        <f t="shared" si="11"/>
        <v>0</v>
      </c>
      <c r="R52">
        <f t="shared" si="12"/>
        <v>0</v>
      </c>
    </row>
    <row r="53" spans="1:18" x14ac:dyDescent="0.25">
      <c r="A53" s="32" t="s">
        <v>54</v>
      </c>
      <c r="B53" s="77">
        <f>VLOOKUP(A53,Análisis!B:P,14,0)</f>
        <v>1490</v>
      </c>
      <c r="C53">
        <f>VLOOKUP(A53,'[1]CAMBIOS REALIZADOS'!$C:$F,3,0)</f>
        <v>6990</v>
      </c>
      <c r="D53">
        <f>VLOOKUP(A53,'[1]CAMBIOS REALIZADOS'!$C:$F,4,0)</f>
        <v>7990</v>
      </c>
      <c r="E53">
        <f t="shared" si="13"/>
        <v>-6500</v>
      </c>
      <c r="F53" s="75" t="str">
        <f t="shared" si="8"/>
        <v>Menor modelo</v>
      </c>
      <c r="G53" s="77">
        <f>VLOOKUP(A53,Análisis!B:AB,26,0)</f>
        <v>1490</v>
      </c>
      <c r="H53">
        <f>VLOOKUP(A53,'[1]CAMBIOS REALIZADOS'!$C:$I,6,0)</f>
        <v>15990</v>
      </c>
      <c r="I53">
        <f>VLOOKUP(A53,'[1]CAMBIOS REALIZADOS'!$C:$I,7,0)</f>
        <v>16490</v>
      </c>
      <c r="J53">
        <f t="shared" si="14"/>
        <v>-15000</v>
      </c>
      <c r="K53" s="75" t="str">
        <f t="shared" si="9"/>
        <v>Menor modelo</v>
      </c>
      <c r="L53" s="77">
        <f>VLOOKUP(A53,Análisis!B:AN,38,0)</f>
        <v>1490</v>
      </c>
      <c r="M53">
        <f>VLOOKUP(A53,'[1]CAMBIOS REALIZADOS'!$C:$L,9,0)</f>
        <v>16990</v>
      </c>
      <c r="N53">
        <f>VLOOKUP(A53,'[1]CAMBIOS REALIZADOS'!$C:$L,10,0)</f>
        <v>17990</v>
      </c>
      <c r="O53">
        <f t="shared" si="15"/>
        <v>-16500</v>
      </c>
      <c r="P53" s="75" t="str">
        <f t="shared" si="10"/>
        <v>Menor modelo</v>
      </c>
      <c r="Q53">
        <f t="shared" si="11"/>
        <v>0</v>
      </c>
      <c r="R53">
        <f t="shared" si="12"/>
        <v>0</v>
      </c>
    </row>
    <row r="54" spans="1:18" x14ac:dyDescent="0.25">
      <c r="A54" s="32" t="s">
        <v>70</v>
      </c>
      <c r="B54" s="77">
        <f>VLOOKUP(A54,Análisis!B:P,14,0)</f>
        <v>1490</v>
      </c>
      <c r="C54">
        <f>VLOOKUP(A54,'[1]CAMBIOS REALIZADOS'!$C:$F,3,0)</f>
        <v>8990</v>
      </c>
      <c r="D54">
        <f>VLOOKUP(A54,'[1]CAMBIOS REALIZADOS'!$C:$F,4,0)</f>
        <v>8490</v>
      </c>
      <c r="E54">
        <f t="shared" si="13"/>
        <v>-7000</v>
      </c>
      <c r="F54" s="75" t="str">
        <f t="shared" si="8"/>
        <v>Menor modelo</v>
      </c>
      <c r="G54" s="77">
        <f>VLOOKUP(A54,Análisis!B:AB,26,0)</f>
        <v>1490</v>
      </c>
      <c r="H54">
        <f>VLOOKUP(A54,'[1]CAMBIOS REALIZADOS'!$C:$I,6,0)</f>
        <v>15990</v>
      </c>
      <c r="I54">
        <f>VLOOKUP(A54,'[1]CAMBIOS REALIZADOS'!$C:$I,7,0)</f>
        <v>16990</v>
      </c>
      <c r="J54">
        <f t="shared" si="14"/>
        <v>-15500</v>
      </c>
      <c r="K54" s="75" t="str">
        <f t="shared" si="9"/>
        <v>Menor modelo</v>
      </c>
      <c r="L54" s="77" t="str">
        <f>VLOOKUP(A54,Análisis!B:AN,38,0)</f>
        <v>Manual</v>
      </c>
      <c r="M54">
        <f>VLOOKUP(A54,'[1]CAMBIOS REALIZADOS'!$C:$L,9,0)</f>
        <v>17990</v>
      </c>
      <c r="N54">
        <f>VLOOKUP(A54,'[1]CAMBIOS REALIZADOS'!$C:$L,10,0)</f>
        <v>17990</v>
      </c>
      <c r="O54">
        <f t="shared" si="15"/>
        <v>0</v>
      </c>
      <c r="P54" s="75" t="str">
        <f t="shared" si="10"/>
        <v>Igual</v>
      </c>
      <c r="Q54">
        <f t="shared" si="11"/>
        <v>0</v>
      </c>
      <c r="R54" t="str">
        <f t="shared" si="12"/>
        <v>Manual</v>
      </c>
    </row>
    <row r="55" spans="1:18" x14ac:dyDescent="0.25">
      <c r="A55" s="32" t="s">
        <v>93</v>
      </c>
      <c r="B55" s="77">
        <f>VLOOKUP(A55,Análisis!B:P,14,0)</f>
        <v>1490</v>
      </c>
      <c r="C55">
        <f>VLOOKUP(A55,'[1]CAMBIOS REALIZADOS'!$C:$F,3,0)</f>
        <v>4990</v>
      </c>
      <c r="D55">
        <f>VLOOKUP(A55,'[1]CAMBIOS REALIZADOS'!$C:$F,4,0)</f>
        <v>4990</v>
      </c>
      <c r="E55">
        <f t="shared" si="13"/>
        <v>-3500</v>
      </c>
      <c r="F55" s="75" t="str">
        <f t="shared" si="8"/>
        <v>Menor modelo</v>
      </c>
      <c r="G55" s="77">
        <f>VLOOKUP(A55,Análisis!B:AB,26,0)</f>
        <v>1490</v>
      </c>
      <c r="H55">
        <f>VLOOKUP(A55,'[1]CAMBIOS REALIZADOS'!$C:$I,6,0)</f>
        <v>9990</v>
      </c>
      <c r="I55">
        <f>VLOOKUP(A55,'[1]CAMBIOS REALIZADOS'!$C:$I,7,0)</f>
        <v>13990</v>
      </c>
      <c r="J55">
        <f t="shared" si="14"/>
        <v>-12500</v>
      </c>
      <c r="K55" s="75" t="str">
        <f t="shared" si="9"/>
        <v>Menor modelo</v>
      </c>
      <c r="L55" s="77">
        <f>VLOOKUP(A55,Análisis!B:AN,38,0)</f>
        <v>1490</v>
      </c>
      <c r="M55">
        <f>VLOOKUP(A55,'[1]CAMBIOS REALIZADOS'!$C:$L,9,0)</f>
        <v>12990</v>
      </c>
      <c r="N55">
        <f>VLOOKUP(A55,'[1]CAMBIOS REALIZADOS'!$C:$L,10,0)</f>
        <v>15490</v>
      </c>
      <c r="O55">
        <f t="shared" si="15"/>
        <v>-14000</v>
      </c>
      <c r="P55" s="75" t="str">
        <f t="shared" si="10"/>
        <v>Menor modelo</v>
      </c>
      <c r="Q55">
        <f t="shared" si="11"/>
        <v>0</v>
      </c>
      <c r="R55">
        <f t="shared" si="12"/>
        <v>0</v>
      </c>
    </row>
    <row r="56" spans="1:18" x14ac:dyDescent="0.25">
      <c r="A56" s="32" t="s">
        <v>65</v>
      </c>
      <c r="B56" s="77">
        <f>VLOOKUP(A56,Análisis!B:P,14,0)</f>
        <v>1490</v>
      </c>
      <c r="C56">
        <f>VLOOKUP(A56,'[1]CAMBIOS REALIZADOS'!$C:$F,3,0)</f>
        <v>10990</v>
      </c>
      <c r="D56">
        <f>VLOOKUP(A56,'[1]CAMBIOS REALIZADOS'!$C:$F,4,0)</f>
        <v>10490</v>
      </c>
      <c r="E56">
        <f t="shared" si="13"/>
        <v>-9000</v>
      </c>
      <c r="F56" s="75" t="str">
        <f t="shared" si="8"/>
        <v>Menor modelo</v>
      </c>
      <c r="G56" s="77">
        <f>VLOOKUP(A56,Análisis!B:AB,26,0)</f>
        <v>1490</v>
      </c>
      <c r="H56">
        <f>VLOOKUP(A56,'[1]CAMBIOS REALIZADOS'!$C:$I,6,0)</f>
        <v>15990</v>
      </c>
      <c r="I56">
        <f>VLOOKUP(A56,'[1]CAMBIOS REALIZADOS'!$C:$I,7,0)</f>
        <v>16990</v>
      </c>
      <c r="J56">
        <f t="shared" si="14"/>
        <v>-15500</v>
      </c>
      <c r="K56" s="75" t="str">
        <f t="shared" si="9"/>
        <v>Menor modelo</v>
      </c>
      <c r="L56" s="77">
        <f>VLOOKUP(A56,Análisis!B:AN,38,0)</f>
        <v>1490</v>
      </c>
      <c r="M56">
        <f>VLOOKUP(A56,'[1]CAMBIOS REALIZADOS'!$C:$L,9,0)</f>
        <v>17990</v>
      </c>
      <c r="N56">
        <f>VLOOKUP(A56,'[1]CAMBIOS REALIZADOS'!$C:$L,10,0)</f>
        <v>18990</v>
      </c>
      <c r="O56">
        <f t="shared" si="15"/>
        <v>-17500</v>
      </c>
      <c r="P56" s="75" t="str">
        <f t="shared" si="10"/>
        <v>Menor modelo</v>
      </c>
      <c r="Q56">
        <f t="shared" si="11"/>
        <v>0</v>
      </c>
      <c r="R56">
        <f t="shared" si="12"/>
        <v>0</v>
      </c>
    </row>
    <row r="57" spans="1:18" x14ac:dyDescent="0.25">
      <c r="A57" s="32" t="s">
        <v>52</v>
      </c>
      <c r="B57" s="77">
        <f>VLOOKUP(A57,Análisis!B:P,14,0)</f>
        <v>1490</v>
      </c>
      <c r="C57">
        <f>VLOOKUP(A57,'[1]CAMBIOS REALIZADOS'!$C:$F,3,0)</f>
        <v>8990</v>
      </c>
      <c r="D57">
        <f>VLOOKUP(A57,'[1]CAMBIOS REALIZADOS'!$C:$F,4,0)</f>
        <v>7990</v>
      </c>
      <c r="E57">
        <f t="shared" si="13"/>
        <v>-6500</v>
      </c>
      <c r="F57" s="75" t="str">
        <f t="shared" si="8"/>
        <v>Menor modelo</v>
      </c>
      <c r="G57" s="77">
        <f>VLOOKUP(A57,Análisis!B:AB,26,0)</f>
        <v>1490</v>
      </c>
      <c r="H57">
        <f>VLOOKUP(A57,'[1]CAMBIOS REALIZADOS'!$C:$I,6,0)</f>
        <v>16990</v>
      </c>
      <c r="I57">
        <f>VLOOKUP(A57,'[1]CAMBIOS REALIZADOS'!$C:$I,7,0)</f>
        <v>16490</v>
      </c>
      <c r="J57">
        <f t="shared" si="14"/>
        <v>-15000</v>
      </c>
      <c r="K57" s="75" t="str">
        <f t="shared" si="9"/>
        <v>Menor modelo</v>
      </c>
      <c r="L57" s="77">
        <f>VLOOKUP(A57,Análisis!B:AN,38,0)</f>
        <v>1490</v>
      </c>
      <c r="M57">
        <f>VLOOKUP(A57,'[1]CAMBIOS REALIZADOS'!$C:$L,9,0)</f>
        <v>17990</v>
      </c>
      <c r="N57">
        <f>VLOOKUP(A57,'[1]CAMBIOS REALIZADOS'!$C:$L,10,0)</f>
        <v>17990</v>
      </c>
      <c r="O57">
        <f t="shared" si="15"/>
        <v>-16500</v>
      </c>
      <c r="P57" s="75" t="str">
        <f t="shared" si="10"/>
        <v>Menor modelo</v>
      </c>
      <c r="Q57">
        <f t="shared" si="11"/>
        <v>0</v>
      </c>
      <c r="R57">
        <f t="shared" si="12"/>
        <v>0</v>
      </c>
    </row>
    <row r="58" spans="1:18" x14ac:dyDescent="0.25">
      <c r="A58" s="32" t="s">
        <v>66</v>
      </c>
      <c r="B58" s="77">
        <f>VLOOKUP(A58,Análisis!B:P,14,0)</f>
        <v>1490</v>
      </c>
      <c r="C58">
        <f>VLOOKUP(A58,'[1]CAMBIOS REALIZADOS'!$C:$F,3,0)</f>
        <v>9490</v>
      </c>
      <c r="D58">
        <f>VLOOKUP(A58,'[1]CAMBIOS REALIZADOS'!$C:$F,4,0)</f>
        <v>8990</v>
      </c>
      <c r="E58">
        <f t="shared" si="13"/>
        <v>-7500</v>
      </c>
      <c r="F58" s="75" t="str">
        <f t="shared" si="8"/>
        <v>Menor modelo</v>
      </c>
      <c r="G58" s="77">
        <f>VLOOKUP(A58,Análisis!B:AB,26,0)</f>
        <v>1490</v>
      </c>
      <c r="H58">
        <f>VLOOKUP(A58,'[1]CAMBIOS REALIZADOS'!$C:$I,6,0)</f>
        <v>11990</v>
      </c>
      <c r="I58">
        <f>VLOOKUP(A58,'[1]CAMBIOS REALIZADOS'!$C:$I,7,0)</f>
        <v>15990</v>
      </c>
      <c r="J58">
        <f t="shared" si="14"/>
        <v>-14500</v>
      </c>
      <c r="K58" s="75" t="str">
        <f t="shared" si="9"/>
        <v>Menor modelo</v>
      </c>
      <c r="L58" s="77">
        <f>VLOOKUP(A58,Análisis!B:AN,38,0)</f>
        <v>1490</v>
      </c>
      <c r="M58">
        <f>VLOOKUP(A58,'[1]CAMBIOS REALIZADOS'!$C:$L,9,0)</f>
        <v>14990</v>
      </c>
      <c r="N58">
        <f>VLOOKUP(A58,'[1]CAMBIOS REALIZADOS'!$C:$L,10,0)</f>
        <v>17990</v>
      </c>
      <c r="O58">
        <f t="shared" si="15"/>
        <v>-16500</v>
      </c>
      <c r="P58" s="75" t="str">
        <f t="shared" si="10"/>
        <v>Menor modelo</v>
      </c>
      <c r="Q58">
        <f t="shared" si="11"/>
        <v>0</v>
      </c>
      <c r="R58">
        <f t="shared" si="12"/>
        <v>0</v>
      </c>
    </row>
    <row r="59" spans="1:18" x14ac:dyDescent="0.25">
      <c r="A59" s="32" t="s">
        <v>47</v>
      </c>
      <c r="B59" s="77">
        <f>VLOOKUP(A59,Análisis!B:P,14,0)</f>
        <v>1490</v>
      </c>
      <c r="C59">
        <f>VLOOKUP(A59,'[1]CAMBIOS REALIZADOS'!$C:$F,3,0)</f>
        <v>9990</v>
      </c>
      <c r="D59">
        <f>VLOOKUP(A59,'[1]CAMBIOS REALIZADOS'!$C:$F,4,0)</f>
        <v>9990</v>
      </c>
      <c r="E59">
        <f t="shared" si="13"/>
        <v>-8500</v>
      </c>
      <c r="F59" s="75" t="str">
        <f t="shared" si="8"/>
        <v>Menor modelo</v>
      </c>
      <c r="G59" s="77" t="str">
        <f>VLOOKUP(A59,Análisis!B:AB,26,0)</f>
        <v>Manual</v>
      </c>
      <c r="H59">
        <f>VLOOKUP(A59,'[1]CAMBIOS REALIZADOS'!$C:$I,6,0)</f>
        <v>12990</v>
      </c>
      <c r="I59">
        <f>VLOOKUP(A59,'[1]CAMBIOS REALIZADOS'!$C:$I,7,0)</f>
        <v>15490</v>
      </c>
      <c r="J59">
        <f t="shared" si="14"/>
        <v>0</v>
      </c>
      <c r="K59" s="75" t="str">
        <f t="shared" si="9"/>
        <v>Igual</v>
      </c>
      <c r="L59" s="77">
        <f>VLOOKUP(A59,Análisis!B:AN,38,0)</f>
        <v>1490</v>
      </c>
      <c r="M59">
        <f>VLOOKUP(A59,'[1]CAMBIOS REALIZADOS'!$C:$L,9,0)</f>
        <v>16990</v>
      </c>
      <c r="N59">
        <f>VLOOKUP(A59,'[1]CAMBIOS REALIZADOS'!$C:$L,10,0)</f>
        <v>25990</v>
      </c>
      <c r="O59">
        <f t="shared" si="15"/>
        <v>-24500</v>
      </c>
      <c r="P59" s="75" t="str">
        <f t="shared" si="10"/>
        <v>Menor modelo</v>
      </c>
      <c r="Q59" t="str">
        <f t="shared" si="11"/>
        <v>Manual</v>
      </c>
      <c r="R59" t="str">
        <f t="shared" si="12"/>
        <v>Manual</v>
      </c>
    </row>
    <row r="60" spans="1:18" x14ac:dyDescent="0.25">
      <c r="A60" s="32" t="s">
        <v>45</v>
      </c>
      <c r="B60" s="77">
        <f>VLOOKUP(A60,Análisis!B:P,14,0)</f>
        <v>1490</v>
      </c>
      <c r="C60">
        <f>VLOOKUP(A60,'[1]CAMBIOS REALIZADOS'!$C:$F,3,0)</f>
        <v>10990</v>
      </c>
      <c r="D60">
        <f>VLOOKUP(A60,'[1]CAMBIOS REALIZADOS'!$C:$F,4,0)</f>
        <v>10990</v>
      </c>
      <c r="E60">
        <f t="shared" si="13"/>
        <v>-9500</v>
      </c>
      <c r="F60" s="75" t="str">
        <f t="shared" si="8"/>
        <v>Menor modelo</v>
      </c>
      <c r="G60" s="77">
        <f>VLOOKUP(A60,Análisis!B:AB,26,0)</f>
        <v>1490</v>
      </c>
      <c r="H60">
        <f>VLOOKUP(A60,'[1]CAMBIOS REALIZADOS'!$C:$I,6,0)</f>
        <v>21990</v>
      </c>
      <c r="I60">
        <f>VLOOKUP(A60,'[1]CAMBIOS REALIZADOS'!$C:$I,7,0)</f>
        <v>25490</v>
      </c>
      <c r="J60">
        <f t="shared" si="14"/>
        <v>-24000</v>
      </c>
      <c r="K60" s="75" t="str">
        <f t="shared" si="9"/>
        <v>Menor modelo</v>
      </c>
      <c r="L60" s="77">
        <f>VLOOKUP(A60,Análisis!B:AN,38,0)</f>
        <v>1490</v>
      </c>
      <c r="M60">
        <f>VLOOKUP(A60,'[1]CAMBIOS REALIZADOS'!$C:$L,9,0)</f>
        <v>27990</v>
      </c>
      <c r="N60">
        <f>VLOOKUP(A60,'[1]CAMBIOS REALIZADOS'!$C:$L,10,0)</f>
        <v>27990</v>
      </c>
      <c r="O60">
        <f t="shared" si="15"/>
        <v>-26500</v>
      </c>
      <c r="P60" s="75" t="str">
        <f t="shared" si="10"/>
        <v>Menor modelo</v>
      </c>
      <c r="Q60">
        <f t="shared" si="11"/>
        <v>0</v>
      </c>
      <c r="R60">
        <f t="shared" si="12"/>
        <v>0</v>
      </c>
    </row>
    <row r="61" spans="1:18" x14ac:dyDescent="0.25">
      <c r="A61" s="32" t="s">
        <v>80</v>
      </c>
      <c r="B61" s="77">
        <f>VLOOKUP(A61,Análisis!B:P,14,0)</f>
        <v>1490</v>
      </c>
      <c r="C61">
        <f>VLOOKUP(A61,'[1]CAMBIOS REALIZADOS'!$C:$F,3,0)</f>
        <v>3990</v>
      </c>
      <c r="D61">
        <f>VLOOKUP(A61,'[1]CAMBIOS REALIZADOS'!$C:$F,4,0)</f>
        <v>4490</v>
      </c>
      <c r="E61">
        <f t="shared" si="13"/>
        <v>-3000</v>
      </c>
      <c r="F61" s="75" t="str">
        <f t="shared" si="8"/>
        <v>Menor modelo</v>
      </c>
      <c r="G61" s="77">
        <f>VLOOKUP(A61,Análisis!B:AB,26,0)</f>
        <v>1490</v>
      </c>
      <c r="H61">
        <f>VLOOKUP(A61,'[1]CAMBIOS REALIZADOS'!$C:$I,6,0)</f>
        <v>8990</v>
      </c>
      <c r="I61">
        <f>VLOOKUP(A61,'[1]CAMBIOS REALIZADOS'!$C:$I,7,0)</f>
        <v>9990</v>
      </c>
      <c r="J61">
        <f t="shared" si="14"/>
        <v>-8500</v>
      </c>
      <c r="K61" s="75" t="str">
        <f t="shared" si="9"/>
        <v>Menor modelo</v>
      </c>
      <c r="L61" s="77">
        <f>VLOOKUP(A61,Análisis!B:AN,38,0)</f>
        <v>1490</v>
      </c>
      <c r="M61">
        <f>VLOOKUP(A61,'[1]CAMBIOS REALIZADOS'!$C:$L,9,0)</f>
        <v>10990</v>
      </c>
      <c r="N61">
        <f>VLOOKUP(A61,'[1]CAMBIOS REALIZADOS'!$C:$L,10,0)</f>
        <v>10990</v>
      </c>
      <c r="O61">
        <f t="shared" si="15"/>
        <v>-9500</v>
      </c>
      <c r="P61" s="75" t="str">
        <f t="shared" si="10"/>
        <v>Menor modelo</v>
      </c>
      <c r="Q61">
        <f t="shared" si="11"/>
        <v>0</v>
      </c>
      <c r="R61">
        <f t="shared" si="12"/>
        <v>0</v>
      </c>
    </row>
    <row r="62" spans="1:18" x14ac:dyDescent="0.25">
      <c r="A62" s="32" t="s">
        <v>102</v>
      </c>
      <c r="B62" s="77">
        <f>VLOOKUP(A62,Análisis!B:P,14,0)</f>
        <v>1490</v>
      </c>
      <c r="C62">
        <f>VLOOKUP(A62,'[1]CAMBIOS REALIZADOS'!$C:$F,3,0)</f>
        <v>4490</v>
      </c>
      <c r="D62">
        <f>VLOOKUP(A62,'[1]CAMBIOS REALIZADOS'!$C:$F,4,0)</f>
        <v>4490</v>
      </c>
      <c r="E62">
        <f t="shared" si="13"/>
        <v>-3000</v>
      </c>
      <c r="F62" s="75" t="str">
        <f t="shared" si="8"/>
        <v>Menor modelo</v>
      </c>
      <c r="G62" s="77" t="str">
        <f>VLOOKUP(A62,Análisis!B:AB,26,0)</f>
        <v>Manual</v>
      </c>
      <c r="H62">
        <f>VLOOKUP(A62,'[1]CAMBIOS REALIZADOS'!$C:$I,6,0)</f>
        <v>10490</v>
      </c>
      <c r="I62">
        <f>VLOOKUP(A62,'[1]CAMBIOS REALIZADOS'!$C:$I,7,0)</f>
        <v>10990</v>
      </c>
      <c r="J62">
        <f t="shared" si="14"/>
        <v>0</v>
      </c>
      <c r="K62" s="75" t="str">
        <f t="shared" si="9"/>
        <v>Igual</v>
      </c>
      <c r="L62" s="77">
        <f>VLOOKUP(A62,Análisis!B:AN,38,0)</f>
        <v>1490</v>
      </c>
      <c r="M62">
        <f>VLOOKUP(A62,'[1]CAMBIOS REALIZADOS'!$C:$L,9,0)</f>
        <v>12990</v>
      </c>
      <c r="N62">
        <f>VLOOKUP(A62,'[1]CAMBIOS REALIZADOS'!$C:$L,10,0)</f>
        <v>13990</v>
      </c>
      <c r="O62">
        <f t="shared" si="15"/>
        <v>-12500</v>
      </c>
      <c r="P62" s="75" t="str">
        <f t="shared" si="10"/>
        <v>Menor modelo</v>
      </c>
      <c r="Q62" t="str">
        <f t="shared" si="11"/>
        <v>Manual</v>
      </c>
      <c r="R62" t="str">
        <f t="shared" si="12"/>
        <v>Manual</v>
      </c>
    </row>
    <row r="63" spans="1:18" x14ac:dyDescent="0.25">
      <c r="A63" s="32" t="s">
        <v>42</v>
      </c>
      <c r="B63" s="77">
        <f>VLOOKUP(A63,Análisis!B:P,14,0)</f>
        <v>1490</v>
      </c>
      <c r="C63">
        <f>VLOOKUP(A63,'[1]CAMBIOS REALIZADOS'!$C:$F,3,0)</f>
        <v>8990</v>
      </c>
      <c r="D63">
        <f>VLOOKUP(A63,'[1]CAMBIOS REALIZADOS'!$C:$F,4,0)</f>
        <v>9990</v>
      </c>
      <c r="E63">
        <f t="shared" si="13"/>
        <v>-8500</v>
      </c>
      <c r="F63" s="75" t="str">
        <f t="shared" si="8"/>
        <v>Menor modelo</v>
      </c>
      <c r="G63" s="77">
        <f>VLOOKUP(A63,Análisis!B:AB,26,0)</f>
        <v>1490</v>
      </c>
      <c r="H63">
        <f>VLOOKUP(A63,'[1]CAMBIOS REALIZADOS'!$C:$I,6,0)</f>
        <v>31990</v>
      </c>
      <c r="I63">
        <f>VLOOKUP(A63,'[1]CAMBIOS REALIZADOS'!$C:$I,7,0)</f>
        <v>31990</v>
      </c>
      <c r="J63">
        <f t="shared" si="14"/>
        <v>-30500</v>
      </c>
      <c r="K63" s="75" t="str">
        <f t="shared" si="9"/>
        <v>Menor modelo</v>
      </c>
      <c r="L63" s="77">
        <f>VLOOKUP(A63,Análisis!B:AN,38,0)</f>
        <v>1490</v>
      </c>
      <c r="M63">
        <f>VLOOKUP(A63,'[1]CAMBIOS REALIZADOS'!$C:$L,9,0)</f>
        <v>41990</v>
      </c>
      <c r="N63">
        <f>VLOOKUP(A63,'[1]CAMBIOS REALIZADOS'!$C:$L,10,0)</f>
        <v>41990</v>
      </c>
      <c r="O63">
        <f t="shared" si="15"/>
        <v>-40500</v>
      </c>
      <c r="P63" s="75" t="str">
        <f t="shared" si="10"/>
        <v>Menor modelo</v>
      </c>
      <c r="Q63">
        <f t="shared" si="11"/>
        <v>0</v>
      </c>
      <c r="R63">
        <f t="shared" si="12"/>
        <v>0</v>
      </c>
    </row>
    <row r="64" spans="1:18" x14ac:dyDescent="0.25">
      <c r="A64" s="32" t="s">
        <v>94</v>
      </c>
      <c r="B64" s="77">
        <f>VLOOKUP(A64,Análisis!B:P,14,0)</f>
        <v>1490</v>
      </c>
      <c r="C64">
        <f>VLOOKUP(A64,'[1]CAMBIOS REALIZADOS'!$C:$F,3,0)</f>
        <v>5990</v>
      </c>
      <c r="D64">
        <f>VLOOKUP(A64,'[1]CAMBIOS REALIZADOS'!$C:$F,4,0)</f>
        <v>5490</v>
      </c>
      <c r="E64">
        <f t="shared" si="13"/>
        <v>-4000</v>
      </c>
      <c r="F64" s="75" t="str">
        <f t="shared" si="8"/>
        <v>Menor modelo</v>
      </c>
      <c r="G64" s="77">
        <f>VLOOKUP(A64,Análisis!B:AB,26,0)</f>
        <v>1490</v>
      </c>
      <c r="H64">
        <f>VLOOKUP(A64,'[1]CAMBIOS REALIZADOS'!$C:$I,6,0)</f>
        <v>10990</v>
      </c>
      <c r="I64">
        <f>VLOOKUP(A64,'[1]CAMBIOS REALIZADOS'!$C:$I,7,0)</f>
        <v>14990</v>
      </c>
      <c r="J64">
        <f t="shared" si="14"/>
        <v>-13500</v>
      </c>
      <c r="K64" s="75" t="str">
        <f t="shared" si="9"/>
        <v>Menor modelo</v>
      </c>
      <c r="L64" s="77">
        <f>VLOOKUP(A64,Análisis!B:AN,38,0)</f>
        <v>1490</v>
      </c>
      <c r="M64">
        <f>VLOOKUP(A64,'[1]CAMBIOS REALIZADOS'!$C:$L,9,0)</f>
        <v>14990</v>
      </c>
      <c r="N64">
        <f>VLOOKUP(A64,'[1]CAMBIOS REALIZADOS'!$C:$L,10,0)</f>
        <v>15990</v>
      </c>
      <c r="O64">
        <f t="shared" si="15"/>
        <v>-14500</v>
      </c>
      <c r="P64" s="75" t="str">
        <f t="shared" si="10"/>
        <v>Menor modelo</v>
      </c>
      <c r="Q64">
        <f t="shared" si="11"/>
        <v>0</v>
      </c>
      <c r="R64">
        <f t="shared" si="12"/>
        <v>0</v>
      </c>
    </row>
    <row r="65" spans="1:18" x14ac:dyDescent="0.25">
      <c r="A65" s="32" t="s">
        <v>84</v>
      </c>
      <c r="B65" s="77">
        <f>VLOOKUP(A65,Análisis!B:P,14,0)</f>
        <v>1490</v>
      </c>
      <c r="C65">
        <f>VLOOKUP(A65,'[1]CAMBIOS REALIZADOS'!$C:$F,3,0)</f>
        <v>3990</v>
      </c>
      <c r="D65">
        <f>VLOOKUP(A65,'[1]CAMBIOS REALIZADOS'!$C:$F,4,0)</f>
        <v>4490</v>
      </c>
      <c r="E65">
        <f t="shared" si="13"/>
        <v>-3000</v>
      </c>
      <c r="F65" s="75" t="str">
        <f t="shared" si="8"/>
        <v>Menor modelo</v>
      </c>
      <c r="G65" s="77">
        <f>VLOOKUP(A65,Análisis!B:AB,26,0)</f>
        <v>1490</v>
      </c>
      <c r="H65">
        <f>VLOOKUP(A65,'[1]CAMBIOS REALIZADOS'!$C:$I,6,0)</f>
        <v>8990</v>
      </c>
      <c r="I65">
        <f>VLOOKUP(A65,'[1]CAMBIOS REALIZADOS'!$C:$I,7,0)</f>
        <v>9990</v>
      </c>
      <c r="J65">
        <f t="shared" si="14"/>
        <v>-8500</v>
      </c>
      <c r="K65" s="75" t="str">
        <f t="shared" si="9"/>
        <v>Menor modelo</v>
      </c>
      <c r="L65" s="77">
        <f>VLOOKUP(A65,Análisis!B:AN,38,0)</f>
        <v>1490</v>
      </c>
      <c r="M65">
        <f>VLOOKUP(A65,'[1]CAMBIOS REALIZADOS'!$C:$L,9,0)</f>
        <v>10990</v>
      </c>
      <c r="N65">
        <f>VLOOKUP(A65,'[1]CAMBIOS REALIZADOS'!$C:$L,10,0)</f>
        <v>10990</v>
      </c>
      <c r="O65">
        <f t="shared" si="15"/>
        <v>-9500</v>
      </c>
      <c r="P65" s="75" t="str">
        <f t="shared" si="10"/>
        <v>Menor modelo</v>
      </c>
      <c r="Q65">
        <f t="shared" si="11"/>
        <v>0</v>
      </c>
      <c r="R65">
        <f t="shared" si="12"/>
        <v>0</v>
      </c>
    </row>
    <row r="66" spans="1:18" x14ac:dyDescent="0.25">
      <c r="A66" s="32" t="s">
        <v>95</v>
      </c>
      <c r="B66" s="77">
        <f>VLOOKUP(A66,Análisis!B:P,14,0)</f>
        <v>1490</v>
      </c>
      <c r="C66">
        <f>VLOOKUP(A66,'[1]CAMBIOS REALIZADOS'!$C:$F,3,0)</f>
        <v>5990</v>
      </c>
      <c r="D66">
        <f>VLOOKUP(A66,'[1]CAMBIOS REALIZADOS'!$C:$F,4,0)</f>
        <v>5490</v>
      </c>
      <c r="E66">
        <f t="shared" si="13"/>
        <v>-4000</v>
      </c>
      <c r="F66" s="75" t="str">
        <f t="shared" si="8"/>
        <v>Menor modelo</v>
      </c>
      <c r="G66" s="77">
        <f>VLOOKUP(A66,Análisis!B:AB,26,0)</f>
        <v>1490</v>
      </c>
      <c r="H66">
        <f>VLOOKUP(A66,'[1]CAMBIOS REALIZADOS'!$C:$I,6,0)</f>
        <v>9990</v>
      </c>
      <c r="I66">
        <f>VLOOKUP(A66,'[1]CAMBIOS REALIZADOS'!$C:$I,7,0)</f>
        <v>12990</v>
      </c>
      <c r="J66">
        <f t="shared" si="14"/>
        <v>-11500</v>
      </c>
      <c r="K66" s="75" t="str">
        <f t="shared" si="9"/>
        <v>Menor modelo</v>
      </c>
      <c r="L66" s="77">
        <f>VLOOKUP(A66,Análisis!B:AN,38,0)</f>
        <v>1490</v>
      </c>
      <c r="M66">
        <f>VLOOKUP(A66,'[1]CAMBIOS REALIZADOS'!$C:$L,9,0)</f>
        <v>13990</v>
      </c>
      <c r="N66">
        <f>VLOOKUP(A66,'[1]CAMBIOS REALIZADOS'!$C:$L,10,0)</f>
        <v>14990</v>
      </c>
      <c r="O66">
        <f t="shared" si="15"/>
        <v>-13500</v>
      </c>
      <c r="P66" s="75" t="str">
        <f t="shared" si="10"/>
        <v>Menor modelo</v>
      </c>
      <c r="Q66">
        <f t="shared" si="11"/>
        <v>0</v>
      </c>
      <c r="R66">
        <f t="shared" si="12"/>
        <v>0</v>
      </c>
    </row>
    <row r="67" spans="1:18" x14ac:dyDescent="0.25">
      <c r="A67" s="32" t="s">
        <v>50</v>
      </c>
      <c r="B67" s="77">
        <f>VLOOKUP(A67,Análisis!B:P,14,0)</f>
        <v>1490</v>
      </c>
      <c r="C67">
        <f>VLOOKUP(A67,'[1]CAMBIOS REALIZADOS'!$C:$F,3,0)</f>
        <v>14490</v>
      </c>
      <c r="D67">
        <f>VLOOKUP(A67,'[1]CAMBIOS REALIZADOS'!$C:$F,4,0)</f>
        <v>14990</v>
      </c>
      <c r="E67">
        <f t="shared" si="13"/>
        <v>-13500</v>
      </c>
      <c r="F67" s="75" t="str">
        <f t="shared" ref="F67:F98" si="16">IF(E67&lt;0,"Menor modelo",IF(E67&gt;0,"Mayor modelo","Igual"))</f>
        <v>Menor modelo</v>
      </c>
      <c r="G67" s="77" t="str">
        <f>VLOOKUP(A67,Análisis!B:AB,26,0)</f>
        <v>Manual</v>
      </c>
      <c r="H67">
        <f>VLOOKUP(A67,'[1]CAMBIOS REALIZADOS'!$C:$I,6,0)</f>
        <v>29990</v>
      </c>
      <c r="I67">
        <f>VLOOKUP(A67,'[1]CAMBIOS REALIZADOS'!$C:$I,7,0)</f>
        <v>29990</v>
      </c>
      <c r="J67">
        <f t="shared" si="14"/>
        <v>0</v>
      </c>
      <c r="K67" s="75" t="str">
        <f t="shared" ref="K67:K98" si="17">IF(J67&lt;0,"Menor modelo",IF(J67&gt;0,"Mayor modelo","Igual"))</f>
        <v>Igual</v>
      </c>
      <c r="L67" s="77">
        <f>VLOOKUP(A67,Análisis!B:AN,38,0)</f>
        <v>1490</v>
      </c>
      <c r="M67">
        <f>VLOOKUP(A67,'[1]CAMBIOS REALIZADOS'!$C:$L,9,0)</f>
        <v>52990</v>
      </c>
      <c r="N67">
        <f>VLOOKUP(A67,'[1]CAMBIOS REALIZADOS'!$C:$L,10,0)</f>
        <v>52990</v>
      </c>
      <c r="O67">
        <f t="shared" si="15"/>
        <v>-51500</v>
      </c>
      <c r="P67" s="75" t="str">
        <f t="shared" ref="P67:P98" si="18">IF(O67&lt;0,"Menor modelo",IF(O67&gt;0,"Mayor modelo","Igual"))</f>
        <v>Menor modelo</v>
      </c>
      <c r="Q67" t="str">
        <f t="shared" ref="Q67:Q95" si="19">IF(OR(G67="Manual",B67="Manual"),"Manual",G67-B67)</f>
        <v>Manual</v>
      </c>
      <c r="R67" t="str">
        <f t="shared" ref="R67:R95" si="20">IF(OR(L67="Manual",G67="Manual"),"Manual",L67-G67)</f>
        <v>Manual</v>
      </c>
    </row>
    <row r="68" spans="1:18" x14ac:dyDescent="0.25">
      <c r="A68" s="32" t="s">
        <v>100</v>
      </c>
      <c r="B68" s="77">
        <f>VLOOKUP(A68,Análisis!B:P,14,0)</f>
        <v>1490</v>
      </c>
      <c r="C68">
        <f>VLOOKUP(A68,'[1]CAMBIOS REALIZADOS'!$C:$F,3,0)</f>
        <v>5990</v>
      </c>
      <c r="D68">
        <f>VLOOKUP(A68,'[1]CAMBIOS REALIZADOS'!$C:$F,4,0)</f>
        <v>5990</v>
      </c>
      <c r="E68">
        <f t="shared" si="13"/>
        <v>-4500</v>
      </c>
      <c r="F68" s="75" t="str">
        <f t="shared" si="16"/>
        <v>Menor modelo</v>
      </c>
      <c r="G68" s="77">
        <f>VLOOKUP(A68,Análisis!B:AB,26,0)</f>
        <v>1490</v>
      </c>
      <c r="H68">
        <f>VLOOKUP(A68,'[1]CAMBIOS REALIZADOS'!$C:$I,6,0)</f>
        <v>9990</v>
      </c>
      <c r="I68">
        <f>VLOOKUP(A68,'[1]CAMBIOS REALIZADOS'!$C:$I,7,0)</f>
        <v>11990</v>
      </c>
      <c r="J68">
        <f t="shared" si="14"/>
        <v>-10500</v>
      </c>
      <c r="K68" s="75" t="str">
        <f t="shared" si="17"/>
        <v>Menor modelo</v>
      </c>
      <c r="L68" s="77" t="str">
        <f>VLOOKUP(A68,Análisis!B:AN,38,0)</f>
        <v>Manual</v>
      </c>
      <c r="M68">
        <f>VLOOKUP(A68,'[1]CAMBIOS REALIZADOS'!$C:$L,9,0)</f>
        <v>13990</v>
      </c>
      <c r="N68">
        <f>VLOOKUP(A68,'[1]CAMBIOS REALIZADOS'!$C:$L,10,0)</f>
        <v>13990</v>
      </c>
      <c r="O68">
        <f t="shared" si="15"/>
        <v>0</v>
      </c>
      <c r="P68" s="75" t="str">
        <f t="shared" si="18"/>
        <v>Igual</v>
      </c>
      <c r="Q68">
        <f t="shared" si="19"/>
        <v>0</v>
      </c>
      <c r="R68" t="str">
        <f t="shared" si="20"/>
        <v>Manual</v>
      </c>
    </row>
    <row r="69" spans="1:18" x14ac:dyDescent="0.25">
      <c r="A69" s="32" t="s">
        <v>74</v>
      </c>
      <c r="B69" s="77">
        <f>VLOOKUP(A69,Análisis!B:P,14,0)</f>
        <v>1490</v>
      </c>
      <c r="C69">
        <f>VLOOKUP(A69,'[1]CAMBIOS REALIZADOS'!$C:$F,3,0)</f>
        <v>11990</v>
      </c>
      <c r="D69">
        <f>VLOOKUP(A69,'[1]CAMBIOS REALIZADOS'!$C:$F,4,0)</f>
        <v>11990</v>
      </c>
      <c r="E69">
        <f t="shared" si="13"/>
        <v>-10500</v>
      </c>
      <c r="F69" s="75" t="str">
        <f t="shared" si="16"/>
        <v>Menor modelo</v>
      </c>
      <c r="G69" s="77" t="str">
        <f>VLOOKUP(A69,Análisis!B:AB,26,0)</f>
        <v>Manual</v>
      </c>
      <c r="H69">
        <f>VLOOKUP(A69,'[1]CAMBIOS REALIZADOS'!$C:$I,6,0)</f>
        <v>21990</v>
      </c>
      <c r="I69">
        <f>VLOOKUP(A69,'[1]CAMBIOS REALIZADOS'!$C:$I,7,0)</f>
        <v>21990</v>
      </c>
      <c r="J69">
        <f t="shared" si="14"/>
        <v>0</v>
      </c>
      <c r="K69" s="75" t="str">
        <f t="shared" si="17"/>
        <v>Igual</v>
      </c>
      <c r="L69" s="77">
        <f>VLOOKUP(A69,Análisis!B:AN,38,0)</f>
        <v>1490</v>
      </c>
      <c r="M69">
        <f>VLOOKUP(A69,'[1]CAMBIOS REALIZADOS'!$C:$L,9,0)</f>
        <v>29990</v>
      </c>
      <c r="N69">
        <f>VLOOKUP(A69,'[1]CAMBIOS REALIZADOS'!$C:$L,10,0)</f>
        <v>29990</v>
      </c>
      <c r="O69">
        <f t="shared" si="15"/>
        <v>-28500</v>
      </c>
      <c r="P69" s="75" t="str">
        <f t="shared" si="18"/>
        <v>Menor modelo</v>
      </c>
      <c r="Q69" t="str">
        <f t="shared" si="19"/>
        <v>Manual</v>
      </c>
      <c r="R69" t="str">
        <f t="shared" si="20"/>
        <v>Manual</v>
      </c>
    </row>
    <row r="70" spans="1:18" x14ac:dyDescent="0.25">
      <c r="A70" s="32" t="s">
        <v>82</v>
      </c>
      <c r="B70" s="77">
        <f>VLOOKUP(A70,Análisis!B:P,14,0)</f>
        <v>1490</v>
      </c>
      <c r="C70">
        <f>VLOOKUP(A70,'[1]CAMBIOS REALIZADOS'!$C:$F,3,0)</f>
        <v>6490</v>
      </c>
      <c r="D70">
        <f>VLOOKUP(A70,'[1]CAMBIOS REALIZADOS'!$C:$F,4,0)</f>
        <v>5490</v>
      </c>
      <c r="E70">
        <f t="shared" si="13"/>
        <v>-4000</v>
      </c>
      <c r="F70" s="75" t="str">
        <f t="shared" si="16"/>
        <v>Menor modelo</v>
      </c>
      <c r="G70" s="77">
        <f>VLOOKUP(A70,Análisis!B:AB,26,0)</f>
        <v>1490</v>
      </c>
      <c r="H70">
        <f>VLOOKUP(A70,'[1]CAMBIOS REALIZADOS'!$C:$I,6,0)</f>
        <v>10990</v>
      </c>
      <c r="I70">
        <f>VLOOKUP(A70,'[1]CAMBIOS REALIZADOS'!$C:$I,7,0)</f>
        <v>10990</v>
      </c>
      <c r="J70">
        <f t="shared" si="14"/>
        <v>-9500</v>
      </c>
      <c r="K70" s="75" t="str">
        <f t="shared" si="17"/>
        <v>Menor modelo</v>
      </c>
      <c r="L70" s="77" t="str">
        <f>VLOOKUP(A70,Análisis!B:AN,38,0)</f>
        <v>Manual</v>
      </c>
      <c r="M70">
        <f>VLOOKUP(A70,'[1]CAMBIOS REALIZADOS'!$C:$L,9,0)</f>
        <v>13990</v>
      </c>
      <c r="N70">
        <f>VLOOKUP(A70,'[1]CAMBIOS REALIZADOS'!$C:$L,10,0)</f>
        <v>12990</v>
      </c>
      <c r="O70">
        <f t="shared" si="15"/>
        <v>0</v>
      </c>
      <c r="P70" s="75" t="str">
        <f t="shared" si="18"/>
        <v>Igual</v>
      </c>
      <c r="Q70">
        <f t="shared" si="19"/>
        <v>0</v>
      </c>
      <c r="R70" t="str">
        <f t="shared" si="20"/>
        <v>Manual</v>
      </c>
    </row>
    <row r="71" spans="1:18" x14ac:dyDescent="0.25">
      <c r="A71" s="32" t="s">
        <v>72</v>
      </c>
      <c r="B71" s="77">
        <f>VLOOKUP(A71,Análisis!B:P,14,0)</f>
        <v>1490</v>
      </c>
      <c r="C71">
        <f>VLOOKUP(A71,'[1]CAMBIOS REALIZADOS'!$C:$F,3,0)</f>
        <v>9990</v>
      </c>
      <c r="D71">
        <f>VLOOKUP(A71,'[1]CAMBIOS REALIZADOS'!$C:$F,4,0)</f>
        <v>9990</v>
      </c>
      <c r="E71">
        <f t="shared" si="13"/>
        <v>-8500</v>
      </c>
      <c r="F71" s="75" t="str">
        <f t="shared" si="16"/>
        <v>Menor modelo</v>
      </c>
      <c r="G71" s="77" t="str">
        <f>VLOOKUP(A71,Análisis!B:AB,26,0)</f>
        <v>Manual</v>
      </c>
      <c r="H71">
        <f>VLOOKUP(A71,'[1]CAMBIOS REALIZADOS'!$C:$I,6,0)</f>
        <v>39990</v>
      </c>
      <c r="I71">
        <f>VLOOKUP(A71,'[1]CAMBIOS REALIZADOS'!$C:$I,7,0)</f>
        <v>39990</v>
      </c>
      <c r="J71">
        <f t="shared" si="14"/>
        <v>0</v>
      </c>
      <c r="K71" s="75" t="str">
        <f t="shared" si="17"/>
        <v>Igual</v>
      </c>
      <c r="L71" s="77" t="str">
        <f>VLOOKUP(A71,Análisis!B:AN,38,0)</f>
        <v>Manual</v>
      </c>
      <c r="M71">
        <f>VLOOKUP(A71,'[1]CAMBIOS REALIZADOS'!$C:$L,9,0)</f>
        <v>79990</v>
      </c>
      <c r="N71">
        <f>VLOOKUP(A71,'[1]CAMBIOS REALIZADOS'!$C:$L,10,0)</f>
        <v>79990</v>
      </c>
      <c r="O71">
        <f t="shared" si="15"/>
        <v>0</v>
      </c>
      <c r="P71" s="75" t="str">
        <f t="shared" si="18"/>
        <v>Igual</v>
      </c>
      <c r="Q71" t="str">
        <f t="shared" si="19"/>
        <v>Manual</v>
      </c>
      <c r="R71" t="str">
        <f t="shared" si="20"/>
        <v>Manual</v>
      </c>
    </row>
    <row r="72" spans="1:18" x14ac:dyDescent="0.25">
      <c r="A72" s="32" t="s">
        <v>91</v>
      </c>
      <c r="B72" s="77">
        <f>VLOOKUP(A72,Análisis!B:P,14,0)</f>
        <v>1490</v>
      </c>
      <c r="C72" t="e">
        <f>VLOOKUP(A72,'[1]CAMBIOS REALIZADOS'!$C:$F,3,0)</f>
        <v>#N/A</v>
      </c>
      <c r="D72" t="e">
        <f>VLOOKUP(A72,'[1]CAMBIOS REALIZADOS'!$C:$F,4,0)</f>
        <v>#N/A</v>
      </c>
      <c r="E72" t="e">
        <f t="shared" si="13"/>
        <v>#N/A</v>
      </c>
      <c r="F72" s="75" t="e">
        <f t="shared" si="16"/>
        <v>#N/A</v>
      </c>
      <c r="G72" s="77">
        <f>VLOOKUP(A72,Análisis!B:AB,26,0)</f>
        <v>1490</v>
      </c>
      <c r="H72" t="e">
        <f>VLOOKUP(A72,'[1]CAMBIOS REALIZADOS'!$C:$I,6,0)</f>
        <v>#N/A</v>
      </c>
      <c r="I72" t="e">
        <f>VLOOKUP(A72,'[1]CAMBIOS REALIZADOS'!$C:$I,7,0)</f>
        <v>#N/A</v>
      </c>
      <c r="J72" t="e">
        <f t="shared" si="14"/>
        <v>#N/A</v>
      </c>
      <c r="K72" s="75" t="e">
        <f t="shared" si="17"/>
        <v>#N/A</v>
      </c>
      <c r="L72" s="77">
        <f>VLOOKUP(A72,Análisis!B:AN,38,0)</f>
        <v>1490</v>
      </c>
      <c r="M72" t="e">
        <f>VLOOKUP(A72,'[1]CAMBIOS REALIZADOS'!$C:$L,9,0)</f>
        <v>#N/A</v>
      </c>
      <c r="N72" t="e">
        <f>VLOOKUP(A72,'[1]CAMBIOS REALIZADOS'!$C:$L,10,0)</f>
        <v>#N/A</v>
      </c>
      <c r="O72" t="e">
        <f t="shared" si="15"/>
        <v>#N/A</v>
      </c>
      <c r="P72" s="75" t="e">
        <f t="shared" si="18"/>
        <v>#N/A</v>
      </c>
      <c r="Q72">
        <f t="shared" si="19"/>
        <v>0</v>
      </c>
      <c r="R72">
        <f t="shared" si="20"/>
        <v>0</v>
      </c>
    </row>
    <row r="73" spans="1:18" x14ac:dyDescent="0.25">
      <c r="A73" s="32" t="s">
        <v>64</v>
      </c>
      <c r="B73" s="77">
        <f>VLOOKUP(A73,Análisis!B:P,14,0)</f>
        <v>1490</v>
      </c>
      <c r="C73" t="e">
        <f>VLOOKUP(A73,'[1]CAMBIOS REALIZADOS'!$C:$F,3,0)</f>
        <v>#N/A</v>
      </c>
      <c r="D73" t="e">
        <f>VLOOKUP(A73,'[1]CAMBIOS REALIZADOS'!$C:$F,4,0)</f>
        <v>#N/A</v>
      </c>
      <c r="E73" t="e">
        <f t="shared" si="13"/>
        <v>#N/A</v>
      </c>
      <c r="F73" s="75" t="e">
        <f t="shared" si="16"/>
        <v>#N/A</v>
      </c>
      <c r="G73" s="77" t="str">
        <f>VLOOKUP(A73,Análisis!B:AB,26,0)</f>
        <v>Manual</v>
      </c>
      <c r="H73" t="e">
        <f>VLOOKUP(A73,'[1]CAMBIOS REALIZADOS'!$C:$I,6,0)</f>
        <v>#N/A</v>
      </c>
      <c r="I73" t="e">
        <f>VLOOKUP(A73,'[1]CAMBIOS REALIZADOS'!$C:$I,7,0)</f>
        <v>#N/A</v>
      </c>
      <c r="J73">
        <f t="shared" si="14"/>
        <v>0</v>
      </c>
      <c r="K73" s="75" t="str">
        <f t="shared" si="17"/>
        <v>Igual</v>
      </c>
      <c r="L73" s="77">
        <f>VLOOKUP(A73,Análisis!B:AN,38,0)</f>
        <v>1490</v>
      </c>
      <c r="M73" t="e">
        <f>VLOOKUP(A73,'[1]CAMBIOS REALIZADOS'!$C:$L,9,0)</f>
        <v>#N/A</v>
      </c>
      <c r="N73" t="e">
        <f>VLOOKUP(A73,'[1]CAMBIOS REALIZADOS'!$C:$L,10,0)</f>
        <v>#N/A</v>
      </c>
      <c r="O73" t="e">
        <f t="shared" si="15"/>
        <v>#N/A</v>
      </c>
      <c r="P73" s="75" t="e">
        <f t="shared" si="18"/>
        <v>#N/A</v>
      </c>
      <c r="Q73" t="str">
        <f t="shared" si="19"/>
        <v>Manual</v>
      </c>
      <c r="R73" t="str">
        <f t="shared" si="20"/>
        <v>Manual</v>
      </c>
    </row>
    <row r="74" spans="1:18" x14ac:dyDescent="0.25">
      <c r="A74" s="32" t="s">
        <v>79</v>
      </c>
      <c r="B74" s="77">
        <f>VLOOKUP(A74,Análisis!B:P,14,0)</f>
        <v>1490</v>
      </c>
      <c r="C74" t="e">
        <f>VLOOKUP(A74,'[1]CAMBIOS REALIZADOS'!$C:$F,3,0)</f>
        <v>#N/A</v>
      </c>
      <c r="D74" t="e">
        <f>VLOOKUP(A74,'[1]CAMBIOS REALIZADOS'!$C:$F,4,0)</f>
        <v>#N/A</v>
      </c>
      <c r="E74" t="e">
        <f t="shared" si="13"/>
        <v>#N/A</v>
      </c>
      <c r="F74" s="75" t="e">
        <f t="shared" si="16"/>
        <v>#N/A</v>
      </c>
      <c r="G74" s="77">
        <f>VLOOKUP(A74,Análisis!B:AB,26,0)</f>
        <v>1490</v>
      </c>
      <c r="H74" t="e">
        <f>VLOOKUP(A74,'[1]CAMBIOS REALIZADOS'!$C:$I,6,0)</f>
        <v>#N/A</v>
      </c>
      <c r="I74" t="e">
        <f>VLOOKUP(A74,'[1]CAMBIOS REALIZADOS'!$C:$I,7,0)</f>
        <v>#N/A</v>
      </c>
      <c r="J74" t="e">
        <f t="shared" si="14"/>
        <v>#N/A</v>
      </c>
      <c r="K74" s="75" t="e">
        <f t="shared" si="17"/>
        <v>#N/A</v>
      </c>
      <c r="L74" s="77">
        <f>VLOOKUP(A74,Análisis!B:AN,38,0)</f>
        <v>1490</v>
      </c>
      <c r="M74" t="e">
        <f>VLOOKUP(A74,'[1]CAMBIOS REALIZADOS'!$C:$L,9,0)</f>
        <v>#N/A</v>
      </c>
      <c r="N74" t="e">
        <f>VLOOKUP(A74,'[1]CAMBIOS REALIZADOS'!$C:$L,10,0)</f>
        <v>#N/A</v>
      </c>
      <c r="O74" t="e">
        <f t="shared" si="15"/>
        <v>#N/A</v>
      </c>
      <c r="P74" s="75" t="e">
        <f t="shared" si="18"/>
        <v>#N/A</v>
      </c>
      <c r="Q74">
        <f t="shared" si="19"/>
        <v>0</v>
      </c>
      <c r="R74">
        <f t="shared" si="20"/>
        <v>0</v>
      </c>
    </row>
    <row r="75" spans="1:18" x14ac:dyDescent="0.25">
      <c r="A75" s="32" t="s">
        <v>67</v>
      </c>
      <c r="B75" s="77">
        <f>VLOOKUP(A75,Análisis!B:P,14,0)</f>
        <v>1490</v>
      </c>
      <c r="C75" t="e">
        <f>VLOOKUP(A75,'[1]CAMBIOS REALIZADOS'!$C:$F,3,0)</f>
        <v>#N/A</v>
      </c>
      <c r="D75" t="e">
        <f>VLOOKUP(A75,'[1]CAMBIOS REALIZADOS'!$C:$F,4,0)</f>
        <v>#N/A</v>
      </c>
      <c r="E75" t="e">
        <f t="shared" si="13"/>
        <v>#N/A</v>
      </c>
      <c r="F75" s="75" t="e">
        <f t="shared" si="16"/>
        <v>#N/A</v>
      </c>
      <c r="G75" s="77">
        <f>VLOOKUP(A75,Análisis!B:AB,26,0)</f>
        <v>1490</v>
      </c>
      <c r="H75" t="e">
        <f>VLOOKUP(A75,'[1]CAMBIOS REALIZADOS'!$C:$I,6,0)</f>
        <v>#N/A</v>
      </c>
      <c r="I75" t="e">
        <f>VLOOKUP(A75,'[1]CAMBIOS REALIZADOS'!$C:$I,7,0)</f>
        <v>#N/A</v>
      </c>
      <c r="J75" t="e">
        <f t="shared" si="14"/>
        <v>#N/A</v>
      </c>
      <c r="K75" s="75" t="e">
        <f t="shared" si="17"/>
        <v>#N/A</v>
      </c>
      <c r="L75" s="77">
        <f>VLOOKUP(A75,Análisis!B:AN,38,0)</f>
        <v>1490</v>
      </c>
      <c r="M75" t="e">
        <f>VLOOKUP(A75,'[1]CAMBIOS REALIZADOS'!$C:$L,9,0)</f>
        <v>#N/A</v>
      </c>
      <c r="N75" t="e">
        <f>VLOOKUP(A75,'[1]CAMBIOS REALIZADOS'!$C:$L,10,0)</f>
        <v>#N/A</v>
      </c>
      <c r="O75" t="e">
        <f t="shared" si="15"/>
        <v>#N/A</v>
      </c>
      <c r="P75" s="75" t="e">
        <f t="shared" si="18"/>
        <v>#N/A</v>
      </c>
      <c r="Q75">
        <f t="shared" si="19"/>
        <v>0</v>
      </c>
      <c r="R75">
        <f t="shared" si="20"/>
        <v>0</v>
      </c>
    </row>
    <row r="76" spans="1:18" x14ac:dyDescent="0.25">
      <c r="A76" s="32" t="s">
        <v>81</v>
      </c>
      <c r="B76" s="77">
        <f>VLOOKUP(A76,Análisis!B:P,14,0)</f>
        <v>1490</v>
      </c>
      <c r="C76" t="e">
        <f>VLOOKUP(A76,'[1]CAMBIOS REALIZADOS'!$C:$F,3,0)</f>
        <v>#N/A</v>
      </c>
      <c r="D76" t="e">
        <f>VLOOKUP(A76,'[1]CAMBIOS REALIZADOS'!$C:$F,4,0)</f>
        <v>#N/A</v>
      </c>
      <c r="E76" t="e">
        <f t="shared" ref="E76:E107" si="21">IF(OR(B76="Manual",B76=0),0,IF(D76="Sin Cambios",B76-C76,B76-D76))</f>
        <v>#N/A</v>
      </c>
      <c r="F76" s="75" t="e">
        <f t="shared" si="16"/>
        <v>#N/A</v>
      </c>
      <c r="G76" s="77">
        <f>VLOOKUP(A76,Análisis!B:AB,26,0)</f>
        <v>1490</v>
      </c>
      <c r="H76" t="e">
        <f>VLOOKUP(A76,'[1]CAMBIOS REALIZADOS'!$C:$I,6,0)</f>
        <v>#N/A</v>
      </c>
      <c r="I76" t="e">
        <f>VLOOKUP(A76,'[1]CAMBIOS REALIZADOS'!$C:$I,7,0)</f>
        <v>#N/A</v>
      </c>
      <c r="J76" t="e">
        <f t="shared" ref="J76:J107" si="22">IF(OR(G76="Manual",G76=0),0,IF(I76="Sin Cambios",G76-H76,G76-I76))</f>
        <v>#N/A</v>
      </c>
      <c r="K76" s="75" t="e">
        <f t="shared" si="17"/>
        <v>#N/A</v>
      </c>
      <c r="L76" s="77">
        <f>VLOOKUP(A76,Análisis!B:AN,38,0)</f>
        <v>1490</v>
      </c>
      <c r="M76" t="e">
        <f>VLOOKUP(A76,'[1]CAMBIOS REALIZADOS'!$C:$L,9,0)</f>
        <v>#N/A</v>
      </c>
      <c r="N76" t="e">
        <f>VLOOKUP(A76,'[1]CAMBIOS REALIZADOS'!$C:$L,10,0)</f>
        <v>#N/A</v>
      </c>
      <c r="O76" t="e">
        <f t="shared" si="15"/>
        <v>#N/A</v>
      </c>
      <c r="P76" s="75" t="e">
        <f t="shared" si="18"/>
        <v>#N/A</v>
      </c>
      <c r="Q76">
        <f t="shared" si="19"/>
        <v>0</v>
      </c>
      <c r="R76">
        <f t="shared" si="20"/>
        <v>0</v>
      </c>
    </row>
    <row r="77" spans="1:18" x14ac:dyDescent="0.25">
      <c r="A77" s="32" t="s">
        <v>48</v>
      </c>
      <c r="B77" s="77" t="str">
        <f>VLOOKUP(A77,Análisis!B:P,14,0)</f>
        <v>Manual</v>
      </c>
      <c r="C77" t="e">
        <f>VLOOKUP(A77,'[1]CAMBIOS REALIZADOS'!$C:$F,3,0)</f>
        <v>#N/A</v>
      </c>
      <c r="D77" t="e">
        <f>VLOOKUP(A77,'[1]CAMBIOS REALIZADOS'!$C:$F,4,0)</f>
        <v>#N/A</v>
      </c>
      <c r="E77">
        <f t="shared" si="21"/>
        <v>0</v>
      </c>
      <c r="F77" s="75" t="str">
        <f t="shared" si="16"/>
        <v>Igual</v>
      </c>
      <c r="G77" s="77" t="str">
        <f>VLOOKUP(A77,Análisis!B:AB,26,0)</f>
        <v>Manual</v>
      </c>
      <c r="H77" t="e">
        <f>VLOOKUP(A77,'[1]CAMBIOS REALIZADOS'!$C:$I,6,0)</f>
        <v>#N/A</v>
      </c>
      <c r="I77" t="e">
        <f>VLOOKUP(A77,'[1]CAMBIOS REALIZADOS'!$C:$I,7,0)</f>
        <v>#N/A</v>
      </c>
      <c r="J77">
        <f t="shared" si="22"/>
        <v>0</v>
      </c>
      <c r="K77" s="75" t="str">
        <f t="shared" si="17"/>
        <v>Igual</v>
      </c>
      <c r="L77" s="77">
        <f>VLOOKUP(A77,Análisis!B:AN,38,0)</f>
        <v>1490</v>
      </c>
      <c r="M77" t="e">
        <f>VLOOKUP(A77,'[1]CAMBIOS REALIZADOS'!$C:$L,9,0)</f>
        <v>#N/A</v>
      </c>
      <c r="N77" t="e">
        <f>VLOOKUP(A77,'[1]CAMBIOS REALIZADOS'!$C:$L,10,0)</f>
        <v>#N/A</v>
      </c>
      <c r="O77" t="e">
        <f t="shared" ref="O77:O108" si="23">IF(OR(L77="Manual",L77=0),0,IF(N77="Sin Cambios",L77-M77,L77-N77))</f>
        <v>#N/A</v>
      </c>
      <c r="P77" s="75" t="e">
        <f t="shared" si="18"/>
        <v>#N/A</v>
      </c>
      <c r="Q77" t="str">
        <f t="shared" si="19"/>
        <v>Manual</v>
      </c>
      <c r="R77" t="str">
        <f t="shared" si="20"/>
        <v>Manual</v>
      </c>
    </row>
    <row r="78" spans="1:18" x14ac:dyDescent="0.25">
      <c r="A78" s="32" t="s">
        <v>130</v>
      </c>
      <c r="B78" s="77">
        <f>VLOOKUP(A78,Análisis!B:P,14,0)</f>
        <v>1490</v>
      </c>
      <c r="C78" t="e">
        <f>VLOOKUP(A78,'[1]CAMBIOS REALIZADOS'!$C:$F,3,0)</f>
        <v>#N/A</v>
      </c>
      <c r="D78" t="e">
        <f>VLOOKUP(A78,'[1]CAMBIOS REALIZADOS'!$C:$F,4,0)</f>
        <v>#N/A</v>
      </c>
      <c r="E78" t="e">
        <f t="shared" si="21"/>
        <v>#N/A</v>
      </c>
      <c r="F78" s="75" t="e">
        <f t="shared" si="16"/>
        <v>#N/A</v>
      </c>
      <c r="G78" s="77">
        <f>VLOOKUP(A78,Análisis!B:AB,26,0)</f>
        <v>1490</v>
      </c>
      <c r="H78" t="e">
        <f>VLOOKUP(A78,'[1]CAMBIOS REALIZADOS'!$C:$I,6,0)</f>
        <v>#N/A</v>
      </c>
      <c r="I78" t="e">
        <f>VLOOKUP(A78,'[1]CAMBIOS REALIZADOS'!$C:$I,7,0)</f>
        <v>#N/A</v>
      </c>
      <c r="J78" t="e">
        <f t="shared" si="22"/>
        <v>#N/A</v>
      </c>
      <c r="K78" s="75" t="e">
        <f t="shared" si="17"/>
        <v>#N/A</v>
      </c>
      <c r="L78" s="77">
        <f>VLOOKUP(A78,Análisis!B:AN,38,0)</f>
        <v>1490</v>
      </c>
      <c r="M78" t="e">
        <f>VLOOKUP(A78,'[1]CAMBIOS REALIZADOS'!$C:$L,9,0)</f>
        <v>#N/A</v>
      </c>
      <c r="N78" t="e">
        <f>VLOOKUP(A78,'[1]CAMBIOS REALIZADOS'!$C:$L,10,0)</f>
        <v>#N/A</v>
      </c>
      <c r="O78" t="e">
        <f t="shared" si="23"/>
        <v>#N/A</v>
      </c>
      <c r="P78" s="75" t="e">
        <f t="shared" si="18"/>
        <v>#N/A</v>
      </c>
      <c r="Q78">
        <f t="shared" si="19"/>
        <v>0</v>
      </c>
      <c r="R78">
        <f t="shared" si="20"/>
        <v>0</v>
      </c>
    </row>
    <row r="79" spans="1:18" x14ac:dyDescent="0.25">
      <c r="A79" s="32" t="s">
        <v>76</v>
      </c>
      <c r="B79" s="77">
        <f>VLOOKUP(A79,Análisis!B:P,14,0)</f>
        <v>1490</v>
      </c>
      <c r="C79" t="e">
        <f>VLOOKUP(A79,'[1]CAMBIOS REALIZADOS'!$C:$F,3,0)</f>
        <v>#N/A</v>
      </c>
      <c r="D79" t="e">
        <f>VLOOKUP(A79,'[1]CAMBIOS REALIZADOS'!$C:$F,4,0)</f>
        <v>#N/A</v>
      </c>
      <c r="E79" t="e">
        <f t="shared" si="21"/>
        <v>#N/A</v>
      </c>
      <c r="F79" s="75" t="e">
        <f t="shared" si="16"/>
        <v>#N/A</v>
      </c>
      <c r="G79" s="77">
        <f>VLOOKUP(A79,Análisis!B:AB,26,0)</f>
        <v>1490</v>
      </c>
      <c r="H79" t="e">
        <f>VLOOKUP(A79,'[1]CAMBIOS REALIZADOS'!$C:$I,6,0)</f>
        <v>#N/A</v>
      </c>
      <c r="I79" t="e">
        <f>VLOOKUP(A79,'[1]CAMBIOS REALIZADOS'!$C:$I,7,0)</f>
        <v>#N/A</v>
      </c>
      <c r="J79" t="e">
        <f t="shared" si="22"/>
        <v>#N/A</v>
      </c>
      <c r="K79" s="75" t="e">
        <f t="shared" si="17"/>
        <v>#N/A</v>
      </c>
      <c r="L79" s="77">
        <f>VLOOKUP(A79,Análisis!B:AN,38,0)</f>
        <v>1490</v>
      </c>
      <c r="M79" t="e">
        <f>VLOOKUP(A79,'[1]CAMBIOS REALIZADOS'!$C:$L,9,0)</f>
        <v>#N/A</v>
      </c>
      <c r="N79" t="e">
        <f>VLOOKUP(A79,'[1]CAMBIOS REALIZADOS'!$C:$L,10,0)</f>
        <v>#N/A</v>
      </c>
      <c r="O79" t="e">
        <f t="shared" si="23"/>
        <v>#N/A</v>
      </c>
      <c r="P79" s="75" t="e">
        <f t="shared" si="18"/>
        <v>#N/A</v>
      </c>
      <c r="Q79">
        <f t="shared" si="19"/>
        <v>0</v>
      </c>
      <c r="R79">
        <f t="shared" si="20"/>
        <v>0</v>
      </c>
    </row>
    <row r="80" spans="1:18" x14ac:dyDescent="0.25">
      <c r="A80" s="32" t="s">
        <v>88</v>
      </c>
      <c r="B80" s="77">
        <f>VLOOKUP(A80,Análisis!B:P,14,0)</f>
        <v>1490</v>
      </c>
      <c r="C80" t="e">
        <f>VLOOKUP(A80,'[1]CAMBIOS REALIZADOS'!$C:$F,3,0)</f>
        <v>#N/A</v>
      </c>
      <c r="D80" t="e">
        <f>VLOOKUP(A80,'[1]CAMBIOS REALIZADOS'!$C:$F,4,0)</f>
        <v>#N/A</v>
      </c>
      <c r="E80" t="e">
        <f t="shared" si="21"/>
        <v>#N/A</v>
      </c>
      <c r="F80" s="75" t="e">
        <f t="shared" si="16"/>
        <v>#N/A</v>
      </c>
      <c r="G80" s="77">
        <f>VLOOKUP(A80,Análisis!B:AB,26,0)</f>
        <v>1490</v>
      </c>
      <c r="H80" t="e">
        <f>VLOOKUP(A80,'[1]CAMBIOS REALIZADOS'!$C:$I,6,0)</f>
        <v>#N/A</v>
      </c>
      <c r="I80" t="e">
        <f>VLOOKUP(A80,'[1]CAMBIOS REALIZADOS'!$C:$I,7,0)</f>
        <v>#N/A</v>
      </c>
      <c r="J80" t="e">
        <f t="shared" si="22"/>
        <v>#N/A</v>
      </c>
      <c r="K80" s="75" t="e">
        <f t="shared" si="17"/>
        <v>#N/A</v>
      </c>
      <c r="L80" s="77">
        <f>VLOOKUP(A80,Análisis!B:AN,38,0)</f>
        <v>1490</v>
      </c>
      <c r="M80" t="e">
        <f>VLOOKUP(A80,'[1]CAMBIOS REALIZADOS'!$C:$L,9,0)</f>
        <v>#N/A</v>
      </c>
      <c r="N80" t="e">
        <f>VLOOKUP(A80,'[1]CAMBIOS REALIZADOS'!$C:$L,10,0)</f>
        <v>#N/A</v>
      </c>
      <c r="O80" t="e">
        <f t="shared" si="23"/>
        <v>#N/A</v>
      </c>
      <c r="P80" s="75" t="e">
        <f t="shared" si="18"/>
        <v>#N/A</v>
      </c>
      <c r="Q80">
        <f t="shared" si="19"/>
        <v>0</v>
      </c>
      <c r="R80">
        <f t="shared" si="20"/>
        <v>0</v>
      </c>
    </row>
    <row r="81" spans="1:18" x14ac:dyDescent="0.25">
      <c r="A81" s="32" t="s">
        <v>274</v>
      </c>
      <c r="B81" s="77">
        <f>VLOOKUP(A81,Análisis!B:P,14,0)</f>
        <v>1490</v>
      </c>
      <c r="C81" t="e">
        <f>VLOOKUP(A81,'[1]CAMBIOS REALIZADOS'!$C:$F,3,0)</f>
        <v>#N/A</v>
      </c>
      <c r="D81" t="e">
        <f>VLOOKUP(A81,'[1]CAMBIOS REALIZADOS'!$C:$F,4,0)</f>
        <v>#N/A</v>
      </c>
      <c r="E81" t="e">
        <f t="shared" si="21"/>
        <v>#N/A</v>
      </c>
      <c r="F81" s="75" t="e">
        <f t="shared" si="16"/>
        <v>#N/A</v>
      </c>
      <c r="G81" s="77">
        <f>VLOOKUP(A81,Análisis!B:AB,26,0)</f>
        <v>1490</v>
      </c>
      <c r="H81" t="e">
        <f>VLOOKUP(A81,'[1]CAMBIOS REALIZADOS'!$C:$I,6,0)</f>
        <v>#N/A</v>
      </c>
      <c r="I81" t="e">
        <f>VLOOKUP(A81,'[1]CAMBIOS REALIZADOS'!$C:$I,7,0)</f>
        <v>#N/A</v>
      </c>
      <c r="J81" t="e">
        <f t="shared" si="22"/>
        <v>#N/A</v>
      </c>
      <c r="K81" s="75" t="e">
        <f t="shared" si="17"/>
        <v>#N/A</v>
      </c>
      <c r="L81" s="77">
        <f>VLOOKUP(A81,Análisis!B:AN,38,0)</f>
        <v>1490</v>
      </c>
      <c r="M81" t="e">
        <f>VLOOKUP(A81,'[1]CAMBIOS REALIZADOS'!$C:$L,9,0)</f>
        <v>#N/A</v>
      </c>
      <c r="N81" t="e">
        <f>VLOOKUP(A81,'[1]CAMBIOS REALIZADOS'!$C:$L,10,0)</f>
        <v>#N/A</v>
      </c>
      <c r="O81" t="e">
        <f t="shared" si="23"/>
        <v>#N/A</v>
      </c>
      <c r="P81" s="75" t="e">
        <f t="shared" si="18"/>
        <v>#N/A</v>
      </c>
      <c r="Q81">
        <f t="shared" si="19"/>
        <v>0</v>
      </c>
      <c r="R81">
        <f t="shared" si="20"/>
        <v>0</v>
      </c>
    </row>
    <row r="82" spans="1:18" x14ac:dyDescent="0.25">
      <c r="A82" s="32" t="s">
        <v>53</v>
      </c>
      <c r="B82" s="77">
        <f>VLOOKUP(A82,Análisis!B:P,14,0)</f>
        <v>1490</v>
      </c>
      <c r="C82" t="e">
        <f>VLOOKUP(A82,'[1]CAMBIOS REALIZADOS'!$C:$F,3,0)</f>
        <v>#N/A</v>
      </c>
      <c r="D82" t="e">
        <f>VLOOKUP(A82,'[1]CAMBIOS REALIZADOS'!$C:$F,4,0)</f>
        <v>#N/A</v>
      </c>
      <c r="E82" t="e">
        <f t="shared" si="21"/>
        <v>#N/A</v>
      </c>
      <c r="F82" s="75" t="e">
        <f t="shared" si="16"/>
        <v>#N/A</v>
      </c>
      <c r="G82" s="77">
        <f>VLOOKUP(A82,Análisis!B:AB,26,0)</f>
        <v>1490</v>
      </c>
      <c r="H82" t="e">
        <f>VLOOKUP(A82,'[1]CAMBIOS REALIZADOS'!$C:$I,6,0)</f>
        <v>#N/A</v>
      </c>
      <c r="I82" t="e">
        <f>VLOOKUP(A82,'[1]CAMBIOS REALIZADOS'!$C:$I,7,0)</f>
        <v>#N/A</v>
      </c>
      <c r="J82" t="e">
        <f t="shared" si="22"/>
        <v>#N/A</v>
      </c>
      <c r="K82" s="75" t="e">
        <f t="shared" si="17"/>
        <v>#N/A</v>
      </c>
      <c r="L82" s="77" t="str">
        <f>VLOOKUP(A82,Análisis!B:AN,38,0)</f>
        <v>Manual</v>
      </c>
      <c r="M82" t="e">
        <f>VLOOKUP(A82,'[1]CAMBIOS REALIZADOS'!$C:$L,9,0)</f>
        <v>#N/A</v>
      </c>
      <c r="N82" t="e">
        <f>VLOOKUP(A82,'[1]CAMBIOS REALIZADOS'!$C:$L,10,0)</f>
        <v>#N/A</v>
      </c>
      <c r="O82">
        <f t="shared" si="23"/>
        <v>0</v>
      </c>
      <c r="P82" s="75" t="str">
        <f t="shared" si="18"/>
        <v>Igual</v>
      </c>
      <c r="Q82">
        <f t="shared" si="19"/>
        <v>0</v>
      </c>
      <c r="R82" t="str">
        <f t="shared" si="20"/>
        <v>Manual</v>
      </c>
    </row>
    <row r="83" spans="1:18" x14ac:dyDescent="0.25">
      <c r="A83" s="32" t="s">
        <v>57</v>
      </c>
      <c r="B83" s="77">
        <f>VLOOKUP(A83,Análisis!B:P,14,0)</f>
        <v>1490</v>
      </c>
      <c r="C83" t="e">
        <f>VLOOKUP(A83,'[1]CAMBIOS REALIZADOS'!$C:$F,3,0)</f>
        <v>#N/A</v>
      </c>
      <c r="D83" t="e">
        <f>VLOOKUP(A83,'[1]CAMBIOS REALIZADOS'!$C:$F,4,0)</f>
        <v>#N/A</v>
      </c>
      <c r="E83" t="e">
        <f t="shared" si="21"/>
        <v>#N/A</v>
      </c>
      <c r="F83" s="75" t="e">
        <f t="shared" si="16"/>
        <v>#N/A</v>
      </c>
      <c r="G83" s="77">
        <f>VLOOKUP(A83,Análisis!B:AB,26,0)</f>
        <v>1490</v>
      </c>
      <c r="H83" t="e">
        <f>VLOOKUP(A83,'[1]CAMBIOS REALIZADOS'!$C:$I,6,0)</f>
        <v>#N/A</v>
      </c>
      <c r="I83" t="e">
        <f>VLOOKUP(A83,'[1]CAMBIOS REALIZADOS'!$C:$I,7,0)</f>
        <v>#N/A</v>
      </c>
      <c r="J83" t="e">
        <f t="shared" si="22"/>
        <v>#N/A</v>
      </c>
      <c r="K83" s="75" t="e">
        <f t="shared" si="17"/>
        <v>#N/A</v>
      </c>
      <c r="L83" s="77" t="str">
        <f>VLOOKUP(A83,Análisis!B:AN,38,0)</f>
        <v>Manual</v>
      </c>
      <c r="M83" t="e">
        <f>VLOOKUP(A83,'[1]CAMBIOS REALIZADOS'!$C:$L,9,0)</f>
        <v>#N/A</v>
      </c>
      <c r="N83" t="e">
        <f>VLOOKUP(A83,'[1]CAMBIOS REALIZADOS'!$C:$L,10,0)</f>
        <v>#N/A</v>
      </c>
      <c r="O83">
        <f t="shared" si="23"/>
        <v>0</v>
      </c>
      <c r="P83" s="75" t="str">
        <f t="shared" si="18"/>
        <v>Igual</v>
      </c>
      <c r="Q83">
        <f t="shared" si="19"/>
        <v>0</v>
      </c>
      <c r="R83" t="str">
        <f t="shared" si="20"/>
        <v>Manual</v>
      </c>
    </row>
    <row r="84" spans="1:18" x14ac:dyDescent="0.25">
      <c r="A84" s="32" t="s">
        <v>55</v>
      </c>
      <c r="B84" s="77">
        <f>VLOOKUP(A84,Análisis!B:P,14,0)</f>
        <v>1490</v>
      </c>
      <c r="C84" t="e">
        <f>VLOOKUP(A84,'[1]CAMBIOS REALIZADOS'!$C:$F,3,0)</f>
        <v>#N/A</v>
      </c>
      <c r="D84" t="e">
        <f>VLOOKUP(A84,'[1]CAMBIOS REALIZADOS'!$C:$F,4,0)</f>
        <v>#N/A</v>
      </c>
      <c r="E84" t="e">
        <f t="shared" si="21"/>
        <v>#N/A</v>
      </c>
      <c r="F84" s="75" t="e">
        <f t="shared" si="16"/>
        <v>#N/A</v>
      </c>
      <c r="G84" s="77">
        <f>VLOOKUP(A84,Análisis!B:AB,26,0)</f>
        <v>1490</v>
      </c>
      <c r="H84" t="e">
        <f>VLOOKUP(A84,'[1]CAMBIOS REALIZADOS'!$C:$I,6,0)</f>
        <v>#N/A</v>
      </c>
      <c r="I84" t="e">
        <f>VLOOKUP(A84,'[1]CAMBIOS REALIZADOS'!$C:$I,7,0)</f>
        <v>#N/A</v>
      </c>
      <c r="J84" t="e">
        <f t="shared" si="22"/>
        <v>#N/A</v>
      </c>
      <c r="K84" s="75" t="e">
        <f t="shared" si="17"/>
        <v>#N/A</v>
      </c>
      <c r="L84" s="77" t="str">
        <f>VLOOKUP(A84,Análisis!B:AN,38,0)</f>
        <v>Manual</v>
      </c>
      <c r="M84" t="e">
        <f>VLOOKUP(A84,'[1]CAMBIOS REALIZADOS'!$C:$L,9,0)</f>
        <v>#N/A</v>
      </c>
      <c r="N84" t="e">
        <f>VLOOKUP(A84,'[1]CAMBIOS REALIZADOS'!$C:$L,10,0)</f>
        <v>#N/A</v>
      </c>
      <c r="O84">
        <f t="shared" si="23"/>
        <v>0</v>
      </c>
      <c r="P84" s="75" t="str">
        <f t="shared" si="18"/>
        <v>Igual</v>
      </c>
      <c r="Q84">
        <f t="shared" si="19"/>
        <v>0</v>
      </c>
      <c r="R84" t="str">
        <f t="shared" si="20"/>
        <v>Manual</v>
      </c>
    </row>
    <row r="85" spans="1:18" x14ac:dyDescent="0.25">
      <c r="A85" s="32" t="s">
        <v>103</v>
      </c>
      <c r="B85" s="77">
        <f>VLOOKUP(A85,Análisis!B:P,14,0)</f>
        <v>1490</v>
      </c>
      <c r="C85" t="e">
        <f>VLOOKUP(A85,'[1]CAMBIOS REALIZADOS'!$C:$F,3,0)</f>
        <v>#N/A</v>
      </c>
      <c r="D85" t="e">
        <f>VLOOKUP(A85,'[1]CAMBIOS REALIZADOS'!$C:$F,4,0)</f>
        <v>#N/A</v>
      </c>
      <c r="E85" t="e">
        <f t="shared" si="21"/>
        <v>#N/A</v>
      </c>
      <c r="F85" s="75" t="e">
        <f t="shared" si="16"/>
        <v>#N/A</v>
      </c>
      <c r="G85" s="77" t="str">
        <f>VLOOKUP(A85,Análisis!B:AB,26,0)</f>
        <v>Manual</v>
      </c>
      <c r="H85" t="e">
        <f>VLOOKUP(A85,'[1]CAMBIOS REALIZADOS'!$C:$I,6,0)</f>
        <v>#N/A</v>
      </c>
      <c r="I85" t="e">
        <f>VLOOKUP(A85,'[1]CAMBIOS REALIZADOS'!$C:$I,7,0)</f>
        <v>#N/A</v>
      </c>
      <c r="J85">
        <f t="shared" si="22"/>
        <v>0</v>
      </c>
      <c r="K85" s="75" t="str">
        <f t="shared" si="17"/>
        <v>Igual</v>
      </c>
      <c r="L85" s="77" t="str">
        <f>VLOOKUP(A85,Análisis!B:AN,38,0)</f>
        <v>Manual</v>
      </c>
      <c r="M85" t="e">
        <f>VLOOKUP(A85,'[1]CAMBIOS REALIZADOS'!$C:$L,9,0)</f>
        <v>#N/A</v>
      </c>
      <c r="N85" t="e">
        <f>VLOOKUP(A85,'[1]CAMBIOS REALIZADOS'!$C:$L,10,0)</f>
        <v>#N/A</v>
      </c>
      <c r="O85">
        <f t="shared" si="23"/>
        <v>0</v>
      </c>
      <c r="P85" s="75" t="str">
        <f t="shared" si="18"/>
        <v>Igual</v>
      </c>
      <c r="Q85" t="str">
        <f t="shared" si="19"/>
        <v>Manual</v>
      </c>
      <c r="R85" t="str">
        <f t="shared" si="20"/>
        <v>Manual</v>
      </c>
    </row>
    <row r="86" spans="1:18" x14ac:dyDescent="0.25">
      <c r="A86" s="32" t="s">
        <v>272</v>
      </c>
      <c r="B86" s="77">
        <f>VLOOKUP(A86,Análisis!B:P,14,0)</f>
        <v>1490</v>
      </c>
      <c r="C86" t="e">
        <f>VLOOKUP(A86,'[1]CAMBIOS REALIZADOS'!$C:$F,3,0)</f>
        <v>#N/A</v>
      </c>
      <c r="D86" t="e">
        <f>VLOOKUP(A86,'[1]CAMBIOS REALIZADOS'!$C:$F,4,0)</f>
        <v>#N/A</v>
      </c>
      <c r="E86" t="e">
        <f t="shared" si="21"/>
        <v>#N/A</v>
      </c>
      <c r="F86" s="75" t="e">
        <f t="shared" si="16"/>
        <v>#N/A</v>
      </c>
      <c r="G86" s="77">
        <f>VLOOKUP(A86,Análisis!B:AB,26,0)</f>
        <v>1490</v>
      </c>
      <c r="H86" t="e">
        <f>VLOOKUP(A86,'[1]CAMBIOS REALIZADOS'!$C:$I,6,0)</f>
        <v>#N/A</v>
      </c>
      <c r="I86" t="e">
        <f>VLOOKUP(A86,'[1]CAMBIOS REALIZADOS'!$C:$I,7,0)</f>
        <v>#N/A</v>
      </c>
      <c r="J86" t="e">
        <f t="shared" si="22"/>
        <v>#N/A</v>
      </c>
      <c r="K86" s="75" t="e">
        <f t="shared" si="17"/>
        <v>#N/A</v>
      </c>
      <c r="L86" s="77">
        <f>VLOOKUP(A86,Análisis!B:AN,38,0)</f>
        <v>1490</v>
      </c>
      <c r="M86" t="e">
        <f>VLOOKUP(A86,'[1]CAMBIOS REALIZADOS'!$C:$L,9,0)</f>
        <v>#N/A</v>
      </c>
      <c r="N86" t="e">
        <f>VLOOKUP(A86,'[1]CAMBIOS REALIZADOS'!$C:$L,10,0)</f>
        <v>#N/A</v>
      </c>
      <c r="O86" t="e">
        <f t="shared" si="23"/>
        <v>#N/A</v>
      </c>
      <c r="P86" s="75" t="e">
        <f t="shared" si="18"/>
        <v>#N/A</v>
      </c>
      <c r="Q86">
        <f t="shared" si="19"/>
        <v>0</v>
      </c>
      <c r="R86">
        <f t="shared" si="20"/>
        <v>0</v>
      </c>
    </row>
    <row r="87" spans="1:18" x14ac:dyDescent="0.25">
      <c r="A87" s="32" t="s">
        <v>59</v>
      </c>
      <c r="B87" s="77">
        <f>VLOOKUP(A87,Análisis!B:P,14,0)</f>
        <v>1490</v>
      </c>
      <c r="C87" t="e">
        <f>VLOOKUP(A87,'[1]CAMBIOS REALIZADOS'!$C:$F,3,0)</f>
        <v>#N/A</v>
      </c>
      <c r="D87" t="e">
        <f>VLOOKUP(A87,'[1]CAMBIOS REALIZADOS'!$C:$F,4,0)</f>
        <v>#N/A</v>
      </c>
      <c r="E87" t="e">
        <f t="shared" si="21"/>
        <v>#N/A</v>
      </c>
      <c r="F87" s="75" t="e">
        <f t="shared" si="16"/>
        <v>#N/A</v>
      </c>
      <c r="G87" s="77" t="str">
        <f>VLOOKUP(A87,Análisis!B:AB,26,0)</f>
        <v>Manual</v>
      </c>
      <c r="H87" t="e">
        <f>VLOOKUP(A87,'[1]CAMBIOS REALIZADOS'!$C:$I,6,0)</f>
        <v>#N/A</v>
      </c>
      <c r="I87" t="e">
        <f>VLOOKUP(A87,'[1]CAMBIOS REALIZADOS'!$C:$I,7,0)</f>
        <v>#N/A</v>
      </c>
      <c r="J87">
        <f t="shared" si="22"/>
        <v>0</v>
      </c>
      <c r="K87" s="75" t="str">
        <f t="shared" si="17"/>
        <v>Igual</v>
      </c>
      <c r="L87" s="77" t="str">
        <f>VLOOKUP(A87,Análisis!B:AN,38,0)</f>
        <v>Manual</v>
      </c>
      <c r="M87" t="e">
        <f>VLOOKUP(A87,'[1]CAMBIOS REALIZADOS'!$C:$L,9,0)</f>
        <v>#N/A</v>
      </c>
      <c r="N87" t="e">
        <f>VLOOKUP(A87,'[1]CAMBIOS REALIZADOS'!$C:$L,10,0)</f>
        <v>#N/A</v>
      </c>
      <c r="O87">
        <f t="shared" si="23"/>
        <v>0</v>
      </c>
      <c r="P87" s="75" t="str">
        <f t="shared" si="18"/>
        <v>Igual</v>
      </c>
      <c r="Q87" t="str">
        <f t="shared" si="19"/>
        <v>Manual</v>
      </c>
      <c r="R87" t="str">
        <f t="shared" si="20"/>
        <v>Manual</v>
      </c>
    </row>
    <row r="88" spans="1:18" x14ac:dyDescent="0.25">
      <c r="A88" s="32" t="s">
        <v>78</v>
      </c>
      <c r="B88" s="77">
        <f>VLOOKUP(A88,Análisis!B:P,14,0)</f>
        <v>1490</v>
      </c>
      <c r="C88" t="e">
        <f>VLOOKUP(A88,'[1]CAMBIOS REALIZADOS'!$C:$F,3,0)</f>
        <v>#N/A</v>
      </c>
      <c r="D88" t="e">
        <f>VLOOKUP(A88,'[1]CAMBIOS REALIZADOS'!$C:$F,4,0)</f>
        <v>#N/A</v>
      </c>
      <c r="E88" t="e">
        <f t="shared" si="21"/>
        <v>#N/A</v>
      </c>
      <c r="F88" s="75" t="e">
        <f t="shared" si="16"/>
        <v>#N/A</v>
      </c>
      <c r="G88" s="77">
        <f>VLOOKUP(A88,Análisis!B:AB,26,0)</f>
        <v>1490</v>
      </c>
      <c r="H88" t="e">
        <f>VLOOKUP(A88,'[1]CAMBIOS REALIZADOS'!$C:$I,6,0)</f>
        <v>#N/A</v>
      </c>
      <c r="I88" t="e">
        <f>VLOOKUP(A88,'[1]CAMBIOS REALIZADOS'!$C:$I,7,0)</f>
        <v>#N/A</v>
      </c>
      <c r="J88" t="e">
        <f t="shared" si="22"/>
        <v>#N/A</v>
      </c>
      <c r="K88" s="75" t="e">
        <f t="shared" si="17"/>
        <v>#N/A</v>
      </c>
      <c r="L88" s="77" t="str">
        <f>VLOOKUP(A88,Análisis!B:AN,38,0)</f>
        <v>Manual</v>
      </c>
      <c r="M88" t="e">
        <f>VLOOKUP(A88,'[1]CAMBIOS REALIZADOS'!$C:$L,9,0)</f>
        <v>#N/A</v>
      </c>
      <c r="N88" t="e">
        <f>VLOOKUP(A88,'[1]CAMBIOS REALIZADOS'!$C:$L,10,0)</f>
        <v>#N/A</v>
      </c>
      <c r="O88">
        <f t="shared" si="23"/>
        <v>0</v>
      </c>
      <c r="P88" s="75" t="str">
        <f t="shared" si="18"/>
        <v>Igual</v>
      </c>
      <c r="Q88">
        <f t="shared" si="19"/>
        <v>0</v>
      </c>
      <c r="R88" t="str">
        <f t="shared" si="20"/>
        <v>Manual</v>
      </c>
    </row>
    <row r="89" spans="1:18" x14ac:dyDescent="0.25">
      <c r="A89" s="32" t="s">
        <v>56</v>
      </c>
      <c r="B89" s="77">
        <f>VLOOKUP(A89,Análisis!B:P,14,0)</f>
        <v>1490</v>
      </c>
      <c r="C89" t="e">
        <f>VLOOKUP(A89,'[1]CAMBIOS REALIZADOS'!$C:$F,3,0)</f>
        <v>#N/A</v>
      </c>
      <c r="D89" t="e">
        <f>VLOOKUP(A89,'[1]CAMBIOS REALIZADOS'!$C:$F,4,0)</f>
        <v>#N/A</v>
      </c>
      <c r="E89" t="e">
        <f t="shared" si="21"/>
        <v>#N/A</v>
      </c>
      <c r="F89" s="75" t="e">
        <f t="shared" si="16"/>
        <v>#N/A</v>
      </c>
      <c r="G89" s="77">
        <f>VLOOKUP(A89,Análisis!B:AB,26,0)</f>
        <v>1490</v>
      </c>
      <c r="H89" t="e">
        <f>VLOOKUP(A89,'[1]CAMBIOS REALIZADOS'!$C:$I,6,0)</f>
        <v>#N/A</v>
      </c>
      <c r="I89" t="e">
        <f>VLOOKUP(A89,'[1]CAMBIOS REALIZADOS'!$C:$I,7,0)</f>
        <v>#N/A</v>
      </c>
      <c r="J89" t="e">
        <f t="shared" si="22"/>
        <v>#N/A</v>
      </c>
      <c r="K89" s="75" t="e">
        <f t="shared" si="17"/>
        <v>#N/A</v>
      </c>
      <c r="L89" s="77" t="str">
        <f>VLOOKUP(A89,Análisis!B:AN,38,0)</f>
        <v>Manual</v>
      </c>
      <c r="M89" t="e">
        <f>VLOOKUP(A89,'[1]CAMBIOS REALIZADOS'!$C:$L,9,0)</f>
        <v>#N/A</v>
      </c>
      <c r="N89" t="e">
        <f>VLOOKUP(A89,'[1]CAMBIOS REALIZADOS'!$C:$L,10,0)</f>
        <v>#N/A</v>
      </c>
      <c r="O89">
        <f t="shared" si="23"/>
        <v>0</v>
      </c>
      <c r="P89" s="75" t="str">
        <f t="shared" si="18"/>
        <v>Igual</v>
      </c>
      <c r="Q89">
        <f t="shared" si="19"/>
        <v>0</v>
      </c>
      <c r="R89" t="str">
        <f t="shared" si="20"/>
        <v>Manual</v>
      </c>
    </row>
    <row r="90" spans="1:18" x14ac:dyDescent="0.25">
      <c r="A90" s="32" t="s">
        <v>92</v>
      </c>
      <c r="B90" s="77">
        <f>VLOOKUP(A90,Análisis!B:P,14,0)</f>
        <v>1490</v>
      </c>
      <c r="C90" t="e">
        <f>VLOOKUP(A90,'[1]CAMBIOS REALIZADOS'!$C:$F,3,0)</f>
        <v>#N/A</v>
      </c>
      <c r="D90" t="e">
        <f>VLOOKUP(A90,'[1]CAMBIOS REALIZADOS'!$C:$F,4,0)</f>
        <v>#N/A</v>
      </c>
      <c r="E90" t="e">
        <f t="shared" si="21"/>
        <v>#N/A</v>
      </c>
      <c r="F90" s="75" t="e">
        <f t="shared" si="16"/>
        <v>#N/A</v>
      </c>
      <c r="G90" s="77">
        <f>VLOOKUP(A90,Análisis!B:AB,26,0)</f>
        <v>1490</v>
      </c>
      <c r="H90" t="e">
        <f>VLOOKUP(A90,'[1]CAMBIOS REALIZADOS'!$C:$I,6,0)</f>
        <v>#N/A</v>
      </c>
      <c r="I90" t="e">
        <f>VLOOKUP(A90,'[1]CAMBIOS REALIZADOS'!$C:$I,7,0)</f>
        <v>#N/A</v>
      </c>
      <c r="J90" t="e">
        <f t="shared" si="22"/>
        <v>#N/A</v>
      </c>
      <c r="K90" s="75" t="e">
        <f t="shared" si="17"/>
        <v>#N/A</v>
      </c>
      <c r="L90" s="77">
        <f>VLOOKUP(A90,Análisis!B:AN,38,0)</f>
        <v>1490</v>
      </c>
      <c r="M90" t="e">
        <f>VLOOKUP(A90,'[1]CAMBIOS REALIZADOS'!$C:$L,9,0)</f>
        <v>#N/A</v>
      </c>
      <c r="N90" t="e">
        <f>VLOOKUP(A90,'[1]CAMBIOS REALIZADOS'!$C:$L,10,0)</f>
        <v>#N/A</v>
      </c>
      <c r="O90" t="e">
        <f t="shared" si="23"/>
        <v>#N/A</v>
      </c>
      <c r="P90" s="75" t="e">
        <f t="shared" si="18"/>
        <v>#N/A</v>
      </c>
      <c r="Q90">
        <f t="shared" si="19"/>
        <v>0</v>
      </c>
      <c r="R90">
        <f t="shared" si="20"/>
        <v>0</v>
      </c>
    </row>
    <row r="91" spans="1:18" x14ac:dyDescent="0.25">
      <c r="A91" s="32" t="s">
        <v>87</v>
      </c>
      <c r="B91" s="77">
        <f>VLOOKUP(A91,Análisis!B:P,14,0)</f>
        <v>1490</v>
      </c>
      <c r="C91" t="e">
        <f>VLOOKUP(A91,'[1]CAMBIOS REALIZADOS'!$C:$F,3,0)</f>
        <v>#N/A</v>
      </c>
      <c r="D91" t="e">
        <f>VLOOKUP(A91,'[1]CAMBIOS REALIZADOS'!$C:$F,4,0)</f>
        <v>#N/A</v>
      </c>
      <c r="E91" t="e">
        <f t="shared" si="21"/>
        <v>#N/A</v>
      </c>
      <c r="F91" s="75" t="e">
        <f t="shared" si="16"/>
        <v>#N/A</v>
      </c>
      <c r="G91" s="77">
        <f>VLOOKUP(A91,Análisis!B:AB,26,0)</f>
        <v>1490</v>
      </c>
      <c r="H91" t="e">
        <f>VLOOKUP(A91,'[1]CAMBIOS REALIZADOS'!$C:$I,6,0)</f>
        <v>#N/A</v>
      </c>
      <c r="I91" t="e">
        <f>VLOOKUP(A91,'[1]CAMBIOS REALIZADOS'!$C:$I,7,0)</f>
        <v>#N/A</v>
      </c>
      <c r="J91" t="e">
        <f t="shared" si="22"/>
        <v>#N/A</v>
      </c>
      <c r="K91" s="75" t="e">
        <f t="shared" si="17"/>
        <v>#N/A</v>
      </c>
      <c r="L91" s="77">
        <f>VLOOKUP(A91,Análisis!B:AN,38,0)</f>
        <v>1490</v>
      </c>
      <c r="M91" t="e">
        <f>VLOOKUP(A91,'[1]CAMBIOS REALIZADOS'!$C:$L,9,0)</f>
        <v>#N/A</v>
      </c>
      <c r="N91" t="e">
        <f>VLOOKUP(A91,'[1]CAMBIOS REALIZADOS'!$C:$L,10,0)</f>
        <v>#N/A</v>
      </c>
      <c r="O91" t="e">
        <f t="shared" si="23"/>
        <v>#N/A</v>
      </c>
      <c r="P91" s="75" t="e">
        <f t="shared" si="18"/>
        <v>#N/A</v>
      </c>
      <c r="Q91">
        <f t="shared" si="19"/>
        <v>0</v>
      </c>
      <c r="R91">
        <f t="shared" si="20"/>
        <v>0</v>
      </c>
    </row>
    <row r="92" spans="1:18" x14ac:dyDescent="0.25">
      <c r="A92" s="32" t="s">
        <v>99</v>
      </c>
      <c r="B92" s="77" t="str">
        <f>VLOOKUP(A92,Análisis!B:P,14,0)</f>
        <v>Manual</v>
      </c>
      <c r="C92" t="e">
        <f>VLOOKUP(A92,'[1]CAMBIOS REALIZADOS'!$C:$F,3,0)</f>
        <v>#N/A</v>
      </c>
      <c r="D92" t="e">
        <f>VLOOKUP(A92,'[1]CAMBIOS REALIZADOS'!$C:$F,4,0)</f>
        <v>#N/A</v>
      </c>
      <c r="E92">
        <f t="shared" si="21"/>
        <v>0</v>
      </c>
      <c r="F92" s="75" t="str">
        <f t="shared" si="16"/>
        <v>Igual</v>
      </c>
      <c r="G92" s="77" t="str">
        <f>VLOOKUP(A92,Análisis!B:AB,26,0)</f>
        <v>Manual</v>
      </c>
      <c r="H92" t="e">
        <f>VLOOKUP(A92,'[1]CAMBIOS REALIZADOS'!$C:$I,6,0)</f>
        <v>#N/A</v>
      </c>
      <c r="I92" t="e">
        <f>VLOOKUP(A92,'[1]CAMBIOS REALIZADOS'!$C:$I,7,0)</f>
        <v>#N/A</v>
      </c>
      <c r="J92">
        <f t="shared" si="22"/>
        <v>0</v>
      </c>
      <c r="K92" s="75" t="str">
        <f t="shared" si="17"/>
        <v>Igual</v>
      </c>
      <c r="L92" s="77" t="str">
        <f>VLOOKUP(A92,Análisis!B:AN,38,0)</f>
        <v>Manual</v>
      </c>
      <c r="M92" t="e">
        <f>VLOOKUP(A92,'[1]CAMBIOS REALIZADOS'!$C:$L,9,0)</f>
        <v>#N/A</v>
      </c>
      <c r="N92" t="e">
        <f>VLOOKUP(A92,'[1]CAMBIOS REALIZADOS'!$C:$L,10,0)</f>
        <v>#N/A</v>
      </c>
      <c r="O92">
        <f t="shared" si="23"/>
        <v>0</v>
      </c>
      <c r="P92" s="75" t="str">
        <f t="shared" si="18"/>
        <v>Igual</v>
      </c>
      <c r="Q92" t="str">
        <f t="shared" si="19"/>
        <v>Manual</v>
      </c>
      <c r="R92" t="str">
        <f t="shared" si="20"/>
        <v>Manual</v>
      </c>
    </row>
    <row r="93" spans="1:18" x14ac:dyDescent="0.25">
      <c r="A93" s="32" t="s">
        <v>62</v>
      </c>
      <c r="B93" s="77">
        <f>VLOOKUP(A93,Análisis!B:P,14,0)</f>
        <v>1490</v>
      </c>
      <c r="C93" t="e">
        <f>VLOOKUP(A93,'[1]CAMBIOS REALIZADOS'!$C:$F,3,0)</f>
        <v>#N/A</v>
      </c>
      <c r="D93" t="e">
        <f>VLOOKUP(A93,'[1]CAMBIOS REALIZADOS'!$C:$F,4,0)</f>
        <v>#N/A</v>
      </c>
      <c r="E93" t="e">
        <f t="shared" si="21"/>
        <v>#N/A</v>
      </c>
      <c r="F93" s="75" t="e">
        <f t="shared" si="16"/>
        <v>#N/A</v>
      </c>
      <c r="G93" s="77">
        <f>VLOOKUP(A93,Análisis!B:AB,26,0)</f>
        <v>1490</v>
      </c>
      <c r="H93" t="e">
        <f>VLOOKUP(A93,'[1]CAMBIOS REALIZADOS'!$C:$I,6,0)</f>
        <v>#N/A</v>
      </c>
      <c r="I93" t="e">
        <f>VLOOKUP(A93,'[1]CAMBIOS REALIZADOS'!$C:$I,7,0)</f>
        <v>#N/A</v>
      </c>
      <c r="J93" t="e">
        <f t="shared" si="22"/>
        <v>#N/A</v>
      </c>
      <c r="K93" s="75" t="e">
        <f t="shared" si="17"/>
        <v>#N/A</v>
      </c>
      <c r="L93" s="77">
        <f>VLOOKUP(A93,Análisis!B:AN,38,0)</f>
        <v>1490</v>
      </c>
      <c r="M93" t="e">
        <f>VLOOKUP(A93,'[1]CAMBIOS REALIZADOS'!$C:$L,9,0)</f>
        <v>#N/A</v>
      </c>
      <c r="N93" t="e">
        <f>VLOOKUP(A93,'[1]CAMBIOS REALIZADOS'!$C:$L,10,0)</f>
        <v>#N/A</v>
      </c>
      <c r="O93" t="e">
        <f t="shared" si="23"/>
        <v>#N/A</v>
      </c>
      <c r="P93" s="75" t="e">
        <f t="shared" si="18"/>
        <v>#N/A</v>
      </c>
      <c r="Q93">
        <f t="shared" si="19"/>
        <v>0</v>
      </c>
      <c r="R93">
        <f t="shared" si="20"/>
        <v>0</v>
      </c>
    </row>
    <row r="94" spans="1:18" x14ac:dyDescent="0.25">
      <c r="A94" s="32" t="s">
        <v>273</v>
      </c>
      <c r="B94" s="77">
        <f>VLOOKUP(A94,Análisis!B:P,14,0)</f>
        <v>1490</v>
      </c>
      <c r="C94" t="e">
        <f>VLOOKUP(A94,'[1]CAMBIOS REALIZADOS'!$C:$F,3,0)</f>
        <v>#N/A</v>
      </c>
      <c r="D94" t="e">
        <f>VLOOKUP(A94,'[1]CAMBIOS REALIZADOS'!$C:$F,4,0)</f>
        <v>#N/A</v>
      </c>
      <c r="E94" t="e">
        <f t="shared" si="21"/>
        <v>#N/A</v>
      </c>
      <c r="F94" s="75" t="e">
        <f t="shared" si="16"/>
        <v>#N/A</v>
      </c>
      <c r="G94" s="77">
        <f>VLOOKUP(A94,Análisis!B:AB,26,0)</f>
        <v>1490</v>
      </c>
      <c r="H94" t="e">
        <f>VLOOKUP(A94,'[1]CAMBIOS REALIZADOS'!$C:$I,6,0)</f>
        <v>#N/A</v>
      </c>
      <c r="I94" t="e">
        <f>VLOOKUP(A94,'[1]CAMBIOS REALIZADOS'!$C:$I,7,0)</f>
        <v>#N/A</v>
      </c>
      <c r="J94" t="e">
        <f t="shared" si="22"/>
        <v>#N/A</v>
      </c>
      <c r="K94" s="75" t="e">
        <f t="shared" si="17"/>
        <v>#N/A</v>
      </c>
      <c r="L94" s="77">
        <f>VLOOKUP(A94,Análisis!B:AN,38,0)</f>
        <v>1490</v>
      </c>
      <c r="M94" t="e">
        <f>VLOOKUP(A94,'[1]CAMBIOS REALIZADOS'!$C:$L,9,0)</f>
        <v>#N/A</v>
      </c>
      <c r="N94" t="e">
        <f>VLOOKUP(A94,'[1]CAMBIOS REALIZADOS'!$C:$L,10,0)</f>
        <v>#N/A</v>
      </c>
      <c r="O94" t="e">
        <f t="shared" si="23"/>
        <v>#N/A</v>
      </c>
      <c r="P94" s="75" t="e">
        <f t="shared" si="18"/>
        <v>#N/A</v>
      </c>
      <c r="Q94">
        <f t="shared" si="19"/>
        <v>0</v>
      </c>
      <c r="R94">
        <f t="shared" si="20"/>
        <v>0</v>
      </c>
    </row>
    <row r="95" spans="1:18" ht="15.75" customHeight="1" thickBot="1" x14ac:dyDescent="0.3">
      <c r="A95" s="32" t="s">
        <v>77</v>
      </c>
      <c r="B95" s="78">
        <f>VLOOKUP(A95,Análisis!B:P,14,0)</f>
        <v>1490</v>
      </c>
      <c r="C95" s="74" t="e">
        <f>VLOOKUP(A95,'[1]CAMBIOS REALIZADOS'!$C:$F,3,0)</f>
        <v>#N/A</v>
      </c>
      <c r="D95" s="74" t="e">
        <f>VLOOKUP(A95,'[1]CAMBIOS REALIZADOS'!$C:$F,4,0)</f>
        <v>#N/A</v>
      </c>
      <c r="E95" s="74" t="e">
        <f t="shared" si="21"/>
        <v>#N/A</v>
      </c>
      <c r="F95" s="76" t="e">
        <f t="shared" si="16"/>
        <v>#N/A</v>
      </c>
      <c r="G95" s="78" t="str">
        <f>VLOOKUP(A95,Análisis!B:AB,26,0)</f>
        <v>Manual</v>
      </c>
      <c r="H95" s="74" t="e">
        <f>VLOOKUP(A95,'[1]CAMBIOS REALIZADOS'!$C:$I,6,0)</f>
        <v>#N/A</v>
      </c>
      <c r="I95" s="74" t="e">
        <f>VLOOKUP(A95,'[1]CAMBIOS REALIZADOS'!$C:$I,7,0)</f>
        <v>#N/A</v>
      </c>
      <c r="J95" s="74">
        <f t="shared" si="22"/>
        <v>0</v>
      </c>
      <c r="K95" s="76" t="str">
        <f t="shared" si="17"/>
        <v>Igual</v>
      </c>
      <c r="L95" s="78">
        <f>VLOOKUP(A95,Análisis!B:AN,38,0)</f>
        <v>1490</v>
      </c>
      <c r="M95" s="74" t="e">
        <f>VLOOKUP(A95,'[1]CAMBIOS REALIZADOS'!$C:$L,9,0)</f>
        <v>#N/A</v>
      </c>
      <c r="N95" s="74" t="e">
        <f>VLOOKUP(A95,'[1]CAMBIOS REALIZADOS'!$C:$L,10,0)</f>
        <v>#N/A</v>
      </c>
      <c r="O95" s="74" t="e">
        <f t="shared" si="23"/>
        <v>#N/A</v>
      </c>
      <c r="P95" s="76" t="e">
        <f t="shared" si="18"/>
        <v>#N/A</v>
      </c>
      <c r="Q95" t="str">
        <f t="shared" si="19"/>
        <v>Manual</v>
      </c>
      <c r="R95" t="str">
        <f t="shared" si="20"/>
        <v>Manual</v>
      </c>
    </row>
  </sheetData>
  <mergeCells count="3">
    <mergeCell ref="C1:D1"/>
    <mergeCell ref="H1:I1"/>
    <mergeCell ref="M1:N1"/>
  </mergeCells>
  <conditionalFormatting sqref="F1 P1:R1 K1 P96:R1048576 K3:K1048576 F3:F1048576 P2:P95 Q3:R95">
    <cfRule type="cellIs" dxfId="8" priority="13" operator="equal">
      <formula>"Menor modelo"</formula>
    </cfRule>
    <cfRule type="cellIs" dxfId="7" priority="14" operator="equal">
      <formula>"Mayor modelo"</formula>
    </cfRule>
  </conditionalFormatting>
  <conditionalFormatting sqref="Q4:R95">
    <cfRule type="cellIs" dxfId="6" priority="9" operator="equal">
      <formula>"Menor modelo"</formula>
    </cfRule>
    <cfRule type="cellIs" dxfId="5" priority="10" operator="equal">
      <formula>"Mayor modelo"</formula>
    </cfRule>
  </conditionalFormatting>
  <conditionalFormatting sqref="K2">
    <cfRule type="cellIs" dxfId="4" priority="7" operator="equal">
      <formula>"Menor modelo"</formula>
    </cfRule>
    <cfRule type="cellIs" dxfId="3" priority="8" operator="equal">
      <formula>"Mayor modelo"</formula>
    </cfRule>
  </conditionalFormatting>
  <conditionalFormatting sqref="F2">
    <cfRule type="cellIs" dxfId="2" priority="5" operator="equal">
      <formula>"Menor modelo"</formula>
    </cfRule>
    <cfRule type="cellIs" dxfId="1" priority="6" operator="equal">
      <formula>"Mayor modelo"</formula>
    </cfRule>
  </conditionalFormatting>
  <conditionalFormatting sqref="E3:E7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J7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:O7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:R95">
    <cfRule type="cellIs" dxfId="0" priority="1" operator="lessThanOrEqual">
      <formula>0</formula>
    </cfRule>
  </conditionalFormatting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99"/>
  <sheetViews>
    <sheetView workbookViewId="0"/>
  </sheetViews>
  <sheetFormatPr baseColWidth="10" defaultColWidth="9.140625" defaultRowHeight="15" x14ac:dyDescent="0.25"/>
  <sheetData>
    <row r="1" spans="1:27" x14ac:dyDescent="0.25">
      <c r="B1" t="s">
        <v>385</v>
      </c>
    </row>
    <row r="3" spans="1:27" x14ac:dyDescent="0.25">
      <c r="B3" t="s">
        <v>386</v>
      </c>
    </row>
    <row r="4" spans="1:27" x14ac:dyDescent="0.25">
      <c r="B4" t="s">
        <v>152</v>
      </c>
      <c r="H4" t="s">
        <v>156</v>
      </c>
      <c r="N4" t="s">
        <v>154</v>
      </c>
      <c r="T4" t="s">
        <v>40</v>
      </c>
    </row>
    <row r="5" spans="1:27" x14ac:dyDescent="0.25">
      <c r="B5" t="s">
        <v>148</v>
      </c>
      <c r="D5" t="s">
        <v>162</v>
      </c>
      <c r="F5" t="s">
        <v>157</v>
      </c>
      <c r="H5" t="s">
        <v>148</v>
      </c>
      <c r="J5" t="s">
        <v>162</v>
      </c>
      <c r="L5" t="s">
        <v>157</v>
      </c>
      <c r="N5" t="s">
        <v>148</v>
      </c>
      <c r="P5" t="s">
        <v>162</v>
      </c>
      <c r="R5" t="s">
        <v>157</v>
      </c>
      <c r="T5" t="s">
        <v>35</v>
      </c>
      <c r="V5" t="s">
        <v>148</v>
      </c>
      <c r="X5" t="s">
        <v>162</v>
      </c>
      <c r="Z5" t="s">
        <v>157</v>
      </c>
    </row>
    <row r="6" spans="1:27" x14ac:dyDescent="0.25">
      <c r="A6" t="s">
        <v>34</v>
      </c>
      <c r="B6" t="s">
        <v>387</v>
      </c>
      <c r="C6" t="s">
        <v>388</v>
      </c>
      <c r="D6" t="s">
        <v>387</v>
      </c>
      <c r="E6" t="s">
        <v>388</v>
      </c>
      <c r="F6" t="s">
        <v>387</v>
      </c>
      <c r="G6" t="s">
        <v>388</v>
      </c>
      <c r="H6" t="s">
        <v>387</v>
      </c>
      <c r="I6" t="s">
        <v>388</v>
      </c>
      <c r="J6" t="s">
        <v>387</v>
      </c>
      <c r="K6" t="s">
        <v>388</v>
      </c>
      <c r="L6" t="s">
        <v>387</v>
      </c>
      <c r="M6" t="s">
        <v>388</v>
      </c>
      <c r="N6" t="s">
        <v>387</v>
      </c>
      <c r="O6" t="s">
        <v>388</v>
      </c>
      <c r="P6" t="s">
        <v>387</v>
      </c>
      <c r="Q6" t="s">
        <v>388</v>
      </c>
      <c r="R6" t="s">
        <v>387</v>
      </c>
      <c r="S6" t="s">
        <v>388</v>
      </c>
      <c r="T6" t="s">
        <v>387</v>
      </c>
      <c r="U6" t="s">
        <v>388</v>
      </c>
      <c r="V6" t="s">
        <v>387</v>
      </c>
      <c r="W6" t="s">
        <v>388</v>
      </c>
      <c r="X6" t="s">
        <v>387</v>
      </c>
      <c r="Y6" t="s">
        <v>388</v>
      </c>
      <c r="Z6" t="s">
        <v>387</v>
      </c>
      <c r="AA6" t="s">
        <v>388</v>
      </c>
    </row>
    <row r="7" spans="1:27" x14ac:dyDescent="0.25">
      <c r="A7" t="s">
        <v>59</v>
      </c>
      <c r="B7">
        <v>111118990</v>
      </c>
      <c r="C7">
        <v>3</v>
      </c>
      <c r="D7">
        <v>7990</v>
      </c>
      <c r="E7">
        <v>3</v>
      </c>
      <c r="F7">
        <v>8990</v>
      </c>
      <c r="G7">
        <v>8</v>
      </c>
      <c r="H7">
        <v>12990</v>
      </c>
      <c r="I7">
        <v>5</v>
      </c>
      <c r="J7">
        <v>13550</v>
      </c>
      <c r="K7">
        <v>1</v>
      </c>
      <c r="L7">
        <v>13990</v>
      </c>
      <c r="M7">
        <v>8</v>
      </c>
      <c r="N7">
        <v>14990</v>
      </c>
      <c r="O7">
        <v>3</v>
      </c>
      <c r="P7">
        <v>13550</v>
      </c>
      <c r="Q7">
        <v>8</v>
      </c>
      <c r="R7">
        <v>13990</v>
      </c>
      <c r="S7">
        <v>9</v>
      </c>
    </row>
    <row r="8" spans="1:27" x14ac:dyDescent="0.25">
      <c r="A8" t="s">
        <v>37</v>
      </c>
      <c r="B8">
        <v>9990</v>
      </c>
      <c r="C8">
        <v>4</v>
      </c>
      <c r="D8">
        <v>9490</v>
      </c>
      <c r="E8">
        <v>3</v>
      </c>
      <c r="F8">
        <v>9990</v>
      </c>
      <c r="G8">
        <v>5</v>
      </c>
      <c r="H8">
        <v>21990</v>
      </c>
      <c r="I8">
        <v>5</v>
      </c>
      <c r="J8">
        <v>21990</v>
      </c>
      <c r="K8">
        <v>3</v>
      </c>
      <c r="L8">
        <v>21990</v>
      </c>
      <c r="M8">
        <v>5</v>
      </c>
      <c r="N8">
        <v>29990</v>
      </c>
      <c r="O8">
        <v>4</v>
      </c>
      <c r="P8">
        <v>29990</v>
      </c>
      <c r="Q8">
        <v>10</v>
      </c>
      <c r="R8">
        <v>21990</v>
      </c>
      <c r="S8">
        <v>8</v>
      </c>
    </row>
    <row r="9" spans="1:27" x14ac:dyDescent="0.25">
      <c r="A9" t="s">
        <v>87</v>
      </c>
      <c r="B9">
        <v>6990</v>
      </c>
      <c r="C9">
        <v>3</v>
      </c>
      <c r="D9">
        <v>6990</v>
      </c>
      <c r="E9">
        <v>2</v>
      </c>
      <c r="F9">
        <v>5990</v>
      </c>
      <c r="G9">
        <v>7</v>
      </c>
      <c r="H9">
        <v>8990</v>
      </c>
      <c r="I9">
        <v>1</v>
      </c>
      <c r="J9">
        <v>8990</v>
      </c>
      <c r="K9">
        <v>2</v>
      </c>
      <c r="L9">
        <v>14990</v>
      </c>
      <c r="M9">
        <v>7</v>
      </c>
      <c r="N9">
        <v>11990</v>
      </c>
      <c r="O9">
        <v>3</v>
      </c>
      <c r="P9">
        <v>8990</v>
      </c>
      <c r="Q9">
        <v>9</v>
      </c>
      <c r="R9">
        <v>14990</v>
      </c>
      <c r="S9">
        <v>7</v>
      </c>
    </row>
    <row r="10" spans="1:27" x14ac:dyDescent="0.25">
      <c r="A10" t="s">
        <v>45</v>
      </c>
      <c r="B10">
        <v>10990</v>
      </c>
      <c r="C10">
        <v>5</v>
      </c>
      <c r="D10">
        <v>10990</v>
      </c>
      <c r="E10">
        <v>4</v>
      </c>
      <c r="F10">
        <v>10990</v>
      </c>
      <c r="G10">
        <v>7</v>
      </c>
      <c r="H10">
        <v>21990</v>
      </c>
      <c r="I10">
        <v>7</v>
      </c>
      <c r="J10">
        <v>21990</v>
      </c>
      <c r="K10">
        <v>5</v>
      </c>
      <c r="L10">
        <v>24990</v>
      </c>
      <c r="M10">
        <v>7</v>
      </c>
      <c r="N10">
        <v>27990</v>
      </c>
      <c r="O10">
        <v>5</v>
      </c>
      <c r="P10">
        <v>27990</v>
      </c>
      <c r="Q10">
        <v>11</v>
      </c>
      <c r="R10">
        <v>24990</v>
      </c>
      <c r="S10">
        <v>9</v>
      </c>
    </row>
    <row r="11" spans="1:27" x14ac:dyDescent="0.25">
      <c r="A11" t="s">
        <v>106</v>
      </c>
      <c r="B11">
        <v>3990</v>
      </c>
      <c r="C11">
        <v>2</v>
      </c>
      <c r="D11">
        <v>4990</v>
      </c>
      <c r="E11">
        <v>2</v>
      </c>
      <c r="F11">
        <v>3990</v>
      </c>
      <c r="G11">
        <v>2</v>
      </c>
      <c r="H11">
        <v>7490</v>
      </c>
      <c r="I11">
        <v>3</v>
      </c>
      <c r="J11">
        <v>7490</v>
      </c>
      <c r="K11">
        <v>1</v>
      </c>
      <c r="L11">
        <v>9990</v>
      </c>
      <c r="M11">
        <v>2</v>
      </c>
      <c r="N11">
        <v>11990</v>
      </c>
      <c r="O11">
        <v>2</v>
      </c>
      <c r="P11">
        <v>11990</v>
      </c>
      <c r="Q11">
        <v>7</v>
      </c>
      <c r="R11">
        <v>9990</v>
      </c>
      <c r="S11">
        <v>3</v>
      </c>
    </row>
    <row r="12" spans="1:27" x14ac:dyDescent="0.25">
      <c r="A12" t="s">
        <v>42</v>
      </c>
      <c r="B12">
        <v>8990</v>
      </c>
      <c r="C12">
        <v>4</v>
      </c>
      <c r="D12">
        <v>9990</v>
      </c>
      <c r="E12">
        <v>3</v>
      </c>
      <c r="F12">
        <v>9990</v>
      </c>
      <c r="G12">
        <v>5</v>
      </c>
      <c r="H12">
        <v>31990</v>
      </c>
      <c r="I12">
        <v>5</v>
      </c>
      <c r="J12">
        <v>23990</v>
      </c>
      <c r="K12">
        <v>3</v>
      </c>
      <c r="L12">
        <v>21990</v>
      </c>
      <c r="M12">
        <v>5</v>
      </c>
      <c r="N12">
        <v>41990</v>
      </c>
      <c r="O12">
        <v>4</v>
      </c>
      <c r="P12">
        <v>23990</v>
      </c>
      <c r="Q12">
        <v>10</v>
      </c>
      <c r="R12">
        <v>21990</v>
      </c>
      <c r="S12">
        <v>8</v>
      </c>
    </row>
    <row r="13" spans="1:27" x14ac:dyDescent="0.25">
      <c r="A13" t="s">
        <v>64</v>
      </c>
      <c r="B13">
        <v>8990</v>
      </c>
      <c r="C13">
        <v>4</v>
      </c>
      <c r="D13">
        <v>7990</v>
      </c>
      <c r="E13">
        <v>7</v>
      </c>
      <c r="F13">
        <v>9990</v>
      </c>
      <c r="G13">
        <v>8</v>
      </c>
      <c r="H13">
        <v>14990</v>
      </c>
      <c r="I13">
        <v>2</v>
      </c>
      <c r="J13">
        <v>11990</v>
      </c>
      <c r="K13">
        <v>15</v>
      </c>
      <c r="L13">
        <v>14990</v>
      </c>
      <c r="M13">
        <v>8</v>
      </c>
      <c r="N13">
        <v>15990</v>
      </c>
      <c r="O13">
        <v>4</v>
      </c>
      <c r="P13">
        <v>11990</v>
      </c>
      <c r="Q13">
        <v>15</v>
      </c>
      <c r="R13">
        <v>14990</v>
      </c>
      <c r="S13">
        <v>8</v>
      </c>
    </row>
    <row r="14" spans="1:27" x14ac:dyDescent="0.25">
      <c r="A14" t="s">
        <v>107</v>
      </c>
      <c r="B14">
        <v>4790</v>
      </c>
      <c r="C14">
        <v>2</v>
      </c>
      <c r="D14">
        <v>4850</v>
      </c>
      <c r="E14">
        <v>1</v>
      </c>
      <c r="F14">
        <v>3990</v>
      </c>
      <c r="G14">
        <v>1</v>
      </c>
      <c r="H14">
        <v>7790</v>
      </c>
      <c r="I14">
        <v>3</v>
      </c>
      <c r="J14">
        <v>7790</v>
      </c>
      <c r="K14">
        <v>1</v>
      </c>
      <c r="L14">
        <v>8990</v>
      </c>
      <c r="M14">
        <v>1</v>
      </c>
      <c r="N14">
        <v>9990</v>
      </c>
      <c r="O14">
        <v>2</v>
      </c>
      <c r="P14">
        <v>9990</v>
      </c>
      <c r="Q14">
        <v>5</v>
      </c>
      <c r="R14">
        <v>8990</v>
      </c>
      <c r="S14">
        <v>2</v>
      </c>
    </row>
    <row r="15" spans="1:27" x14ac:dyDescent="0.25">
      <c r="A15" t="s">
        <v>108</v>
      </c>
      <c r="B15">
        <v>4790</v>
      </c>
      <c r="C15">
        <v>2</v>
      </c>
      <c r="D15">
        <v>4850</v>
      </c>
      <c r="E15">
        <v>1</v>
      </c>
      <c r="F15">
        <v>3990</v>
      </c>
      <c r="G15">
        <v>1</v>
      </c>
      <c r="H15">
        <v>7790</v>
      </c>
      <c r="I15">
        <v>3</v>
      </c>
      <c r="J15">
        <v>7790</v>
      </c>
      <c r="K15">
        <v>1</v>
      </c>
      <c r="L15">
        <v>8990</v>
      </c>
      <c r="M15">
        <v>1</v>
      </c>
      <c r="N15">
        <v>9490</v>
      </c>
      <c r="O15">
        <v>2</v>
      </c>
      <c r="P15">
        <v>9490</v>
      </c>
      <c r="Q15">
        <v>5</v>
      </c>
      <c r="R15">
        <v>8990</v>
      </c>
      <c r="S15">
        <v>2</v>
      </c>
    </row>
    <row r="16" spans="1:27" x14ac:dyDescent="0.25">
      <c r="A16" t="s">
        <v>88</v>
      </c>
      <c r="B16">
        <v>6490</v>
      </c>
      <c r="C16">
        <v>3</v>
      </c>
      <c r="D16">
        <v>6490</v>
      </c>
      <c r="E16">
        <v>2</v>
      </c>
      <c r="F16">
        <v>4990</v>
      </c>
      <c r="G16">
        <v>3</v>
      </c>
      <c r="H16">
        <v>12990</v>
      </c>
      <c r="I16">
        <v>1</v>
      </c>
      <c r="J16">
        <v>12990</v>
      </c>
      <c r="K16">
        <v>1</v>
      </c>
      <c r="L16">
        <v>14990</v>
      </c>
      <c r="M16">
        <v>3</v>
      </c>
      <c r="N16">
        <v>14990</v>
      </c>
      <c r="O16">
        <v>3</v>
      </c>
      <c r="P16">
        <v>12990</v>
      </c>
      <c r="Q16">
        <v>8</v>
      </c>
      <c r="R16">
        <v>14990</v>
      </c>
      <c r="S16">
        <v>2</v>
      </c>
    </row>
    <row r="17" spans="1:19" x14ac:dyDescent="0.25">
      <c r="A17" t="s">
        <v>89</v>
      </c>
      <c r="B17">
        <v>4990</v>
      </c>
      <c r="C17">
        <v>3</v>
      </c>
      <c r="D17">
        <v>5490</v>
      </c>
      <c r="E17">
        <v>1</v>
      </c>
      <c r="F17">
        <v>4990</v>
      </c>
      <c r="G17">
        <v>3</v>
      </c>
      <c r="H17">
        <v>8990</v>
      </c>
      <c r="I17">
        <v>1</v>
      </c>
      <c r="J17">
        <v>8990</v>
      </c>
      <c r="K17">
        <v>1</v>
      </c>
      <c r="L17">
        <v>14990</v>
      </c>
      <c r="M17">
        <v>3</v>
      </c>
      <c r="N17">
        <v>11490</v>
      </c>
      <c r="O17">
        <v>3</v>
      </c>
      <c r="P17">
        <v>12990</v>
      </c>
      <c r="Q17">
        <v>8</v>
      </c>
      <c r="R17">
        <v>14990</v>
      </c>
      <c r="S17">
        <v>3</v>
      </c>
    </row>
    <row r="18" spans="1:19" x14ac:dyDescent="0.25">
      <c r="A18" t="s">
        <v>109</v>
      </c>
      <c r="B18">
        <v>3990</v>
      </c>
      <c r="C18">
        <v>2</v>
      </c>
      <c r="D18">
        <v>4490</v>
      </c>
      <c r="E18">
        <v>2</v>
      </c>
      <c r="F18">
        <v>3990</v>
      </c>
      <c r="G18">
        <v>1</v>
      </c>
      <c r="H18">
        <v>7990</v>
      </c>
      <c r="I18">
        <v>3</v>
      </c>
      <c r="J18">
        <v>7990</v>
      </c>
      <c r="K18">
        <v>1</v>
      </c>
      <c r="L18">
        <v>9990</v>
      </c>
      <c r="M18">
        <v>2</v>
      </c>
      <c r="N18">
        <v>10990</v>
      </c>
      <c r="O18">
        <v>2</v>
      </c>
      <c r="P18">
        <v>10990</v>
      </c>
      <c r="Q18">
        <v>7</v>
      </c>
      <c r="R18">
        <v>9990</v>
      </c>
      <c r="S18">
        <v>4</v>
      </c>
    </row>
    <row r="19" spans="1:19" x14ac:dyDescent="0.25">
      <c r="A19" t="s">
        <v>90</v>
      </c>
      <c r="B19">
        <v>4490</v>
      </c>
      <c r="C19">
        <v>3</v>
      </c>
      <c r="D19">
        <v>4490</v>
      </c>
      <c r="E19">
        <v>2</v>
      </c>
      <c r="F19">
        <v>4990</v>
      </c>
      <c r="G19">
        <v>3</v>
      </c>
      <c r="H19">
        <v>8990</v>
      </c>
      <c r="I19">
        <v>1</v>
      </c>
      <c r="J19">
        <v>8990</v>
      </c>
      <c r="K19">
        <v>1</v>
      </c>
      <c r="L19">
        <v>14990</v>
      </c>
      <c r="M19">
        <v>3</v>
      </c>
      <c r="N19">
        <v>10990</v>
      </c>
      <c r="O19">
        <v>3</v>
      </c>
      <c r="P19">
        <v>10990</v>
      </c>
      <c r="Q19">
        <v>8</v>
      </c>
      <c r="R19">
        <v>14990</v>
      </c>
      <c r="S19">
        <v>2</v>
      </c>
    </row>
    <row r="20" spans="1:19" x14ac:dyDescent="0.25">
      <c r="A20" t="s">
        <v>110</v>
      </c>
      <c r="B20">
        <v>4790</v>
      </c>
      <c r="C20">
        <v>2</v>
      </c>
      <c r="D20">
        <v>4850</v>
      </c>
      <c r="E20">
        <v>1</v>
      </c>
      <c r="F20">
        <v>3990</v>
      </c>
      <c r="G20">
        <v>1</v>
      </c>
      <c r="H20">
        <v>7790</v>
      </c>
      <c r="I20">
        <v>3</v>
      </c>
      <c r="J20">
        <v>7790</v>
      </c>
      <c r="K20">
        <v>1</v>
      </c>
      <c r="L20">
        <v>8990</v>
      </c>
      <c r="M20">
        <v>1</v>
      </c>
      <c r="N20">
        <v>9990</v>
      </c>
      <c r="O20">
        <v>2</v>
      </c>
      <c r="P20">
        <v>9990</v>
      </c>
      <c r="Q20">
        <v>5</v>
      </c>
      <c r="R20">
        <v>8990</v>
      </c>
      <c r="S20">
        <v>2</v>
      </c>
    </row>
    <row r="21" spans="1:19" x14ac:dyDescent="0.25">
      <c r="A21" t="s">
        <v>76</v>
      </c>
      <c r="B21">
        <v>3990</v>
      </c>
      <c r="C21">
        <v>2</v>
      </c>
      <c r="D21">
        <v>4990</v>
      </c>
      <c r="E21">
        <v>1</v>
      </c>
      <c r="F21">
        <v>3990</v>
      </c>
      <c r="G21">
        <v>1</v>
      </c>
      <c r="H21">
        <v>8990</v>
      </c>
      <c r="I21">
        <v>3</v>
      </c>
      <c r="J21">
        <v>8590</v>
      </c>
      <c r="K21">
        <v>1</v>
      </c>
      <c r="L21">
        <v>9990</v>
      </c>
      <c r="M21">
        <v>1</v>
      </c>
      <c r="N21">
        <v>11990</v>
      </c>
      <c r="O21">
        <v>2</v>
      </c>
      <c r="P21">
        <v>10990</v>
      </c>
      <c r="Q21">
        <v>4</v>
      </c>
      <c r="R21">
        <v>9990</v>
      </c>
      <c r="S21">
        <v>2</v>
      </c>
    </row>
    <row r="22" spans="1:19" x14ac:dyDescent="0.25">
      <c r="A22" t="s">
        <v>47</v>
      </c>
      <c r="B22">
        <v>9990</v>
      </c>
      <c r="C22">
        <v>4</v>
      </c>
      <c r="D22">
        <v>8990</v>
      </c>
      <c r="E22">
        <v>2</v>
      </c>
      <c r="F22">
        <v>9990</v>
      </c>
      <c r="G22">
        <v>7</v>
      </c>
      <c r="H22">
        <v>12990</v>
      </c>
      <c r="I22">
        <v>7</v>
      </c>
      <c r="J22">
        <v>12990</v>
      </c>
      <c r="K22">
        <v>2</v>
      </c>
      <c r="L22">
        <v>24990</v>
      </c>
      <c r="M22">
        <v>4</v>
      </c>
      <c r="N22">
        <v>16990</v>
      </c>
      <c r="O22">
        <v>4</v>
      </c>
      <c r="P22">
        <v>16990</v>
      </c>
      <c r="Q22">
        <v>9</v>
      </c>
      <c r="R22">
        <v>24990</v>
      </c>
      <c r="S22">
        <v>7</v>
      </c>
    </row>
    <row r="23" spans="1:19" x14ac:dyDescent="0.25">
      <c r="A23" t="s">
        <v>52</v>
      </c>
      <c r="B23">
        <v>8990</v>
      </c>
      <c r="C23">
        <v>2</v>
      </c>
      <c r="D23">
        <v>7500</v>
      </c>
      <c r="E23">
        <v>2</v>
      </c>
      <c r="F23">
        <v>4990</v>
      </c>
      <c r="G23">
        <v>4</v>
      </c>
      <c r="H23">
        <v>16990</v>
      </c>
      <c r="I23">
        <v>3</v>
      </c>
      <c r="J23">
        <v>16500</v>
      </c>
      <c r="K23">
        <v>2</v>
      </c>
      <c r="L23">
        <v>14990</v>
      </c>
      <c r="M23">
        <v>4</v>
      </c>
      <c r="N23">
        <v>17990</v>
      </c>
      <c r="O23">
        <v>2</v>
      </c>
      <c r="P23">
        <v>16500</v>
      </c>
      <c r="Q23">
        <v>9</v>
      </c>
      <c r="R23">
        <v>14990</v>
      </c>
      <c r="S23">
        <v>4</v>
      </c>
    </row>
    <row r="24" spans="1:19" x14ac:dyDescent="0.25">
      <c r="A24" t="s">
        <v>91</v>
      </c>
      <c r="B24">
        <v>6490</v>
      </c>
      <c r="C24">
        <v>3</v>
      </c>
      <c r="D24">
        <v>6490</v>
      </c>
      <c r="E24">
        <v>2</v>
      </c>
      <c r="F24">
        <v>4990</v>
      </c>
      <c r="G24">
        <v>3</v>
      </c>
      <c r="H24">
        <v>11990</v>
      </c>
      <c r="I24">
        <v>1</v>
      </c>
      <c r="J24">
        <v>11990</v>
      </c>
      <c r="K24">
        <v>1</v>
      </c>
      <c r="L24">
        <v>14990</v>
      </c>
      <c r="M24">
        <v>3</v>
      </c>
      <c r="N24">
        <v>13990</v>
      </c>
      <c r="O24">
        <v>3</v>
      </c>
      <c r="P24">
        <v>11990</v>
      </c>
      <c r="Q24">
        <v>8</v>
      </c>
      <c r="R24">
        <v>14990</v>
      </c>
      <c r="S24">
        <v>3</v>
      </c>
    </row>
    <row r="25" spans="1:19" x14ac:dyDescent="0.25">
      <c r="A25" t="s">
        <v>50</v>
      </c>
      <c r="B25">
        <v>14490</v>
      </c>
      <c r="C25">
        <v>12</v>
      </c>
      <c r="D25">
        <v>14550</v>
      </c>
      <c r="E25">
        <v>11</v>
      </c>
      <c r="H25">
        <v>29990</v>
      </c>
      <c r="I25">
        <v>14</v>
      </c>
      <c r="J25">
        <v>29990</v>
      </c>
      <c r="K25">
        <v>11</v>
      </c>
      <c r="N25">
        <v>52990</v>
      </c>
      <c r="O25">
        <v>14</v>
      </c>
      <c r="P25">
        <v>97500</v>
      </c>
      <c r="Q25">
        <v>18</v>
      </c>
    </row>
    <row r="26" spans="1:19" x14ac:dyDescent="0.25">
      <c r="A26" t="s">
        <v>102</v>
      </c>
      <c r="B26">
        <v>4490</v>
      </c>
      <c r="C26">
        <v>3</v>
      </c>
      <c r="D26">
        <v>4500</v>
      </c>
      <c r="E26">
        <v>1</v>
      </c>
      <c r="F26">
        <v>4990</v>
      </c>
      <c r="G26">
        <v>3</v>
      </c>
      <c r="H26">
        <v>10490</v>
      </c>
      <c r="I26">
        <v>4</v>
      </c>
      <c r="J26">
        <v>10490</v>
      </c>
      <c r="K26">
        <v>1</v>
      </c>
      <c r="L26">
        <v>11990</v>
      </c>
      <c r="M26">
        <v>3</v>
      </c>
      <c r="N26">
        <v>12990</v>
      </c>
      <c r="O26">
        <v>2</v>
      </c>
      <c r="P26">
        <v>12990</v>
      </c>
      <c r="Q26">
        <v>8</v>
      </c>
      <c r="R26">
        <v>11990</v>
      </c>
      <c r="S26">
        <v>5</v>
      </c>
    </row>
    <row r="27" spans="1:19" x14ac:dyDescent="0.25">
      <c r="A27" t="s">
        <v>111</v>
      </c>
      <c r="B27">
        <v>4490</v>
      </c>
      <c r="C27">
        <v>2</v>
      </c>
      <c r="D27">
        <v>4490</v>
      </c>
      <c r="E27">
        <v>1</v>
      </c>
      <c r="F27">
        <v>3990</v>
      </c>
      <c r="G27">
        <v>1</v>
      </c>
      <c r="H27">
        <v>7490</v>
      </c>
      <c r="I27">
        <v>3</v>
      </c>
      <c r="J27">
        <v>7490</v>
      </c>
      <c r="K27">
        <v>1</v>
      </c>
      <c r="L27">
        <v>8990</v>
      </c>
      <c r="M27">
        <v>1</v>
      </c>
      <c r="N27">
        <v>9990</v>
      </c>
      <c r="O27">
        <v>2</v>
      </c>
      <c r="P27">
        <v>9990</v>
      </c>
      <c r="Q27">
        <v>5</v>
      </c>
      <c r="R27">
        <v>8990</v>
      </c>
      <c r="S27">
        <v>2</v>
      </c>
    </row>
    <row r="28" spans="1:19" x14ac:dyDescent="0.25">
      <c r="A28" t="s">
        <v>112</v>
      </c>
      <c r="B28">
        <v>3990</v>
      </c>
      <c r="C28">
        <v>2</v>
      </c>
      <c r="D28">
        <v>3990</v>
      </c>
      <c r="E28">
        <v>1</v>
      </c>
      <c r="F28">
        <v>3990</v>
      </c>
      <c r="G28">
        <v>1</v>
      </c>
      <c r="H28">
        <v>7790</v>
      </c>
      <c r="I28">
        <v>3</v>
      </c>
      <c r="J28">
        <v>7790</v>
      </c>
      <c r="K28">
        <v>1</v>
      </c>
      <c r="L28">
        <v>8990</v>
      </c>
      <c r="M28">
        <v>1</v>
      </c>
      <c r="N28">
        <v>9990</v>
      </c>
      <c r="O28">
        <v>2</v>
      </c>
      <c r="P28">
        <v>9990</v>
      </c>
      <c r="Q28">
        <v>5</v>
      </c>
      <c r="R28">
        <v>8990</v>
      </c>
      <c r="S28">
        <v>2</v>
      </c>
    </row>
    <row r="29" spans="1:19" x14ac:dyDescent="0.25">
      <c r="A29" t="s">
        <v>113</v>
      </c>
      <c r="B29">
        <v>3990</v>
      </c>
      <c r="C29">
        <v>2</v>
      </c>
      <c r="D29">
        <v>3990</v>
      </c>
      <c r="E29">
        <v>1</v>
      </c>
      <c r="F29">
        <v>3990</v>
      </c>
      <c r="G29">
        <v>1</v>
      </c>
      <c r="H29">
        <v>7490</v>
      </c>
      <c r="I29">
        <v>3</v>
      </c>
      <c r="J29">
        <v>7490</v>
      </c>
      <c r="K29">
        <v>1</v>
      </c>
      <c r="L29">
        <v>8990</v>
      </c>
      <c r="M29">
        <v>1</v>
      </c>
      <c r="N29">
        <v>9990</v>
      </c>
      <c r="O29">
        <v>2</v>
      </c>
      <c r="P29">
        <v>9990</v>
      </c>
      <c r="Q29">
        <v>5</v>
      </c>
      <c r="R29">
        <v>8990</v>
      </c>
      <c r="S29">
        <v>2</v>
      </c>
    </row>
    <row r="30" spans="1:19" x14ac:dyDescent="0.25">
      <c r="A30" t="s">
        <v>53</v>
      </c>
      <c r="B30">
        <v>7490</v>
      </c>
      <c r="C30">
        <v>3</v>
      </c>
      <c r="D30">
        <v>9000</v>
      </c>
      <c r="E30">
        <v>2</v>
      </c>
      <c r="F30">
        <v>5990</v>
      </c>
      <c r="G30">
        <v>11</v>
      </c>
      <c r="H30">
        <v>14990</v>
      </c>
      <c r="I30">
        <v>4</v>
      </c>
      <c r="J30">
        <v>19000</v>
      </c>
      <c r="K30">
        <v>2</v>
      </c>
      <c r="L30">
        <v>14990</v>
      </c>
      <c r="M30">
        <v>9</v>
      </c>
      <c r="N30">
        <v>16990</v>
      </c>
      <c r="O30">
        <v>3</v>
      </c>
      <c r="P30">
        <v>19000</v>
      </c>
      <c r="Q30">
        <v>9</v>
      </c>
      <c r="R30">
        <v>14990</v>
      </c>
      <c r="S30">
        <v>9</v>
      </c>
    </row>
    <row r="31" spans="1:19" x14ac:dyDescent="0.25">
      <c r="A31" t="s">
        <v>114</v>
      </c>
      <c r="B31">
        <v>4790</v>
      </c>
      <c r="C31">
        <v>2</v>
      </c>
      <c r="D31">
        <v>4850</v>
      </c>
      <c r="E31">
        <v>1</v>
      </c>
      <c r="F31">
        <v>3990</v>
      </c>
      <c r="G31">
        <v>1</v>
      </c>
      <c r="H31">
        <v>7790</v>
      </c>
      <c r="I31">
        <v>3</v>
      </c>
      <c r="J31">
        <v>7790</v>
      </c>
      <c r="K31">
        <v>1</v>
      </c>
      <c r="L31">
        <v>8990</v>
      </c>
      <c r="M31">
        <v>1</v>
      </c>
      <c r="N31">
        <v>9990</v>
      </c>
      <c r="O31">
        <v>2</v>
      </c>
      <c r="P31">
        <v>9990</v>
      </c>
      <c r="Q31">
        <v>5</v>
      </c>
      <c r="R31">
        <v>8990</v>
      </c>
      <c r="S31">
        <v>2</v>
      </c>
    </row>
    <row r="32" spans="1:19" x14ac:dyDescent="0.25">
      <c r="A32" t="s">
        <v>74</v>
      </c>
      <c r="B32">
        <v>11990</v>
      </c>
      <c r="C32">
        <v>5</v>
      </c>
      <c r="D32">
        <v>11850</v>
      </c>
      <c r="E32">
        <v>4</v>
      </c>
      <c r="F32">
        <v>10990</v>
      </c>
      <c r="G32">
        <v>7</v>
      </c>
      <c r="H32">
        <v>21990</v>
      </c>
      <c r="I32">
        <v>8</v>
      </c>
      <c r="J32">
        <v>21990</v>
      </c>
      <c r="K32">
        <v>4</v>
      </c>
      <c r="L32">
        <v>24990</v>
      </c>
      <c r="M32">
        <v>9</v>
      </c>
      <c r="N32">
        <v>29990</v>
      </c>
      <c r="O32">
        <v>5</v>
      </c>
      <c r="P32">
        <v>29990</v>
      </c>
      <c r="Q32">
        <v>11</v>
      </c>
      <c r="R32">
        <v>24990</v>
      </c>
      <c r="S32">
        <v>9</v>
      </c>
    </row>
    <row r="33" spans="1:19" x14ac:dyDescent="0.25">
      <c r="A33" t="s">
        <v>115</v>
      </c>
      <c r="B33">
        <v>4490</v>
      </c>
      <c r="C33">
        <v>2</v>
      </c>
      <c r="D33">
        <v>4490</v>
      </c>
      <c r="E33">
        <v>1</v>
      </c>
      <c r="F33">
        <v>3990</v>
      </c>
      <c r="G33">
        <v>1</v>
      </c>
      <c r="H33">
        <v>7490</v>
      </c>
      <c r="I33">
        <v>3</v>
      </c>
      <c r="J33">
        <v>7490</v>
      </c>
      <c r="K33">
        <v>1</v>
      </c>
      <c r="L33">
        <v>8990</v>
      </c>
      <c r="M33">
        <v>1</v>
      </c>
      <c r="N33">
        <v>9990</v>
      </c>
      <c r="O33">
        <v>2</v>
      </c>
      <c r="P33">
        <v>9990</v>
      </c>
      <c r="Q33">
        <v>5</v>
      </c>
      <c r="R33">
        <v>8990</v>
      </c>
      <c r="S33">
        <v>2</v>
      </c>
    </row>
    <row r="34" spans="1:19" x14ac:dyDescent="0.25">
      <c r="A34" t="s">
        <v>150</v>
      </c>
      <c r="B34">
        <v>3990</v>
      </c>
      <c r="C34">
        <v>2</v>
      </c>
      <c r="H34">
        <v>8990</v>
      </c>
      <c r="I34">
        <v>3</v>
      </c>
      <c r="N34">
        <v>9990</v>
      </c>
      <c r="O34">
        <v>2</v>
      </c>
    </row>
    <row r="35" spans="1:19" x14ac:dyDescent="0.25">
      <c r="A35" t="s">
        <v>116</v>
      </c>
      <c r="B35">
        <v>3990</v>
      </c>
      <c r="C35">
        <v>2</v>
      </c>
      <c r="D35">
        <v>3990</v>
      </c>
      <c r="E35">
        <v>1</v>
      </c>
      <c r="F35">
        <v>3990</v>
      </c>
      <c r="G35">
        <v>1</v>
      </c>
      <c r="H35">
        <v>7490</v>
      </c>
      <c r="I35">
        <v>3</v>
      </c>
      <c r="J35">
        <v>7490</v>
      </c>
      <c r="K35">
        <v>1</v>
      </c>
      <c r="L35">
        <v>8990</v>
      </c>
      <c r="M35">
        <v>1</v>
      </c>
      <c r="N35">
        <v>9990</v>
      </c>
      <c r="O35">
        <v>2</v>
      </c>
      <c r="P35">
        <v>9990</v>
      </c>
      <c r="Q35">
        <v>5</v>
      </c>
      <c r="R35">
        <v>8990</v>
      </c>
      <c r="S35">
        <v>2</v>
      </c>
    </row>
    <row r="36" spans="1:19" x14ac:dyDescent="0.25">
      <c r="A36" t="s">
        <v>117</v>
      </c>
      <c r="B36">
        <v>4790</v>
      </c>
      <c r="C36">
        <v>2</v>
      </c>
      <c r="D36">
        <v>4850</v>
      </c>
      <c r="E36">
        <v>1</v>
      </c>
      <c r="F36">
        <v>3990</v>
      </c>
      <c r="G36">
        <v>1</v>
      </c>
      <c r="H36">
        <v>7790</v>
      </c>
      <c r="I36">
        <v>3</v>
      </c>
      <c r="J36">
        <v>7790</v>
      </c>
      <c r="K36">
        <v>1</v>
      </c>
      <c r="L36">
        <v>8990</v>
      </c>
      <c r="M36">
        <v>1</v>
      </c>
      <c r="N36">
        <v>9990</v>
      </c>
      <c r="O36">
        <v>2</v>
      </c>
      <c r="P36">
        <v>9990</v>
      </c>
      <c r="Q36">
        <v>5</v>
      </c>
      <c r="R36">
        <v>8990</v>
      </c>
      <c r="S36">
        <v>2</v>
      </c>
    </row>
    <row r="37" spans="1:19" x14ac:dyDescent="0.25">
      <c r="A37" t="s">
        <v>118</v>
      </c>
      <c r="D37">
        <v>4850</v>
      </c>
      <c r="E37">
        <v>1</v>
      </c>
      <c r="F37">
        <v>3990</v>
      </c>
      <c r="G37">
        <v>1</v>
      </c>
      <c r="J37">
        <v>7850</v>
      </c>
      <c r="K37">
        <v>1</v>
      </c>
      <c r="L37">
        <v>8990</v>
      </c>
      <c r="M37">
        <v>1</v>
      </c>
      <c r="P37">
        <v>8990</v>
      </c>
      <c r="Q37">
        <v>5</v>
      </c>
      <c r="R37">
        <v>8990</v>
      </c>
      <c r="S37">
        <v>2</v>
      </c>
    </row>
    <row r="38" spans="1:19" x14ac:dyDescent="0.25">
      <c r="A38" t="s">
        <v>119</v>
      </c>
      <c r="B38">
        <v>3990</v>
      </c>
      <c r="C38">
        <v>2</v>
      </c>
      <c r="D38">
        <v>3990</v>
      </c>
      <c r="E38">
        <v>1</v>
      </c>
      <c r="F38">
        <v>3990</v>
      </c>
      <c r="G38">
        <v>1</v>
      </c>
      <c r="H38">
        <v>7790</v>
      </c>
      <c r="I38">
        <v>3</v>
      </c>
      <c r="J38">
        <v>7790</v>
      </c>
      <c r="K38">
        <v>1</v>
      </c>
      <c r="L38">
        <v>8990</v>
      </c>
      <c r="M38">
        <v>1</v>
      </c>
      <c r="N38">
        <v>9990</v>
      </c>
      <c r="O38">
        <v>2</v>
      </c>
      <c r="P38">
        <v>9990</v>
      </c>
      <c r="Q38">
        <v>5</v>
      </c>
      <c r="R38">
        <v>8990</v>
      </c>
      <c r="S38">
        <v>2</v>
      </c>
    </row>
    <row r="39" spans="1:19" x14ac:dyDescent="0.25">
      <c r="A39" t="s">
        <v>54</v>
      </c>
      <c r="B39">
        <v>6990</v>
      </c>
      <c r="C39">
        <v>2</v>
      </c>
      <c r="D39">
        <v>7500</v>
      </c>
      <c r="E39">
        <v>2</v>
      </c>
      <c r="F39">
        <v>4990</v>
      </c>
      <c r="G39">
        <v>4</v>
      </c>
      <c r="H39">
        <v>15990</v>
      </c>
      <c r="I39">
        <v>3</v>
      </c>
      <c r="J39">
        <v>16500</v>
      </c>
      <c r="K39">
        <v>2</v>
      </c>
      <c r="L39">
        <v>14990</v>
      </c>
      <c r="M39">
        <v>4</v>
      </c>
      <c r="N39">
        <v>16990</v>
      </c>
      <c r="O39">
        <v>2</v>
      </c>
      <c r="P39">
        <v>16500</v>
      </c>
      <c r="Q39">
        <v>9</v>
      </c>
      <c r="R39">
        <v>14990</v>
      </c>
      <c r="S39">
        <v>4</v>
      </c>
    </row>
    <row r="40" spans="1:19" x14ac:dyDescent="0.25">
      <c r="A40" t="s">
        <v>273</v>
      </c>
      <c r="B40">
        <v>8990</v>
      </c>
      <c r="C40">
        <v>2</v>
      </c>
      <c r="D40">
        <v>7990</v>
      </c>
      <c r="E40">
        <v>3</v>
      </c>
      <c r="F40">
        <v>6990</v>
      </c>
      <c r="G40">
        <v>8</v>
      </c>
      <c r="H40">
        <v>15990</v>
      </c>
      <c r="I40">
        <v>4</v>
      </c>
      <c r="J40">
        <v>13550</v>
      </c>
      <c r="K40">
        <v>11</v>
      </c>
      <c r="L40">
        <v>19990</v>
      </c>
      <c r="M40">
        <v>8</v>
      </c>
      <c r="N40">
        <v>16990</v>
      </c>
      <c r="O40">
        <v>4</v>
      </c>
      <c r="P40">
        <v>13550</v>
      </c>
      <c r="Q40">
        <v>16</v>
      </c>
      <c r="R40">
        <v>19990</v>
      </c>
      <c r="S40">
        <v>8</v>
      </c>
    </row>
    <row r="41" spans="1:19" x14ac:dyDescent="0.25">
      <c r="A41" t="s">
        <v>120</v>
      </c>
      <c r="B41">
        <v>3990</v>
      </c>
      <c r="C41">
        <v>2</v>
      </c>
      <c r="D41">
        <v>5850</v>
      </c>
      <c r="E41">
        <v>2</v>
      </c>
      <c r="F41">
        <v>3990</v>
      </c>
      <c r="G41">
        <v>1</v>
      </c>
      <c r="H41">
        <v>8790</v>
      </c>
      <c r="I41">
        <v>3</v>
      </c>
      <c r="J41">
        <v>8850</v>
      </c>
      <c r="K41">
        <v>1</v>
      </c>
      <c r="L41">
        <v>9990</v>
      </c>
      <c r="M41">
        <v>2</v>
      </c>
      <c r="N41">
        <v>11990</v>
      </c>
      <c r="O41">
        <v>2</v>
      </c>
      <c r="P41">
        <v>9990</v>
      </c>
      <c r="Q41">
        <v>7</v>
      </c>
      <c r="R41">
        <v>9990</v>
      </c>
      <c r="S41">
        <v>4</v>
      </c>
    </row>
    <row r="42" spans="1:19" x14ac:dyDescent="0.25">
      <c r="A42" t="s">
        <v>121</v>
      </c>
      <c r="B42">
        <v>3990</v>
      </c>
      <c r="C42">
        <v>2</v>
      </c>
      <c r="D42">
        <v>3990</v>
      </c>
      <c r="E42">
        <v>1</v>
      </c>
      <c r="F42">
        <v>3990</v>
      </c>
      <c r="G42">
        <v>1</v>
      </c>
      <c r="H42">
        <v>7490</v>
      </c>
      <c r="I42">
        <v>3</v>
      </c>
      <c r="J42">
        <v>7490</v>
      </c>
      <c r="K42">
        <v>1</v>
      </c>
      <c r="L42">
        <v>8990</v>
      </c>
      <c r="M42">
        <v>1</v>
      </c>
      <c r="N42">
        <v>9990</v>
      </c>
      <c r="O42">
        <v>2</v>
      </c>
      <c r="P42">
        <v>9990</v>
      </c>
      <c r="Q42">
        <v>5</v>
      </c>
      <c r="R42">
        <v>8990</v>
      </c>
      <c r="S42">
        <v>2</v>
      </c>
    </row>
    <row r="43" spans="1:19" x14ac:dyDescent="0.25">
      <c r="A43" t="s">
        <v>92</v>
      </c>
      <c r="B43">
        <v>6490</v>
      </c>
      <c r="C43">
        <v>3</v>
      </c>
      <c r="D43">
        <v>6490</v>
      </c>
      <c r="E43">
        <v>2</v>
      </c>
      <c r="F43">
        <v>5990</v>
      </c>
      <c r="G43">
        <v>4</v>
      </c>
      <c r="H43">
        <v>12990</v>
      </c>
      <c r="I43">
        <v>1</v>
      </c>
      <c r="J43">
        <v>11990</v>
      </c>
      <c r="K43">
        <v>2</v>
      </c>
      <c r="L43">
        <v>14990</v>
      </c>
      <c r="M43">
        <v>4</v>
      </c>
      <c r="N43">
        <v>15990</v>
      </c>
      <c r="O43">
        <v>3</v>
      </c>
      <c r="P43">
        <v>11990</v>
      </c>
      <c r="Q43">
        <v>9</v>
      </c>
      <c r="R43">
        <v>14990</v>
      </c>
      <c r="S43">
        <v>7</v>
      </c>
    </row>
    <row r="44" spans="1:19" x14ac:dyDescent="0.25">
      <c r="A44" t="s">
        <v>77</v>
      </c>
      <c r="B44">
        <v>4990</v>
      </c>
      <c r="C44">
        <v>2</v>
      </c>
      <c r="D44">
        <v>5650</v>
      </c>
      <c r="E44">
        <v>1</v>
      </c>
      <c r="F44">
        <v>3990</v>
      </c>
      <c r="G44">
        <v>2</v>
      </c>
      <c r="H44">
        <v>7990</v>
      </c>
      <c r="I44">
        <v>4</v>
      </c>
      <c r="J44">
        <v>9450</v>
      </c>
      <c r="K44">
        <v>1</v>
      </c>
      <c r="L44">
        <v>9990</v>
      </c>
      <c r="M44">
        <v>3</v>
      </c>
      <c r="N44">
        <v>9990</v>
      </c>
      <c r="O44">
        <v>2</v>
      </c>
      <c r="P44">
        <v>9450</v>
      </c>
      <c r="Q44">
        <v>8</v>
      </c>
      <c r="R44">
        <v>9990</v>
      </c>
      <c r="S44">
        <v>2</v>
      </c>
    </row>
    <row r="45" spans="1:19" x14ac:dyDescent="0.25">
      <c r="A45" t="s">
        <v>103</v>
      </c>
      <c r="B45">
        <v>6990</v>
      </c>
      <c r="C45">
        <v>3</v>
      </c>
      <c r="D45">
        <v>7000</v>
      </c>
      <c r="E45">
        <v>1</v>
      </c>
      <c r="F45">
        <v>7990</v>
      </c>
      <c r="G45">
        <v>4</v>
      </c>
      <c r="H45">
        <v>14990</v>
      </c>
      <c r="I45">
        <v>4</v>
      </c>
      <c r="J45">
        <v>15000</v>
      </c>
      <c r="K45">
        <v>1</v>
      </c>
      <c r="L45">
        <v>14990</v>
      </c>
      <c r="M45">
        <v>4</v>
      </c>
      <c r="N45">
        <v>16990</v>
      </c>
      <c r="O45">
        <v>2</v>
      </c>
      <c r="P45">
        <v>15000</v>
      </c>
      <c r="Q45">
        <v>8</v>
      </c>
      <c r="R45">
        <v>14990</v>
      </c>
      <c r="S45">
        <v>11</v>
      </c>
    </row>
    <row r="46" spans="1:19" x14ac:dyDescent="0.25">
      <c r="A46" t="s">
        <v>122</v>
      </c>
      <c r="B46">
        <v>3990</v>
      </c>
      <c r="C46">
        <v>2</v>
      </c>
      <c r="D46">
        <v>3990</v>
      </c>
      <c r="E46">
        <v>1</v>
      </c>
      <c r="F46">
        <v>3990</v>
      </c>
      <c r="G46">
        <v>1</v>
      </c>
      <c r="H46">
        <v>7490</v>
      </c>
      <c r="I46">
        <v>3</v>
      </c>
      <c r="J46">
        <v>7490</v>
      </c>
      <c r="K46">
        <v>1</v>
      </c>
      <c r="L46">
        <v>8990</v>
      </c>
      <c r="M46">
        <v>1</v>
      </c>
      <c r="N46">
        <v>9990</v>
      </c>
      <c r="O46">
        <v>2</v>
      </c>
      <c r="P46">
        <v>9990</v>
      </c>
      <c r="Q46">
        <v>5</v>
      </c>
      <c r="R46">
        <v>8990</v>
      </c>
      <c r="S46">
        <v>2</v>
      </c>
    </row>
    <row r="47" spans="1:19" x14ac:dyDescent="0.25">
      <c r="A47" t="s">
        <v>123</v>
      </c>
      <c r="B47">
        <v>4490</v>
      </c>
      <c r="C47">
        <v>2</v>
      </c>
      <c r="D47">
        <v>4490</v>
      </c>
      <c r="E47">
        <v>1</v>
      </c>
      <c r="F47">
        <v>3990</v>
      </c>
      <c r="G47">
        <v>1</v>
      </c>
      <c r="H47">
        <v>7490</v>
      </c>
      <c r="I47">
        <v>3</v>
      </c>
      <c r="J47">
        <v>7490</v>
      </c>
      <c r="K47">
        <v>1</v>
      </c>
      <c r="L47">
        <v>8990</v>
      </c>
      <c r="M47">
        <v>1</v>
      </c>
      <c r="N47">
        <v>9990</v>
      </c>
      <c r="O47">
        <v>2</v>
      </c>
      <c r="P47">
        <v>8990</v>
      </c>
      <c r="Q47">
        <v>5</v>
      </c>
      <c r="R47">
        <v>8990</v>
      </c>
      <c r="S47">
        <v>2</v>
      </c>
    </row>
    <row r="48" spans="1:19" x14ac:dyDescent="0.25">
      <c r="A48" t="s">
        <v>124</v>
      </c>
      <c r="B48">
        <v>4790</v>
      </c>
      <c r="C48">
        <v>2</v>
      </c>
      <c r="D48">
        <v>4850</v>
      </c>
      <c r="E48">
        <v>1</v>
      </c>
      <c r="F48">
        <v>3990</v>
      </c>
      <c r="G48">
        <v>1</v>
      </c>
      <c r="H48">
        <v>7790</v>
      </c>
      <c r="I48">
        <v>3</v>
      </c>
      <c r="J48">
        <v>7850</v>
      </c>
      <c r="K48">
        <v>1</v>
      </c>
      <c r="L48">
        <v>8990</v>
      </c>
      <c r="M48">
        <v>1</v>
      </c>
      <c r="N48">
        <v>9990</v>
      </c>
      <c r="O48">
        <v>2</v>
      </c>
      <c r="P48">
        <v>8990</v>
      </c>
      <c r="Q48">
        <v>5</v>
      </c>
      <c r="R48">
        <v>8990</v>
      </c>
      <c r="S48">
        <v>2</v>
      </c>
    </row>
    <row r="49" spans="1:19" x14ac:dyDescent="0.25">
      <c r="A49" t="s">
        <v>78</v>
      </c>
      <c r="B49">
        <v>6490</v>
      </c>
      <c r="C49">
        <v>2</v>
      </c>
      <c r="D49">
        <v>6490</v>
      </c>
      <c r="E49">
        <v>1</v>
      </c>
      <c r="F49">
        <v>5990</v>
      </c>
      <c r="G49">
        <v>3</v>
      </c>
      <c r="H49">
        <v>9990</v>
      </c>
      <c r="I49">
        <v>3</v>
      </c>
      <c r="J49">
        <v>10890</v>
      </c>
      <c r="K49">
        <v>1</v>
      </c>
      <c r="L49">
        <v>11990</v>
      </c>
      <c r="M49">
        <v>8</v>
      </c>
      <c r="N49">
        <v>13990</v>
      </c>
      <c r="O49">
        <v>2</v>
      </c>
      <c r="P49">
        <v>10890</v>
      </c>
      <c r="Q49">
        <v>8</v>
      </c>
      <c r="R49">
        <v>11990</v>
      </c>
      <c r="S49">
        <v>8</v>
      </c>
    </row>
    <row r="50" spans="1:19" x14ac:dyDescent="0.25">
      <c r="A50" t="s">
        <v>93</v>
      </c>
      <c r="B50">
        <v>4990</v>
      </c>
      <c r="C50">
        <v>3</v>
      </c>
      <c r="D50">
        <v>5990</v>
      </c>
      <c r="E50">
        <v>1</v>
      </c>
      <c r="F50">
        <v>4990</v>
      </c>
      <c r="G50">
        <v>3</v>
      </c>
      <c r="H50">
        <v>9990</v>
      </c>
      <c r="I50">
        <v>1</v>
      </c>
      <c r="J50">
        <v>9990</v>
      </c>
      <c r="K50">
        <v>1</v>
      </c>
      <c r="L50">
        <v>14990</v>
      </c>
      <c r="M50">
        <v>3</v>
      </c>
      <c r="N50">
        <v>12990</v>
      </c>
      <c r="O50">
        <v>3</v>
      </c>
      <c r="P50">
        <v>9990</v>
      </c>
      <c r="Q50">
        <v>8</v>
      </c>
      <c r="R50">
        <v>14990</v>
      </c>
      <c r="S50">
        <v>7</v>
      </c>
    </row>
    <row r="51" spans="1:19" x14ac:dyDescent="0.25">
      <c r="A51" t="s">
        <v>55</v>
      </c>
      <c r="B51">
        <v>7990</v>
      </c>
      <c r="C51">
        <v>3</v>
      </c>
      <c r="D51">
        <v>9000</v>
      </c>
      <c r="E51">
        <v>2</v>
      </c>
      <c r="F51">
        <v>5990</v>
      </c>
      <c r="G51">
        <v>11</v>
      </c>
      <c r="H51">
        <v>14990</v>
      </c>
      <c r="I51">
        <v>4</v>
      </c>
      <c r="J51">
        <v>19000</v>
      </c>
      <c r="K51">
        <v>3</v>
      </c>
      <c r="L51">
        <v>14990</v>
      </c>
      <c r="M51">
        <v>9</v>
      </c>
      <c r="N51">
        <v>16990</v>
      </c>
      <c r="O51">
        <v>3</v>
      </c>
      <c r="P51">
        <v>19000</v>
      </c>
      <c r="Q51">
        <v>10</v>
      </c>
      <c r="R51">
        <v>14990</v>
      </c>
      <c r="S51">
        <v>9</v>
      </c>
    </row>
    <row r="52" spans="1:19" x14ac:dyDescent="0.25">
      <c r="A52" t="s">
        <v>274</v>
      </c>
      <c r="B52">
        <v>4990</v>
      </c>
      <c r="C52">
        <v>2</v>
      </c>
      <c r="D52">
        <v>4990</v>
      </c>
      <c r="E52">
        <v>1</v>
      </c>
      <c r="F52">
        <v>5990</v>
      </c>
      <c r="G52">
        <v>4</v>
      </c>
      <c r="H52">
        <v>10990</v>
      </c>
      <c r="I52">
        <v>3</v>
      </c>
      <c r="J52">
        <v>10990</v>
      </c>
      <c r="K52">
        <v>1</v>
      </c>
      <c r="L52">
        <v>10990</v>
      </c>
      <c r="M52">
        <v>3</v>
      </c>
      <c r="N52">
        <v>13990</v>
      </c>
      <c r="O52">
        <v>2</v>
      </c>
      <c r="P52">
        <v>12990</v>
      </c>
      <c r="Q52">
        <v>5</v>
      </c>
      <c r="R52">
        <v>10990</v>
      </c>
      <c r="S52">
        <v>4</v>
      </c>
    </row>
    <row r="53" spans="1:19" x14ac:dyDescent="0.25">
      <c r="A53" t="s">
        <v>125</v>
      </c>
      <c r="B53">
        <v>3990</v>
      </c>
      <c r="C53">
        <v>2</v>
      </c>
      <c r="D53">
        <v>3990</v>
      </c>
      <c r="E53">
        <v>1</v>
      </c>
      <c r="F53">
        <v>3990</v>
      </c>
      <c r="G53">
        <v>1</v>
      </c>
      <c r="H53">
        <v>7490</v>
      </c>
      <c r="I53">
        <v>3</v>
      </c>
      <c r="J53">
        <v>7490</v>
      </c>
      <c r="K53">
        <v>1</v>
      </c>
      <c r="L53">
        <v>8990</v>
      </c>
      <c r="M53">
        <v>1</v>
      </c>
      <c r="N53">
        <v>9990</v>
      </c>
      <c r="O53">
        <v>2</v>
      </c>
      <c r="P53">
        <v>9990</v>
      </c>
      <c r="Q53">
        <v>5</v>
      </c>
      <c r="R53">
        <v>8990</v>
      </c>
      <c r="S53">
        <v>2</v>
      </c>
    </row>
    <row r="54" spans="1:19" x14ac:dyDescent="0.25">
      <c r="A54" t="s">
        <v>126</v>
      </c>
      <c r="B54">
        <v>3990</v>
      </c>
      <c r="C54">
        <v>2</v>
      </c>
      <c r="D54">
        <v>3990</v>
      </c>
      <c r="E54">
        <v>1</v>
      </c>
      <c r="F54">
        <v>3990</v>
      </c>
      <c r="G54">
        <v>1</v>
      </c>
      <c r="H54">
        <v>7790</v>
      </c>
      <c r="I54">
        <v>3</v>
      </c>
      <c r="J54">
        <v>7790</v>
      </c>
      <c r="K54">
        <v>1</v>
      </c>
      <c r="L54">
        <v>8990</v>
      </c>
      <c r="M54">
        <v>1</v>
      </c>
      <c r="N54">
        <v>9990</v>
      </c>
      <c r="O54">
        <v>2</v>
      </c>
      <c r="P54">
        <v>9990</v>
      </c>
      <c r="Q54">
        <v>5</v>
      </c>
      <c r="R54">
        <v>8990</v>
      </c>
      <c r="S54">
        <v>2</v>
      </c>
    </row>
    <row r="55" spans="1:19" x14ac:dyDescent="0.25">
      <c r="A55" t="s">
        <v>127</v>
      </c>
      <c r="B55">
        <v>3990</v>
      </c>
      <c r="C55">
        <v>2</v>
      </c>
      <c r="D55">
        <v>5350</v>
      </c>
      <c r="E55">
        <v>2</v>
      </c>
      <c r="F55">
        <v>3990</v>
      </c>
      <c r="G55">
        <v>2</v>
      </c>
      <c r="H55">
        <v>10590</v>
      </c>
      <c r="I55">
        <v>3</v>
      </c>
      <c r="J55">
        <v>10650</v>
      </c>
      <c r="K55">
        <v>2</v>
      </c>
      <c r="L55">
        <v>10990</v>
      </c>
      <c r="M55">
        <v>2</v>
      </c>
      <c r="N55">
        <v>12990</v>
      </c>
      <c r="O55">
        <v>2</v>
      </c>
      <c r="P55">
        <v>10650</v>
      </c>
      <c r="Q55">
        <v>9</v>
      </c>
      <c r="R55">
        <v>10990</v>
      </c>
      <c r="S55">
        <v>3</v>
      </c>
    </row>
    <row r="56" spans="1:19" x14ac:dyDescent="0.25">
      <c r="A56" t="s">
        <v>226</v>
      </c>
      <c r="B56">
        <v>3990</v>
      </c>
      <c r="C56">
        <v>2</v>
      </c>
      <c r="D56">
        <v>3990</v>
      </c>
      <c r="E56">
        <v>1</v>
      </c>
      <c r="F56">
        <v>3990</v>
      </c>
      <c r="G56">
        <v>1</v>
      </c>
      <c r="H56">
        <v>7790</v>
      </c>
      <c r="I56">
        <v>3</v>
      </c>
      <c r="J56">
        <v>7790</v>
      </c>
      <c r="K56">
        <v>1</v>
      </c>
      <c r="L56">
        <v>8990</v>
      </c>
      <c r="M56">
        <v>1</v>
      </c>
      <c r="N56">
        <v>9990</v>
      </c>
      <c r="O56">
        <v>2</v>
      </c>
      <c r="P56">
        <v>9990</v>
      </c>
      <c r="Q56">
        <v>5</v>
      </c>
      <c r="R56">
        <v>8990</v>
      </c>
      <c r="S56">
        <v>2</v>
      </c>
    </row>
    <row r="57" spans="1:19" x14ac:dyDescent="0.25">
      <c r="A57" t="s">
        <v>65</v>
      </c>
      <c r="B57">
        <v>10990</v>
      </c>
      <c r="C57">
        <v>2</v>
      </c>
      <c r="D57">
        <v>9550</v>
      </c>
      <c r="E57">
        <v>2</v>
      </c>
      <c r="F57">
        <v>6990</v>
      </c>
      <c r="G57">
        <v>4</v>
      </c>
      <c r="H57">
        <v>15990</v>
      </c>
      <c r="I57">
        <v>4</v>
      </c>
      <c r="J57">
        <v>13550</v>
      </c>
      <c r="K57">
        <v>5</v>
      </c>
      <c r="L57">
        <v>19990</v>
      </c>
      <c r="M57">
        <v>4</v>
      </c>
      <c r="N57">
        <v>17990</v>
      </c>
      <c r="O57">
        <v>3</v>
      </c>
      <c r="P57">
        <v>13550</v>
      </c>
      <c r="Q57">
        <v>12</v>
      </c>
      <c r="R57">
        <v>19990</v>
      </c>
      <c r="S57">
        <v>7</v>
      </c>
    </row>
    <row r="58" spans="1:19" x14ac:dyDescent="0.25">
      <c r="A58" t="s">
        <v>56</v>
      </c>
      <c r="B58">
        <v>7990</v>
      </c>
      <c r="C58">
        <v>2</v>
      </c>
      <c r="D58">
        <v>9000</v>
      </c>
      <c r="E58">
        <v>2</v>
      </c>
      <c r="F58">
        <v>5990</v>
      </c>
      <c r="G58">
        <v>4</v>
      </c>
      <c r="H58">
        <v>13990</v>
      </c>
      <c r="I58">
        <v>3</v>
      </c>
      <c r="J58">
        <v>19000</v>
      </c>
      <c r="K58">
        <v>2</v>
      </c>
      <c r="L58">
        <v>11990</v>
      </c>
      <c r="M58">
        <v>4</v>
      </c>
      <c r="N58">
        <v>15990</v>
      </c>
      <c r="O58">
        <v>2</v>
      </c>
      <c r="P58">
        <v>19000</v>
      </c>
      <c r="Q58">
        <v>9</v>
      </c>
      <c r="R58">
        <v>11990</v>
      </c>
      <c r="S58">
        <v>8</v>
      </c>
    </row>
    <row r="59" spans="1:19" x14ac:dyDescent="0.25">
      <c r="A59" t="s">
        <v>129</v>
      </c>
      <c r="B59">
        <v>3990</v>
      </c>
      <c r="C59">
        <v>2</v>
      </c>
      <c r="D59">
        <v>5350</v>
      </c>
      <c r="E59">
        <v>2</v>
      </c>
      <c r="F59">
        <v>3990</v>
      </c>
      <c r="G59">
        <v>2</v>
      </c>
      <c r="H59">
        <v>8590</v>
      </c>
      <c r="I59">
        <v>3</v>
      </c>
      <c r="J59">
        <v>8650</v>
      </c>
      <c r="K59">
        <v>1</v>
      </c>
      <c r="L59">
        <v>9990</v>
      </c>
      <c r="M59">
        <v>2</v>
      </c>
      <c r="N59">
        <v>11990</v>
      </c>
      <c r="O59">
        <v>2</v>
      </c>
      <c r="P59">
        <v>9990</v>
      </c>
      <c r="Q59">
        <v>7</v>
      </c>
      <c r="R59">
        <v>9990</v>
      </c>
      <c r="S59">
        <v>3</v>
      </c>
    </row>
    <row r="60" spans="1:19" x14ac:dyDescent="0.25">
      <c r="A60" t="s">
        <v>130</v>
      </c>
      <c r="B60">
        <v>3990</v>
      </c>
      <c r="C60">
        <v>2</v>
      </c>
      <c r="D60">
        <v>4990</v>
      </c>
      <c r="E60">
        <v>2</v>
      </c>
      <c r="F60">
        <v>3990</v>
      </c>
      <c r="G60">
        <v>2</v>
      </c>
      <c r="H60">
        <v>9490</v>
      </c>
      <c r="I60">
        <v>3</v>
      </c>
      <c r="J60">
        <v>9490</v>
      </c>
      <c r="K60">
        <v>1</v>
      </c>
      <c r="L60">
        <v>10990</v>
      </c>
      <c r="M60">
        <v>2</v>
      </c>
      <c r="N60">
        <v>13990</v>
      </c>
      <c r="O60">
        <v>2</v>
      </c>
      <c r="P60">
        <v>11490</v>
      </c>
      <c r="Q60">
        <v>7</v>
      </c>
      <c r="R60">
        <v>10990</v>
      </c>
      <c r="S60">
        <v>3</v>
      </c>
    </row>
    <row r="61" spans="1:19" x14ac:dyDescent="0.25">
      <c r="A61" t="s">
        <v>131</v>
      </c>
      <c r="B61">
        <v>4490</v>
      </c>
      <c r="C61">
        <v>2</v>
      </c>
      <c r="D61">
        <v>4490</v>
      </c>
      <c r="E61">
        <v>1</v>
      </c>
      <c r="F61">
        <v>3990</v>
      </c>
      <c r="G61">
        <v>1</v>
      </c>
      <c r="H61">
        <v>7490</v>
      </c>
      <c r="I61">
        <v>3</v>
      </c>
      <c r="J61">
        <v>7490</v>
      </c>
      <c r="K61">
        <v>1</v>
      </c>
      <c r="L61">
        <v>8990</v>
      </c>
      <c r="M61">
        <v>1</v>
      </c>
      <c r="N61">
        <v>9990</v>
      </c>
      <c r="O61">
        <v>2</v>
      </c>
      <c r="P61">
        <v>8990</v>
      </c>
      <c r="Q61">
        <v>5</v>
      </c>
      <c r="R61">
        <v>8990</v>
      </c>
      <c r="S61">
        <v>2</v>
      </c>
    </row>
    <row r="62" spans="1:19" x14ac:dyDescent="0.25">
      <c r="A62" t="s">
        <v>270</v>
      </c>
      <c r="B62">
        <v>3990</v>
      </c>
      <c r="C62">
        <v>2</v>
      </c>
      <c r="D62">
        <v>5350</v>
      </c>
      <c r="E62">
        <v>2</v>
      </c>
      <c r="F62">
        <v>3990</v>
      </c>
      <c r="G62">
        <v>2</v>
      </c>
      <c r="H62">
        <v>7790</v>
      </c>
      <c r="I62">
        <v>3</v>
      </c>
      <c r="J62">
        <v>8850</v>
      </c>
      <c r="K62">
        <v>1</v>
      </c>
      <c r="L62">
        <v>9990</v>
      </c>
      <c r="M62">
        <v>2</v>
      </c>
      <c r="N62">
        <v>11990</v>
      </c>
      <c r="O62">
        <v>2</v>
      </c>
      <c r="P62">
        <v>9990</v>
      </c>
      <c r="Q62">
        <v>7</v>
      </c>
      <c r="R62">
        <v>9990</v>
      </c>
      <c r="S62">
        <v>3</v>
      </c>
    </row>
    <row r="63" spans="1:19" x14ac:dyDescent="0.25">
      <c r="A63" t="s">
        <v>233</v>
      </c>
      <c r="B63">
        <v>3990</v>
      </c>
      <c r="C63">
        <v>2</v>
      </c>
      <c r="D63">
        <v>3990</v>
      </c>
      <c r="E63">
        <v>1</v>
      </c>
      <c r="F63">
        <v>3990</v>
      </c>
      <c r="G63">
        <v>1</v>
      </c>
      <c r="H63">
        <v>7790</v>
      </c>
      <c r="I63">
        <v>3</v>
      </c>
      <c r="J63">
        <v>7790</v>
      </c>
      <c r="K63">
        <v>1</v>
      </c>
      <c r="L63">
        <v>8990</v>
      </c>
      <c r="M63">
        <v>1</v>
      </c>
      <c r="N63">
        <v>9990</v>
      </c>
      <c r="O63">
        <v>2</v>
      </c>
      <c r="P63">
        <v>9990</v>
      </c>
      <c r="Q63">
        <v>5</v>
      </c>
      <c r="R63">
        <v>8990</v>
      </c>
      <c r="S63">
        <v>2</v>
      </c>
    </row>
    <row r="64" spans="1:19" x14ac:dyDescent="0.25">
      <c r="A64" t="s">
        <v>134</v>
      </c>
      <c r="B64">
        <v>3990</v>
      </c>
      <c r="C64">
        <v>2</v>
      </c>
      <c r="D64">
        <v>3990</v>
      </c>
      <c r="E64">
        <v>1</v>
      </c>
      <c r="F64">
        <v>3990</v>
      </c>
      <c r="G64">
        <v>1</v>
      </c>
      <c r="H64">
        <v>7990</v>
      </c>
      <c r="I64">
        <v>3</v>
      </c>
      <c r="J64">
        <v>7990</v>
      </c>
      <c r="K64">
        <v>1</v>
      </c>
      <c r="L64">
        <v>8990</v>
      </c>
      <c r="M64">
        <v>1</v>
      </c>
      <c r="N64">
        <v>9990</v>
      </c>
      <c r="O64">
        <v>2</v>
      </c>
      <c r="P64">
        <v>9990</v>
      </c>
      <c r="Q64">
        <v>5</v>
      </c>
      <c r="R64">
        <v>8990</v>
      </c>
      <c r="S64">
        <v>2</v>
      </c>
    </row>
    <row r="65" spans="1:19" x14ac:dyDescent="0.25">
      <c r="A65" t="s">
        <v>272</v>
      </c>
      <c r="B65">
        <v>9990</v>
      </c>
      <c r="C65">
        <v>3</v>
      </c>
      <c r="D65">
        <v>8550</v>
      </c>
      <c r="E65">
        <v>3</v>
      </c>
      <c r="F65">
        <v>8990</v>
      </c>
      <c r="G65">
        <v>7</v>
      </c>
      <c r="H65">
        <v>14990</v>
      </c>
      <c r="I65">
        <v>3</v>
      </c>
      <c r="J65">
        <v>13550</v>
      </c>
      <c r="K65">
        <v>3</v>
      </c>
      <c r="L65">
        <v>13990</v>
      </c>
      <c r="M65">
        <v>7</v>
      </c>
      <c r="N65">
        <v>15990</v>
      </c>
      <c r="O65">
        <v>3</v>
      </c>
      <c r="P65">
        <v>13550</v>
      </c>
      <c r="Q65">
        <v>10</v>
      </c>
      <c r="R65">
        <v>13990</v>
      </c>
      <c r="S65">
        <v>4</v>
      </c>
    </row>
    <row r="66" spans="1:19" x14ac:dyDescent="0.25">
      <c r="A66" t="s">
        <v>135</v>
      </c>
      <c r="B66">
        <v>3990</v>
      </c>
      <c r="C66">
        <v>2</v>
      </c>
      <c r="D66">
        <v>3990</v>
      </c>
      <c r="E66">
        <v>1</v>
      </c>
      <c r="F66">
        <v>3990</v>
      </c>
      <c r="G66">
        <v>1</v>
      </c>
      <c r="H66">
        <v>7490</v>
      </c>
      <c r="I66">
        <v>3</v>
      </c>
      <c r="J66">
        <v>7490</v>
      </c>
      <c r="K66">
        <v>1</v>
      </c>
      <c r="L66">
        <v>8990</v>
      </c>
      <c r="M66">
        <v>1</v>
      </c>
      <c r="N66">
        <v>9990</v>
      </c>
      <c r="O66">
        <v>2</v>
      </c>
      <c r="P66">
        <v>9990</v>
      </c>
      <c r="Q66">
        <v>5</v>
      </c>
      <c r="R66">
        <v>8990</v>
      </c>
      <c r="S66">
        <v>2</v>
      </c>
    </row>
    <row r="67" spans="1:19" x14ac:dyDescent="0.25">
      <c r="A67" t="s">
        <v>136</v>
      </c>
      <c r="B67">
        <v>3990</v>
      </c>
      <c r="C67">
        <v>2</v>
      </c>
      <c r="D67">
        <v>3990</v>
      </c>
      <c r="E67">
        <v>1</v>
      </c>
      <c r="F67">
        <v>3990</v>
      </c>
      <c r="G67">
        <v>1</v>
      </c>
      <c r="H67">
        <v>7790</v>
      </c>
      <c r="I67">
        <v>3</v>
      </c>
      <c r="J67">
        <v>7790</v>
      </c>
      <c r="K67">
        <v>1</v>
      </c>
      <c r="L67">
        <v>8990</v>
      </c>
      <c r="M67">
        <v>1</v>
      </c>
      <c r="N67">
        <v>9990</v>
      </c>
      <c r="O67">
        <v>2</v>
      </c>
      <c r="P67">
        <v>9990</v>
      </c>
      <c r="Q67">
        <v>5</v>
      </c>
      <c r="R67">
        <v>8990</v>
      </c>
      <c r="S67">
        <v>2</v>
      </c>
    </row>
    <row r="68" spans="1:19" x14ac:dyDescent="0.25">
      <c r="A68" t="s">
        <v>66</v>
      </c>
      <c r="B68">
        <v>9490</v>
      </c>
      <c r="C68">
        <v>2</v>
      </c>
      <c r="D68">
        <v>8490</v>
      </c>
      <c r="E68">
        <v>2</v>
      </c>
      <c r="F68">
        <v>6990</v>
      </c>
      <c r="G68">
        <v>4</v>
      </c>
      <c r="H68">
        <v>11990</v>
      </c>
      <c r="I68">
        <v>4</v>
      </c>
      <c r="J68">
        <v>11990</v>
      </c>
      <c r="K68">
        <v>2</v>
      </c>
      <c r="L68">
        <v>19990</v>
      </c>
      <c r="M68">
        <v>4</v>
      </c>
      <c r="N68">
        <v>14990</v>
      </c>
      <c r="O68">
        <v>3</v>
      </c>
      <c r="P68">
        <v>14990</v>
      </c>
      <c r="Q68">
        <v>9</v>
      </c>
      <c r="R68">
        <v>19990</v>
      </c>
      <c r="S68">
        <v>7</v>
      </c>
    </row>
    <row r="69" spans="1:19" x14ac:dyDescent="0.25">
      <c r="A69" t="s">
        <v>67</v>
      </c>
      <c r="B69">
        <v>8990</v>
      </c>
      <c r="C69">
        <v>2</v>
      </c>
      <c r="D69">
        <v>6990</v>
      </c>
      <c r="E69">
        <v>3</v>
      </c>
      <c r="F69">
        <v>6990</v>
      </c>
      <c r="G69">
        <v>4</v>
      </c>
      <c r="H69">
        <v>11490</v>
      </c>
      <c r="I69">
        <v>4</v>
      </c>
      <c r="J69">
        <v>11550</v>
      </c>
      <c r="K69">
        <v>2</v>
      </c>
      <c r="L69">
        <v>19990</v>
      </c>
      <c r="M69">
        <v>4</v>
      </c>
      <c r="N69">
        <v>14490</v>
      </c>
      <c r="O69">
        <v>3</v>
      </c>
      <c r="P69">
        <v>11550</v>
      </c>
      <c r="Q69">
        <v>9</v>
      </c>
      <c r="R69">
        <v>19990</v>
      </c>
      <c r="S69">
        <v>7</v>
      </c>
    </row>
    <row r="70" spans="1:19" x14ac:dyDescent="0.25">
      <c r="A70" t="s">
        <v>72</v>
      </c>
      <c r="B70">
        <v>9990</v>
      </c>
      <c r="C70">
        <v>14</v>
      </c>
      <c r="D70">
        <v>9790</v>
      </c>
      <c r="E70">
        <v>14</v>
      </c>
      <c r="H70">
        <v>39990</v>
      </c>
      <c r="I70">
        <v>14</v>
      </c>
      <c r="N70">
        <v>79990</v>
      </c>
      <c r="O70">
        <v>14</v>
      </c>
      <c r="P70">
        <v>36990</v>
      </c>
      <c r="Q70">
        <v>21</v>
      </c>
    </row>
    <row r="71" spans="1:19" x14ac:dyDescent="0.25">
      <c r="A71" t="s">
        <v>137</v>
      </c>
      <c r="B71">
        <v>3990</v>
      </c>
      <c r="C71">
        <v>2</v>
      </c>
      <c r="D71">
        <v>3990</v>
      </c>
      <c r="E71">
        <v>1</v>
      </c>
      <c r="F71">
        <v>3990</v>
      </c>
      <c r="G71">
        <v>1</v>
      </c>
      <c r="H71">
        <v>7790</v>
      </c>
      <c r="I71">
        <v>3</v>
      </c>
      <c r="J71">
        <v>7790</v>
      </c>
      <c r="K71">
        <v>1</v>
      </c>
      <c r="L71">
        <v>8990</v>
      </c>
      <c r="M71">
        <v>1</v>
      </c>
      <c r="N71">
        <v>9990</v>
      </c>
      <c r="O71">
        <v>2</v>
      </c>
      <c r="P71">
        <v>9990</v>
      </c>
      <c r="Q71">
        <v>5</v>
      </c>
      <c r="R71">
        <v>8990</v>
      </c>
      <c r="S71">
        <v>2</v>
      </c>
    </row>
    <row r="72" spans="1:19" x14ac:dyDescent="0.25">
      <c r="A72" t="s">
        <v>79</v>
      </c>
      <c r="B72">
        <v>3990</v>
      </c>
      <c r="C72">
        <v>2</v>
      </c>
      <c r="D72">
        <v>4990</v>
      </c>
      <c r="E72">
        <v>2</v>
      </c>
      <c r="F72">
        <v>3990</v>
      </c>
      <c r="G72">
        <v>1</v>
      </c>
      <c r="H72">
        <v>8990</v>
      </c>
      <c r="I72">
        <v>3</v>
      </c>
      <c r="J72">
        <v>8590</v>
      </c>
      <c r="K72">
        <v>2</v>
      </c>
      <c r="L72">
        <v>9990</v>
      </c>
      <c r="M72">
        <v>2</v>
      </c>
      <c r="N72">
        <v>10990</v>
      </c>
      <c r="O72">
        <v>2</v>
      </c>
      <c r="P72">
        <v>8590</v>
      </c>
      <c r="Q72">
        <v>9</v>
      </c>
      <c r="R72">
        <v>9990</v>
      </c>
      <c r="S72">
        <v>2</v>
      </c>
    </row>
    <row r="73" spans="1:19" x14ac:dyDescent="0.25">
      <c r="A73" t="s">
        <v>80</v>
      </c>
      <c r="B73">
        <v>3990</v>
      </c>
      <c r="C73">
        <v>2</v>
      </c>
      <c r="D73">
        <v>4990</v>
      </c>
      <c r="E73">
        <v>1</v>
      </c>
      <c r="F73">
        <v>3990</v>
      </c>
      <c r="G73">
        <v>1</v>
      </c>
      <c r="H73">
        <v>8990</v>
      </c>
      <c r="I73">
        <v>3</v>
      </c>
      <c r="J73">
        <v>9450</v>
      </c>
      <c r="K73">
        <v>1</v>
      </c>
      <c r="L73">
        <v>9990</v>
      </c>
      <c r="M73">
        <v>1</v>
      </c>
      <c r="N73">
        <v>10990</v>
      </c>
      <c r="O73">
        <v>2</v>
      </c>
      <c r="P73">
        <v>9990</v>
      </c>
      <c r="Q73">
        <v>4</v>
      </c>
      <c r="R73">
        <v>9990</v>
      </c>
      <c r="S73">
        <v>2</v>
      </c>
    </row>
    <row r="74" spans="1:19" x14ac:dyDescent="0.25">
      <c r="A74" t="s">
        <v>138</v>
      </c>
      <c r="B74">
        <v>3990</v>
      </c>
      <c r="C74">
        <v>2</v>
      </c>
      <c r="D74">
        <v>3990</v>
      </c>
      <c r="E74">
        <v>1</v>
      </c>
      <c r="F74">
        <v>3990</v>
      </c>
      <c r="G74">
        <v>1</v>
      </c>
      <c r="H74">
        <v>7490</v>
      </c>
      <c r="I74">
        <v>3</v>
      </c>
      <c r="J74">
        <v>7490</v>
      </c>
      <c r="K74">
        <v>1</v>
      </c>
      <c r="L74">
        <v>8990</v>
      </c>
      <c r="M74">
        <v>1</v>
      </c>
      <c r="N74">
        <v>9990</v>
      </c>
      <c r="O74">
        <v>2</v>
      </c>
      <c r="P74">
        <v>9990</v>
      </c>
      <c r="Q74">
        <v>5</v>
      </c>
      <c r="R74">
        <v>8990</v>
      </c>
      <c r="S74">
        <v>2</v>
      </c>
    </row>
    <row r="75" spans="1:19" x14ac:dyDescent="0.25">
      <c r="A75" t="s">
        <v>98</v>
      </c>
      <c r="B75">
        <v>4490</v>
      </c>
      <c r="C75">
        <v>2</v>
      </c>
      <c r="D75">
        <v>4550</v>
      </c>
      <c r="E75">
        <v>1</v>
      </c>
      <c r="F75">
        <v>3990</v>
      </c>
      <c r="G75">
        <v>2</v>
      </c>
      <c r="H75">
        <v>7990</v>
      </c>
      <c r="I75">
        <v>3</v>
      </c>
      <c r="J75">
        <v>7990</v>
      </c>
      <c r="K75">
        <v>1</v>
      </c>
      <c r="L75">
        <v>7990</v>
      </c>
      <c r="M75">
        <v>3</v>
      </c>
      <c r="N75">
        <v>9990</v>
      </c>
      <c r="O75">
        <v>2</v>
      </c>
      <c r="P75">
        <v>9990</v>
      </c>
      <c r="Q75">
        <v>5</v>
      </c>
      <c r="R75">
        <v>7990</v>
      </c>
      <c r="S75">
        <v>4</v>
      </c>
    </row>
    <row r="76" spans="1:19" x14ac:dyDescent="0.25">
      <c r="A76" t="s">
        <v>139</v>
      </c>
      <c r="B76">
        <v>3990</v>
      </c>
      <c r="C76">
        <v>2</v>
      </c>
      <c r="D76">
        <v>3990</v>
      </c>
      <c r="E76">
        <v>1</v>
      </c>
      <c r="F76">
        <v>3990</v>
      </c>
      <c r="G76">
        <v>1</v>
      </c>
      <c r="H76">
        <v>7490</v>
      </c>
      <c r="I76">
        <v>3</v>
      </c>
      <c r="J76">
        <v>7490</v>
      </c>
      <c r="K76">
        <v>1</v>
      </c>
      <c r="L76">
        <v>8990</v>
      </c>
      <c r="M76">
        <v>1</v>
      </c>
      <c r="N76">
        <v>9990</v>
      </c>
      <c r="O76">
        <v>2</v>
      </c>
      <c r="P76">
        <v>9990</v>
      </c>
      <c r="Q76">
        <v>5</v>
      </c>
      <c r="R76">
        <v>8990</v>
      </c>
      <c r="S76">
        <v>2</v>
      </c>
    </row>
    <row r="77" spans="1:19" x14ac:dyDescent="0.25">
      <c r="A77" t="s">
        <v>140</v>
      </c>
      <c r="B77">
        <v>3990</v>
      </c>
      <c r="C77">
        <v>2</v>
      </c>
      <c r="D77">
        <v>3990</v>
      </c>
      <c r="E77">
        <v>1</v>
      </c>
      <c r="F77">
        <v>3990</v>
      </c>
      <c r="G77">
        <v>1</v>
      </c>
      <c r="H77">
        <v>7790</v>
      </c>
      <c r="I77">
        <v>3</v>
      </c>
      <c r="J77">
        <v>7790</v>
      </c>
      <c r="K77">
        <v>1</v>
      </c>
      <c r="L77">
        <v>8990</v>
      </c>
      <c r="M77">
        <v>1</v>
      </c>
      <c r="N77">
        <v>9990</v>
      </c>
      <c r="O77">
        <v>2</v>
      </c>
      <c r="P77">
        <v>9990</v>
      </c>
      <c r="Q77">
        <v>5</v>
      </c>
      <c r="R77">
        <v>8990</v>
      </c>
      <c r="S77">
        <v>2</v>
      </c>
    </row>
    <row r="78" spans="1:19" x14ac:dyDescent="0.25">
      <c r="A78" t="s">
        <v>99</v>
      </c>
      <c r="B78">
        <v>4990</v>
      </c>
      <c r="C78">
        <v>31</v>
      </c>
      <c r="D78">
        <v>5550</v>
      </c>
      <c r="E78">
        <v>1</v>
      </c>
      <c r="F78">
        <v>5990</v>
      </c>
      <c r="G78">
        <v>4</v>
      </c>
      <c r="H78">
        <v>9990</v>
      </c>
      <c r="I78">
        <v>31</v>
      </c>
      <c r="J78">
        <v>11650</v>
      </c>
      <c r="K78">
        <v>1</v>
      </c>
      <c r="L78">
        <v>10990</v>
      </c>
      <c r="M78">
        <v>4</v>
      </c>
      <c r="N78">
        <v>10990</v>
      </c>
      <c r="O78">
        <v>31</v>
      </c>
      <c r="P78">
        <v>14990</v>
      </c>
      <c r="Q78">
        <v>5</v>
      </c>
      <c r="R78">
        <v>10990</v>
      </c>
      <c r="S78">
        <v>4</v>
      </c>
    </row>
    <row r="79" spans="1:19" x14ac:dyDescent="0.25">
      <c r="A79" t="s">
        <v>57</v>
      </c>
      <c r="B79">
        <v>7490</v>
      </c>
      <c r="C79">
        <v>3</v>
      </c>
      <c r="D79">
        <v>9000</v>
      </c>
      <c r="E79">
        <v>2</v>
      </c>
      <c r="F79">
        <v>5990</v>
      </c>
      <c r="G79">
        <v>11</v>
      </c>
      <c r="H79">
        <v>14990</v>
      </c>
      <c r="I79">
        <v>4</v>
      </c>
      <c r="J79">
        <v>19000</v>
      </c>
      <c r="K79">
        <v>2</v>
      </c>
      <c r="L79">
        <v>14990</v>
      </c>
      <c r="M79">
        <v>9</v>
      </c>
      <c r="N79">
        <v>16990</v>
      </c>
      <c r="O79">
        <v>3</v>
      </c>
      <c r="P79">
        <v>19000</v>
      </c>
      <c r="Q79">
        <v>9</v>
      </c>
      <c r="R79">
        <v>14990</v>
      </c>
      <c r="S79">
        <v>9</v>
      </c>
    </row>
    <row r="80" spans="1:19" x14ac:dyDescent="0.25">
      <c r="A80" t="s">
        <v>81</v>
      </c>
      <c r="B80">
        <v>4990</v>
      </c>
      <c r="C80">
        <v>2</v>
      </c>
      <c r="D80">
        <v>6650</v>
      </c>
      <c r="E80">
        <v>1</v>
      </c>
      <c r="F80">
        <v>4990</v>
      </c>
      <c r="G80">
        <v>3</v>
      </c>
      <c r="H80">
        <v>9990</v>
      </c>
      <c r="I80">
        <v>3</v>
      </c>
      <c r="J80">
        <v>9990</v>
      </c>
      <c r="K80">
        <v>1</v>
      </c>
      <c r="L80">
        <v>9990</v>
      </c>
      <c r="M80">
        <v>2</v>
      </c>
      <c r="N80">
        <v>12990</v>
      </c>
      <c r="O80">
        <v>2</v>
      </c>
      <c r="P80">
        <v>9990</v>
      </c>
      <c r="Q80">
        <v>8</v>
      </c>
      <c r="R80">
        <v>9990</v>
      </c>
      <c r="S80">
        <v>3</v>
      </c>
    </row>
    <row r="81" spans="1:19" x14ac:dyDescent="0.25">
      <c r="A81" t="s">
        <v>141</v>
      </c>
      <c r="B81">
        <v>3990</v>
      </c>
      <c r="C81">
        <v>2</v>
      </c>
      <c r="D81">
        <v>3990</v>
      </c>
      <c r="E81">
        <v>1</v>
      </c>
      <c r="F81">
        <v>3990</v>
      </c>
      <c r="G81">
        <v>1</v>
      </c>
      <c r="H81">
        <v>7790</v>
      </c>
      <c r="I81">
        <v>3</v>
      </c>
      <c r="J81">
        <v>7790</v>
      </c>
      <c r="K81">
        <v>1</v>
      </c>
      <c r="L81">
        <v>8990</v>
      </c>
      <c r="M81">
        <v>1</v>
      </c>
      <c r="N81">
        <v>9990</v>
      </c>
      <c r="O81">
        <v>2</v>
      </c>
      <c r="P81">
        <v>9990</v>
      </c>
      <c r="Q81">
        <v>5</v>
      </c>
      <c r="R81">
        <v>8990</v>
      </c>
      <c r="S81">
        <v>2</v>
      </c>
    </row>
    <row r="82" spans="1:19" x14ac:dyDescent="0.25">
      <c r="A82" t="s">
        <v>82</v>
      </c>
      <c r="B82">
        <v>6490</v>
      </c>
      <c r="C82">
        <v>2</v>
      </c>
      <c r="D82">
        <v>6650</v>
      </c>
      <c r="E82">
        <v>1</v>
      </c>
      <c r="F82">
        <v>4990</v>
      </c>
      <c r="G82">
        <v>3</v>
      </c>
      <c r="H82">
        <v>10990</v>
      </c>
      <c r="I82">
        <v>3</v>
      </c>
      <c r="J82">
        <v>11750</v>
      </c>
      <c r="K82">
        <v>1</v>
      </c>
      <c r="L82">
        <v>9990</v>
      </c>
      <c r="M82">
        <v>8</v>
      </c>
      <c r="N82">
        <v>13990</v>
      </c>
      <c r="O82">
        <v>2</v>
      </c>
      <c r="P82">
        <v>11750</v>
      </c>
      <c r="Q82">
        <v>8</v>
      </c>
      <c r="R82">
        <v>9990</v>
      </c>
      <c r="S82">
        <v>8</v>
      </c>
    </row>
    <row r="83" spans="1:19" x14ac:dyDescent="0.25">
      <c r="A83" t="s">
        <v>100</v>
      </c>
      <c r="B83">
        <v>5990</v>
      </c>
      <c r="C83">
        <v>2</v>
      </c>
      <c r="D83">
        <v>5990</v>
      </c>
      <c r="E83">
        <v>1</v>
      </c>
      <c r="F83">
        <v>5990</v>
      </c>
      <c r="G83">
        <v>4</v>
      </c>
      <c r="H83">
        <v>9990</v>
      </c>
      <c r="I83">
        <v>3</v>
      </c>
      <c r="J83">
        <v>10850</v>
      </c>
      <c r="K83">
        <v>1</v>
      </c>
      <c r="L83">
        <v>10990</v>
      </c>
      <c r="M83">
        <v>4</v>
      </c>
      <c r="N83">
        <v>13990</v>
      </c>
      <c r="O83">
        <v>2</v>
      </c>
      <c r="P83">
        <v>10850</v>
      </c>
      <c r="Q83">
        <v>8</v>
      </c>
      <c r="R83">
        <v>10990</v>
      </c>
      <c r="S83">
        <v>7</v>
      </c>
    </row>
    <row r="84" spans="1:19" x14ac:dyDescent="0.25">
      <c r="A84" t="s">
        <v>142</v>
      </c>
      <c r="B84">
        <v>4490</v>
      </c>
      <c r="C84">
        <v>2</v>
      </c>
      <c r="D84">
        <v>4490</v>
      </c>
      <c r="E84">
        <v>1</v>
      </c>
      <c r="F84">
        <v>3990</v>
      </c>
      <c r="G84">
        <v>1</v>
      </c>
      <c r="H84">
        <v>7490</v>
      </c>
      <c r="I84">
        <v>3</v>
      </c>
      <c r="J84">
        <v>7490</v>
      </c>
      <c r="K84">
        <v>1</v>
      </c>
      <c r="L84">
        <v>8990</v>
      </c>
      <c r="M84">
        <v>1</v>
      </c>
      <c r="N84">
        <v>9990</v>
      </c>
      <c r="O84">
        <v>2</v>
      </c>
      <c r="P84">
        <v>8990</v>
      </c>
      <c r="Q84">
        <v>5</v>
      </c>
      <c r="R84">
        <v>8990</v>
      </c>
      <c r="S84">
        <v>2</v>
      </c>
    </row>
    <row r="85" spans="1:19" x14ac:dyDescent="0.25">
      <c r="A85" t="s">
        <v>143</v>
      </c>
      <c r="B85">
        <v>4990</v>
      </c>
      <c r="C85">
        <v>2</v>
      </c>
      <c r="D85">
        <v>4490</v>
      </c>
      <c r="E85">
        <v>1</v>
      </c>
      <c r="F85">
        <v>3990</v>
      </c>
      <c r="G85">
        <v>1</v>
      </c>
      <c r="H85">
        <v>7790</v>
      </c>
      <c r="I85">
        <v>3</v>
      </c>
      <c r="J85">
        <v>7490</v>
      </c>
      <c r="K85">
        <v>1</v>
      </c>
      <c r="L85">
        <v>8990</v>
      </c>
      <c r="M85">
        <v>1</v>
      </c>
      <c r="N85">
        <v>9990</v>
      </c>
      <c r="O85">
        <v>2</v>
      </c>
      <c r="P85">
        <v>7990</v>
      </c>
      <c r="Q85">
        <v>5</v>
      </c>
      <c r="R85">
        <v>8990</v>
      </c>
      <c r="S85">
        <v>2</v>
      </c>
    </row>
    <row r="86" spans="1:19" x14ac:dyDescent="0.25">
      <c r="A86" t="s">
        <v>94</v>
      </c>
      <c r="B86">
        <v>5990</v>
      </c>
      <c r="C86">
        <v>3</v>
      </c>
      <c r="D86">
        <v>5990</v>
      </c>
      <c r="E86">
        <v>2</v>
      </c>
      <c r="F86">
        <v>4990</v>
      </c>
      <c r="G86">
        <v>3</v>
      </c>
      <c r="H86">
        <v>10990</v>
      </c>
      <c r="I86">
        <v>1</v>
      </c>
      <c r="J86">
        <v>10990</v>
      </c>
      <c r="K86">
        <v>1</v>
      </c>
      <c r="L86">
        <v>14990</v>
      </c>
      <c r="M86">
        <v>3</v>
      </c>
      <c r="N86">
        <v>14990</v>
      </c>
      <c r="O86">
        <v>3</v>
      </c>
      <c r="P86">
        <v>15990</v>
      </c>
      <c r="Q86">
        <v>8</v>
      </c>
      <c r="R86">
        <v>14990</v>
      </c>
      <c r="S86">
        <v>2</v>
      </c>
    </row>
    <row r="87" spans="1:19" x14ac:dyDescent="0.25">
      <c r="A87" t="s">
        <v>144</v>
      </c>
      <c r="B87">
        <v>4490</v>
      </c>
      <c r="C87">
        <v>2</v>
      </c>
      <c r="D87">
        <v>4490</v>
      </c>
      <c r="E87">
        <v>1</v>
      </c>
      <c r="F87">
        <v>3990</v>
      </c>
      <c r="G87">
        <v>1</v>
      </c>
      <c r="H87">
        <v>7490</v>
      </c>
      <c r="I87">
        <v>3</v>
      </c>
      <c r="J87">
        <v>7490</v>
      </c>
      <c r="K87">
        <v>1</v>
      </c>
      <c r="L87">
        <v>8990</v>
      </c>
      <c r="M87">
        <v>1</v>
      </c>
      <c r="N87">
        <v>9990</v>
      </c>
      <c r="O87">
        <v>2</v>
      </c>
      <c r="P87">
        <v>8990</v>
      </c>
      <c r="Q87">
        <v>5</v>
      </c>
      <c r="R87">
        <v>8990</v>
      </c>
      <c r="S87">
        <v>2</v>
      </c>
    </row>
    <row r="88" spans="1:19" x14ac:dyDescent="0.25">
      <c r="A88" t="s">
        <v>145</v>
      </c>
      <c r="B88">
        <v>3990</v>
      </c>
      <c r="C88">
        <v>2</v>
      </c>
      <c r="D88">
        <v>3990</v>
      </c>
      <c r="E88">
        <v>1</v>
      </c>
      <c r="F88">
        <v>3990</v>
      </c>
      <c r="G88">
        <v>1</v>
      </c>
      <c r="H88">
        <v>7790</v>
      </c>
      <c r="I88">
        <v>3</v>
      </c>
      <c r="J88">
        <v>7790</v>
      </c>
      <c r="K88">
        <v>1</v>
      </c>
      <c r="L88">
        <v>8990</v>
      </c>
      <c r="M88">
        <v>1</v>
      </c>
      <c r="N88">
        <v>9990</v>
      </c>
      <c r="O88">
        <v>2</v>
      </c>
      <c r="P88">
        <v>9990</v>
      </c>
      <c r="Q88">
        <v>5</v>
      </c>
      <c r="R88">
        <v>8990</v>
      </c>
      <c r="S88">
        <v>2</v>
      </c>
    </row>
    <row r="89" spans="1:19" x14ac:dyDescent="0.25">
      <c r="A89" t="s">
        <v>146</v>
      </c>
      <c r="B89">
        <v>3990</v>
      </c>
      <c r="C89">
        <v>2</v>
      </c>
      <c r="D89">
        <v>5350</v>
      </c>
      <c r="E89">
        <v>2</v>
      </c>
      <c r="F89">
        <v>3990</v>
      </c>
      <c r="G89">
        <v>2</v>
      </c>
      <c r="H89">
        <v>7790</v>
      </c>
      <c r="I89">
        <v>3</v>
      </c>
      <c r="J89">
        <v>7850</v>
      </c>
      <c r="K89">
        <v>1</v>
      </c>
      <c r="L89">
        <v>9990</v>
      </c>
      <c r="M89">
        <v>2</v>
      </c>
      <c r="N89">
        <v>10990</v>
      </c>
      <c r="O89">
        <v>2</v>
      </c>
      <c r="P89">
        <v>8990</v>
      </c>
      <c r="Q89">
        <v>7</v>
      </c>
      <c r="R89">
        <v>9990</v>
      </c>
      <c r="S89">
        <v>3</v>
      </c>
    </row>
    <row r="90" spans="1:19" x14ac:dyDescent="0.25">
      <c r="A90" t="s">
        <v>104</v>
      </c>
      <c r="B90">
        <v>4490</v>
      </c>
      <c r="C90">
        <v>3</v>
      </c>
      <c r="D90">
        <v>4500</v>
      </c>
      <c r="E90">
        <v>1</v>
      </c>
      <c r="F90">
        <v>4990</v>
      </c>
      <c r="G90">
        <v>3</v>
      </c>
      <c r="H90">
        <v>10990</v>
      </c>
      <c r="I90">
        <v>4</v>
      </c>
      <c r="J90">
        <v>10490</v>
      </c>
      <c r="K90">
        <v>1</v>
      </c>
      <c r="L90">
        <v>11990</v>
      </c>
      <c r="M90">
        <v>3</v>
      </c>
      <c r="N90">
        <v>13990</v>
      </c>
      <c r="O90">
        <v>2</v>
      </c>
      <c r="P90">
        <v>12990</v>
      </c>
      <c r="Q90">
        <v>8</v>
      </c>
      <c r="R90">
        <v>11990</v>
      </c>
      <c r="S90">
        <v>5</v>
      </c>
    </row>
    <row r="91" spans="1:19" x14ac:dyDescent="0.25">
      <c r="A91" t="s">
        <v>95</v>
      </c>
      <c r="B91">
        <v>5990</v>
      </c>
      <c r="C91">
        <v>3</v>
      </c>
      <c r="D91">
        <v>5990</v>
      </c>
      <c r="E91">
        <v>2</v>
      </c>
      <c r="F91">
        <v>4990</v>
      </c>
      <c r="G91">
        <v>3</v>
      </c>
      <c r="H91">
        <v>9990</v>
      </c>
      <c r="I91">
        <v>1</v>
      </c>
      <c r="J91">
        <v>9990</v>
      </c>
      <c r="K91">
        <v>1</v>
      </c>
      <c r="L91">
        <v>14990</v>
      </c>
      <c r="M91">
        <v>3</v>
      </c>
      <c r="N91">
        <v>13990</v>
      </c>
      <c r="O91">
        <v>3</v>
      </c>
      <c r="P91">
        <v>9990</v>
      </c>
      <c r="Q91">
        <v>8</v>
      </c>
      <c r="R91">
        <v>14990</v>
      </c>
      <c r="S91">
        <v>2</v>
      </c>
    </row>
    <row r="92" spans="1:19" x14ac:dyDescent="0.25">
      <c r="A92" t="s">
        <v>61</v>
      </c>
      <c r="B92">
        <v>7990</v>
      </c>
      <c r="C92">
        <v>2</v>
      </c>
      <c r="D92">
        <v>6990</v>
      </c>
      <c r="E92">
        <v>2</v>
      </c>
      <c r="F92">
        <v>6990</v>
      </c>
      <c r="G92">
        <v>3</v>
      </c>
      <c r="H92">
        <v>11990</v>
      </c>
      <c r="I92">
        <v>3</v>
      </c>
      <c r="J92">
        <v>11990</v>
      </c>
      <c r="K92">
        <v>2</v>
      </c>
      <c r="L92">
        <v>14990</v>
      </c>
      <c r="M92">
        <v>3</v>
      </c>
      <c r="N92">
        <v>13990</v>
      </c>
      <c r="O92">
        <v>2</v>
      </c>
      <c r="P92">
        <v>13990</v>
      </c>
      <c r="Q92">
        <v>9</v>
      </c>
      <c r="R92">
        <v>14990</v>
      </c>
      <c r="S92">
        <v>3</v>
      </c>
    </row>
    <row r="93" spans="1:19" x14ac:dyDescent="0.25">
      <c r="A93" t="s">
        <v>70</v>
      </c>
      <c r="B93">
        <v>8990</v>
      </c>
      <c r="C93">
        <v>2</v>
      </c>
      <c r="D93">
        <v>7990</v>
      </c>
      <c r="E93">
        <v>3</v>
      </c>
      <c r="F93">
        <v>6990</v>
      </c>
      <c r="G93">
        <v>7</v>
      </c>
      <c r="H93">
        <v>15990</v>
      </c>
      <c r="I93">
        <v>3</v>
      </c>
      <c r="J93">
        <v>15990</v>
      </c>
      <c r="K93">
        <v>11</v>
      </c>
      <c r="L93">
        <v>19990</v>
      </c>
      <c r="M93">
        <v>7</v>
      </c>
      <c r="N93">
        <v>17990</v>
      </c>
      <c r="O93">
        <v>3</v>
      </c>
      <c r="P93">
        <v>17990</v>
      </c>
      <c r="Q93">
        <v>15</v>
      </c>
      <c r="R93">
        <v>19990</v>
      </c>
      <c r="S93">
        <v>9</v>
      </c>
    </row>
    <row r="94" spans="1:19" x14ac:dyDescent="0.25">
      <c r="A94" t="s">
        <v>48</v>
      </c>
      <c r="B94">
        <v>4990</v>
      </c>
      <c r="C94">
        <v>5</v>
      </c>
      <c r="D94">
        <v>5990</v>
      </c>
      <c r="E94">
        <v>2</v>
      </c>
      <c r="F94">
        <v>12990</v>
      </c>
      <c r="G94">
        <v>9</v>
      </c>
      <c r="H94">
        <v>9490</v>
      </c>
      <c r="I94">
        <v>8</v>
      </c>
      <c r="J94">
        <v>9990</v>
      </c>
      <c r="K94">
        <v>2</v>
      </c>
      <c r="L94">
        <v>24990</v>
      </c>
      <c r="M94">
        <v>9</v>
      </c>
      <c r="N94">
        <v>23990</v>
      </c>
      <c r="O94">
        <v>5</v>
      </c>
      <c r="P94">
        <v>22990</v>
      </c>
      <c r="Q94">
        <v>9</v>
      </c>
      <c r="R94">
        <v>24990</v>
      </c>
      <c r="S94">
        <v>9</v>
      </c>
    </row>
    <row r="95" spans="1:19" x14ac:dyDescent="0.25">
      <c r="A95" t="s">
        <v>83</v>
      </c>
      <c r="B95">
        <v>3990</v>
      </c>
      <c r="C95">
        <v>2</v>
      </c>
      <c r="D95">
        <v>3990</v>
      </c>
      <c r="E95">
        <v>1</v>
      </c>
      <c r="F95">
        <v>3990</v>
      </c>
      <c r="G95">
        <v>1</v>
      </c>
      <c r="H95">
        <v>8990</v>
      </c>
      <c r="I95">
        <v>3</v>
      </c>
      <c r="J95">
        <v>8990</v>
      </c>
      <c r="K95">
        <v>1</v>
      </c>
      <c r="L95">
        <v>9990</v>
      </c>
      <c r="M95">
        <v>1</v>
      </c>
      <c r="N95">
        <v>10490</v>
      </c>
      <c r="O95">
        <v>2</v>
      </c>
      <c r="P95">
        <v>10490</v>
      </c>
      <c r="Q95">
        <v>4</v>
      </c>
      <c r="R95">
        <v>9990</v>
      </c>
      <c r="S95">
        <v>2</v>
      </c>
    </row>
    <row r="96" spans="1:19" x14ac:dyDescent="0.25">
      <c r="A96" t="s">
        <v>84</v>
      </c>
      <c r="B96">
        <v>3990</v>
      </c>
      <c r="C96">
        <v>2</v>
      </c>
      <c r="D96">
        <v>5850</v>
      </c>
      <c r="E96">
        <v>1</v>
      </c>
      <c r="F96">
        <v>3990</v>
      </c>
      <c r="G96">
        <v>1</v>
      </c>
      <c r="H96">
        <v>8990</v>
      </c>
      <c r="I96">
        <v>3</v>
      </c>
      <c r="J96">
        <v>9450</v>
      </c>
      <c r="K96">
        <v>1</v>
      </c>
      <c r="L96">
        <v>9990</v>
      </c>
      <c r="M96">
        <v>1</v>
      </c>
      <c r="N96">
        <v>10990</v>
      </c>
      <c r="O96">
        <v>2</v>
      </c>
      <c r="P96">
        <v>9990</v>
      </c>
      <c r="Q96">
        <v>4</v>
      </c>
      <c r="R96">
        <v>9990</v>
      </c>
      <c r="S96">
        <v>2</v>
      </c>
    </row>
    <row r="97" spans="1:19" x14ac:dyDescent="0.25">
      <c r="A97" t="s">
        <v>62</v>
      </c>
      <c r="B97">
        <v>8990</v>
      </c>
      <c r="C97">
        <v>3</v>
      </c>
      <c r="D97">
        <v>7990</v>
      </c>
      <c r="E97">
        <v>3</v>
      </c>
      <c r="F97">
        <v>8990</v>
      </c>
      <c r="G97">
        <v>7</v>
      </c>
      <c r="H97">
        <v>15990</v>
      </c>
      <c r="I97">
        <v>3</v>
      </c>
      <c r="J97">
        <v>13550</v>
      </c>
      <c r="K97">
        <v>3</v>
      </c>
      <c r="L97">
        <v>13990</v>
      </c>
      <c r="M97">
        <v>7</v>
      </c>
      <c r="N97">
        <v>16990</v>
      </c>
      <c r="O97">
        <v>3</v>
      </c>
      <c r="P97">
        <v>13550</v>
      </c>
      <c r="Q97">
        <v>10</v>
      </c>
      <c r="R97">
        <v>13990</v>
      </c>
      <c r="S97">
        <v>3</v>
      </c>
    </row>
    <row r="98" spans="1:19" x14ac:dyDescent="0.25">
      <c r="A98" t="s">
        <v>219</v>
      </c>
      <c r="B98">
        <v>3990</v>
      </c>
      <c r="C98">
        <v>2</v>
      </c>
      <c r="D98">
        <v>3990</v>
      </c>
      <c r="E98">
        <v>1</v>
      </c>
      <c r="F98">
        <v>3990</v>
      </c>
      <c r="G98">
        <v>1</v>
      </c>
      <c r="H98">
        <v>8990</v>
      </c>
      <c r="I98">
        <v>3</v>
      </c>
      <c r="J98">
        <v>8990</v>
      </c>
      <c r="K98">
        <v>1</v>
      </c>
      <c r="L98">
        <v>9990</v>
      </c>
      <c r="M98">
        <v>1</v>
      </c>
      <c r="N98">
        <v>10490</v>
      </c>
      <c r="O98">
        <v>2</v>
      </c>
      <c r="P98">
        <v>10490</v>
      </c>
      <c r="Q98">
        <v>4</v>
      </c>
      <c r="R98">
        <v>9990</v>
      </c>
      <c r="S98">
        <v>2</v>
      </c>
    </row>
    <row r="99" spans="1:19" x14ac:dyDescent="0.25">
      <c r="A99" t="s">
        <v>147</v>
      </c>
      <c r="B99">
        <v>3990</v>
      </c>
      <c r="C99">
        <v>2</v>
      </c>
      <c r="D99">
        <v>3990</v>
      </c>
      <c r="E99">
        <v>1</v>
      </c>
      <c r="F99">
        <v>3990</v>
      </c>
      <c r="G99">
        <v>1</v>
      </c>
      <c r="H99">
        <v>7490</v>
      </c>
      <c r="I99">
        <v>3</v>
      </c>
      <c r="J99">
        <v>7490</v>
      </c>
      <c r="K99">
        <v>1</v>
      </c>
      <c r="L99">
        <v>8990</v>
      </c>
      <c r="M99">
        <v>1</v>
      </c>
      <c r="N99">
        <v>9990</v>
      </c>
      <c r="O99">
        <v>2</v>
      </c>
      <c r="P99">
        <v>9990</v>
      </c>
      <c r="Q99">
        <v>5</v>
      </c>
      <c r="R99">
        <v>8990</v>
      </c>
      <c r="S99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Instrucciones</vt:lpstr>
      <vt:lpstr>Shipping.csv</vt:lpstr>
      <vt:lpstr>Base</vt:lpstr>
      <vt:lpstr>Análisis</vt:lpstr>
      <vt:lpstr>Resumen</vt:lpstr>
      <vt:lpstr>4 bandas</vt:lpstr>
      <vt:lpstr>Comparacion</vt:lpstr>
      <vt:lpstr>Detalle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Orbis Data</cp:lastModifiedBy>
  <dcterms:created xsi:type="dcterms:W3CDTF">2006-09-16T00:00:00Z</dcterms:created>
  <dcterms:modified xsi:type="dcterms:W3CDTF">2018-10-23T19:55:32Z</dcterms:modified>
</cp:coreProperties>
</file>