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800" visibility="visible" windowHeight="10050" windowWidth="23970" xWindow="0" yWindow="0"/>
  </bookViews>
  <sheets>
    <sheet xmlns:r="http://schemas.openxmlformats.org/officeDocument/2006/relationships" name="Análisis" sheetId="1" state="visible" r:id="rId1"/>
    <sheet xmlns:r="http://schemas.openxmlformats.org/officeDocument/2006/relationships" name="Resumen" sheetId="2" state="visible" r:id="rId2"/>
    <sheet xmlns:r="http://schemas.openxmlformats.org/officeDocument/2006/relationships" name="4 bandas" sheetId="3" state="hidden" r:id="rId3"/>
  </sheets>
  <definedNames>
    <definedName hidden="1" localSheetId="0" name="_xlnm._FilterDatabase">Análisis!$AQ$4:$AR$97</definedName>
    <definedName hidden="1" localSheetId="1" name="_xlnm._FilterDatabase">Resumen!$AF$2:$BB$101</definedName>
  </definedNames>
  <calcPr calcId="179021" fullCalcOnLoad="1"/>
</workbook>
</file>

<file path=xl/sharedStrings.xml><?xml version="1.0" encoding="utf-8"?>
<sst xmlns="http://schemas.openxmlformats.org/spreadsheetml/2006/main" uniqueCount="219">
  <si>
    <t>Tarifa</t>
  </si>
  <si>
    <t>Mini Ticket</t>
  </si>
  <si>
    <t>Big Ticket</t>
  </si>
  <si>
    <t>Super Big Ticket</t>
  </si>
  <si>
    <t>Costo</t>
  </si>
  <si>
    <t>FALABELLA</t>
  </si>
  <si>
    <t>RIPLEY</t>
  </si>
  <si>
    <t>PARIS</t>
  </si>
  <si>
    <t>Análisis</t>
  </si>
  <si>
    <t>Comuna</t>
  </si>
  <si>
    <t>Zona</t>
  </si>
  <si>
    <t>Código</t>
  </si>
  <si>
    <t>$ Despacho</t>
  </si>
  <si>
    <t>Dias Despacho</t>
  </si>
  <si>
    <t>REVISAR LOS AMARILLOS</t>
  </si>
  <si>
    <t>Tipo Escenario</t>
  </si>
  <si>
    <t>Distancia</t>
  </si>
  <si>
    <t>Tarifa Sugerida</t>
  </si>
  <si>
    <t>Nueva Tarifa</t>
  </si>
  <si>
    <t>$2000 sobre MT</t>
  </si>
  <si>
    <t>$1000 sobre BT</t>
  </si>
  <si>
    <t>Corregir TS BT</t>
  </si>
  <si>
    <t>Corregir TS SBT</t>
  </si>
  <si>
    <t>MT</t>
  </si>
  <si>
    <t>BT</t>
  </si>
  <si>
    <t>SBT</t>
  </si>
  <si>
    <t>SANTIAGO</t>
  </si>
  <si>
    <t>RM-Urbano</t>
  </si>
  <si>
    <t>Escenario 5</t>
  </si>
  <si>
    <t>Escenario 4</t>
  </si>
  <si>
    <t>Escenario 3</t>
  </si>
  <si>
    <t>LAS CONDES</t>
  </si>
  <si>
    <t>PROVIDENCIA</t>
  </si>
  <si>
    <t>MAIPU</t>
  </si>
  <si>
    <t>ÑUÑOA</t>
  </si>
  <si>
    <t>PUENTE ALTO</t>
  </si>
  <si>
    <t>LA FLORIDA</t>
  </si>
  <si>
    <t>VITACURA</t>
  </si>
  <si>
    <t>PUDAHUEL</t>
  </si>
  <si>
    <t>PEÑALOLEN</t>
  </si>
  <si>
    <t>SAN MIGUEL</t>
  </si>
  <si>
    <t>SAN BERNARDO</t>
  </si>
  <si>
    <t>QUILICURA</t>
  </si>
  <si>
    <t>COLINA</t>
  </si>
  <si>
    <t>RM-Extra Urbano</t>
  </si>
  <si>
    <t>RECOLETA</t>
  </si>
  <si>
    <t>LO BARNECHEA</t>
  </si>
  <si>
    <t>LA REINA</t>
  </si>
  <si>
    <t>HUECHURABA</t>
  </si>
  <si>
    <t>QUINTA NORMAL</t>
  </si>
  <si>
    <t>RENCA</t>
  </si>
  <si>
    <t>ESTACION CENTRAL</t>
  </si>
  <si>
    <t>EL BOSQUE</t>
  </si>
  <si>
    <t>MACUL</t>
  </si>
  <si>
    <t>LA CISTERNA</t>
  </si>
  <si>
    <t>CONCHALI</t>
  </si>
  <si>
    <t>INDEPENDENCIA</t>
  </si>
  <si>
    <t>MELIPILLA</t>
  </si>
  <si>
    <t>Escenario 6</t>
  </si>
  <si>
    <t>BUIN</t>
  </si>
  <si>
    <t>CERRO NAVIA</t>
  </si>
  <si>
    <t>LA DEHESA</t>
  </si>
  <si>
    <t>Sin datos</t>
  </si>
  <si>
    <t>Mantener valor</t>
  </si>
  <si>
    <t>LA PINTANA</t>
  </si>
  <si>
    <t>TALAGANTE</t>
  </si>
  <si>
    <t>LO PRADO</t>
  </si>
  <si>
    <t>PEÑAFLOR</t>
  </si>
  <si>
    <t>LAMPA</t>
  </si>
  <si>
    <t>LA GRANJA</t>
  </si>
  <si>
    <t>CERRILLOS</t>
  </si>
  <si>
    <t>SAN JOAQUIN</t>
  </si>
  <si>
    <t>PEDRO AGUIRRE CERDA</t>
  </si>
  <si>
    <t>SAN RAMON</t>
  </si>
  <si>
    <t>LO ESPEJO</t>
  </si>
  <si>
    <t>PADRE HURTADO</t>
  </si>
  <si>
    <t>VIÑA DEL MAR</t>
  </si>
  <si>
    <t>Regiones</t>
  </si>
  <si>
    <t>ANTOFAGASTA</t>
  </si>
  <si>
    <t>Escenario 8</t>
  </si>
  <si>
    <t>Escenario 1</t>
  </si>
  <si>
    <t>CONCEPCION</t>
  </si>
  <si>
    <t>VALPARAISO</t>
  </si>
  <si>
    <t>RANCAGUA</t>
  </si>
  <si>
    <t>TALCA</t>
  </si>
  <si>
    <t>TEMUCO</t>
  </si>
  <si>
    <t>CHILLAN</t>
  </si>
  <si>
    <t>LA SERENA</t>
  </si>
  <si>
    <t>VALDIVIA</t>
  </si>
  <si>
    <t>Escenario 9</t>
  </si>
  <si>
    <t>LOS ANGELES</t>
  </si>
  <si>
    <t>OSORNO</t>
  </si>
  <si>
    <t>COQUIMBO</t>
  </si>
  <si>
    <t>PUERTO MONTT</t>
  </si>
  <si>
    <t>COPIAPO</t>
  </si>
  <si>
    <t>Escenario 7</t>
  </si>
  <si>
    <t>ARICA</t>
  </si>
  <si>
    <t>QUILPUE</t>
  </si>
  <si>
    <t>CURICO</t>
  </si>
  <si>
    <t>CALAMA</t>
  </si>
  <si>
    <t>SAN PEDRO DE LA PAZ</t>
  </si>
  <si>
    <t>VILLA ALEMANA</t>
  </si>
  <si>
    <t>TALCAHUANO</t>
  </si>
  <si>
    <t>COYHAIQUE</t>
  </si>
  <si>
    <t>SAN FERNANDO</t>
  </si>
  <si>
    <t>IQUIQUE</t>
  </si>
  <si>
    <t>SAN FELIPE</t>
  </si>
  <si>
    <t>PUNTA ARENAS</t>
  </si>
  <si>
    <t>CORONEL</t>
  </si>
  <si>
    <t>CASTRO</t>
  </si>
  <si>
    <t>QUILLOTA</t>
  </si>
  <si>
    <t>PUERTO VARAS</t>
  </si>
  <si>
    <t>SAN ANTONIO</t>
  </si>
  <si>
    <t>VALLENAR</t>
  </si>
  <si>
    <t>PAINE</t>
  </si>
  <si>
    <t>CON-CON</t>
  </si>
  <si>
    <t>CHIGUAYANTE</t>
  </si>
  <si>
    <t>MACHALÍ</t>
  </si>
  <si>
    <t>ILLAPEL</t>
  </si>
  <si>
    <t>SALAMANCA</t>
  </si>
  <si>
    <t>LOS VILOS</t>
  </si>
  <si>
    <t>LINARES</t>
  </si>
  <si>
    <t>PUCÓN</t>
  </si>
  <si>
    <t>ANGOL</t>
  </si>
  <si>
    <t>Escenario 2</t>
  </si>
  <si>
    <t>LOS ANDES</t>
  </si>
  <si>
    <t>OVALLE</t>
  </si>
  <si>
    <t>LEBU</t>
  </si>
  <si>
    <t>ARAUCO</t>
  </si>
  <si>
    <t>RENGO</t>
  </si>
  <si>
    <t>VILLARRICA</t>
  </si>
  <si>
    <t>LA UNIÓN</t>
  </si>
  <si>
    <t>LIMACHE</t>
  </si>
  <si>
    <t>1° Pegar en pestaña "Cambios" de archivo "Generador ShippingMatrix ATG"</t>
  </si>
  <si>
    <t>COD.</t>
  </si>
  <si>
    <t>COMUNA</t>
  </si>
  <si>
    <t>Cambios</t>
  </si>
  <si>
    <t>Falabella</t>
  </si>
  <si>
    <t>Ripley</t>
  </si>
  <si>
    <t>Paris</t>
  </si>
  <si>
    <t>RM</t>
  </si>
  <si>
    <t>$ Despacho Original</t>
  </si>
  <si>
    <t>$ Despacho Modificado</t>
  </si>
  <si>
    <t>Comunas Pricing</t>
  </si>
  <si>
    <t>Top 30 comunas</t>
  </si>
  <si>
    <t>Regs</t>
  </si>
  <si>
    <t>Las Condes</t>
  </si>
  <si>
    <t>Santiago</t>
  </si>
  <si>
    <t>Maipú</t>
  </si>
  <si>
    <t>Providencia</t>
  </si>
  <si>
    <t>Ñuñoa</t>
  </si>
  <si>
    <t>Puente Alto</t>
  </si>
  <si>
    <t>La Florida</t>
  </si>
  <si>
    <t>Vitacura</t>
  </si>
  <si>
    <t>Pudahuel</t>
  </si>
  <si>
    <t>San Bernardo</t>
  </si>
  <si>
    <t>*Pegar en mail</t>
  </si>
  <si>
    <t>Peñalolen</t>
  </si>
  <si>
    <t>Colina</t>
  </si>
  <si>
    <t>San Miguel</t>
  </si>
  <si>
    <t>Quilicura</t>
  </si>
  <si>
    <t>PROMEDIO
RM</t>
  </si>
  <si>
    <t>Región Metropolitana</t>
  </si>
  <si>
    <t>VERIFICAR!!!</t>
  </si>
  <si>
    <t>La Serena (IV)</t>
  </si>
  <si>
    <t>Viña del Mar (V)</t>
  </si>
  <si>
    <t>Valparaiso (V)</t>
  </si>
  <si>
    <t>Rancagua (VI)</t>
  </si>
  <si>
    <t>Otras regiones</t>
  </si>
  <si>
    <t>Talca (VII)</t>
  </si>
  <si>
    <t>Chillán (VIII)</t>
  </si>
  <si>
    <t>Concepción (VIII)</t>
  </si>
  <si>
    <t>Valdivia (XIV)</t>
  </si>
  <si>
    <t>Temuco (IX)</t>
  </si>
  <si>
    <t>Osorno (X)</t>
  </si>
  <si>
    <t>Región No Extrema</t>
  </si>
  <si>
    <t>Arica (XV)</t>
  </si>
  <si>
    <t>Iquique (I)</t>
  </si>
  <si>
    <t>Antofogasta (II)</t>
  </si>
  <si>
    <t>Copiapó (III)</t>
  </si>
  <si>
    <t>Coyhaique (XI)</t>
  </si>
  <si>
    <t>Punta Arenas (XII)</t>
  </si>
  <si>
    <t>Región Extrema</t>
  </si>
  <si>
    <t>PROMEDIO
 OTRAS REGIONES</t>
  </si>
  <si>
    <t>088</t>
  </si>
  <si>
    <t>RM Tot</t>
  </si>
  <si>
    <t>010</t>
  </si>
  <si>
    <t>087</t>
  </si>
  <si>
    <t>037</t>
  </si>
  <si>
    <t>034</t>
  </si>
  <si>
    <t>023</t>
  </si>
  <si>
    <t>001</t>
  </si>
  <si>
    <t>077</t>
  </si>
  <si>
    <t>011</t>
  </si>
  <si>
    <t>089</t>
  </si>
  <si>
    <t>006</t>
  </si>
  <si>
    <t>083</t>
  </si>
  <si>
    <t>076</t>
  </si>
  <si>
    <t>081</t>
  </si>
  <si>
    <t>030</t>
  </si>
  <si>
    <t>054</t>
  </si>
  <si>
    <t>035</t>
  </si>
  <si>
    <t>044</t>
  </si>
  <si>
    <t>038</t>
  </si>
  <si>
    <t>067</t>
  </si>
  <si>
    <t>040</t>
  </si>
  <si>
    <t>064</t>
  </si>
  <si>
    <t>BANDA</t>
  </si>
  <si>
    <t>COTA ACTUAL</t>
  </si>
  <si>
    <t>COTA MODIFICADA</t>
  </si>
  <si>
    <t>TARIFA ACTUAL
BT</t>
  </si>
  <si>
    <t>TARIFA MODIFICADA
BT</t>
  </si>
  <si>
    <t>TARIFA ACTUAL
SBT</t>
  </si>
  <si>
    <t>TARIFA MODIFICADA
SBT</t>
  </si>
  <si>
    <t>A1</t>
  </si>
  <si>
    <t>-</t>
  </si>
  <si>
    <t>A2</t>
  </si>
  <si>
    <t>P1</t>
  </si>
  <si>
    <t>P2</t>
  </si>
</sst>
</file>

<file path=xl/styles.xml><?xml version="1.0" encoding="utf-8"?>
<styleSheet xmlns="http://schemas.openxmlformats.org/spreadsheetml/2006/main">
  <numFmts count="10">
    <numFmt formatCode="_-&quot;$&quot;\ * #,##0_-;\-&quot;$&quot;\ * #,##0_-;_-&quot;$&quot;\ * &quot;-&quot;??_-;_-@_-" numFmtId="164"/>
    <numFmt formatCode="_-* #,##0_-;\-* #,##0_-;_-* &quot;-&quot;??_-;_-@_-" numFmtId="165"/>
    <numFmt formatCode="&quot;$&quot;\ #,##0;\-&quot;$&quot;\ #,##0" numFmtId="166"/>
    <numFmt formatCode="&quot;$&quot;\ #,##0" numFmtId="167"/>
    <numFmt formatCode="#,##0_ ;\-#,##0\ " numFmtId="168"/>
    <numFmt formatCode="_-* #,##0.0_-;\-* #,##0.0_-;_-* &quot;-&quot;??_-;_-@_-" numFmtId="169"/>
    <numFmt formatCode="_-* #,##0.00_-;\-* #,##0.00_-;_-* &quot;-&quot;??_-;_-@_-" numFmtId="170"/>
    <numFmt formatCode="_-&quot;$&quot;\ * #,##0.00_-;\-&quot;$&quot;\ * #,##0.00_-;_-&quot;$&quot;\ * &quot;-&quot;??_-;_-@_-" numFmtId="171"/>
    <numFmt formatCode="_ * #,##0.00_ ;_ * \-#,##0.00_ ;_ * &quot;-&quot;??_ ;_ @_ " numFmtId="172"/>
    <numFmt formatCode="_ * #,##0_ ;_ * \-#,##0_ ;_ * &quot;-&quot;_ ;_ @_ " numFmtId="173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color rgb="FF000000"/>
      <sz val="10"/>
    </font>
    <font>
      <name val="Calibri"/>
      <family val="2"/>
      <b val="1"/>
      <color rgb="FF000000"/>
      <sz val="8"/>
    </font>
    <font>
      <name val="Calibri"/>
      <family val="2"/>
      <color rgb="FFFF0000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rgb="FFFF0000"/>
      <sz val="10"/>
    </font>
    <font>
      <name val="Calibri"/>
      <family val="2"/>
      <color theme="9" tint="-0.24997711111789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color theme="0"/>
      <sz val="11"/>
      <scheme val="minor"/>
    </font>
    <font>
      <name val="Calibri"/>
      <family val="2"/>
      <color indexed="8"/>
      <sz val="12"/>
    </font>
    <font>
      <name val="Calibri"/>
      <family val="2"/>
      <color theme="1"/>
      <sz val="10"/>
      <u val="single"/>
      <scheme val="minor"/>
    </font>
    <font>
      <name val="Calibri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theme="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7">
    <xf borderId="0" fillId="0" fontId="1" numFmtId="0"/>
    <xf borderId="0" fillId="0" fontId="1" numFmtId="170"/>
    <xf borderId="0" fillId="0" fontId="1" numFmtId="171"/>
    <xf borderId="0" fillId="0" fontId="2" numFmtId="0"/>
    <xf borderId="0" fillId="0" fontId="2" numFmtId="0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8" numFmtId="0"/>
    <xf borderId="0" fillId="0" fontId="1" numFmtId="0"/>
    <xf borderId="0" fillId="0" fontId="1" numFmtId="170"/>
    <xf borderId="0" fillId="0" fontId="1" numFmtId="170"/>
    <xf borderId="0" fillId="0" fontId="1" numFmtId="171"/>
    <xf borderId="0" fillId="0" fontId="1" numFmtId="170"/>
    <xf borderId="0" fillId="0" fontId="2" numFmtId="172"/>
    <xf borderId="0" fillId="0" fontId="1" numFmtId="170"/>
    <xf borderId="0" fillId="0" fontId="1" numFmtId="171"/>
    <xf borderId="0" fillId="0" fontId="1" numFmtId="171"/>
    <xf borderId="0" fillId="0" fontId="1" numFmtId="170"/>
    <xf borderId="0" fillId="0" fontId="1" numFmtId="173"/>
    <xf borderId="0" fillId="0" fontId="1" numFmtId="170"/>
    <xf borderId="0" fillId="0" fontId="1" numFmtId="170"/>
    <xf borderId="0" fillId="0" fontId="1" numFmtId="170"/>
    <xf borderId="0" fillId="0" fontId="1" numFmtId="170"/>
    <xf borderId="0" fillId="0" fontId="1" numFmtId="170"/>
    <xf borderId="0" fillId="0" fontId="1" numFmtId="170"/>
  </cellStyleXfs>
  <cellXfs count="188">
    <xf borderId="0" fillId="0" fontId="0" numFmtId="0" pivotButton="0" quotePrefix="0" xfId="0"/>
    <xf borderId="1" fillId="0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 wrapText="1"/>
    </xf>
    <xf applyAlignment="1" borderId="0" fillId="4" fontId="3" numFmtId="0" pivotButton="0" quotePrefix="0" xfId="0">
      <alignment horizontal="center" vertical="center"/>
    </xf>
    <xf borderId="1" fillId="4" fontId="0" numFmtId="0" pivotButton="0" quotePrefix="0" xfId="0"/>
    <xf applyAlignment="1" borderId="0" fillId="4" fontId="4" numFmtId="0" pivotButton="0" quotePrefix="0" xfId="0">
      <alignment horizontal="center" vertical="center"/>
    </xf>
    <xf applyAlignment="1" borderId="2" fillId="7" fontId="7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borderId="1" fillId="4" fontId="3" numFmtId="0" pivotButton="0" quotePrefix="0" xfId="0"/>
    <xf applyAlignment="1" borderId="8" fillId="7" fontId="6" numFmtId="0" pivotButton="0" quotePrefix="0" xfId="0">
      <alignment horizontal="center" vertical="center"/>
    </xf>
    <xf applyAlignment="1" borderId="12" fillId="7" fontId="6" numFmtId="0" pivotButton="0" quotePrefix="0" xfId="0">
      <alignment horizontal="center" vertical="center"/>
    </xf>
    <xf applyAlignment="1" borderId="29" fillId="7" fontId="6" numFmtId="0" pivotButton="0" quotePrefix="0" xfId="0">
      <alignment horizontal="center" vertical="center"/>
    </xf>
    <xf borderId="0" fillId="0" fontId="8" numFmtId="0" pivotButton="0" quotePrefix="0" xfId="0"/>
    <xf borderId="1" fillId="0" fontId="3" numFmtId="0" pivotButton="0" quotePrefix="0" xfId="0"/>
    <xf applyAlignment="1" borderId="33" fillId="7" fontId="6" numFmtId="0" pivotButton="0" quotePrefix="0" xfId="0">
      <alignment horizontal="center" vertical="center"/>
    </xf>
    <xf applyAlignment="1" borderId="34" fillId="7" fontId="6" numFmtId="0" pivotButton="0" quotePrefix="0" xfId="0">
      <alignment horizontal="center" vertical="center"/>
    </xf>
    <xf applyAlignment="1" borderId="35" fillId="7" fontId="6" numFmtId="0" pivotButton="0" quotePrefix="0" xfId="0">
      <alignment horizontal="center" vertical="center"/>
    </xf>
    <xf applyAlignment="1" borderId="36" fillId="7" fontId="6" numFmtId="0" pivotButton="0" quotePrefix="0" xfId="0">
      <alignment horizontal="center" vertical="center"/>
    </xf>
    <xf applyAlignment="1" borderId="37" fillId="7" fontId="7" numFmtId="0" pivotButton="0" quotePrefix="0" xfId="0">
      <alignment horizontal="center" vertical="center" wrapText="1"/>
    </xf>
    <xf applyAlignment="1" borderId="38" fillId="7" fontId="7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left" indent="1" vertical="center"/>
    </xf>
    <xf applyAlignment="1" borderId="0" fillId="0" fontId="10" numFmtId="0" pivotButton="0" quotePrefix="0" xfId="0">
      <alignment horizontal="center" vertical="center"/>
    </xf>
    <xf applyAlignment="1" borderId="3" fillId="12" fontId="11" numFmtId="0" pivotButton="0" quotePrefix="0" xfId="0">
      <alignment horizontal="left" indent="1" vertical="center" wrapText="1"/>
    </xf>
    <xf applyAlignment="1" borderId="45" fillId="0" fontId="10" numFmtId="0" pivotButton="0" quotePrefix="0" xfId="0">
      <alignment horizontal="left" indent="1" vertical="center"/>
    </xf>
    <xf applyAlignment="1" borderId="49" fillId="0" fontId="10" numFmtId="0" pivotButton="0" quotePrefix="0" xfId="0">
      <alignment horizontal="center" vertical="center"/>
    </xf>
    <xf applyAlignment="1" borderId="3" fillId="13" fontId="10" numFmtId="0" pivotButton="0" quotePrefix="0" xfId="0">
      <alignment horizontal="left" indent="1"/>
    </xf>
    <xf borderId="0" fillId="0" fontId="10" numFmtId="0" pivotButton="0" quotePrefix="0" xfId="0"/>
    <xf applyAlignment="1" borderId="45" fillId="0" fontId="10" numFmtId="0" pivotButton="0" quotePrefix="0" xfId="0">
      <alignment horizontal="left" indent="1"/>
    </xf>
    <xf applyAlignment="1" borderId="48" fillId="3" fontId="10" numFmtId="0" pivotButton="0" quotePrefix="0" xfId="0">
      <alignment horizontal="center" vertical="center"/>
    </xf>
    <xf borderId="0" fillId="0" fontId="14" numFmtId="0" pivotButton="0" quotePrefix="0" xfId="0"/>
    <xf borderId="31" fillId="0" fontId="3" numFmtId="0" pivotButton="0" quotePrefix="0" xfId="0"/>
    <xf borderId="52" fillId="0" fontId="3" numFmtId="0" pivotButton="0" quotePrefix="0" xfId="0"/>
    <xf borderId="33" fillId="0" fontId="3" numFmtId="0" pivotButton="0" quotePrefix="0" xfId="0"/>
    <xf borderId="34" fillId="0" fontId="3" numFmtId="0" pivotButton="0" quotePrefix="0" xfId="0"/>
    <xf borderId="34" fillId="0" fontId="0" numFmtId="0" pivotButton="0" quotePrefix="0" xfId="0"/>
    <xf borderId="53" fillId="0" fontId="3" numFmtId="0" pivotButton="0" quotePrefix="0" xfId="0"/>
    <xf borderId="54" fillId="0" fontId="3" numFmtId="0" pivotButton="0" quotePrefix="0" xfId="0"/>
    <xf borderId="35" fillId="0" fontId="3" numFmtId="0" pivotButton="0" quotePrefix="0" xfId="0"/>
    <xf borderId="40" fillId="0" fontId="3" numFmtId="0" pivotButton="0" quotePrefix="0" xfId="0"/>
    <xf borderId="36" fillId="0" fontId="3" numFmtId="0" pivotButton="0" quotePrefix="0" xfId="0"/>
    <xf applyAlignment="1" borderId="55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/>
    </xf>
    <xf applyAlignment="1" borderId="56" fillId="4" fontId="15" numFmtId="0" pivotButton="0" quotePrefix="0" xfId="0">
      <alignment vertical="center" wrapText="1"/>
    </xf>
    <xf applyAlignment="1" borderId="57" fillId="4" fontId="15" numFmtId="0" pivotButton="0" quotePrefix="0" xfId="0">
      <alignment vertical="center" wrapText="1"/>
    </xf>
    <xf borderId="58" fillId="0" fontId="3" numFmtId="0" pivotButton="0" quotePrefix="0" xfId="0"/>
    <xf borderId="37" fillId="0" fontId="3" numFmtId="0" pivotButton="0" quotePrefix="0" xfId="0"/>
    <xf borderId="39" fillId="0" fontId="3" numFmtId="0" pivotButton="0" quotePrefix="0" xfId="0"/>
    <xf borderId="39" fillId="0" fontId="3" numFmtId="0" pivotButton="0" quotePrefix="1" xfId="0"/>
    <xf borderId="38" fillId="0" fontId="3" numFmtId="0" pivotButton="0" quotePrefix="0" xfId="0"/>
    <xf borderId="40" fillId="0" fontId="0" numFmtId="0" pivotButton="0" quotePrefix="0" xfId="0"/>
    <xf borderId="36" fillId="0" fontId="0" numFmtId="0" pivotButton="0" quotePrefix="0" xfId="0"/>
    <xf borderId="55" fillId="0" fontId="3" numFmtId="0" pivotButton="0" quotePrefix="0" xfId="0"/>
    <xf borderId="59" fillId="0" fontId="3" numFmtId="0" pivotButton="0" quotePrefix="0" xfId="0"/>
    <xf borderId="15" fillId="0" fontId="3" numFmtId="0" pivotButton="0" quotePrefix="0" xfId="0"/>
    <xf borderId="60" fillId="0" fontId="3" numFmtId="0" pivotButton="0" quotePrefix="0" xfId="0"/>
    <xf applyAlignment="1" borderId="56" fillId="0" fontId="3" numFmtId="0" pivotButton="0" quotePrefix="0" xfId="0">
      <alignment vertical="center"/>
    </xf>
    <xf applyAlignment="1" borderId="16" fillId="0" fontId="3" numFmtId="0" pivotButton="0" quotePrefix="0" xfId="0">
      <alignment vertical="center"/>
    </xf>
    <xf applyAlignment="1" borderId="56" fillId="0" fontId="3" numFmtId="0" pivotButton="0" quotePrefix="1" xfId="0">
      <alignment vertical="center"/>
    </xf>
    <xf applyAlignment="1" borderId="16" fillId="0" fontId="3" numFmtId="0" pivotButton="0" quotePrefix="1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3" numFmtId="0" pivotButton="0" quotePrefix="1" xfId="0">
      <alignment vertical="center"/>
    </xf>
    <xf applyProtection="1" borderId="30" fillId="4" fontId="0" numFmtId="0" pivotButton="0" quotePrefix="0" xfId="0">
      <protection hidden="1" locked="1"/>
    </xf>
    <xf applyProtection="1" borderId="32" fillId="4" fontId="0" numFmtId="0" pivotButton="0" quotePrefix="0" xfId="0">
      <protection hidden="1" locked="1"/>
    </xf>
    <xf applyAlignment="1" applyProtection="1" borderId="0" fillId="0" fontId="4" numFmtId="0" pivotButton="0" quotePrefix="0" xfId="0">
      <alignment horizontal="center" vertical="center"/>
      <protection hidden="1" locked="1"/>
    </xf>
    <xf applyProtection="1" borderId="1" fillId="4" fontId="0" numFmtId="0" pivotButton="0" quotePrefix="0" xfId="0">
      <protection hidden="1" locked="1"/>
    </xf>
    <xf applyAlignment="1" applyProtection="1" borderId="30" fillId="4" fontId="0" numFmtId="0" pivotButton="0" quotePrefix="0" xfId="0">
      <alignment wrapText="1"/>
      <protection hidden="1" locked="1"/>
    </xf>
    <xf applyAlignment="1" applyProtection="1" borderId="1" fillId="4" fontId="3" numFmtId="0" pivotButton="0" quotePrefix="0" xfId="0">
      <alignment horizontal="center" vertical="center" wrapText="1"/>
      <protection hidden="1" locked="1"/>
    </xf>
    <xf applyAlignment="1" applyProtection="1" borderId="1" fillId="4" fontId="9" numFmtId="0" pivotButton="0" quotePrefix="0" xfId="0">
      <alignment horizontal="center" vertical="center" wrapText="1"/>
      <protection hidden="1" locked="1"/>
    </xf>
    <xf applyAlignment="1" applyProtection="1" borderId="1" fillId="4" fontId="16" numFmtId="0" pivotButton="0" quotePrefix="0" xfId="0">
      <alignment horizontal="center" vertical="center" wrapText="1"/>
      <protection hidden="1" locked="1"/>
    </xf>
    <xf borderId="1" fillId="4" fontId="3" numFmtId="0" pivotButton="0" quotePrefix="1" xfId="0"/>
    <xf borderId="0" fillId="0" fontId="17" numFmtId="0" pivotButton="0" quotePrefix="0" xfId="0"/>
    <xf applyAlignment="1" borderId="0" fillId="0" fontId="6" numFmtId="0" pivotButton="0" quotePrefix="0" xfId="10">
      <alignment horizontal="center" vertical="center"/>
    </xf>
    <xf applyAlignment="1" borderId="4" fillId="0" fontId="6" numFmtId="0" pivotButton="0" quotePrefix="0" xfId="2">
      <alignment horizontal="center" vertical="center"/>
    </xf>
    <xf applyAlignment="1" borderId="0" fillId="4" fontId="4" numFmtId="164" pivotButton="0" quotePrefix="0" xfId="2">
      <alignment horizontal="center" vertical="center"/>
    </xf>
    <xf applyAlignment="1" borderId="0" fillId="4" fontId="4" numFmtId="165" pivotButton="0" quotePrefix="0" xfId="1">
      <alignment horizontal="center" vertical="center"/>
    </xf>
    <xf applyAlignment="1" applyProtection="1" borderId="1" fillId="4" fontId="5" numFmtId="164" pivotButton="0" quotePrefix="0" xfId="2">
      <alignment horizontal="center" vertical="center" wrapText="1"/>
      <protection hidden="1" locked="1"/>
    </xf>
    <xf applyAlignment="1" applyProtection="1" borderId="1" fillId="4" fontId="5" numFmtId="165" pivotButton="0" quotePrefix="0" xfId="1">
      <alignment horizontal="center" vertical="center" wrapText="1"/>
      <protection hidden="1" locked="1"/>
    </xf>
    <xf applyAlignment="1" applyProtection="1" borderId="11" fillId="0" fontId="19" numFmtId="166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1" locked="1"/>
    </xf>
    <xf applyAlignment="1" applyProtection="1" borderId="11" fillId="0" fontId="19" numFmtId="167" pivotButton="0" quotePrefix="0" xfId="0">
      <alignment horizontal="center" vertical="center"/>
      <protection hidden="0" locked="0"/>
    </xf>
    <xf applyAlignment="1" applyProtection="1" borderId="11" fillId="0" fontId="19" numFmtId="166" pivotButton="0" quotePrefix="0" xfId="2">
      <alignment horizontal="center" vertical="center"/>
      <protection hidden="1" locked="1"/>
    </xf>
    <xf applyAlignment="1" applyProtection="1" borderId="11" fillId="0" fontId="19" numFmtId="168" pivotButton="0" quotePrefix="0" xfId="1">
      <alignment horizontal="center" vertical="center"/>
      <protection hidden="1" locked="1"/>
    </xf>
    <xf applyAlignment="1" borderId="0" fillId="0" fontId="3" numFmtId="166" pivotButton="0" quotePrefix="0" xfId="0">
      <alignment horizontal="center" vertical="center"/>
    </xf>
    <xf applyAlignment="1" applyProtection="1" borderId="23" fillId="0" fontId="19" numFmtId="166" pivotButton="0" quotePrefix="0" xfId="2">
      <alignment horizontal="center" vertical="center"/>
      <protection hidden="1" locked="1"/>
    </xf>
    <xf applyAlignment="1" applyProtection="1" borderId="23" fillId="0" fontId="19" numFmtId="168" pivotButton="0" quotePrefix="0" xfId="1">
      <alignment horizontal="center" vertical="center"/>
      <protection hidden="1" locked="1"/>
    </xf>
    <xf applyAlignment="1" borderId="4" fillId="0" fontId="7" numFmtId="164" pivotButton="0" quotePrefix="0" xfId="2">
      <alignment horizontal="center" vertical="center" wrapText="1"/>
    </xf>
    <xf applyAlignment="1" borderId="5" fillId="0" fontId="7" numFmtId="165" pivotButton="0" quotePrefix="0" xfId="1">
      <alignment horizontal="center" vertical="center" wrapText="1"/>
    </xf>
    <xf applyAlignment="1" borderId="5" fillId="0" fontId="7" numFmtId="164" pivotButton="0" quotePrefix="0" xfId="2">
      <alignment horizontal="center" vertical="center" wrapText="1"/>
    </xf>
    <xf applyAlignment="1" borderId="7" fillId="0" fontId="7" numFmtId="165" pivotButton="0" quotePrefix="0" xfId="1">
      <alignment horizontal="center" vertical="center" wrapText="1"/>
    </xf>
    <xf applyAlignment="1" borderId="17" fillId="0" fontId="7" numFmtId="164" pivotButton="0" quotePrefix="0" xfId="2">
      <alignment horizontal="center" vertical="center" wrapText="1"/>
    </xf>
    <xf applyAlignment="1" borderId="41" fillId="13" fontId="12" numFmtId="165" pivotButton="0" quotePrefix="0" xfId="5">
      <alignment horizontal="center" vertical="center" wrapText="1"/>
    </xf>
    <xf applyAlignment="1" borderId="43" fillId="13" fontId="12" numFmtId="165" pivotButton="0" quotePrefix="0" xfId="8">
      <alignment horizontal="center" vertical="center" wrapText="1"/>
    </xf>
    <xf applyAlignment="1" borderId="42" fillId="13" fontId="12" numFmtId="165" pivotButton="0" quotePrefix="0" xfId="8">
      <alignment horizontal="center" vertical="center" wrapText="1"/>
    </xf>
    <xf applyAlignment="1" borderId="44" fillId="13" fontId="12" numFmtId="165" pivotButton="0" quotePrefix="0" xfId="5">
      <alignment horizontal="center" vertical="center" wrapText="1"/>
    </xf>
    <xf applyAlignment="1" borderId="18" fillId="0" fontId="6" numFmtId="164" pivotButton="0" quotePrefix="0" xfId="2">
      <alignment horizontal="center" vertical="center"/>
    </xf>
    <xf applyAlignment="1" borderId="19" fillId="0" fontId="6" numFmtId="164" pivotButton="0" quotePrefix="0" xfId="2">
      <alignment horizontal="center" vertical="center"/>
    </xf>
    <xf applyAlignment="1" borderId="19" fillId="0" fontId="6" numFmtId="165" pivotButton="0" quotePrefix="0" xfId="1">
      <alignment horizontal="center" vertical="center"/>
    </xf>
    <xf applyAlignment="1" borderId="20" fillId="0" fontId="6" numFmtId="165" pivotButton="0" quotePrefix="0" xfId="1">
      <alignment horizontal="center" vertical="center"/>
    </xf>
    <xf applyAlignment="1" borderId="22" fillId="0" fontId="6" numFmtId="164" pivotButton="0" quotePrefix="0" xfId="2">
      <alignment horizontal="center" vertical="center"/>
    </xf>
    <xf applyAlignment="1" borderId="21" fillId="0" fontId="6" numFmtId="165" pivotButton="0" quotePrefix="0" xfId="1">
      <alignment horizontal="center" vertical="center"/>
    </xf>
    <xf applyAlignment="1" borderId="37" fillId="0" fontId="6" numFmtId="164" pivotButton="0" quotePrefix="0" xfId="2">
      <alignment horizontal="center" vertical="center"/>
    </xf>
    <xf applyAlignment="1" borderId="39" fillId="0" fontId="6" numFmtId="164" pivotButton="0" quotePrefix="0" xfId="2">
      <alignment horizontal="center" vertical="center"/>
    </xf>
    <xf applyAlignment="1" borderId="39" fillId="0" fontId="6" numFmtId="165" pivotButton="0" quotePrefix="0" xfId="1">
      <alignment horizontal="center" vertical="center"/>
    </xf>
    <xf applyAlignment="1" borderId="38" fillId="0" fontId="6" numFmtId="165" pivotButton="0" quotePrefix="0" xfId="1">
      <alignment horizontal="center" vertical="center"/>
    </xf>
    <xf applyAlignment="1" borderId="47" fillId="3" fontId="10" numFmtId="165" pivotButton="0" quotePrefix="0" xfId="5">
      <alignment horizontal="center" vertical="center"/>
    </xf>
    <xf applyAlignment="1" borderId="47" fillId="0" fontId="10" numFmtId="165" pivotButton="0" quotePrefix="0" xfId="5">
      <alignment horizontal="center" vertical="center"/>
    </xf>
    <xf applyAlignment="1" borderId="50" fillId="0" fontId="10" numFmtId="165" pivotButton="0" quotePrefix="0" xfId="5">
      <alignment horizontal="center" vertical="center"/>
    </xf>
    <xf applyAlignment="1" borderId="9" fillId="0" fontId="6" numFmtId="164" pivotButton="0" quotePrefix="0" xfId="2">
      <alignment horizontal="center" vertical="center"/>
    </xf>
    <xf applyAlignment="1" borderId="23" fillId="0" fontId="6" numFmtId="164" pivotButton="0" quotePrefix="0" xfId="2">
      <alignment horizontal="center" vertical="center"/>
    </xf>
    <xf applyAlignment="1" borderId="23" fillId="0" fontId="6" numFmtId="165" pivotButton="0" quotePrefix="0" xfId="1">
      <alignment horizontal="center" vertical="center"/>
    </xf>
    <xf applyAlignment="1" borderId="24" fillId="0" fontId="6" numFmtId="165" pivotButton="0" quotePrefix="0" xfId="1">
      <alignment horizontal="center" vertical="center"/>
    </xf>
    <xf applyAlignment="1" borderId="25" fillId="0" fontId="6" numFmtId="164" pivotButton="0" quotePrefix="0" xfId="2">
      <alignment horizontal="center" vertical="center"/>
    </xf>
    <xf applyAlignment="1" borderId="10" fillId="0" fontId="6" numFmtId="165" pivotButton="0" quotePrefix="0" xfId="1">
      <alignment horizontal="center" vertical="center"/>
    </xf>
    <xf applyAlignment="1" borderId="33" fillId="0" fontId="6" numFmtId="164" pivotButton="0" quotePrefix="0" xfId="2">
      <alignment horizontal="center" vertical="center"/>
    </xf>
    <xf applyAlignment="1" borderId="1" fillId="0" fontId="6" numFmtId="165" pivotButton="0" quotePrefix="0" xfId="1">
      <alignment horizontal="center" vertical="center"/>
    </xf>
    <xf applyAlignment="1" borderId="1" fillId="0" fontId="6" numFmtId="164" pivotButton="0" quotePrefix="0" xfId="2">
      <alignment horizontal="center" vertical="center"/>
    </xf>
    <xf applyAlignment="1" borderId="34" fillId="0" fontId="6" numFmtId="165" pivotButton="0" quotePrefix="0" xfId="1">
      <alignment horizontal="center" vertical="center"/>
    </xf>
    <xf applyAlignment="1" borderId="13" fillId="0" fontId="6" numFmtId="164" pivotButton="0" quotePrefix="0" xfId="2">
      <alignment horizontal="center" vertical="center"/>
    </xf>
    <xf applyAlignment="1" borderId="26" fillId="0" fontId="6" numFmtId="164" pivotButton="0" quotePrefix="0" xfId="2">
      <alignment horizontal="center" vertical="center"/>
    </xf>
    <xf applyAlignment="1" borderId="26" fillId="0" fontId="6" numFmtId="165" pivotButton="0" quotePrefix="0" xfId="1">
      <alignment horizontal="center" vertical="center"/>
    </xf>
    <xf applyAlignment="1" borderId="27" fillId="0" fontId="6" numFmtId="165" pivotButton="0" quotePrefix="0" xfId="1">
      <alignment horizontal="center" vertical="center"/>
    </xf>
    <xf applyAlignment="1" borderId="28" fillId="0" fontId="6" numFmtId="164" pivotButton="0" quotePrefix="0" xfId="2">
      <alignment horizontal="center" vertical="center"/>
    </xf>
    <xf applyAlignment="1" borderId="14" fillId="0" fontId="6" numFmtId="165" pivotButton="0" quotePrefix="0" xfId="1">
      <alignment horizontal="center" vertical="center"/>
    </xf>
    <xf applyAlignment="1" borderId="0" fillId="0" fontId="13" numFmtId="164" pivotButton="0" quotePrefix="0" xfId="2">
      <alignment horizontal="center" vertical="center"/>
    </xf>
    <xf applyAlignment="1" borderId="0" fillId="0" fontId="6" numFmtId="164" pivotButton="0" quotePrefix="0" xfId="2">
      <alignment horizontal="center" vertical="center"/>
    </xf>
    <xf applyAlignment="1" borderId="0" fillId="0" fontId="6" numFmtId="165" pivotButton="0" quotePrefix="0" xfId="1">
      <alignment horizontal="center" vertical="center"/>
    </xf>
    <xf applyAlignment="1" borderId="17" fillId="14" fontId="6" numFmtId="164" pivotButton="0" quotePrefix="0" xfId="2">
      <alignment horizontal="center" vertical="center"/>
    </xf>
    <xf applyAlignment="1" borderId="5" fillId="0" fontId="6" numFmtId="165" pivotButton="0" quotePrefix="0" xfId="1">
      <alignment horizontal="center" vertical="center"/>
    </xf>
    <xf applyAlignment="1" borderId="5" fillId="0" fontId="6" numFmtId="164" pivotButton="0" quotePrefix="0" xfId="2">
      <alignment horizontal="center" vertical="center"/>
    </xf>
    <xf applyAlignment="1" borderId="6" fillId="0" fontId="6" numFmtId="165" pivotButton="0" quotePrefix="0" xfId="1">
      <alignment horizontal="center" vertical="center"/>
    </xf>
    <xf applyAlignment="1" borderId="4" fillId="0" fontId="6" numFmtId="164" pivotButton="0" quotePrefix="0" xfId="2">
      <alignment horizontal="center" vertical="center"/>
    </xf>
    <xf applyAlignment="1" borderId="7" fillId="0" fontId="6" numFmtId="165" pivotButton="0" quotePrefix="0" xfId="1">
      <alignment horizontal="center" vertical="center"/>
    </xf>
    <xf applyAlignment="1" borderId="17" fillId="0" fontId="6" numFmtId="164" pivotButton="0" quotePrefix="0" xfId="2">
      <alignment horizontal="center" vertical="center"/>
    </xf>
    <xf applyAlignment="1" borderId="41" fillId="13" fontId="10" numFmtId="165" pivotButton="0" quotePrefix="0" xfId="5">
      <alignment horizontal="center" vertical="center"/>
    </xf>
    <xf applyAlignment="1" borderId="43" fillId="13" fontId="10" numFmtId="169" pivotButton="0" quotePrefix="0" xfId="5">
      <alignment horizontal="center" vertical="center"/>
    </xf>
    <xf applyAlignment="1" borderId="42" fillId="13" fontId="10" numFmtId="169" pivotButton="0" quotePrefix="0" xfId="5">
      <alignment horizontal="center" vertical="center"/>
    </xf>
    <xf applyAlignment="1" borderId="44" fillId="13" fontId="10" numFmtId="165" pivotButton="0" quotePrefix="0" xfId="5">
      <alignment horizontal="center" vertical="center"/>
    </xf>
    <xf applyAlignment="1" borderId="35" fillId="0" fontId="6" numFmtId="164" pivotButton="0" quotePrefix="0" xfId="2">
      <alignment horizontal="center" vertical="center"/>
    </xf>
    <xf applyAlignment="1" borderId="40" fillId="0" fontId="6" numFmtId="165" pivotButton="0" quotePrefix="0" xfId="1">
      <alignment horizontal="center" vertical="center"/>
    </xf>
    <xf applyAlignment="1" borderId="40" fillId="0" fontId="6" numFmtId="164" pivotButton="0" quotePrefix="0" xfId="2">
      <alignment horizontal="center" vertical="center"/>
    </xf>
    <xf applyAlignment="1" borderId="36" fillId="0" fontId="6" numFmtId="165" pivotButton="0" quotePrefix="0" xfId="1">
      <alignment horizontal="center" vertical="center"/>
    </xf>
    <xf applyAlignment="1" borderId="0" fillId="0" fontId="19" numFmtId="166" pivotButton="0" quotePrefix="0" xfId="0">
      <alignment horizontal="center" vertical="center"/>
    </xf>
    <xf borderId="0" fillId="0" fontId="20" numFmtId="0" pivotButton="0" quotePrefix="0" xfId="0"/>
    <xf applyAlignment="1" applyProtection="1" borderId="11" fillId="0" fontId="19" numFmtId="0" pivotButton="0" quotePrefix="0" xfId="0">
      <alignment horizontal="center" vertical="center"/>
      <protection hidden="1" locked="1"/>
    </xf>
    <xf applyAlignment="1" applyProtection="1" borderId="11" fillId="0" fontId="3" numFmtId="0" pivotButton="0" quotePrefix="0" xfId="0">
      <alignment horizontal="center" vertical="center"/>
      <protection hidden="1" locked="1"/>
    </xf>
    <xf applyAlignment="1" applyProtection="1" borderId="11" fillId="0" fontId="3" numFmtId="167" pivotButton="0" quotePrefix="0" xfId="0">
      <alignment horizontal="center" vertical="center"/>
      <protection hidden="1" locked="1"/>
    </xf>
    <xf applyAlignment="1" applyProtection="1" borderId="11" fillId="0" fontId="3" numFmtId="0" pivotButton="0" quotePrefix="0" xfId="0">
      <alignment horizontal="center" vertical="center"/>
      <protection hidden="0" locked="0"/>
    </xf>
    <xf applyAlignment="1" applyProtection="1" borderId="11" fillId="0" fontId="3" numFmtId="166" pivotButton="0" quotePrefix="0" xfId="2">
      <alignment horizontal="center" vertical="center"/>
      <protection hidden="1" locked="1"/>
    </xf>
    <xf applyAlignment="1" applyProtection="1" borderId="11" fillId="0" fontId="3" numFmtId="168" pivotButton="0" quotePrefix="0" xfId="1">
      <alignment horizontal="center" vertical="center"/>
      <protection hidden="1" locked="1"/>
    </xf>
    <xf applyAlignment="1" applyProtection="1" borderId="11" fillId="14" fontId="3" numFmtId="167" pivotButton="0" quotePrefix="0" xfId="0">
      <alignment horizontal="center" vertical="center"/>
      <protection hidden="1" locked="1"/>
    </xf>
    <xf applyAlignment="1" applyProtection="1" borderId="11" fillId="15" fontId="3" numFmtId="168" pivotButton="0" quotePrefix="0" xfId="1">
      <alignment horizontal="center" vertical="center"/>
      <protection hidden="1" locked="1"/>
    </xf>
    <xf applyAlignment="1" applyProtection="1" borderId="11" fillId="0" fontId="3" numFmtId="167" pivotButton="0" quotePrefix="0" xfId="0">
      <alignment horizontal="center" vertical="center"/>
      <protection hidden="0" locked="0"/>
    </xf>
    <xf applyAlignment="1" applyProtection="1" borderId="11" fillId="0" fontId="3" numFmtId="166" pivotButton="0" quotePrefix="0" xfId="0">
      <alignment horizontal="center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borderId="0" fillId="0" fontId="0" numFmtId="0" pivotButton="0" quotePrefix="0" xfId="0"/>
    <xf applyAlignment="1" applyProtection="1" borderId="30" fillId="4" fontId="3" numFmtId="164" pivotButton="0" quotePrefix="0" xfId="2">
      <alignment horizontal="left" vertical="center"/>
      <protection hidden="1" locked="1"/>
    </xf>
    <xf applyAlignment="1" borderId="0" fillId="0" fontId="3" numFmtId="165" pivotButton="0" quotePrefix="0" xfId="1">
      <alignment horizontal="center" vertical="center"/>
    </xf>
    <xf applyAlignment="1" borderId="0" fillId="0" fontId="3" numFmtId="164" pivotButton="0" quotePrefix="0" xfId="2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applyProtection="1" borderId="30" fillId="4" fontId="3" numFmtId="0" pivotButton="0" quotePrefix="0" xfId="0">
      <alignment horizontal="left" vertical="center"/>
      <protection hidden="1" locked="1"/>
    </xf>
    <xf applyAlignment="1" applyProtection="1" borderId="30" fillId="4" fontId="3" numFmtId="0" pivotButton="0" quotePrefix="0" xfId="0">
      <alignment horizontal="center" vertical="center"/>
      <protection hidden="1" locked="1"/>
    </xf>
    <xf applyAlignment="1" applyProtection="1" borderId="30" fillId="4" fontId="3" numFmtId="9" pivotButton="0" quotePrefix="0" xfId="0">
      <alignment horizontal="center" vertical="center"/>
      <protection hidden="1" locked="1"/>
    </xf>
    <xf applyAlignment="1" applyProtection="1" borderId="1" fillId="2" fontId="3" numFmtId="164" pivotButton="0" quotePrefix="0" xfId="2">
      <alignment horizontal="center" vertical="center"/>
      <protection hidden="1" locked="1"/>
    </xf>
    <xf applyAlignment="1" applyProtection="1" borderId="1" fillId="6" fontId="3" numFmtId="164" pivotButton="0" quotePrefix="0" xfId="2">
      <alignment horizontal="center" vertical="center"/>
      <protection hidden="1" locked="1"/>
    </xf>
    <xf applyAlignment="1" applyProtection="1" borderId="1" fillId="5" fontId="3" numFmtId="164" pivotButton="0" quotePrefix="0" xfId="2">
      <alignment horizontal="center" vertical="center"/>
      <protection hidden="1" locked="1"/>
    </xf>
    <xf applyAlignment="1" applyProtection="1" borderId="1" fillId="2" fontId="3" numFmtId="0" pivotButton="0" quotePrefix="0" xfId="0">
      <alignment horizontal="center" vertical="center"/>
      <protection hidden="1" locked="1"/>
    </xf>
    <xf applyAlignment="1" applyProtection="1" borderId="1" fillId="6" fontId="3" numFmtId="0" pivotButton="0" quotePrefix="0" xfId="0">
      <alignment horizontal="center" vertical="center"/>
      <protection hidden="1" locked="1"/>
    </xf>
    <xf applyAlignment="1" applyProtection="1" borderId="1" fillId="5" fontId="3" numFmtId="0" pivotButton="0" quotePrefix="0" xfId="0">
      <alignment horizontal="center" vertical="center"/>
      <protection hidden="1" locked="1"/>
    </xf>
    <xf applyAlignment="1" borderId="17" fillId="8" fontId="6" numFmtId="0" pivotButton="0" quotePrefix="0" xfId="0">
      <alignment horizontal="center" vertical="center"/>
    </xf>
    <xf borderId="0" fillId="0" fontId="0" numFmtId="0" pivotButton="0" quotePrefix="0" xfId="0"/>
    <xf applyAlignment="1" borderId="5" fillId="9" fontId="6" numFmtId="0" pivotButton="0" quotePrefix="0" xfId="0">
      <alignment horizontal="center" vertical="center"/>
    </xf>
    <xf applyAlignment="1" borderId="5" fillId="10" fontId="6" numFmtId="0" pivotButton="0" quotePrefix="0" xfId="0">
      <alignment horizontal="center" vertical="center"/>
    </xf>
    <xf applyAlignment="1" borderId="4" fillId="8" fontId="6" numFmtId="0" pivotButton="0" quotePrefix="0" xfId="0">
      <alignment horizontal="center" vertical="center"/>
    </xf>
    <xf applyAlignment="1" borderId="4" fillId="7" fontId="6" numFmtId="0" pivotButton="0" quotePrefix="0" xfId="0">
      <alignment horizontal="center" vertical="center"/>
    </xf>
    <xf applyAlignment="1" borderId="17" fillId="7" fontId="6" numFmtId="0" pivotButton="0" quotePrefix="0" xfId="0">
      <alignment horizontal="center" vertical="center"/>
    </xf>
    <xf applyAlignment="1" borderId="15" fillId="8" fontId="6" numFmtId="0" pivotButton="0" quotePrefix="0" xfId="0">
      <alignment horizontal="center" vertical="center"/>
    </xf>
    <xf applyAlignment="1" borderId="16" fillId="9" fontId="6" numFmtId="0" pivotButton="0" quotePrefix="0" xfId="0">
      <alignment horizontal="center" vertical="center"/>
    </xf>
    <xf applyAlignment="1" borderId="16" fillId="10" fontId="6" numFmtId="0" pivotButton="0" quotePrefix="0" xfId="0">
      <alignment horizontal="center" vertical="center"/>
    </xf>
    <xf applyAlignment="1" borderId="41" fillId="11" fontId="10" numFmtId="0" pivotButton="0" quotePrefix="0" xfId="0">
      <alignment horizontal="center" vertical="center"/>
    </xf>
    <xf applyAlignment="1" borderId="41" fillId="3" fontId="10" numFmtId="0" pivotButton="0" quotePrefix="0" xfId="0">
      <alignment horizontal="center" vertical="center"/>
    </xf>
    <xf applyAlignment="1" borderId="44" fillId="3" fontId="10" numFmtId="0" pivotButton="0" quotePrefix="0" xfId="0">
      <alignment horizontal="center" vertical="center"/>
    </xf>
    <xf applyAlignment="1" borderId="46" fillId="0" fontId="10" numFmtId="0" pivotButton="0" quotePrefix="0" xfId="0">
      <alignment horizontal="left" indent="3" vertical="center"/>
    </xf>
    <xf applyAlignment="1" borderId="2" fillId="12" fontId="11" numFmtId="0" pivotButton="0" quotePrefix="0" xfId="0">
      <alignment horizontal="center" vertical="center" wrapText="1"/>
    </xf>
    <xf applyAlignment="1" borderId="2" fillId="13" fontId="10" numFmtId="0" pivotButton="0" quotePrefix="0" xfId="0">
      <alignment horizontal="center"/>
    </xf>
    <xf applyAlignment="1" borderId="51" fillId="0" fontId="10" numFmtId="0" pivotButton="0" quotePrefix="0" xfId="0">
      <alignment horizontal="left" indent="3" vertical="center"/>
    </xf>
  </cellXfs>
  <cellStyles count="27">
    <cellStyle builtinId="0" name="Normal" xfId="0"/>
    <cellStyle builtinId="3" name="Millares" xfId="1"/>
    <cellStyle builtinId="4" name="Moneda" xfId="2"/>
    <cellStyle name="Normal 2" xfId="3"/>
    <cellStyle name="Millares 2" xfId="4"/>
    <cellStyle name="Millares 3" xfId="5"/>
    <cellStyle name="Moneda 3" xfId="6"/>
    <cellStyle name="Moneda 2" xfId="7"/>
    <cellStyle name="Millares 2 2" xfId="8"/>
    <cellStyle name="Normal 3" xfId="9"/>
    <cellStyle builtinId="6" name="Millares [0]" xfId="10"/>
    <cellStyle name="Millares 8" xfId="11"/>
    <cellStyle name="Millares 4" xfId="12"/>
    <cellStyle name="Moneda 4" xfId="13"/>
    <cellStyle name="Millares 5" xfId="14"/>
    <cellStyle name="Millares 2 3" xfId="15"/>
    <cellStyle name="Millares 3 2" xfId="16"/>
    <cellStyle name="Moneda 3 2" xfId="17"/>
    <cellStyle name="Moneda 2 2" xfId="18"/>
    <cellStyle name="Millares 2 2 2" xfId="19"/>
    <cellStyle name="Millares [0] 2" xfId="20"/>
    <cellStyle name="Millares 6" xfId="21"/>
    <cellStyle name="Millares 12" xfId="22"/>
    <cellStyle name="Millares 7" xfId="23"/>
    <cellStyle name="Millares 11" xfId="24"/>
    <cellStyle name="Millares 10" xfId="25"/>
    <cellStyle name="Millares 9" xfId="26"/>
  </cellStyles>
  <dxfs count="3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Autor</author>
  </authors>
  <commentList>
    <comment authorId="0" ref="N4" shapeId="0">
      <text>
        <t>Autor:
Rangos
BI19:BK27 es BT
BI28:BK36 es MT
BI37:BK45 es SBT</t>
      </text>
    </comment>
    <comment authorId="0" ref="O4" shapeId="0">
      <text>
        <t>Autor:
Rango D:BF es la tabla Base
Rango W8:BF8 son los posibles escenarios de la Base</t>
      </text>
    </comment>
    <comment authorId="0" ref="P4" shapeId="0">
      <text>
        <t>Ingresar solo en caso de generar cambio.</t>
      </text>
    </comment>
    <comment authorId="0" ref="Z4" shapeId="0">
      <text>
        <t>Autor:
Rangos
BI19:BK27 es BT
BI28:BK36 es MT
BI37:BK45 es SBT</t>
      </text>
    </comment>
    <comment authorId="0" ref="AA4" shapeId="0">
      <text>
        <t>Autor:
Rango D:BF es la tabla Base
Rango W8:BF8 son los posibles escenarios de la Base</t>
      </text>
    </comment>
    <comment authorId="0" ref="AB4" shapeId="0">
      <text>
        <t>Ingresar solo en caso de generar cambio.</t>
      </text>
    </comment>
    <comment authorId="0" ref="AL4" shapeId="0">
      <text>
        <t>Autor:
Rangos
BI19:BK27 es BT
BI28:BK36 es MT
BI37:BK45 es SBT</t>
      </text>
    </comment>
    <comment authorId="0" ref="AM4" shapeId="0">
      <text>
        <t>Autor:
Rango D:BF es la tabla Base
Rango W8:BF8 son los posibles escenarios de la Base</t>
      </text>
    </comment>
    <comment authorId="0" ref="AN4" shapeId="0">
      <text>
        <t>Ingresar solo en caso de generar cambio.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Hoja5">
    <outlinePr summaryBelow="1" summaryRight="1"/>
    <pageSetUpPr/>
  </sheetPr>
  <dimension ref="B1:AW160"/>
  <sheetViews>
    <sheetView showGridLines="0" tabSelected="1" workbookViewId="0" zoomScaleNormal="100">
      <pane activePane="bottomRight" state="frozen" topLeftCell="AA5" xSplit="2" ySplit="4"/>
      <selection activeCell="D1" pane="topRight" sqref="D1"/>
      <selection activeCell="A5" pane="bottomLeft" sqref="A5"/>
      <selection activeCell="AE18" pane="bottomRight" sqref="AE18"/>
    </sheetView>
  </sheetViews>
  <sheetFormatPr baseColWidth="10" customHeight="1" defaultColWidth="0" defaultRowHeight="12.95" outlineLevelCol="0"/>
  <cols>
    <col customWidth="1" max="1" min="1" style="161" width="1.85546875"/>
    <col customWidth="1" max="2" min="2" style="161" width="20.140625"/>
    <col customWidth="1" max="3" min="3" style="161" width="17.28515625"/>
    <col bestFit="1" customWidth="1" max="4" min="4" style="161" width="6.5703125"/>
    <col customWidth="1" max="5" min="5" style="160" width="10.7109375"/>
    <col bestFit="1" customWidth="1" max="6" min="6" style="159" width="10.7109375"/>
    <col customWidth="1" max="7" min="7" style="160" width="10.7109375"/>
    <col bestFit="1" customWidth="1" max="8" min="8" style="159" width="10.7109375"/>
    <col customWidth="1" max="9" min="9" style="160" width="10.7109375"/>
    <col customWidth="1" max="10" min="10" style="159" width="10.7109375"/>
    <col customWidth="1" max="11" min="11" style="161" width="0.140625"/>
    <col customWidth="1" hidden="1" max="12" min="12" style="161" width="10.140625"/>
    <col customWidth="1" max="13" min="13" style="161" width="13.5703125"/>
    <col customWidth="1" hidden="1" max="14" min="14" style="161" width="8.28515625"/>
    <col customWidth="1" max="15" min="15" style="161" width="14"/>
    <col customWidth="1" max="16" min="16" style="161" width="11.28515625"/>
    <col customWidth="1" max="17" min="17" style="160" width="10.7109375"/>
    <col customWidth="1" max="18" min="18" style="159" width="10.7109375"/>
    <col customWidth="1" max="19" min="19" style="160" width="10.7109375"/>
    <col customWidth="1" max="20" min="20" style="159" width="10.7109375"/>
    <col customWidth="1" max="21" min="21" style="160" width="10.7109375"/>
    <col customWidth="1" max="22" min="22" style="159" width="10.7109375"/>
    <col customWidth="1" hidden="1" max="24" min="23" style="161" width="12"/>
    <col customWidth="1" max="25" min="25" style="161" width="12"/>
    <col customWidth="1" hidden="1" max="26" min="26" style="161" width="6.5703125"/>
    <col customWidth="1" max="27" min="27" style="161" width="14.5703125"/>
    <col customWidth="1" max="28" min="28" style="161" width="11.28515625"/>
    <col customWidth="1" max="29" min="29" style="160" width="10.7109375"/>
    <col customWidth="1" max="30" min="30" style="159" width="10.7109375"/>
    <col customWidth="1" max="31" min="31" style="160" width="10.7109375"/>
    <col customWidth="1" max="32" min="32" style="159" width="10.7109375"/>
    <col customWidth="1" max="33" min="33" style="160" width="10.7109375"/>
    <col customWidth="1" max="34" min="34" style="159" width="10.7109375"/>
    <col customWidth="1" hidden="1" max="35" min="35" style="161" width="6.28515625"/>
    <col customWidth="1" hidden="1" max="36" min="36" style="161" width="11.85546875"/>
    <col customWidth="1" max="37" min="37" style="161" width="11"/>
    <col customWidth="1" hidden="1" max="38" min="38" style="161" width="11"/>
    <col customWidth="1" max="39" min="39" style="161" width="13.85546875"/>
    <col customWidth="1" max="40" min="40" style="161" width="11.28515625"/>
    <col bestFit="1" customWidth="1" max="41" min="41" style="161" width="14.5703125"/>
    <col customWidth="1" max="42" min="42" style="161" width="6.85546875"/>
    <col customWidth="1" max="53" min="43" style="161" width="12.85546875"/>
    <col customWidth="1" hidden="1" max="136" min="54" style="161" width="12.85546875"/>
    <col customWidth="1" hidden="1" max="16384" min="137" style="161" width="12.85546875"/>
  </cols>
  <sheetData>
    <row customFormat="1" customHeight="1" hidden="1" ht="12.95" r="1" s="2" spans="1:49">
      <c r="E1" s="74" t="n">
        <v>2</v>
      </c>
      <c r="F1" s="75" t="n">
        <v>3</v>
      </c>
      <c r="G1" s="74" t="n">
        <v>4</v>
      </c>
      <c r="H1" s="75" t="n">
        <v>5</v>
      </c>
      <c r="I1" s="74" t="n">
        <v>6</v>
      </c>
      <c r="J1" s="75" t="n">
        <v>7</v>
      </c>
      <c r="K1" s="4" t="n"/>
      <c r="L1" s="4" t="n"/>
      <c r="M1" s="4" t="n"/>
      <c r="N1" s="4" t="n"/>
      <c r="O1" s="6" t="n"/>
      <c r="P1" s="6" t="n"/>
      <c r="Q1" s="74" t="n">
        <v>8</v>
      </c>
      <c r="R1" s="75" t="n">
        <v>9</v>
      </c>
      <c r="S1" s="74" t="n">
        <v>10</v>
      </c>
      <c r="T1" s="75" t="n">
        <v>11</v>
      </c>
      <c r="U1" s="74" t="n">
        <v>12</v>
      </c>
      <c r="V1" s="75" t="n">
        <v>13</v>
      </c>
      <c r="W1" s="4" t="n"/>
      <c r="X1" s="4" t="n"/>
      <c r="Y1" s="4" t="n"/>
      <c r="Z1" s="4" t="n"/>
      <c r="AA1" s="6" t="n"/>
      <c r="AB1" s="6" t="n"/>
      <c r="AC1" s="74" t="n">
        <v>14</v>
      </c>
      <c r="AD1" s="75" t="n">
        <v>15</v>
      </c>
      <c r="AE1" s="74" t="n">
        <v>16</v>
      </c>
      <c r="AF1" s="75" t="n">
        <v>17</v>
      </c>
      <c r="AG1" s="74" t="n">
        <v>18</v>
      </c>
      <c r="AH1" s="75" t="n">
        <v>19</v>
      </c>
      <c r="AI1" s="4" t="n"/>
      <c r="AJ1" s="4" t="n"/>
      <c r="AK1" s="4" t="n"/>
      <c r="AL1" s="4" t="n"/>
      <c r="AM1" s="6" t="n"/>
      <c r="AN1" s="6" t="n"/>
    </row>
    <row customHeight="1" ht="35.1" r="2" s="172" spans="1:49">
      <c r="B2" s="64" t="s">
        <v>0</v>
      </c>
      <c r="C2" s="64" t="n"/>
      <c r="D2" s="64" t="n"/>
      <c r="E2" s="162" t="s">
        <v>1</v>
      </c>
      <c r="Q2" s="162" t="s">
        <v>2</v>
      </c>
      <c r="AC2" s="158" t="s">
        <v>3</v>
      </c>
    </row>
    <row customHeight="1" ht="23.1" r="3" s="172" spans="1:49">
      <c r="B3" s="64" t="s">
        <v>4</v>
      </c>
      <c r="C3" s="64" t="n"/>
      <c r="D3" s="64" t="n"/>
      <c r="E3" s="168" t="s">
        <v>5</v>
      </c>
      <c r="G3" s="169" t="s">
        <v>6</v>
      </c>
      <c r="I3" s="170" t="s">
        <v>7</v>
      </c>
      <c r="K3" s="163" t="s">
        <v>8</v>
      </c>
      <c r="Q3" s="168" t="s">
        <v>5</v>
      </c>
      <c r="S3" s="169" t="s">
        <v>6</v>
      </c>
      <c r="U3" s="167" t="s">
        <v>7</v>
      </c>
      <c r="W3" s="164" t="s">
        <v>8</v>
      </c>
      <c r="AC3" s="165" t="s">
        <v>5</v>
      </c>
      <c r="AE3" s="166" t="s">
        <v>6</v>
      </c>
      <c r="AG3" s="167" t="s">
        <v>7</v>
      </c>
      <c r="AI3" s="164" t="s">
        <v>8</v>
      </c>
    </row>
    <row customHeight="1" ht="39.95" r="4" s="172" spans="1:49">
      <c r="B4" s="65" t="s">
        <v>9</v>
      </c>
      <c r="C4" s="62" t="s">
        <v>10</v>
      </c>
      <c r="D4" s="66" t="s">
        <v>11</v>
      </c>
      <c r="E4" s="76" t="s">
        <v>12</v>
      </c>
      <c r="F4" s="77" t="s">
        <v>13</v>
      </c>
      <c r="G4" s="76" t="s">
        <v>12</v>
      </c>
      <c r="H4" s="77" t="s">
        <v>13</v>
      </c>
      <c r="I4" s="76" t="s">
        <v>12</v>
      </c>
      <c r="J4" s="77" t="s">
        <v>13</v>
      </c>
      <c r="K4" s="67" t="s">
        <v>14</v>
      </c>
      <c r="L4" s="67" t="n"/>
      <c r="M4" s="68" t="s">
        <v>15</v>
      </c>
      <c r="N4" s="67" t="s">
        <v>16</v>
      </c>
      <c r="O4" s="67" t="s">
        <v>17</v>
      </c>
      <c r="P4" s="69" t="s">
        <v>18</v>
      </c>
      <c r="Q4" s="76" t="s">
        <v>12</v>
      </c>
      <c r="R4" s="77" t="s">
        <v>13</v>
      </c>
      <c r="S4" s="76" t="s">
        <v>12</v>
      </c>
      <c r="T4" s="77" t="s">
        <v>13</v>
      </c>
      <c r="U4" s="76" t="s">
        <v>12</v>
      </c>
      <c r="V4" s="77" t="s">
        <v>13</v>
      </c>
      <c r="W4" s="67" t="s">
        <v>14</v>
      </c>
      <c r="X4" s="67" t="s">
        <v>19</v>
      </c>
      <c r="Y4" s="68" t="s">
        <v>15</v>
      </c>
      <c r="Z4" s="67" t="s">
        <v>16</v>
      </c>
      <c r="AA4" s="67" t="s">
        <v>17</v>
      </c>
      <c r="AB4" s="69" t="s">
        <v>18</v>
      </c>
      <c r="AC4" s="76" t="s">
        <v>12</v>
      </c>
      <c r="AD4" s="77" t="s">
        <v>13</v>
      </c>
      <c r="AE4" s="76" t="s">
        <v>12</v>
      </c>
      <c r="AF4" s="77" t="s">
        <v>13</v>
      </c>
      <c r="AG4" s="76" t="s">
        <v>12</v>
      </c>
      <c r="AH4" s="77" t="s">
        <v>13</v>
      </c>
      <c r="AI4" s="67" t="n"/>
      <c r="AJ4" s="67" t="s">
        <v>20</v>
      </c>
      <c r="AK4" s="68" t="s">
        <v>15</v>
      </c>
      <c r="AL4" s="67" t="s">
        <v>16</v>
      </c>
      <c r="AM4" s="67" t="s">
        <v>17</v>
      </c>
      <c r="AN4" s="69" t="s">
        <v>18</v>
      </c>
      <c r="AP4" s="3" t="n"/>
      <c r="AQ4" s="161">
        <f>+COUNTIF(AQ5:AQ97,"Error")</f>
        <v/>
      </c>
      <c r="AR4" s="161">
        <f>+COUNTIF(AR5:AR97,"Error")</f>
        <v/>
      </c>
      <c r="AS4" s="161" t="s">
        <v>21</v>
      </c>
      <c r="AT4" s="161" t="s">
        <v>22</v>
      </c>
      <c r="AU4" s="161" t="s">
        <v>23</v>
      </c>
      <c r="AV4" s="161" t="s">
        <v>24</v>
      </c>
      <c r="AW4" s="161" t="s">
        <v>25</v>
      </c>
    </row>
    <row customHeight="1" ht="12.95" r="5" s="172" spans="1:49">
      <c r="B5" s="5" t="s">
        <v>26</v>
      </c>
      <c r="C5" s="62" t="s">
        <v>27</v>
      </c>
      <c r="D5" s="63" t="n">
        <v>366</v>
      </c>
      <c r="E5" s="153" t="n">
        <v>3990</v>
      </c>
      <c r="F5" s="145" t="n">
        <v>1</v>
      </c>
      <c r="G5" s="153" t="n">
        <v>3990</v>
      </c>
      <c r="H5" s="145" t="n">
        <v>2</v>
      </c>
      <c r="I5" s="146" t="n">
        <v>3990</v>
      </c>
      <c r="J5" s="147" t="n">
        <v>1</v>
      </c>
      <c r="K5" s="148" t="s"/>
      <c r="L5" s="149" t="s"/>
      <c r="M5" s="148" t="s">
        <v>28</v>
      </c>
      <c r="N5" s="149" t="s"/>
      <c r="O5" s="148" t="n">
        <v>3990</v>
      </c>
      <c r="P5" s="149" t="s"/>
      <c r="Q5" s="145" t="n">
        <v>8990</v>
      </c>
      <c r="R5" s="145" t="n">
        <v>1</v>
      </c>
      <c r="S5" s="153" t="n">
        <v>8990</v>
      </c>
      <c r="T5" s="145" t="n">
        <v>1</v>
      </c>
      <c r="U5" s="146" t="n">
        <v>0</v>
      </c>
      <c r="V5" s="147" t="n">
        <v>2</v>
      </c>
      <c r="W5" s="153" t="s"/>
      <c r="X5" s="153" t="s"/>
      <c r="Y5" s="153" t="s">
        <v>29</v>
      </c>
      <c r="Z5" s="145" t="s"/>
      <c r="AA5" s="146" t="n">
        <v>8990</v>
      </c>
      <c r="AB5" s="152" t="s"/>
      <c r="AC5" s="148" t="n">
        <v>11490</v>
      </c>
      <c r="AD5" s="149" t="n">
        <v>6</v>
      </c>
      <c r="AE5" s="148" t="n">
        <v>10490</v>
      </c>
      <c r="AF5" s="149" t="n">
        <v>4</v>
      </c>
      <c r="AG5" s="148" t="n">
        <v>10990</v>
      </c>
      <c r="AH5" s="149" t="n">
        <v>1</v>
      </c>
      <c r="AI5" s="145" t="s"/>
      <c r="AJ5" s="153" t="s"/>
      <c r="AK5" s="153" t="s">
        <v>30</v>
      </c>
      <c r="AL5" s="145" t="s"/>
      <c r="AM5" s="146" t="n">
        <v>10490</v>
      </c>
      <c r="AN5" s="152" t="n">
        <v>10490</v>
      </c>
      <c r="AO5" s="142" t="s"/>
      <c r="AP5" s="83" t="n"/>
      <c r="AQ5" s="83" t="n"/>
      <c r="AR5" s="83">
        <f>+IF(IF(AN5="",AC5,AN5)-IF(AB5="",Q5,AB5)&lt;1000,"Error","")</f>
        <v/>
      </c>
      <c r="AS5" s="161">
        <f>IFERROR(IF(AV5&lt;=AU5,(AU5-AV5)+2000,0),0)</f>
        <v/>
      </c>
      <c r="AT5" s="161">
        <f>IFERROR(IF(AW5&lt;=AV5,(AV5-AW5)+1000,0),0)</f>
        <v/>
      </c>
      <c r="AU5" s="161">
        <f>IF(P5&lt;&gt;"",P5,O5)</f>
        <v/>
      </c>
      <c r="AV5" s="161">
        <f>IF(AB5&lt;&gt;"",AB5,AA5)</f>
        <v/>
      </c>
      <c r="AW5" s="161">
        <f>IF(AN5&lt;&gt;"",AN5,AM5)</f>
        <v/>
      </c>
    </row>
    <row customHeight="1" ht="12.95" r="6" s="172" spans="1:49">
      <c r="B6" s="5" t="s">
        <v>31</v>
      </c>
      <c r="C6" s="62" t="s">
        <v>27</v>
      </c>
      <c r="D6" s="63" t="n">
        <v>337</v>
      </c>
      <c r="E6" s="153" t="n">
        <v>3990</v>
      </c>
      <c r="F6" s="145" t="n">
        <v>1</v>
      </c>
      <c r="G6" s="153" t="n">
        <v>3990</v>
      </c>
      <c r="H6" s="145" t="n">
        <v>2</v>
      </c>
      <c r="I6" s="146" t="n">
        <v>3990</v>
      </c>
      <c r="J6" s="147" t="n">
        <v>1</v>
      </c>
      <c r="K6" s="148" t="s"/>
      <c r="L6" s="149" t="s"/>
      <c r="M6" s="148" t="s">
        <v>28</v>
      </c>
      <c r="N6" s="149" t="s"/>
      <c r="O6" s="148" t="n">
        <v>3990</v>
      </c>
      <c r="P6" s="149" t="s"/>
      <c r="Q6" s="145" t="n">
        <v>8990</v>
      </c>
      <c r="R6" s="145" t="n">
        <v>1</v>
      </c>
      <c r="S6" s="153" t="n">
        <v>8990</v>
      </c>
      <c r="T6" s="145" t="n">
        <v>1</v>
      </c>
      <c r="U6" s="146" t="n">
        <v>0</v>
      </c>
      <c r="V6" s="147" t="n">
        <v>1</v>
      </c>
      <c r="W6" s="153" t="s"/>
      <c r="X6" s="153" t="s"/>
      <c r="Y6" s="153" t="s">
        <v>29</v>
      </c>
      <c r="Z6" s="145" t="s"/>
      <c r="AA6" s="146" t="n">
        <v>8990</v>
      </c>
      <c r="AB6" s="152" t="s"/>
      <c r="AC6" s="148" t="n">
        <v>11490</v>
      </c>
      <c r="AD6" s="149" t="n">
        <v>6</v>
      </c>
      <c r="AE6" s="148" t="n">
        <v>9990</v>
      </c>
      <c r="AF6" s="149" t="n">
        <v>4</v>
      </c>
      <c r="AG6" s="148" t="n">
        <v>10990</v>
      </c>
      <c r="AH6" s="149" t="n">
        <v>1</v>
      </c>
      <c r="AI6" s="145" t="s"/>
      <c r="AJ6" s="153" t="s"/>
      <c r="AK6" s="153" t="s">
        <v>30</v>
      </c>
      <c r="AL6" s="145" t="s"/>
      <c r="AM6" s="146" t="n">
        <v>9990</v>
      </c>
      <c r="AN6" s="152" t="n">
        <v>9990</v>
      </c>
      <c r="AO6" s="142" t="s"/>
      <c r="AP6" s="83" t="n"/>
      <c r="AQ6" s="83" t="n"/>
      <c r="AR6" s="83">
        <f>+IF(IF(AN6="",AC6,AN6)-IF(AB6="",Q6,AB6)&lt;1000,"Error","")</f>
        <v/>
      </c>
      <c r="AS6" s="161">
        <f>IFERROR(IF(AV6&lt;=AU6,(AU6-AV6)+2000,0),0)</f>
        <v/>
      </c>
      <c r="AT6" s="161">
        <f>IFERROR(IF(AW6&lt;=AV6,(AV6-AW6)+1000,0),0)</f>
        <v/>
      </c>
      <c r="AU6" s="161">
        <f>IF(P6&lt;&gt;"",P6,O6)</f>
        <v/>
      </c>
      <c r="AV6" s="161">
        <f>IF(AB6&lt;&gt;"",AB6,AA6)</f>
        <v/>
      </c>
      <c r="AW6" s="161">
        <f>IF(AN6&lt;&gt;"",AN6,AM6)</f>
        <v/>
      </c>
    </row>
    <row customHeight="1" ht="12.95" r="7" s="172" spans="1:49">
      <c r="B7" s="5" t="s">
        <v>32</v>
      </c>
      <c r="C7" s="62" t="s">
        <v>27</v>
      </c>
      <c r="D7" s="63" t="n">
        <v>354</v>
      </c>
      <c r="E7" s="153" t="n">
        <v>3990</v>
      </c>
      <c r="F7" s="145" t="n">
        <v>1</v>
      </c>
      <c r="G7" s="153" t="n">
        <v>3990</v>
      </c>
      <c r="H7" s="145" t="n">
        <v>2</v>
      </c>
      <c r="I7" s="146" t="n">
        <v>3990</v>
      </c>
      <c r="J7" s="147" t="n">
        <v>1</v>
      </c>
      <c r="K7" s="148" t="s"/>
      <c r="L7" s="149" t="s"/>
      <c r="M7" s="148" t="s">
        <v>28</v>
      </c>
      <c r="N7" s="149" t="s"/>
      <c r="O7" s="148" t="n">
        <v>3990</v>
      </c>
      <c r="P7" s="149" t="s"/>
      <c r="Q7" s="145" t="n">
        <v>8990</v>
      </c>
      <c r="R7" s="145" t="n">
        <v>1</v>
      </c>
      <c r="S7" s="153" t="n">
        <v>8990</v>
      </c>
      <c r="T7" s="145" t="n">
        <v>1</v>
      </c>
      <c r="U7" s="146" t="n">
        <v>0</v>
      </c>
      <c r="V7" s="147" t="n">
        <v>1</v>
      </c>
      <c r="W7" s="153" t="s"/>
      <c r="X7" s="153" t="s"/>
      <c r="Y7" s="153" t="s">
        <v>29</v>
      </c>
      <c r="Z7" s="145" t="s"/>
      <c r="AA7" s="146" t="n">
        <v>8990</v>
      </c>
      <c r="AB7" s="152" t="s"/>
      <c r="AC7" s="148" t="n">
        <v>11490</v>
      </c>
      <c r="AD7" s="149" t="n">
        <v>6</v>
      </c>
      <c r="AE7" s="148" t="n">
        <v>9990</v>
      </c>
      <c r="AF7" s="149" t="n">
        <v>4</v>
      </c>
      <c r="AG7" s="148" t="n">
        <v>10990</v>
      </c>
      <c r="AH7" s="149" t="n">
        <v>1</v>
      </c>
      <c r="AI7" s="145" t="s"/>
      <c r="AJ7" s="153" t="s"/>
      <c r="AK7" s="153" t="s">
        <v>30</v>
      </c>
      <c r="AL7" s="145" t="s"/>
      <c r="AM7" s="146" t="n">
        <v>9990</v>
      </c>
      <c r="AN7" s="152" t="n">
        <v>9990</v>
      </c>
      <c r="AO7" s="142" t="s"/>
      <c r="AP7" s="83" t="n"/>
      <c r="AQ7" s="83" t="n"/>
      <c r="AR7" s="83">
        <f>+IF(IF(AN7="",AC7,AN7)-IF(AB7="",Q7,AB7)&lt;1000,"Error","")</f>
        <v/>
      </c>
      <c r="AS7" s="161">
        <f>IFERROR(IF(AV7&lt;=AU7,(AU7-AV7)+2000,0),0)</f>
        <v/>
      </c>
      <c r="AT7" s="161">
        <f>IFERROR(IF(AW7&lt;=AV7,(AV7-AW7)+1000,0),0)</f>
        <v/>
      </c>
      <c r="AU7" s="161">
        <f>IF(P7&lt;&gt;"",P7,O7)</f>
        <v/>
      </c>
      <c r="AV7" s="161">
        <f>IF(AB7&lt;&gt;"",AB7,AA7)</f>
        <v/>
      </c>
      <c r="AW7" s="161">
        <f>IF(AN7&lt;&gt;"",AN7,AM7)</f>
        <v/>
      </c>
    </row>
    <row customHeight="1" ht="12.95" r="8" s="172" spans="1:49">
      <c r="B8" s="5" t="s">
        <v>33</v>
      </c>
      <c r="C8" s="62" t="s">
        <v>27</v>
      </c>
      <c r="D8" s="63" t="n">
        <v>344</v>
      </c>
      <c r="E8" s="153" t="n">
        <v>3990</v>
      </c>
      <c r="F8" s="145" t="n">
        <v>1</v>
      </c>
      <c r="G8" s="153" t="n">
        <v>3990</v>
      </c>
      <c r="H8" s="145" t="n">
        <v>2</v>
      </c>
      <c r="I8" s="146" t="n">
        <v>3990</v>
      </c>
      <c r="J8" s="147" t="n">
        <v>1</v>
      </c>
      <c r="K8" s="148" t="s"/>
      <c r="L8" s="149" t="s"/>
      <c r="M8" s="148" t="s">
        <v>28</v>
      </c>
      <c r="N8" s="149" t="s"/>
      <c r="O8" s="148" t="n">
        <v>3990</v>
      </c>
      <c r="P8" s="149" t="s"/>
      <c r="Q8" s="145" t="n">
        <v>8990</v>
      </c>
      <c r="R8" s="145" t="n">
        <v>1</v>
      </c>
      <c r="S8" s="153" t="n">
        <v>8990</v>
      </c>
      <c r="T8" s="145" t="n">
        <v>1</v>
      </c>
      <c r="U8" s="146" t="n">
        <v>0</v>
      </c>
      <c r="V8" s="147" t="n">
        <v>1</v>
      </c>
      <c r="W8" s="153" t="s"/>
      <c r="X8" s="153" t="s"/>
      <c r="Y8" s="153" t="s">
        <v>29</v>
      </c>
      <c r="Z8" s="145" t="s"/>
      <c r="AA8" s="146" t="n">
        <v>8990</v>
      </c>
      <c r="AB8" s="152" t="s"/>
      <c r="AC8" s="148" t="n">
        <v>11490</v>
      </c>
      <c r="AD8" s="149" t="n">
        <v>6</v>
      </c>
      <c r="AE8" s="148" t="n">
        <v>9990</v>
      </c>
      <c r="AF8" s="149" t="n">
        <v>4</v>
      </c>
      <c r="AG8" s="148" t="n">
        <v>10990</v>
      </c>
      <c r="AH8" s="149" t="n">
        <v>1</v>
      </c>
      <c r="AI8" s="145" t="s"/>
      <c r="AJ8" s="153" t="s"/>
      <c r="AK8" s="153" t="s">
        <v>30</v>
      </c>
      <c r="AL8" s="145" t="s"/>
      <c r="AM8" s="146" t="n">
        <v>9990</v>
      </c>
      <c r="AN8" s="152" t="n">
        <v>9990</v>
      </c>
      <c r="AO8" s="142" t="s"/>
      <c r="AP8" s="83" t="n"/>
      <c r="AQ8" s="83" t="n"/>
      <c r="AR8" s="83">
        <f>+IF(IF(AN8="",AC8,AN8)-IF(AB8="",Q8,AB8)&lt;1000,"Error","")</f>
        <v/>
      </c>
      <c r="AS8" s="161">
        <f>IFERROR(IF(AV8&lt;=AU8,(AU8-AV8)+2000,0),0)</f>
        <v/>
      </c>
      <c r="AT8" s="161">
        <f>IFERROR(IF(AW8&lt;=AV8,(AV8-AW8)+1000,0),0)</f>
        <v/>
      </c>
      <c r="AU8" s="161">
        <f>IF(P8&lt;&gt;"",P8,O8)</f>
        <v/>
      </c>
      <c r="AV8" s="161">
        <f>IF(AB8&lt;&gt;"",AB8,AA8)</f>
        <v/>
      </c>
      <c r="AW8" s="161">
        <f>IF(AN8&lt;&gt;"",AN8,AM8)</f>
        <v/>
      </c>
    </row>
    <row customHeight="1" ht="12.95" r="9" s="172" spans="1:49">
      <c r="B9" s="5" t="s">
        <v>34</v>
      </c>
      <c r="C9" s="62" t="s">
        <v>27</v>
      </c>
      <c r="D9" s="63" t="n">
        <v>314</v>
      </c>
      <c r="E9" s="153" t="n">
        <v>3990</v>
      </c>
      <c r="F9" s="145" t="n">
        <v>1</v>
      </c>
      <c r="G9" s="153" t="n">
        <v>3990</v>
      </c>
      <c r="H9" s="145" t="n">
        <v>2</v>
      </c>
      <c r="I9" s="146" t="n">
        <v>3990</v>
      </c>
      <c r="J9" s="147" t="n">
        <v>1</v>
      </c>
      <c r="K9" s="148" t="s"/>
      <c r="L9" s="149" t="s"/>
      <c r="M9" s="148" t="s">
        <v>28</v>
      </c>
      <c r="N9" s="149" t="s"/>
      <c r="O9" s="148" t="n">
        <v>3990</v>
      </c>
      <c r="P9" s="149" t="s"/>
      <c r="Q9" s="145" t="n">
        <v>8990</v>
      </c>
      <c r="R9" s="145" t="n">
        <v>1</v>
      </c>
      <c r="S9" s="153" t="n">
        <v>8990</v>
      </c>
      <c r="T9" s="145" t="n">
        <v>1</v>
      </c>
      <c r="U9" s="146" t="n">
        <v>0</v>
      </c>
      <c r="V9" s="147" t="n">
        <v>1</v>
      </c>
      <c r="W9" s="153" t="s"/>
      <c r="X9" s="153" t="s"/>
      <c r="Y9" s="153" t="s">
        <v>29</v>
      </c>
      <c r="Z9" s="145" t="s"/>
      <c r="AA9" s="146" t="n">
        <v>8990</v>
      </c>
      <c r="AB9" s="152" t="s"/>
      <c r="AC9" s="148" t="n">
        <v>11490</v>
      </c>
      <c r="AD9" s="149" t="n">
        <v>6</v>
      </c>
      <c r="AE9" s="148" t="n">
        <v>9990</v>
      </c>
      <c r="AF9" s="149" t="n">
        <v>2</v>
      </c>
      <c r="AG9" s="148" t="n">
        <v>10990</v>
      </c>
      <c r="AH9" s="149" t="n">
        <v>1</v>
      </c>
      <c r="AI9" s="145" t="s"/>
      <c r="AJ9" s="153" t="s"/>
      <c r="AK9" s="153" t="s">
        <v>30</v>
      </c>
      <c r="AL9" s="145" t="s"/>
      <c r="AM9" s="146" t="n">
        <v>9990</v>
      </c>
      <c r="AN9" s="152" t="n">
        <v>9990</v>
      </c>
      <c r="AO9" s="142" t="s"/>
      <c r="AP9" s="83" t="n"/>
      <c r="AQ9" s="83" t="n"/>
      <c r="AR9" s="83">
        <f>+IF(IF(AN9="",AC9,AN9)-IF(AB9="",Q9,AB9)&lt;1000,"Error","")</f>
        <v/>
      </c>
      <c r="AS9" s="161">
        <f>IFERROR(IF(AV9&lt;=AU9,(AU9-AV9)+2000,0),0)</f>
        <v/>
      </c>
      <c r="AT9" s="161">
        <f>IFERROR(IF(AW9&lt;=AV9,(AV9-AW9)+1000,0),0)</f>
        <v/>
      </c>
      <c r="AU9" s="161">
        <f>IF(P9&lt;&gt;"",P9,O9)</f>
        <v/>
      </c>
      <c r="AV9" s="161">
        <f>IF(AB9&lt;&gt;"",AB9,AA9)</f>
        <v/>
      </c>
      <c r="AW9" s="161">
        <f>IF(AN9&lt;&gt;"",AN9,AM9)</f>
        <v/>
      </c>
    </row>
    <row customHeight="1" ht="12.95" r="10" s="172" spans="1:49">
      <c r="B10" s="5" t="s">
        <v>35</v>
      </c>
      <c r="C10" s="62" t="s">
        <v>27</v>
      </c>
      <c r="D10" s="63" t="n">
        <v>356</v>
      </c>
      <c r="E10" s="153" t="n">
        <v>3990</v>
      </c>
      <c r="F10" s="145" t="n">
        <v>1</v>
      </c>
      <c r="G10" s="153" t="n">
        <v>3990</v>
      </c>
      <c r="H10" s="145" t="n">
        <v>2</v>
      </c>
      <c r="I10" s="146" t="n">
        <v>4490</v>
      </c>
      <c r="J10" s="147" t="n">
        <v>1</v>
      </c>
      <c r="K10" s="148" t="s"/>
      <c r="L10" s="149" t="s"/>
      <c r="M10" s="148" t="s">
        <v>29</v>
      </c>
      <c r="N10" s="149" t="s"/>
      <c r="O10" s="148" t="n">
        <v>4490</v>
      </c>
      <c r="P10" s="149" t="s"/>
      <c r="Q10" s="145" t="n">
        <v>8990</v>
      </c>
      <c r="R10" s="145" t="n">
        <v>1</v>
      </c>
      <c r="S10" s="153" t="n">
        <v>8990</v>
      </c>
      <c r="T10" s="145" t="n">
        <v>1</v>
      </c>
      <c r="U10" s="146" t="n">
        <v>0</v>
      </c>
      <c r="V10" s="147" t="n">
        <v>1</v>
      </c>
      <c r="W10" s="153" t="s"/>
      <c r="X10" s="153" t="s"/>
      <c r="Y10" s="153" t="s">
        <v>29</v>
      </c>
      <c r="Z10" s="145" t="s"/>
      <c r="AA10" s="146" t="n">
        <v>8990</v>
      </c>
      <c r="AB10" s="152" t="s"/>
      <c r="AC10" s="148" t="n">
        <v>10990</v>
      </c>
      <c r="AD10" s="149" t="n">
        <v>6</v>
      </c>
      <c r="AE10" s="148" t="n">
        <v>9990</v>
      </c>
      <c r="AF10" s="149" t="n">
        <v>1</v>
      </c>
      <c r="AG10" s="148" t="n">
        <v>10990</v>
      </c>
      <c r="AH10" s="149" t="n">
        <v>1</v>
      </c>
      <c r="AI10" s="145" t="s"/>
      <c r="AJ10" s="153" t="s"/>
      <c r="AK10" s="153" t="s">
        <v>30</v>
      </c>
      <c r="AL10" s="145" t="s"/>
      <c r="AM10" s="146" t="n">
        <v>9990</v>
      </c>
      <c r="AN10" s="152" t="n">
        <v>9990</v>
      </c>
      <c r="AO10" s="142" t="s"/>
      <c r="AP10" s="83" t="n"/>
      <c r="AQ10" s="83" t="n"/>
      <c r="AR10" s="83">
        <f>+IF(IF(AN10="",AC10,AN10)-IF(AB10="",Q10,AB10)&lt;1000,"Error","")</f>
        <v/>
      </c>
      <c r="AS10" s="161">
        <f>IFERROR(IF(AV10&lt;=AU10,(AU10-AV10)+2000,0),0)</f>
        <v/>
      </c>
      <c r="AT10" s="161">
        <f>IFERROR(IF(AW10&lt;=AV10,(AV10-AW10)+1000,0),0)</f>
        <v/>
      </c>
      <c r="AU10" s="161">
        <f>IF(P10&lt;&gt;"",P10,O10)</f>
        <v/>
      </c>
      <c r="AV10" s="161">
        <f>IF(AB10&lt;&gt;"",AB10,AA10)</f>
        <v/>
      </c>
      <c r="AW10" s="161">
        <f>IF(AN10&lt;&gt;"",AN10,AM10)</f>
        <v/>
      </c>
    </row>
    <row customHeight="1" ht="12.95" r="11" s="172" spans="1:49">
      <c r="B11" s="5" t="s">
        <v>36</v>
      </c>
      <c r="C11" s="62" t="s">
        <v>27</v>
      </c>
      <c r="D11" s="63" t="n">
        <v>332</v>
      </c>
      <c r="E11" s="153" t="n">
        <v>3990</v>
      </c>
      <c r="F11" s="145" t="n">
        <v>1</v>
      </c>
      <c r="G11" s="153" t="n">
        <v>3990</v>
      </c>
      <c r="H11" s="145" t="n">
        <v>2</v>
      </c>
      <c r="I11" s="146" t="n">
        <v>3990</v>
      </c>
      <c r="J11" s="147" t="n">
        <v>1</v>
      </c>
      <c r="K11" s="148" t="s"/>
      <c r="L11" s="149" t="s"/>
      <c r="M11" s="148" t="s">
        <v>28</v>
      </c>
      <c r="N11" s="149" t="s"/>
      <c r="O11" s="148" t="n">
        <v>3990</v>
      </c>
      <c r="P11" s="149" t="s"/>
      <c r="Q11" s="145" t="n">
        <v>8990</v>
      </c>
      <c r="R11" s="145" t="n">
        <v>1</v>
      </c>
      <c r="S11" s="153" t="n">
        <v>8990</v>
      </c>
      <c r="T11" s="145" t="n">
        <v>1</v>
      </c>
      <c r="U11" s="146" t="n">
        <v>0</v>
      </c>
      <c r="V11" s="147" t="n">
        <v>1</v>
      </c>
      <c r="W11" s="153" t="s"/>
      <c r="X11" s="153" t="s"/>
      <c r="Y11" s="153" t="s">
        <v>29</v>
      </c>
      <c r="Z11" s="145" t="s"/>
      <c r="AA11" s="146" t="n">
        <v>8990</v>
      </c>
      <c r="AB11" s="152" t="s"/>
      <c r="AC11" s="148" t="n">
        <v>10990</v>
      </c>
      <c r="AD11" s="149" t="n">
        <v>6</v>
      </c>
      <c r="AE11" s="148" t="n">
        <v>9990</v>
      </c>
      <c r="AF11" s="149" t="n">
        <v>1</v>
      </c>
      <c r="AG11" s="148" t="n">
        <v>10990</v>
      </c>
      <c r="AH11" s="149" t="n">
        <v>1</v>
      </c>
      <c r="AI11" s="145" t="s"/>
      <c r="AJ11" s="153" t="s"/>
      <c r="AK11" s="153" t="s">
        <v>30</v>
      </c>
      <c r="AL11" s="145" t="s"/>
      <c r="AM11" s="146" t="n">
        <v>9990</v>
      </c>
      <c r="AN11" s="152" t="n">
        <v>9990</v>
      </c>
      <c r="AO11" s="142" t="s"/>
      <c r="AP11" s="83" t="n"/>
      <c r="AQ11" s="83" t="n"/>
      <c r="AR11" s="83">
        <f>+IF(IF(AN11="",AC11,AN11)-IF(AB11="",Q11,AB11)&lt;1000,"Error","")</f>
        <v/>
      </c>
      <c r="AS11" s="161">
        <f>IFERROR(IF(AV11&lt;=AU11,(AU11-AV11)+2000,0),0)</f>
        <v/>
      </c>
      <c r="AT11" s="161">
        <f>IFERROR(IF(AW11&lt;=AV11,(AV11-AW11)+1000,0),0)</f>
        <v/>
      </c>
      <c r="AU11" s="161">
        <f>IF(P11&lt;&gt;"",P11,O11)</f>
        <v/>
      </c>
      <c r="AV11" s="161">
        <f>IF(AB11&lt;&gt;"",AB11,AA11)</f>
        <v/>
      </c>
      <c r="AW11" s="161">
        <f>IF(AN11&lt;&gt;"",AN11,AM11)</f>
        <v/>
      </c>
    </row>
    <row customHeight="1" ht="12.95" r="12" s="172" spans="1:49">
      <c r="B12" s="5" t="s">
        <v>37</v>
      </c>
      <c r="C12" s="62" t="s">
        <v>27</v>
      </c>
      <c r="D12" s="63" t="n">
        <v>369</v>
      </c>
      <c r="E12" s="153" t="n">
        <v>3990</v>
      </c>
      <c r="F12" s="145" t="n">
        <v>1</v>
      </c>
      <c r="G12" s="153" t="n">
        <v>3990</v>
      </c>
      <c r="H12" s="145" t="n">
        <v>2</v>
      </c>
      <c r="I12" s="146" t="n">
        <v>3990</v>
      </c>
      <c r="J12" s="147" t="n">
        <v>1</v>
      </c>
      <c r="K12" s="148" t="s"/>
      <c r="L12" s="149" t="s"/>
      <c r="M12" s="148" t="s">
        <v>28</v>
      </c>
      <c r="N12" s="149" t="s"/>
      <c r="O12" s="148" t="n">
        <v>3990</v>
      </c>
      <c r="P12" s="149" t="s"/>
      <c r="Q12" s="145" t="n">
        <v>8990</v>
      </c>
      <c r="R12" s="145" t="n">
        <v>1</v>
      </c>
      <c r="S12" s="153" t="n">
        <v>8990</v>
      </c>
      <c r="T12" s="145" t="n">
        <v>1</v>
      </c>
      <c r="U12" s="146" t="n">
        <v>0</v>
      </c>
      <c r="V12" s="147" t="n">
        <v>1</v>
      </c>
      <c r="W12" s="153" t="s"/>
      <c r="X12" s="153" t="s"/>
      <c r="Y12" s="153" t="s">
        <v>29</v>
      </c>
      <c r="Z12" s="145" t="s"/>
      <c r="AA12" s="146" t="n">
        <v>8990</v>
      </c>
      <c r="AB12" s="152" t="s"/>
      <c r="AC12" s="148" t="n">
        <v>10990</v>
      </c>
      <c r="AD12" s="149" t="n">
        <v>6</v>
      </c>
      <c r="AE12" s="148" t="n">
        <v>9990</v>
      </c>
      <c r="AF12" s="149" t="n">
        <v>1</v>
      </c>
      <c r="AG12" s="148" t="n">
        <v>10990</v>
      </c>
      <c r="AH12" s="149" t="n">
        <v>1</v>
      </c>
      <c r="AI12" s="145" t="s"/>
      <c r="AJ12" s="153" t="s"/>
      <c r="AK12" s="153" t="s">
        <v>30</v>
      </c>
      <c r="AL12" s="145" t="s"/>
      <c r="AM12" s="146" t="n">
        <v>9990</v>
      </c>
      <c r="AN12" s="152" t="n">
        <v>9990</v>
      </c>
      <c r="AO12" s="142" t="s"/>
      <c r="AP12" s="83" t="n"/>
      <c r="AQ12" s="83" t="n"/>
      <c r="AR12" s="83">
        <f>+IF(IF(AN12="",AC12,AN12)-IF(AB12="",Q12,AB12)&lt;1000,"Error","")</f>
        <v/>
      </c>
      <c r="AS12" s="161">
        <f>IFERROR(IF(AV12&lt;=AU12,(AU12-AV12)+2000,0),0)</f>
        <v/>
      </c>
      <c r="AT12" s="161">
        <f>IFERROR(IF(AW12&lt;=AV12,(AV12-AW12)+1000,0),0)</f>
        <v/>
      </c>
      <c r="AU12" s="161">
        <f>IF(P12&lt;&gt;"",P12,O12)</f>
        <v/>
      </c>
      <c r="AV12" s="161">
        <f>IF(AB12&lt;&gt;"",AB12,AA12)</f>
        <v/>
      </c>
      <c r="AW12" s="161">
        <f>IF(AN12&lt;&gt;"",AN12,AM12)</f>
        <v/>
      </c>
    </row>
    <row customHeight="1" ht="12.95" r="13" s="172" spans="1:49">
      <c r="B13" s="5" t="s">
        <v>38</v>
      </c>
      <c r="C13" s="62" t="s">
        <v>27</v>
      </c>
      <c r="D13" s="63" t="n">
        <v>355</v>
      </c>
      <c r="E13" s="153" t="n">
        <v>3990</v>
      </c>
      <c r="F13" s="145" t="n">
        <v>1</v>
      </c>
      <c r="G13" s="153" t="n">
        <v>3990</v>
      </c>
      <c r="H13" s="145" t="n">
        <v>2</v>
      </c>
      <c r="I13" s="146" t="n">
        <v>4490</v>
      </c>
      <c r="J13" s="147" t="n">
        <v>1</v>
      </c>
      <c r="K13" s="148" t="s"/>
      <c r="L13" s="149" t="s"/>
      <c r="M13" s="148" t="s">
        <v>29</v>
      </c>
      <c r="N13" s="149" t="s"/>
      <c r="O13" s="148" t="n">
        <v>4490</v>
      </c>
      <c r="P13" s="149" t="s"/>
      <c r="Q13" s="145" t="n">
        <v>8990</v>
      </c>
      <c r="R13" s="145" t="n">
        <v>1</v>
      </c>
      <c r="S13" s="153" t="n">
        <v>8990</v>
      </c>
      <c r="T13" s="145" t="n">
        <v>1</v>
      </c>
      <c r="U13" s="146" t="n">
        <v>0</v>
      </c>
      <c r="V13" s="147" t="n">
        <v>2</v>
      </c>
      <c r="W13" s="153" t="s"/>
      <c r="X13" s="153" t="s"/>
      <c r="Y13" s="153" t="s">
        <v>29</v>
      </c>
      <c r="Z13" s="145" t="s"/>
      <c r="AA13" s="146" t="n">
        <v>8990</v>
      </c>
      <c r="AB13" s="152" t="s"/>
      <c r="AC13" s="148" t="n">
        <v>11490</v>
      </c>
      <c r="AD13" s="149" t="n">
        <v>6</v>
      </c>
      <c r="AE13" s="148" t="n">
        <v>9990</v>
      </c>
      <c r="AF13" s="149" t="n">
        <v>4</v>
      </c>
      <c r="AG13" s="148" t="n">
        <v>10990</v>
      </c>
      <c r="AH13" s="149" t="n">
        <v>2</v>
      </c>
      <c r="AI13" s="145" t="s"/>
      <c r="AJ13" s="153" t="s"/>
      <c r="AK13" s="153" t="s">
        <v>30</v>
      </c>
      <c r="AL13" s="145" t="s"/>
      <c r="AM13" s="146" t="n">
        <v>9990</v>
      </c>
      <c r="AN13" s="152" t="n">
        <v>9990</v>
      </c>
      <c r="AO13" s="142" t="s"/>
      <c r="AP13" s="83" t="n"/>
      <c r="AQ13" s="83" t="n"/>
      <c r="AR13" s="83">
        <f>+IF(IF(AN13="",AC13,AN13)-IF(AB13="",Q13,AB13)&lt;1000,"Error","")</f>
        <v/>
      </c>
      <c r="AS13" s="161">
        <f>IFERROR(IF(AV13&lt;=AU13,(AU13-AV13)+2000,0),0)</f>
        <v/>
      </c>
      <c r="AT13" s="161">
        <f>IFERROR(IF(AW13&lt;=AV13,(AV13-AW13)+1000,0),0)</f>
        <v/>
      </c>
      <c r="AU13" s="161">
        <f>IF(P13&lt;&gt;"",P13,O13)</f>
        <v/>
      </c>
      <c r="AV13" s="161">
        <f>IF(AB13&lt;&gt;"",AB13,AA13)</f>
        <v/>
      </c>
      <c r="AW13" s="161">
        <f>IF(AN13&lt;&gt;"",AN13,AM13)</f>
        <v/>
      </c>
    </row>
    <row customHeight="1" ht="12.95" r="14" s="172" spans="1:49">
      <c r="B14" s="5" t="s">
        <v>39</v>
      </c>
      <c r="C14" s="62" t="s">
        <v>27</v>
      </c>
      <c r="D14" s="63" t="n">
        <v>351</v>
      </c>
      <c r="E14" s="153" t="n">
        <v>3990</v>
      </c>
      <c r="F14" s="145" t="n">
        <v>1</v>
      </c>
      <c r="G14" s="153" t="n">
        <v>3990</v>
      </c>
      <c r="H14" s="145" t="n">
        <v>2</v>
      </c>
      <c r="I14" s="146" t="n">
        <v>3990</v>
      </c>
      <c r="J14" s="147" t="n">
        <v>1</v>
      </c>
      <c r="K14" s="148" t="s"/>
      <c r="L14" s="149" t="s"/>
      <c r="M14" s="148" t="s">
        <v>28</v>
      </c>
      <c r="N14" s="149" t="s"/>
      <c r="O14" s="148" t="n">
        <v>3990</v>
      </c>
      <c r="P14" s="149" t="s"/>
      <c r="Q14" s="145" t="n">
        <v>8990</v>
      </c>
      <c r="R14" s="145" t="n">
        <v>1</v>
      </c>
      <c r="S14" s="153" t="n">
        <v>8990</v>
      </c>
      <c r="T14" s="145" t="n">
        <v>1</v>
      </c>
      <c r="U14" s="146" t="n">
        <v>0</v>
      </c>
      <c r="V14" s="147" t="n">
        <v>1</v>
      </c>
      <c r="W14" s="153" t="s"/>
      <c r="X14" s="153" t="s"/>
      <c r="Y14" s="153" t="s">
        <v>29</v>
      </c>
      <c r="Z14" s="145" t="s"/>
      <c r="AA14" s="146" t="n">
        <v>8990</v>
      </c>
      <c r="AB14" s="152" t="s"/>
      <c r="AC14" s="148" t="n">
        <v>10990</v>
      </c>
      <c r="AD14" s="149" t="n">
        <v>6</v>
      </c>
      <c r="AE14" s="148" t="n">
        <v>9990</v>
      </c>
      <c r="AF14" s="149" t="n">
        <v>2</v>
      </c>
      <c r="AG14" s="148" t="n">
        <v>10990</v>
      </c>
      <c r="AH14" s="149" t="n">
        <v>1</v>
      </c>
      <c r="AI14" s="145" t="s"/>
      <c r="AJ14" s="153" t="s"/>
      <c r="AK14" s="153" t="s">
        <v>30</v>
      </c>
      <c r="AL14" s="145" t="s"/>
      <c r="AM14" s="146" t="n">
        <v>9990</v>
      </c>
      <c r="AN14" s="152" t="n">
        <v>9990</v>
      </c>
      <c r="AO14" s="142" t="s"/>
      <c r="AP14" s="83" t="n"/>
      <c r="AQ14" s="83" t="n"/>
      <c r="AR14" s="83">
        <f>+IF(IF(AN14="",AC14,AN14)-IF(AB14="",Q14,AB14)&lt;1000,"Error","")</f>
        <v/>
      </c>
      <c r="AS14" s="161">
        <f>IFERROR(IF(AV14&lt;=AU14,(AU14-AV14)+2000,0),0)</f>
        <v/>
      </c>
      <c r="AT14" s="161">
        <f>IFERROR(IF(AW14&lt;=AV14,(AV14-AW14)+1000,0),0)</f>
        <v/>
      </c>
      <c r="AU14" s="161">
        <f>IF(P14&lt;&gt;"",P14,O14)</f>
        <v/>
      </c>
      <c r="AV14" s="161">
        <f>IF(AB14&lt;&gt;"",AB14,AA14)</f>
        <v/>
      </c>
      <c r="AW14" s="161">
        <f>IF(AN14&lt;&gt;"",AN14,AM14)</f>
        <v/>
      </c>
    </row>
    <row customHeight="1" ht="12.95" r="15" s="172" spans="1:49">
      <c r="B15" s="5" t="s">
        <v>40</v>
      </c>
      <c r="C15" s="62" t="s">
        <v>27</v>
      </c>
      <c r="D15" s="63" t="n">
        <v>364</v>
      </c>
      <c r="E15" s="153" t="n">
        <v>3990</v>
      </c>
      <c r="F15" s="145" t="n">
        <v>1</v>
      </c>
      <c r="G15" s="153" t="n">
        <v>4490</v>
      </c>
      <c r="H15" s="145" t="n">
        <v>2</v>
      </c>
      <c r="I15" s="146" t="n">
        <v>3990</v>
      </c>
      <c r="J15" s="147" t="n">
        <v>1</v>
      </c>
      <c r="K15" s="148" t="s"/>
      <c r="L15" s="149" t="s"/>
      <c r="M15" s="148" t="s">
        <v>29</v>
      </c>
      <c r="N15" s="149" t="s"/>
      <c r="O15" s="148" t="n">
        <v>4490</v>
      </c>
      <c r="P15" s="149" t="s"/>
      <c r="Q15" s="145" t="n">
        <v>8490</v>
      </c>
      <c r="R15" s="145" t="n">
        <v>1</v>
      </c>
      <c r="S15" s="153" t="n">
        <v>7490</v>
      </c>
      <c r="T15" s="145" t="n">
        <v>1</v>
      </c>
      <c r="U15" s="146" t="n">
        <v>0</v>
      </c>
      <c r="V15" s="147" t="n">
        <v>1</v>
      </c>
      <c r="W15" s="153" t="s"/>
      <c r="X15" s="153" t="s"/>
      <c r="Y15" s="153" t="s">
        <v>29</v>
      </c>
      <c r="Z15" s="145" t="s"/>
      <c r="AA15" s="146" t="n">
        <v>7490</v>
      </c>
      <c r="AB15" s="152" t="n">
        <v>7490</v>
      </c>
      <c r="AC15" s="148" t="n">
        <v>9990</v>
      </c>
      <c r="AD15" s="149" t="n">
        <v>6</v>
      </c>
      <c r="AE15" s="148" t="n">
        <v>7990</v>
      </c>
      <c r="AF15" s="149" t="n">
        <v>4</v>
      </c>
      <c r="AG15" s="148" t="n">
        <v>10990</v>
      </c>
      <c r="AH15" s="149" t="n">
        <v>1</v>
      </c>
      <c r="AI15" s="145" t="s"/>
      <c r="AJ15" s="153" t="s"/>
      <c r="AK15" s="153" t="s">
        <v>30</v>
      </c>
      <c r="AL15" s="145" t="s"/>
      <c r="AM15" s="146" t="n">
        <v>8490</v>
      </c>
      <c r="AN15" s="152" t="n">
        <v>8490</v>
      </c>
      <c r="AO15" s="142" t="s"/>
      <c r="AP15" s="83" t="n"/>
      <c r="AQ15" s="83" t="n"/>
      <c r="AR15" s="83">
        <f>+IF(IF(AN15="",AC15,AN15)-IF(AB15="",Q15,AB15)&lt;1000,"Error","")</f>
        <v/>
      </c>
      <c r="AS15" s="161">
        <f>IFERROR(IF(AV15&lt;=AU15,(AU15-AV15)+2000,0),0)</f>
        <v/>
      </c>
      <c r="AT15" s="161">
        <f>IFERROR(IF(AW15&lt;=AV15,(AV15-AW15)+1000,0),0)</f>
        <v/>
      </c>
      <c r="AU15" s="161">
        <f>IF(P15&lt;&gt;"",P15,O15)</f>
        <v/>
      </c>
      <c r="AV15" s="161">
        <f>IF(AB15&lt;&gt;"",AB15,AA15)</f>
        <v/>
      </c>
      <c r="AW15" s="161">
        <f>IF(AN15&lt;&gt;"",AN15,AM15)</f>
        <v/>
      </c>
    </row>
    <row customHeight="1" ht="12.95" r="16" s="172" spans="1:49">
      <c r="B16" s="5" t="s">
        <v>41</v>
      </c>
      <c r="C16" s="62" t="s">
        <v>27</v>
      </c>
      <c r="D16" s="63" t="n">
        <v>362</v>
      </c>
      <c r="E16" s="153" t="n">
        <v>3990</v>
      </c>
      <c r="F16" s="145" t="n">
        <v>1</v>
      </c>
      <c r="G16" s="153" t="n">
        <v>3990</v>
      </c>
      <c r="H16" s="145" t="n">
        <v>2</v>
      </c>
      <c r="I16" s="146" t="n">
        <v>4490</v>
      </c>
      <c r="J16" s="147" t="n">
        <v>1</v>
      </c>
      <c r="K16" s="148" t="s"/>
      <c r="L16" s="149" t="s"/>
      <c r="M16" s="148" t="s">
        <v>29</v>
      </c>
      <c r="N16" s="149" t="s"/>
      <c r="O16" s="148" t="n">
        <v>4490</v>
      </c>
      <c r="P16" s="149" t="s"/>
      <c r="Q16" s="145" t="n">
        <v>8990</v>
      </c>
      <c r="R16" s="145" t="n">
        <v>1</v>
      </c>
      <c r="S16" s="153" t="n">
        <v>8990</v>
      </c>
      <c r="T16" s="145" t="n">
        <v>1</v>
      </c>
      <c r="U16" s="146" t="n">
        <v>0</v>
      </c>
      <c r="V16" s="147" t="n">
        <v>2</v>
      </c>
      <c r="W16" s="153" t="s"/>
      <c r="X16" s="153" t="s"/>
      <c r="Y16" s="153" t="s">
        <v>29</v>
      </c>
      <c r="Z16" s="145" t="s"/>
      <c r="AA16" s="146" t="n">
        <v>8990</v>
      </c>
      <c r="AB16" s="152" t="s"/>
      <c r="AC16" s="148" t="n">
        <v>11490</v>
      </c>
      <c r="AD16" s="149" t="n">
        <v>6</v>
      </c>
      <c r="AE16" s="148" t="n">
        <v>9990</v>
      </c>
      <c r="AF16" s="149" t="n">
        <v>4</v>
      </c>
      <c r="AG16" s="148" t="n">
        <v>10990</v>
      </c>
      <c r="AH16" s="149" t="n">
        <v>2</v>
      </c>
      <c r="AI16" s="145" t="s"/>
      <c r="AJ16" s="153" t="s"/>
      <c r="AK16" s="153" t="s">
        <v>30</v>
      </c>
      <c r="AL16" s="145" t="s"/>
      <c r="AM16" s="146" t="n">
        <v>9990</v>
      </c>
      <c r="AN16" s="152" t="n">
        <v>9990</v>
      </c>
      <c r="AO16" s="142" t="s"/>
      <c r="AP16" s="83" t="n"/>
      <c r="AQ16" s="83" t="n"/>
      <c r="AR16" s="83">
        <f>+IF(IF(AN16="",AC16,AN16)-IF(AB16="",Q16,AB16)&lt;1000,"Error","")</f>
        <v/>
      </c>
      <c r="AS16" s="161">
        <f>IFERROR(IF(AV16&lt;=AU16,(AU16-AV16)+2000,0),0)</f>
        <v/>
      </c>
      <c r="AT16" s="161">
        <f>IFERROR(IF(AW16&lt;=AV16,(AV16-AW16)+1000,0),0)</f>
        <v/>
      </c>
      <c r="AU16" s="161">
        <f>IF(P16&lt;&gt;"",P16,O16)</f>
        <v/>
      </c>
      <c r="AV16" s="161">
        <f>IF(AB16&lt;&gt;"",AB16,AA16)</f>
        <v/>
      </c>
      <c r="AW16" s="161">
        <f>IF(AN16&lt;&gt;"",AN16,AM16)</f>
        <v/>
      </c>
    </row>
    <row customHeight="1" ht="12.75" r="17" s="172" spans="1:49">
      <c r="B17" s="5" t="s">
        <v>42</v>
      </c>
      <c r="C17" s="62" t="s">
        <v>27</v>
      </c>
      <c r="D17" s="63" t="n">
        <v>358</v>
      </c>
      <c r="E17" s="153" t="n">
        <v>3990</v>
      </c>
      <c r="F17" s="145" t="n">
        <v>1</v>
      </c>
      <c r="G17" s="153" t="n">
        <v>3990</v>
      </c>
      <c r="H17" s="145" t="n">
        <v>2</v>
      </c>
      <c r="I17" s="146" t="n">
        <v>4490</v>
      </c>
      <c r="J17" s="147" t="n">
        <v>1</v>
      </c>
      <c r="K17" s="148" t="s"/>
      <c r="L17" s="149" t="s"/>
      <c r="M17" s="148" t="s">
        <v>29</v>
      </c>
      <c r="N17" s="149" t="s"/>
      <c r="O17" s="148" t="n">
        <v>4490</v>
      </c>
      <c r="P17" s="149" t="s"/>
      <c r="Q17" s="145" t="n">
        <v>8990</v>
      </c>
      <c r="R17" s="145" t="n">
        <v>1</v>
      </c>
      <c r="S17" s="153" t="n">
        <v>8990</v>
      </c>
      <c r="T17" s="145" t="n">
        <v>1</v>
      </c>
      <c r="U17" s="146" t="n">
        <v>0</v>
      </c>
      <c r="V17" s="147" t="n">
        <v>1</v>
      </c>
      <c r="W17" s="153" t="s"/>
      <c r="X17" s="153" t="s"/>
      <c r="Y17" s="153" t="s">
        <v>29</v>
      </c>
      <c r="Z17" s="145" t="s"/>
      <c r="AA17" s="146" t="n">
        <v>8990</v>
      </c>
      <c r="AB17" s="152" t="s"/>
      <c r="AC17" s="148" t="n">
        <v>11490</v>
      </c>
      <c r="AD17" s="149" t="n">
        <v>6</v>
      </c>
      <c r="AE17" s="148" t="n">
        <v>9990</v>
      </c>
      <c r="AF17" s="149" t="n">
        <v>2</v>
      </c>
      <c r="AG17" s="148" t="n">
        <v>10990</v>
      </c>
      <c r="AH17" s="149" t="n">
        <v>1</v>
      </c>
      <c r="AI17" s="145" t="s"/>
      <c r="AJ17" s="153" t="s"/>
      <c r="AK17" s="153" t="s">
        <v>30</v>
      </c>
      <c r="AL17" s="145" t="s"/>
      <c r="AM17" s="146" t="n">
        <v>9990</v>
      </c>
      <c r="AN17" s="152" t="n">
        <v>9990</v>
      </c>
      <c r="AO17" s="142" t="s"/>
      <c r="AP17" s="83" t="n"/>
      <c r="AQ17" s="83" t="n"/>
      <c r="AR17" s="83">
        <f>+IF(IF(AN17="",AC17,AN17)-IF(AB17="",Q17,AB17)&lt;1000,"Error","")</f>
        <v/>
      </c>
      <c r="AS17" s="161">
        <f>IFERROR(IF(AV17&lt;=AU17,(AU17-AV17)+2000,0),0)</f>
        <v/>
      </c>
      <c r="AT17" s="161">
        <f>IFERROR(IF(AW17&lt;=AV17,(AV17-AW17)+1000,0),0)</f>
        <v/>
      </c>
      <c r="AU17" s="161">
        <f>IF(P17&lt;&gt;"",P17,O17)</f>
        <v/>
      </c>
      <c r="AV17" s="161">
        <f>IF(AB17&lt;&gt;"",AB17,AA17)</f>
        <v/>
      </c>
      <c r="AW17" s="161">
        <f>IF(AN17&lt;&gt;"",AN17,AM17)</f>
        <v/>
      </c>
    </row>
    <row customHeight="1" ht="12.95" r="18" s="172" spans="1:49">
      <c r="B18" s="5" t="s">
        <v>43</v>
      </c>
      <c r="C18" s="62" t="s">
        <v>44</v>
      </c>
      <c r="D18" s="63" t="n">
        <v>321</v>
      </c>
      <c r="E18" s="153" t="n">
        <v>4890</v>
      </c>
      <c r="F18" s="145" t="n">
        <v>1</v>
      </c>
      <c r="G18" s="153" t="n">
        <v>4490</v>
      </c>
      <c r="H18" s="145" t="n">
        <v>2</v>
      </c>
      <c r="I18" s="146" t="n">
        <v>4890</v>
      </c>
      <c r="J18" s="147" t="n">
        <v>1</v>
      </c>
      <c r="K18" s="148" t="s"/>
      <c r="L18" s="149" t="s"/>
      <c r="M18" s="148" t="s">
        <v>29</v>
      </c>
      <c r="N18" s="149" t="s"/>
      <c r="O18" s="148" t="n">
        <v>4990</v>
      </c>
      <c r="P18" s="149" t="n">
        <v>4990</v>
      </c>
      <c r="Q18" s="145" t="n">
        <v>8990</v>
      </c>
      <c r="R18" s="145" t="n">
        <v>1</v>
      </c>
      <c r="S18" s="153" t="n">
        <v>8990</v>
      </c>
      <c r="T18" s="145" t="n">
        <v>1</v>
      </c>
      <c r="U18" s="146" t="n">
        <v>0</v>
      </c>
      <c r="V18" s="147" t="n">
        <v>1</v>
      </c>
      <c r="W18" s="153" t="s"/>
      <c r="X18" s="153" t="s"/>
      <c r="Y18" s="153" t="s">
        <v>29</v>
      </c>
      <c r="Z18" s="145" t="s"/>
      <c r="AA18" s="146" t="n">
        <v>8990</v>
      </c>
      <c r="AB18" s="152" t="s"/>
      <c r="AC18" s="148" t="n">
        <v>11990</v>
      </c>
      <c r="AD18" s="149" t="n">
        <v>6</v>
      </c>
      <c r="AE18" s="148" t="n">
        <v>10990</v>
      </c>
      <c r="AF18" s="149" t="n">
        <v>2</v>
      </c>
      <c r="AG18" s="148" t="n">
        <v>11990</v>
      </c>
      <c r="AH18" s="149" t="n">
        <v>1</v>
      </c>
      <c r="AI18" s="145" t="s"/>
      <c r="AJ18" s="153" t="s"/>
      <c r="AK18" s="153" t="s">
        <v>30</v>
      </c>
      <c r="AL18" s="145" t="s"/>
      <c r="AM18" s="146" t="n">
        <v>10990</v>
      </c>
      <c r="AN18" s="152" t="n">
        <v>10990</v>
      </c>
      <c r="AO18" s="142" t="s"/>
      <c r="AP18" s="83" t="n"/>
      <c r="AQ18" s="83" t="n"/>
      <c r="AR18" s="83">
        <f>+IF(IF(AN18="",AC18,AN18)-IF(AB18="",Q18,AB18)&lt;1000,"Error","")</f>
        <v/>
      </c>
      <c r="AS18" s="161">
        <f>IFERROR(IF(AV18&lt;=AU18,(AU18-AV18)+2000,0),0)</f>
        <v/>
      </c>
      <c r="AT18" s="161">
        <f>IFERROR(IF(AW18&lt;=AV18,(AV18-AW18)+1000,0),0)</f>
        <v/>
      </c>
      <c r="AU18" s="161">
        <f>IF(P18&lt;&gt;"",P18,O18)</f>
        <v/>
      </c>
      <c r="AV18" s="161">
        <f>IF(AB18&lt;&gt;"",AB18,AA18)</f>
        <v/>
      </c>
      <c r="AW18" s="161">
        <f>IF(AN18&lt;&gt;"",AN18,AM18)</f>
        <v/>
      </c>
    </row>
    <row customHeight="1" ht="12.95" r="19" s="172" spans="1:49">
      <c r="B19" s="5" t="s">
        <v>45</v>
      </c>
      <c r="C19" s="62" t="s">
        <v>27</v>
      </c>
      <c r="D19" s="63" t="n">
        <v>359</v>
      </c>
      <c r="E19" s="153" t="n">
        <v>3990</v>
      </c>
      <c r="F19" s="145" t="n">
        <v>1</v>
      </c>
      <c r="G19" s="153" t="n">
        <v>3990</v>
      </c>
      <c r="H19" s="145" t="n">
        <v>2</v>
      </c>
      <c r="I19" s="146" t="n">
        <v>4490</v>
      </c>
      <c r="J19" s="147" t="n">
        <v>1</v>
      </c>
      <c r="K19" s="148" t="s"/>
      <c r="L19" s="149" t="s"/>
      <c r="M19" s="148" t="s">
        <v>29</v>
      </c>
      <c r="N19" s="149" t="s"/>
      <c r="O19" s="148" t="n">
        <v>4490</v>
      </c>
      <c r="P19" s="149" t="s"/>
      <c r="Q19" s="145" t="n">
        <v>8990</v>
      </c>
      <c r="R19" s="145" t="n">
        <v>1</v>
      </c>
      <c r="S19" s="153" t="n">
        <v>8990</v>
      </c>
      <c r="T19" s="145" t="n">
        <v>1</v>
      </c>
      <c r="U19" s="146" t="n">
        <v>0</v>
      </c>
      <c r="V19" s="147" t="n">
        <v>1</v>
      </c>
      <c r="W19" s="153" t="s"/>
      <c r="X19" s="153" t="s"/>
      <c r="Y19" s="153" t="s">
        <v>29</v>
      </c>
      <c r="Z19" s="145" t="s"/>
      <c r="AA19" s="146" t="n">
        <v>8990</v>
      </c>
      <c r="AB19" s="152" t="s"/>
      <c r="AC19" s="148" t="n">
        <v>10990</v>
      </c>
      <c r="AD19" s="149" t="n">
        <v>6</v>
      </c>
      <c r="AE19" s="148" t="n">
        <v>9990</v>
      </c>
      <c r="AF19" s="149" t="n">
        <v>4</v>
      </c>
      <c r="AG19" s="148" t="n">
        <v>10990</v>
      </c>
      <c r="AH19" s="149" t="n">
        <v>1</v>
      </c>
      <c r="AI19" s="145" t="s"/>
      <c r="AJ19" s="153" t="s"/>
      <c r="AK19" s="153" t="s">
        <v>30</v>
      </c>
      <c r="AL19" s="145" t="s"/>
      <c r="AM19" s="146" t="n">
        <v>9990</v>
      </c>
      <c r="AN19" s="152" t="n">
        <v>9990</v>
      </c>
      <c r="AO19" s="142" t="s"/>
      <c r="AP19" s="83" t="n"/>
      <c r="AQ19" s="83" t="n"/>
      <c r="AR19" s="83">
        <f>+IF(IF(AN19="",AC19,AN19)-IF(AB19="",Q19,AB19)&lt;1000,"Error","")</f>
        <v/>
      </c>
      <c r="AS19" s="161">
        <f>IFERROR(IF(AV19&lt;=AU19,(AU19-AV19)+2000,0),0)</f>
        <v/>
      </c>
      <c r="AT19" s="161">
        <f>IFERROR(IF(AW19&lt;=AV19,(AV19-AW19)+1000,0),0)</f>
        <v/>
      </c>
      <c r="AU19" s="161">
        <f>IF(P19&lt;&gt;"",P19,O19)</f>
        <v/>
      </c>
      <c r="AV19" s="161">
        <f>IF(AB19&lt;&gt;"",AB19,AA19)</f>
        <v/>
      </c>
      <c r="AW19" s="161">
        <f>IF(AN19&lt;&gt;"",AN19,AM19)</f>
        <v/>
      </c>
    </row>
    <row customHeight="1" ht="12.95" r="20" s="172" spans="1:49">
      <c r="B20" s="5" t="s">
        <v>46</v>
      </c>
      <c r="C20" s="62" t="s">
        <v>27</v>
      </c>
      <c r="D20" s="63" t="n">
        <v>338</v>
      </c>
      <c r="E20" s="153" t="n">
        <v>3990</v>
      </c>
      <c r="F20" s="145" t="n">
        <v>1</v>
      </c>
      <c r="G20" s="153" t="n">
        <v>3990</v>
      </c>
      <c r="H20" s="145" t="n">
        <v>2</v>
      </c>
      <c r="I20" s="146" t="n">
        <v>3990</v>
      </c>
      <c r="J20" s="147" t="n">
        <v>1</v>
      </c>
      <c r="K20" s="148" t="s"/>
      <c r="L20" s="149" t="s"/>
      <c r="M20" s="148" t="s">
        <v>28</v>
      </c>
      <c r="N20" s="149" t="s"/>
      <c r="O20" s="148" t="n">
        <v>3990</v>
      </c>
      <c r="P20" s="149" t="s"/>
      <c r="Q20" s="145" t="n">
        <v>8990</v>
      </c>
      <c r="R20" s="145" t="n">
        <v>1</v>
      </c>
      <c r="S20" s="153" t="n">
        <v>8990</v>
      </c>
      <c r="T20" s="145" t="n">
        <v>1</v>
      </c>
      <c r="U20" s="146" t="n">
        <v>0</v>
      </c>
      <c r="V20" s="147" t="n">
        <v>1</v>
      </c>
      <c r="W20" s="153" t="s"/>
      <c r="X20" s="153" t="s"/>
      <c r="Y20" s="153" t="s">
        <v>29</v>
      </c>
      <c r="Z20" s="145" t="s"/>
      <c r="AA20" s="146" t="n">
        <v>8990</v>
      </c>
      <c r="AB20" s="152" t="s"/>
      <c r="AC20" s="148" t="n">
        <v>11490</v>
      </c>
      <c r="AD20" s="149" t="n">
        <v>6</v>
      </c>
      <c r="AE20" s="148" t="n">
        <v>9990</v>
      </c>
      <c r="AF20" s="149" t="n">
        <v>1</v>
      </c>
      <c r="AG20" s="148" t="n">
        <v>10990</v>
      </c>
      <c r="AH20" s="149" t="n">
        <v>1</v>
      </c>
      <c r="AI20" s="145" t="s"/>
      <c r="AJ20" s="153" t="s"/>
      <c r="AK20" s="153" t="s">
        <v>30</v>
      </c>
      <c r="AL20" s="145" t="s"/>
      <c r="AM20" s="146" t="n">
        <v>9990</v>
      </c>
      <c r="AN20" s="152" t="n">
        <v>9990</v>
      </c>
      <c r="AO20" s="142" t="s"/>
      <c r="AP20" s="83" t="n"/>
      <c r="AQ20" s="83" t="n"/>
      <c r="AR20" s="83">
        <f>+IF(IF(AN20="",AC20,AN20)-IF(AB20="",Q20,AB20)&lt;1000,"Error","")</f>
        <v/>
      </c>
      <c r="AS20" s="161">
        <f>IFERROR(IF(AV20&lt;=AU20,(AU20-AV20)+2000,0),0)</f>
        <v/>
      </c>
      <c r="AT20" s="161">
        <f>IFERROR(IF(AW20&lt;=AV20,(AV20-AW20)+1000,0),0)</f>
        <v/>
      </c>
      <c r="AU20" s="161">
        <f>IF(P20&lt;&gt;"",P20,O20)</f>
        <v/>
      </c>
      <c r="AV20" s="161">
        <f>IF(AB20&lt;&gt;"",AB20,AA20)</f>
        <v/>
      </c>
      <c r="AW20" s="161">
        <f>IF(AN20&lt;&gt;"",AN20,AM20)</f>
        <v/>
      </c>
    </row>
    <row customHeight="1" ht="12.95" r="21" s="172" spans="1:49">
      <c r="B21" s="5" t="s">
        <v>47</v>
      </c>
      <c r="C21" s="62" t="s">
        <v>27</v>
      </c>
      <c r="D21" s="63" t="n">
        <v>335</v>
      </c>
      <c r="E21" s="153" t="n">
        <v>3990</v>
      </c>
      <c r="F21" s="145" t="n">
        <v>1</v>
      </c>
      <c r="G21" s="153" t="n">
        <v>3990</v>
      </c>
      <c r="H21" s="145" t="n">
        <v>2</v>
      </c>
      <c r="I21" s="146" t="n">
        <v>3990</v>
      </c>
      <c r="J21" s="147" t="n">
        <v>1</v>
      </c>
      <c r="K21" s="148" t="s"/>
      <c r="L21" s="149" t="s"/>
      <c r="M21" s="148" t="s">
        <v>28</v>
      </c>
      <c r="N21" s="149" t="s"/>
      <c r="O21" s="148" t="n">
        <v>3990</v>
      </c>
      <c r="P21" s="149" t="s"/>
      <c r="Q21" s="145" t="n">
        <v>8990</v>
      </c>
      <c r="R21" s="145" t="n">
        <v>1</v>
      </c>
      <c r="S21" s="153" t="n">
        <v>8990</v>
      </c>
      <c r="T21" s="145" t="n">
        <v>1</v>
      </c>
      <c r="U21" s="146" t="n">
        <v>0</v>
      </c>
      <c r="V21" s="147" t="n">
        <v>1</v>
      </c>
      <c r="W21" s="153" t="s"/>
      <c r="X21" s="153" t="s"/>
      <c r="Y21" s="153" t="s">
        <v>29</v>
      </c>
      <c r="Z21" s="145" t="s"/>
      <c r="AA21" s="146" t="n">
        <v>8990</v>
      </c>
      <c r="AB21" s="152" t="s"/>
      <c r="AC21" s="148" t="n">
        <v>10990</v>
      </c>
      <c r="AD21" s="149" t="n">
        <v>6</v>
      </c>
      <c r="AE21" s="148" t="n">
        <v>9990</v>
      </c>
      <c r="AF21" s="149" t="n">
        <v>2</v>
      </c>
      <c r="AG21" s="148" t="n">
        <v>10990</v>
      </c>
      <c r="AH21" s="149" t="n">
        <v>1</v>
      </c>
      <c r="AI21" s="145" t="s"/>
      <c r="AJ21" s="153" t="s"/>
      <c r="AK21" s="153" t="s">
        <v>30</v>
      </c>
      <c r="AL21" s="145" t="s"/>
      <c r="AM21" s="146" t="n">
        <v>9990</v>
      </c>
      <c r="AN21" s="152" t="n">
        <v>9990</v>
      </c>
      <c r="AO21" s="142" t="s"/>
      <c r="AP21" s="83" t="n"/>
      <c r="AQ21" s="83" t="n"/>
      <c r="AR21" s="83">
        <f>+IF(IF(AN21="",AC21,AN21)-IF(AB21="",Q21,AB21)&lt;1000,"Error","")</f>
        <v/>
      </c>
      <c r="AS21" s="161">
        <f>IFERROR(IF(AV21&lt;=AU21,(AU21-AV21)+2000,0),0)</f>
        <v/>
      </c>
      <c r="AT21" s="161">
        <f>IFERROR(IF(AW21&lt;=AV21,(AV21-AW21)+1000,0),0)</f>
        <v/>
      </c>
      <c r="AU21" s="161">
        <f>IF(P21&lt;&gt;"",P21,O21)</f>
        <v/>
      </c>
      <c r="AV21" s="161">
        <f>IF(AB21&lt;&gt;"",AB21,AA21)</f>
        <v/>
      </c>
      <c r="AW21" s="161">
        <f>IF(AN21&lt;&gt;"",AN21,AM21)</f>
        <v/>
      </c>
    </row>
    <row customHeight="1" ht="12.95" r="22" s="172" spans="1:49">
      <c r="B22" s="5" t="s">
        <v>48</v>
      </c>
      <c r="C22" s="62" t="s">
        <v>27</v>
      </c>
      <c r="D22" s="63" t="n">
        <v>327</v>
      </c>
      <c r="E22" s="153" t="n">
        <v>3990</v>
      </c>
      <c r="F22" s="145" t="n">
        <v>1</v>
      </c>
      <c r="G22" s="153" t="n">
        <v>3990</v>
      </c>
      <c r="H22" s="145" t="n">
        <v>2</v>
      </c>
      <c r="I22" s="146" t="n">
        <v>3990</v>
      </c>
      <c r="J22" s="147" t="n">
        <v>1</v>
      </c>
      <c r="K22" s="148" t="s"/>
      <c r="L22" s="149" t="s"/>
      <c r="M22" s="148" t="s">
        <v>28</v>
      </c>
      <c r="N22" s="149" t="s"/>
      <c r="O22" s="148" t="n">
        <v>3990</v>
      </c>
      <c r="P22" s="149" t="s"/>
      <c r="Q22" s="145" t="n">
        <v>8990</v>
      </c>
      <c r="R22" s="145" t="n">
        <v>1</v>
      </c>
      <c r="S22" s="153" t="n">
        <v>8990</v>
      </c>
      <c r="T22" s="145" t="n">
        <v>1</v>
      </c>
      <c r="U22" s="146" t="n">
        <v>0</v>
      </c>
      <c r="V22" s="147" t="n">
        <v>1</v>
      </c>
      <c r="W22" s="153" t="s"/>
      <c r="X22" s="153" t="s"/>
      <c r="Y22" s="153" t="s">
        <v>29</v>
      </c>
      <c r="Z22" s="145" t="s"/>
      <c r="AA22" s="146" t="n">
        <v>8990</v>
      </c>
      <c r="AB22" s="152" t="s"/>
      <c r="AC22" s="148" t="n">
        <v>10990</v>
      </c>
      <c r="AD22" s="149" t="n">
        <v>6</v>
      </c>
      <c r="AE22" s="148" t="n">
        <v>9990</v>
      </c>
      <c r="AF22" s="149" t="n">
        <v>2</v>
      </c>
      <c r="AG22" s="148" t="n">
        <v>10990</v>
      </c>
      <c r="AH22" s="149" t="n">
        <v>1</v>
      </c>
      <c r="AI22" s="145" t="s"/>
      <c r="AJ22" s="153" t="s"/>
      <c r="AK22" s="153" t="s">
        <v>30</v>
      </c>
      <c r="AL22" s="145" t="s"/>
      <c r="AM22" s="146" t="n">
        <v>9990</v>
      </c>
      <c r="AN22" s="152" t="n">
        <v>9990</v>
      </c>
      <c r="AO22" s="142" t="s"/>
      <c r="AP22" s="83" t="n"/>
      <c r="AQ22" s="83" t="n"/>
      <c r="AR22" s="83">
        <f>+IF(IF(AN22="",AC22,AN22)-IF(AB22="",Q22,AB22)&lt;1000,"Error","")</f>
        <v/>
      </c>
      <c r="AS22" s="161">
        <f>IFERROR(IF(AV22&lt;=AU22,(AU22-AV22)+2000,0),0)</f>
        <v/>
      </c>
      <c r="AT22" s="161">
        <f>IFERROR(IF(AW22&lt;=AV22,(AV22-AW22)+1000,0),0)</f>
        <v/>
      </c>
      <c r="AU22" s="161">
        <f>IF(P22&lt;&gt;"",P22,O22)</f>
        <v/>
      </c>
      <c r="AV22" s="161">
        <f>IF(AB22&lt;&gt;"",AB22,AA22)</f>
        <v/>
      </c>
      <c r="AW22" s="161">
        <f>IF(AN22&lt;&gt;"",AN22,AM22)</f>
        <v/>
      </c>
    </row>
    <row customHeight="1" ht="12.95" r="23" s="172" spans="1:49">
      <c r="B23" s="5" t="s">
        <v>49</v>
      </c>
      <c r="C23" s="62" t="s">
        <v>27</v>
      </c>
      <c r="D23" s="63" t="n">
        <v>357</v>
      </c>
      <c r="E23" s="153" t="n">
        <v>3990</v>
      </c>
      <c r="F23" s="145" t="n">
        <v>1</v>
      </c>
      <c r="G23" s="153" t="n">
        <v>3990</v>
      </c>
      <c r="H23" s="145" t="n">
        <v>2</v>
      </c>
      <c r="I23" s="146" t="n">
        <v>4490</v>
      </c>
      <c r="J23" s="147" t="n">
        <v>1</v>
      </c>
      <c r="K23" s="148" t="s"/>
      <c r="L23" s="149" t="s"/>
      <c r="M23" s="148" t="s">
        <v>29</v>
      </c>
      <c r="N23" s="149" t="s"/>
      <c r="O23" s="148" t="n">
        <v>4490</v>
      </c>
      <c r="P23" s="149" t="s"/>
      <c r="Q23" s="145" t="n">
        <v>8990</v>
      </c>
      <c r="R23" s="145" t="n">
        <v>1</v>
      </c>
      <c r="S23" s="153" t="n">
        <v>8990</v>
      </c>
      <c r="T23" s="145" t="n">
        <v>1</v>
      </c>
      <c r="U23" s="146" t="n">
        <v>0</v>
      </c>
      <c r="V23" s="147" t="n">
        <v>2</v>
      </c>
      <c r="W23" s="153" t="s"/>
      <c r="X23" s="153" t="s"/>
      <c r="Y23" s="153" t="s">
        <v>29</v>
      </c>
      <c r="Z23" s="145" t="s"/>
      <c r="AA23" s="146" t="n">
        <v>8990</v>
      </c>
      <c r="AB23" s="152" t="s"/>
      <c r="AC23" s="148" t="n">
        <v>11490</v>
      </c>
      <c r="AD23" s="149" t="n">
        <v>6</v>
      </c>
      <c r="AE23" s="148" t="n">
        <v>9990</v>
      </c>
      <c r="AF23" s="149" t="n">
        <v>2</v>
      </c>
      <c r="AG23" s="148" t="n">
        <v>10990</v>
      </c>
      <c r="AH23" s="149" t="n">
        <v>2</v>
      </c>
      <c r="AI23" s="145" t="s"/>
      <c r="AJ23" s="153" t="s"/>
      <c r="AK23" s="153" t="s">
        <v>30</v>
      </c>
      <c r="AL23" s="145" t="s"/>
      <c r="AM23" s="146" t="n">
        <v>9990</v>
      </c>
      <c r="AN23" s="152" t="n">
        <v>9990</v>
      </c>
      <c r="AO23" s="142" t="s"/>
      <c r="AP23" s="83" t="n"/>
      <c r="AQ23" s="83" t="n"/>
      <c r="AR23" s="83">
        <f>+IF(IF(AN23="",AC23,AN23)-IF(AB23="",Q23,AB23)&lt;1000,"Error","")</f>
        <v/>
      </c>
      <c r="AS23" s="161">
        <f>IFERROR(IF(AV23&lt;=AU23,(AU23-AV23)+2000,0),0)</f>
        <v/>
      </c>
      <c r="AT23" s="161">
        <f>IFERROR(IF(AW23&lt;=AV23,(AV23-AW23)+1000,0),0)</f>
        <v/>
      </c>
      <c r="AU23" s="161">
        <f>IF(P23&lt;&gt;"",P23,O23)</f>
        <v/>
      </c>
      <c r="AV23" s="161">
        <f>IF(AB23&lt;&gt;"",AB23,AA23)</f>
        <v/>
      </c>
      <c r="AW23" s="161">
        <f>IF(AN23&lt;&gt;"",AN23,AM23)</f>
        <v/>
      </c>
    </row>
    <row customHeight="1" ht="12.95" r="24" s="172" spans="1:49">
      <c r="B24" s="5" t="s">
        <v>50</v>
      </c>
      <c r="C24" s="62" t="s">
        <v>27</v>
      </c>
      <c r="D24" s="63" t="n">
        <v>360</v>
      </c>
      <c r="E24" s="153" t="n">
        <v>3990</v>
      </c>
      <c r="F24" s="145" t="n">
        <v>1</v>
      </c>
      <c r="G24" s="153" t="n">
        <v>3990</v>
      </c>
      <c r="H24" s="145" t="n">
        <v>2</v>
      </c>
      <c r="I24" s="146" t="n">
        <v>4490</v>
      </c>
      <c r="J24" s="147" t="n">
        <v>1</v>
      </c>
      <c r="K24" s="148" t="s"/>
      <c r="L24" s="149" t="s"/>
      <c r="M24" s="148" t="s">
        <v>29</v>
      </c>
      <c r="N24" s="149" t="s"/>
      <c r="O24" s="148" t="n">
        <v>4490</v>
      </c>
      <c r="P24" s="149" t="s"/>
      <c r="Q24" s="145" t="n">
        <v>8990</v>
      </c>
      <c r="R24" s="145" t="n">
        <v>1</v>
      </c>
      <c r="S24" s="153" t="n">
        <v>8990</v>
      </c>
      <c r="T24" s="145" t="n">
        <v>1</v>
      </c>
      <c r="U24" s="146" t="n">
        <v>0</v>
      </c>
      <c r="V24" s="147" t="n">
        <v>1</v>
      </c>
      <c r="W24" s="153" t="s"/>
      <c r="X24" s="153" t="s"/>
      <c r="Y24" s="153" t="s">
        <v>29</v>
      </c>
      <c r="Z24" s="145" t="s"/>
      <c r="AA24" s="146" t="n">
        <v>8990</v>
      </c>
      <c r="AB24" s="152" t="s"/>
      <c r="AC24" s="148" t="n">
        <v>11990</v>
      </c>
      <c r="AD24" s="149" t="n">
        <v>6</v>
      </c>
      <c r="AE24" s="148" t="n">
        <v>9990</v>
      </c>
      <c r="AF24" s="149" t="n">
        <v>2</v>
      </c>
      <c r="AG24" s="148" t="n">
        <v>10990</v>
      </c>
      <c r="AH24" s="149" t="n">
        <v>1</v>
      </c>
      <c r="AI24" s="145" t="s"/>
      <c r="AJ24" s="153" t="s"/>
      <c r="AK24" s="153" t="s">
        <v>30</v>
      </c>
      <c r="AL24" s="145" t="s"/>
      <c r="AM24" s="146" t="n">
        <v>10490</v>
      </c>
      <c r="AN24" s="152" t="n">
        <v>10490</v>
      </c>
      <c r="AO24" s="142" t="s"/>
      <c r="AP24" s="83" t="n"/>
      <c r="AQ24" s="83" t="n"/>
      <c r="AR24" s="83">
        <f>+IF(IF(AN24="",AC24,AN24)-IF(AB24="",Q24,AB24)&lt;1000,"Error","")</f>
        <v/>
      </c>
      <c r="AS24" s="161">
        <f>IFERROR(IF(AV24&lt;=AU24,(AU24-AV24)+2000,0),0)</f>
        <v/>
      </c>
      <c r="AT24" s="161">
        <f>IFERROR(IF(AW24&lt;=AV24,(AV24-AW24)+1000,0),0)</f>
        <v/>
      </c>
      <c r="AU24" s="161">
        <f>IF(P24&lt;&gt;"",P24,O24)</f>
        <v/>
      </c>
      <c r="AV24" s="161">
        <f>IF(AB24&lt;&gt;"",AB24,AA24)</f>
        <v/>
      </c>
      <c r="AW24" s="161">
        <f>IF(AN24&lt;&gt;"",AN24,AM24)</f>
        <v/>
      </c>
    </row>
    <row customHeight="1" ht="12.95" r="25" s="172" spans="1:49">
      <c r="B25" s="5" t="s">
        <v>51</v>
      </c>
      <c r="C25" s="62" t="s">
        <v>27</v>
      </c>
      <c r="D25" s="63" t="n">
        <v>326</v>
      </c>
      <c r="E25" s="153" t="n">
        <v>3990</v>
      </c>
      <c r="F25" s="145" t="n">
        <v>1</v>
      </c>
      <c r="G25" s="153" t="n">
        <v>3990</v>
      </c>
      <c r="H25" s="145" t="n">
        <v>2</v>
      </c>
      <c r="I25" s="146" t="n">
        <v>3990</v>
      </c>
      <c r="J25" s="147" t="n">
        <v>1</v>
      </c>
      <c r="K25" s="148" t="s"/>
      <c r="L25" s="149" t="s"/>
      <c r="M25" s="148" t="s">
        <v>28</v>
      </c>
      <c r="N25" s="149" t="s"/>
      <c r="O25" s="148" t="n">
        <v>3990</v>
      </c>
      <c r="P25" s="149" t="s"/>
      <c r="Q25" s="145" t="n">
        <v>8990</v>
      </c>
      <c r="R25" s="145" t="n">
        <v>1</v>
      </c>
      <c r="S25" s="153" t="n">
        <v>8990</v>
      </c>
      <c r="T25" s="145" t="n">
        <v>1</v>
      </c>
      <c r="U25" s="146" t="n">
        <v>0</v>
      </c>
      <c r="V25" s="147" t="n">
        <v>2</v>
      </c>
      <c r="W25" s="153" t="s"/>
      <c r="X25" s="153" t="s"/>
      <c r="Y25" s="153" t="s">
        <v>29</v>
      </c>
      <c r="Z25" s="145" t="s"/>
      <c r="AA25" s="146" t="n">
        <v>8990</v>
      </c>
      <c r="AB25" s="152" t="s"/>
      <c r="AC25" s="148" t="n">
        <v>11490</v>
      </c>
      <c r="AD25" s="149" t="n">
        <v>6</v>
      </c>
      <c r="AE25" s="148" t="n">
        <v>9990</v>
      </c>
      <c r="AF25" s="149" t="n">
        <v>4</v>
      </c>
      <c r="AG25" s="148" t="n">
        <v>10990</v>
      </c>
      <c r="AH25" s="149" t="n">
        <v>2</v>
      </c>
      <c r="AI25" s="145" t="s"/>
      <c r="AJ25" s="153" t="s"/>
      <c r="AK25" s="153" t="s">
        <v>30</v>
      </c>
      <c r="AL25" s="145" t="s"/>
      <c r="AM25" s="146" t="n">
        <v>9990</v>
      </c>
      <c r="AN25" s="152" t="n">
        <v>9990</v>
      </c>
      <c r="AO25" s="142" t="s"/>
      <c r="AP25" s="83" t="n"/>
      <c r="AQ25" s="83" t="n"/>
      <c r="AR25" s="83">
        <f>+IF(IF(AN25="",AC25,AN25)-IF(AB25="",Q25,AB25)&lt;1000,"Error","")</f>
        <v/>
      </c>
      <c r="AS25" s="161">
        <f>IFERROR(IF(AV25&lt;=AU25,(AU25-AV25)+2000,0),0)</f>
        <v/>
      </c>
      <c r="AT25" s="161">
        <f>IFERROR(IF(AW25&lt;=AV25,(AV25-AW25)+1000,0),0)</f>
        <v/>
      </c>
      <c r="AU25" s="161">
        <f>IF(P25&lt;&gt;"",P25,O25)</f>
        <v/>
      </c>
      <c r="AV25" s="161">
        <f>IF(AB25&lt;&gt;"",AB25,AA25)</f>
        <v/>
      </c>
      <c r="AW25" s="161">
        <f>IF(AN25&lt;&gt;"",AN25,AM25)</f>
        <v/>
      </c>
    </row>
    <row customHeight="1" ht="12.95" r="26" s="172" spans="1:49">
      <c r="B26" s="5" t="s">
        <v>52</v>
      </c>
      <c r="C26" s="62" t="s">
        <v>27</v>
      </c>
      <c r="D26" s="63" t="n">
        <v>324</v>
      </c>
      <c r="E26" s="153" t="n">
        <v>3990</v>
      </c>
      <c r="F26" s="145" t="n">
        <v>1</v>
      </c>
      <c r="G26" s="153" t="n">
        <v>4490</v>
      </c>
      <c r="H26" s="145" t="n">
        <v>2</v>
      </c>
      <c r="I26" s="146" t="n">
        <v>4490</v>
      </c>
      <c r="J26" s="147" t="n">
        <v>1</v>
      </c>
      <c r="K26" s="148" t="s"/>
      <c r="L26" s="149" t="s"/>
      <c r="M26" s="148" t="s">
        <v>28</v>
      </c>
      <c r="N26" s="149" t="s"/>
      <c r="O26" s="148" t="n">
        <v>4490</v>
      </c>
      <c r="P26" s="149" t="s"/>
      <c r="Q26" s="145" t="n">
        <v>8990</v>
      </c>
      <c r="R26" s="145" t="n">
        <v>11</v>
      </c>
      <c r="S26" s="153" t="n">
        <v>8990</v>
      </c>
      <c r="T26" s="145" t="n">
        <v>1</v>
      </c>
      <c r="U26" s="146" t="n">
        <v>0</v>
      </c>
      <c r="V26" s="147" t="n">
        <v>1</v>
      </c>
      <c r="W26" s="153" t="s"/>
      <c r="X26" s="153" t="s"/>
      <c r="Y26" s="153" t="s">
        <v>30</v>
      </c>
      <c r="Z26" s="145" t="s"/>
      <c r="AA26" s="146" t="n">
        <v>8990</v>
      </c>
      <c r="AB26" s="152" t="s"/>
      <c r="AC26" s="148" t="n">
        <v>11490</v>
      </c>
      <c r="AD26" s="149" t="n">
        <v>6</v>
      </c>
      <c r="AE26" s="148" t="n">
        <v>9990</v>
      </c>
      <c r="AF26" s="149" t="n">
        <v>4</v>
      </c>
      <c r="AG26" s="148" t="n">
        <v>10990</v>
      </c>
      <c r="AH26" s="149" t="n">
        <v>1</v>
      </c>
      <c r="AI26" s="145" t="s"/>
      <c r="AJ26" s="153" t="s"/>
      <c r="AK26" s="153" t="s">
        <v>30</v>
      </c>
      <c r="AL26" s="145" t="s"/>
      <c r="AM26" s="146" t="n">
        <v>9990</v>
      </c>
      <c r="AN26" s="152" t="n">
        <v>9990</v>
      </c>
      <c r="AO26" s="142" t="s"/>
      <c r="AP26" s="83" t="n"/>
      <c r="AQ26" s="83" t="n"/>
      <c r="AR26" s="83">
        <f>+IF(IF(AN26="",AC26,AN26)-IF(AB26="",Q26,AB26)&lt;1000,"Error","")</f>
        <v/>
      </c>
      <c r="AS26" s="161">
        <f>IFERROR(IF(AV26&lt;=AU26,(AU26-AV26)+2000,0),0)</f>
        <v/>
      </c>
      <c r="AT26" s="161">
        <f>IFERROR(IF(AW26&lt;=AV26,(AV26-AW26)+1000,0),0)</f>
        <v/>
      </c>
      <c r="AU26" s="161">
        <f>IF(P26&lt;&gt;"",P26,O26)</f>
        <v/>
      </c>
      <c r="AV26" s="161">
        <f>IF(AB26&lt;&gt;"",AB26,AA26)</f>
        <v/>
      </c>
      <c r="AW26" s="161">
        <f>IF(AN26&lt;&gt;"",AN26,AM26)</f>
        <v/>
      </c>
    </row>
    <row customHeight="1" ht="12.95" r="27" s="172" spans="1:49">
      <c r="B27" s="5" t="s">
        <v>53</v>
      </c>
      <c r="C27" s="62" t="s">
        <v>27</v>
      </c>
      <c r="D27" s="63" t="n">
        <v>342</v>
      </c>
      <c r="E27" s="153" t="n">
        <v>3990</v>
      </c>
      <c r="F27" s="145" t="n">
        <v>1</v>
      </c>
      <c r="G27" s="153" t="n">
        <v>3990</v>
      </c>
      <c r="H27" s="145" t="n">
        <v>2</v>
      </c>
      <c r="I27" s="146" t="n">
        <v>3990</v>
      </c>
      <c r="J27" s="147" t="n">
        <v>1</v>
      </c>
      <c r="K27" s="148" t="s"/>
      <c r="L27" s="149" t="s"/>
      <c r="M27" s="148" t="s">
        <v>28</v>
      </c>
      <c r="N27" s="149" t="s"/>
      <c r="O27" s="148" t="n">
        <v>3990</v>
      </c>
      <c r="P27" s="149" t="s"/>
      <c r="Q27" s="145" t="n">
        <v>8990</v>
      </c>
      <c r="R27" s="145" t="n">
        <v>1</v>
      </c>
      <c r="S27" s="153" t="n">
        <v>8990</v>
      </c>
      <c r="T27" s="145" t="n">
        <v>1</v>
      </c>
      <c r="U27" s="146" t="n">
        <v>0</v>
      </c>
      <c r="V27" s="147" t="n">
        <v>1</v>
      </c>
      <c r="W27" s="153" t="s"/>
      <c r="X27" s="153" t="s"/>
      <c r="Y27" s="153" t="s">
        <v>29</v>
      </c>
      <c r="Z27" s="145" t="s"/>
      <c r="AA27" s="146" t="n">
        <v>8990</v>
      </c>
      <c r="AB27" s="152" t="s"/>
      <c r="AC27" s="148" t="n">
        <v>10990</v>
      </c>
      <c r="AD27" s="149" t="n">
        <v>6</v>
      </c>
      <c r="AE27" s="148" t="n">
        <v>9990</v>
      </c>
      <c r="AF27" s="149" t="n">
        <v>2</v>
      </c>
      <c r="AG27" s="148" t="n">
        <v>10990</v>
      </c>
      <c r="AH27" s="149" t="n">
        <v>1</v>
      </c>
      <c r="AI27" s="145" t="s"/>
      <c r="AJ27" s="153" t="s"/>
      <c r="AK27" s="153" t="s">
        <v>30</v>
      </c>
      <c r="AL27" s="145" t="s"/>
      <c r="AM27" s="146" t="n">
        <v>9990</v>
      </c>
      <c r="AN27" s="152" t="n">
        <v>9990</v>
      </c>
      <c r="AO27" s="142" t="s"/>
      <c r="AP27" s="83" t="n"/>
      <c r="AQ27" s="83" t="n"/>
      <c r="AR27" s="83">
        <f>+IF(IF(AN27="",AC27,AN27)-IF(AB27="",Q27,AB27)&lt;1000,"Error","")</f>
        <v/>
      </c>
      <c r="AS27" s="161">
        <f>IFERROR(IF(AV27&lt;=AU27,(AU27-AV27)+2000,0),0)</f>
        <v/>
      </c>
      <c r="AT27" s="161">
        <f>IFERROR(IF(AW27&lt;=AV27,(AV27-AW27)+1000,0),0)</f>
        <v/>
      </c>
      <c r="AU27" s="161">
        <f>IF(P27&lt;&gt;"",P27,O27)</f>
        <v/>
      </c>
      <c r="AV27" s="161">
        <f>IF(AB27&lt;&gt;"",AB27,AA27)</f>
        <v/>
      </c>
      <c r="AW27" s="161">
        <f>IF(AN27&lt;&gt;"",AN27,AM27)</f>
        <v/>
      </c>
    </row>
    <row customHeight="1" ht="12.75" r="28" s="172" spans="1:49">
      <c r="B28" s="5" t="s">
        <v>54</v>
      </c>
      <c r="C28" s="62" t="s">
        <v>27</v>
      </c>
      <c r="D28" s="63" t="n">
        <v>330</v>
      </c>
      <c r="E28" s="153" t="n">
        <v>3990</v>
      </c>
      <c r="F28" s="145" t="n">
        <v>1</v>
      </c>
      <c r="G28" s="153" t="n">
        <v>4490</v>
      </c>
      <c r="H28" s="145" t="n">
        <v>2</v>
      </c>
      <c r="I28" s="146" t="n">
        <v>4490</v>
      </c>
      <c r="J28" s="147" t="n">
        <v>1</v>
      </c>
      <c r="K28" s="148" t="s"/>
      <c r="L28" s="149" t="s"/>
      <c r="M28" s="148" t="s">
        <v>28</v>
      </c>
      <c r="N28" s="149" t="s"/>
      <c r="O28" s="148" t="n">
        <v>4490</v>
      </c>
      <c r="P28" s="149" t="s"/>
      <c r="Q28" s="145" t="n">
        <v>8990</v>
      </c>
      <c r="R28" s="145" t="n">
        <v>1</v>
      </c>
      <c r="S28" s="153" t="n">
        <v>8990</v>
      </c>
      <c r="T28" s="145" t="n">
        <v>1</v>
      </c>
      <c r="U28" s="146" t="n">
        <v>0</v>
      </c>
      <c r="V28" s="147" t="n">
        <v>2</v>
      </c>
      <c r="W28" s="153" t="s"/>
      <c r="X28" s="153" t="s"/>
      <c r="Y28" s="153" t="s">
        <v>29</v>
      </c>
      <c r="Z28" s="145" t="s"/>
      <c r="AA28" s="146" t="n">
        <v>8990</v>
      </c>
      <c r="AB28" s="152" t="s"/>
      <c r="AC28" s="148" t="n">
        <v>11490</v>
      </c>
      <c r="AD28" s="149" t="n">
        <v>6</v>
      </c>
      <c r="AE28" s="148" t="n">
        <v>9990</v>
      </c>
      <c r="AF28" s="149" t="n">
        <v>4</v>
      </c>
      <c r="AG28" s="148" t="n">
        <v>10990</v>
      </c>
      <c r="AH28" s="149" t="n">
        <v>2</v>
      </c>
      <c r="AI28" s="145" t="s"/>
      <c r="AJ28" s="153" t="s"/>
      <c r="AK28" s="153" t="s">
        <v>30</v>
      </c>
      <c r="AL28" s="145" t="s"/>
      <c r="AM28" s="146" t="n">
        <v>9990</v>
      </c>
      <c r="AN28" s="152" t="n">
        <v>9990</v>
      </c>
      <c r="AO28" s="142" t="s"/>
      <c r="AP28" s="83" t="n"/>
      <c r="AQ28" s="83" t="n"/>
      <c r="AR28" s="83">
        <f>+IF(IF(AN28="",AC28,AN28)-IF(AB28="",Q28,AB28)&lt;1000,"Error","")</f>
        <v/>
      </c>
      <c r="AS28" s="161">
        <f>IFERROR(IF(AV28&lt;=AU28,(AU28-AV28)+2000,0),0)</f>
        <v/>
      </c>
      <c r="AT28" s="161">
        <f>IFERROR(IF(AW28&lt;=AV28,(AV28-AW28)+1000,0),0)</f>
        <v/>
      </c>
      <c r="AU28" s="161">
        <f>IF(P28&lt;&gt;"",P28,O28)</f>
        <v/>
      </c>
      <c r="AV28" s="161">
        <f>IF(AB28&lt;&gt;"",AB28,AA28)</f>
        <v/>
      </c>
      <c r="AW28" s="161">
        <f>IF(AN28&lt;&gt;"",AN28,AM28)</f>
        <v/>
      </c>
    </row>
    <row customHeight="1" ht="12.95" r="29" s="172" spans="1:49">
      <c r="B29" s="5" t="s">
        <v>55</v>
      </c>
      <c r="C29" s="62" t="s">
        <v>27</v>
      </c>
      <c r="D29" s="63" t="n">
        <v>322</v>
      </c>
      <c r="E29" s="153" t="n">
        <v>3990</v>
      </c>
      <c r="F29" s="145" t="n">
        <v>1</v>
      </c>
      <c r="G29" s="153" t="n">
        <v>4850</v>
      </c>
      <c r="H29" s="145" t="n">
        <v>2</v>
      </c>
      <c r="I29" s="146" t="n">
        <v>4490</v>
      </c>
      <c r="J29" s="147" t="n">
        <v>1</v>
      </c>
      <c r="K29" s="148" t="s"/>
      <c r="L29" s="149" t="s"/>
      <c r="M29" s="148" t="s">
        <v>29</v>
      </c>
      <c r="N29" s="149" t="s"/>
      <c r="O29" s="148" t="n">
        <v>4990</v>
      </c>
      <c r="P29" s="149" t="s"/>
      <c r="Q29" s="145" t="n">
        <v>8990</v>
      </c>
      <c r="R29" s="145" t="n">
        <v>1</v>
      </c>
      <c r="S29" s="153" t="n">
        <v>8990</v>
      </c>
      <c r="T29" s="145" t="n">
        <v>1</v>
      </c>
      <c r="U29" s="146" t="n">
        <v>0</v>
      </c>
      <c r="V29" s="147" t="n">
        <v>1</v>
      </c>
      <c r="W29" s="153" t="s"/>
      <c r="X29" s="153" t="s"/>
      <c r="Y29" s="153" t="s">
        <v>29</v>
      </c>
      <c r="Z29" s="145" t="s"/>
      <c r="AA29" s="146" t="n">
        <v>8990</v>
      </c>
      <c r="AB29" s="152" t="s"/>
      <c r="AC29" s="148" t="n">
        <v>10990</v>
      </c>
      <c r="AD29" s="149" t="n">
        <v>6</v>
      </c>
      <c r="AE29" s="148" t="n">
        <v>9990</v>
      </c>
      <c r="AF29" s="149" t="n">
        <v>2</v>
      </c>
      <c r="AG29" s="148" t="n">
        <v>10990</v>
      </c>
      <c r="AH29" s="149" t="n">
        <v>1</v>
      </c>
      <c r="AI29" s="145" t="s"/>
      <c r="AJ29" s="153" t="s"/>
      <c r="AK29" s="153" t="s">
        <v>30</v>
      </c>
      <c r="AL29" s="145" t="s"/>
      <c r="AM29" s="146" t="n">
        <v>9990</v>
      </c>
      <c r="AN29" s="152" t="n">
        <v>9990</v>
      </c>
      <c r="AO29" s="142" t="s"/>
      <c r="AP29" s="83" t="n"/>
      <c r="AQ29" s="83" t="n"/>
      <c r="AR29" s="83">
        <f>+IF(IF(AN29="",AC29,AN29)-IF(AB29="",Q29,AB29)&lt;1000,"Error","")</f>
        <v/>
      </c>
      <c r="AS29" s="161">
        <f>IFERROR(IF(AV29&lt;=AU29,(AU29-AV29)+2000,0),0)</f>
        <v/>
      </c>
      <c r="AT29" s="161">
        <f>IFERROR(IF(AW29&lt;=AV29,(AV29-AW29)+1000,0),0)</f>
        <v/>
      </c>
      <c r="AU29" s="161">
        <f>IF(P29&lt;&gt;"",P29,O29)</f>
        <v/>
      </c>
      <c r="AV29" s="161">
        <f>IF(AB29&lt;&gt;"",AB29,AA29)</f>
        <v/>
      </c>
      <c r="AW29" s="161">
        <f>IF(AN29&lt;&gt;"",AN29,AM29)</f>
        <v/>
      </c>
    </row>
    <row customHeight="1" ht="12.95" r="30" s="172" spans="1:49">
      <c r="B30" s="5" t="s">
        <v>56</v>
      </c>
      <c r="C30" s="62" t="s">
        <v>27</v>
      </c>
      <c r="D30" s="63" t="n">
        <v>328</v>
      </c>
      <c r="E30" s="153" t="n">
        <v>3990</v>
      </c>
      <c r="F30" s="145" t="n">
        <v>1</v>
      </c>
      <c r="G30" s="153" t="n">
        <v>4850</v>
      </c>
      <c r="H30" s="145" t="n">
        <v>2</v>
      </c>
      <c r="I30" s="146" t="n">
        <v>4490</v>
      </c>
      <c r="J30" s="147" t="n">
        <v>1</v>
      </c>
      <c r="K30" s="148" t="s"/>
      <c r="L30" s="149" t="s"/>
      <c r="M30" s="148" t="s">
        <v>29</v>
      </c>
      <c r="N30" s="149" t="s"/>
      <c r="O30" s="148" t="n">
        <v>4990</v>
      </c>
      <c r="P30" s="149" t="s"/>
      <c r="Q30" s="145" t="n">
        <v>8990</v>
      </c>
      <c r="R30" s="145" t="n">
        <v>1</v>
      </c>
      <c r="S30" s="153" t="n">
        <v>8990</v>
      </c>
      <c r="T30" s="145" t="n">
        <v>1</v>
      </c>
      <c r="U30" s="146" t="n">
        <v>0</v>
      </c>
      <c r="V30" s="147" t="n">
        <v>1</v>
      </c>
      <c r="W30" s="153" t="s"/>
      <c r="X30" s="153" t="s"/>
      <c r="Y30" s="153" t="s">
        <v>29</v>
      </c>
      <c r="Z30" s="145" t="s"/>
      <c r="AA30" s="146" t="n">
        <v>8990</v>
      </c>
      <c r="AB30" s="152" t="s"/>
      <c r="AC30" s="148" t="n">
        <v>10990</v>
      </c>
      <c r="AD30" s="149" t="n">
        <v>6</v>
      </c>
      <c r="AE30" s="148" t="n">
        <v>9990</v>
      </c>
      <c r="AF30" s="149" t="n">
        <v>2</v>
      </c>
      <c r="AG30" s="148" t="n">
        <v>10990</v>
      </c>
      <c r="AH30" s="149" t="n">
        <v>1</v>
      </c>
      <c r="AI30" s="145" t="s"/>
      <c r="AJ30" s="153" t="s"/>
      <c r="AK30" s="153" t="s">
        <v>30</v>
      </c>
      <c r="AL30" s="145" t="s"/>
      <c r="AM30" s="146" t="n">
        <v>9990</v>
      </c>
      <c r="AN30" s="152" t="n">
        <v>9990</v>
      </c>
      <c r="AO30" s="142" t="s"/>
      <c r="AP30" s="83" t="n"/>
      <c r="AQ30" s="83" t="n"/>
      <c r="AR30" s="83">
        <f>+IF(IF(AN30="",AC30,AN30)-IF(AB30="",Q30,AB30)&lt;1000,"Error","")</f>
        <v/>
      </c>
      <c r="AS30" s="161">
        <f>IFERROR(IF(AV30&lt;=AU30,(AU30-AV30)+2000,0),0)</f>
        <v/>
      </c>
      <c r="AT30" s="161">
        <f>IFERROR(IF(AW30&lt;=AV30,(AV30-AW30)+1000,0),0)</f>
        <v/>
      </c>
      <c r="AU30" s="161">
        <f>IF(P30&lt;&gt;"",P30,O30)</f>
        <v/>
      </c>
      <c r="AV30" s="161">
        <f>IF(AB30&lt;&gt;"",AB30,AA30)</f>
        <v/>
      </c>
      <c r="AW30" s="161">
        <f>IF(AN30&lt;&gt;"",AN30,AM30)</f>
        <v/>
      </c>
    </row>
    <row customHeight="1" ht="12.95" r="31" s="172" spans="1:49">
      <c r="B31" s="5" t="s">
        <v>57</v>
      </c>
      <c r="C31" s="62" t="s">
        <v>44</v>
      </c>
      <c r="D31" s="63" t="n">
        <v>347</v>
      </c>
      <c r="E31" s="153" t="n">
        <v>4990</v>
      </c>
      <c r="F31" s="145" t="n">
        <v>1</v>
      </c>
      <c r="G31" s="153" t="n">
        <v>5350</v>
      </c>
      <c r="H31" s="145" t="n">
        <v>2</v>
      </c>
      <c r="I31" s="146" t="n">
        <v>4990</v>
      </c>
      <c r="J31" s="147" t="n">
        <v>2</v>
      </c>
      <c r="K31" s="148" t="s"/>
      <c r="L31" s="149" t="s"/>
      <c r="M31" s="148" t="s">
        <v>58</v>
      </c>
      <c r="N31" s="149" t="s"/>
      <c r="O31" s="148" t="n">
        <v>5990</v>
      </c>
      <c r="P31" s="149" t="n">
        <v>5990</v>
      </c>
      <c r="Q31" s="145" t="n">
        <v>10590</v>
      </c>
      <c r="R31" s="145" t="n">
        <v>1</v>
      </c>
      <c r="S31" s="153" t="n">
        <v>10650</v>
      </c>
      <c r="T31" s="145" t="n">
        <v>1</v>
      </c>
      <c r="U31" s="146" t="n">
        <v>0</v>
      </c>
      <c r="V31" s="147" t="n">
        <v>5</v>
      </c>
      <c r="W31" s="153" t="s"/>
      <c r="X31" s="153" t="s"/>
      <c r="Y31" s="153" t="s">
        <v>29</v>
      </c>
      <c r="Z31" s="145" t="s"/>
      <c r="AA31" s="146" t="n">
        <v>10990</v>
      </c>
      <c r="AB31" s="152" t="n">
        <v>10990</v>
      </c>
      <c r="AC31" s="148" t="n">
        <v>14990</v>
      </c>
      <c r="AD31" s="149" t="n">
        <v>11</v>
      </c>
      <c r="AE31" s="148" t="n">
        <v>14490</v>
      </c>
      <c r="AF31" s="149" t="n">
        <v>6</v>
      </c>
      <c r="AG31" s="148" t="n">
        <v>12490</v>
      </c>
      <c r="AH31" s="149" t="n">
        <v>1</v>
      </c>
      <c r="AI31" s="145" t="s"/>
      <c r="AJ31" s="153" t="s"/>
      <c r="AK31" s="153" t="s">
        <v>30</v>
      </c>
      <c r="AL31" s="145" t="s"/>
      <c r="AM31" s="146" t="n">
        <v>12990</v>
      </c>
      <c r="AN31" s="152" t="n">
        <v>12990</v>
      </c>
      <c r="AO31" s="142" t="s"/>
      <c r="AP31" s="83" t="n"/>
      <c r="AQ31" s="83" t="n"/>
      <c r="AR31" s="83">
        <f>+IF(IF(AN31="",AC31,AN31)-IF(AB31="",Q31,AB31)&lt;1000,"Error","")</f>
        <v/>
      </c>
      <c r="AS31" s="161">
        <f>IFERROR(IF(AV31&lt;=AU31,(AU31-AV31)+2000,0),0)</f>
        <v/>
      </c>
      <c r="AT31" s="161">
        <f>IFERROR(IF(AW31&lt;=AV31,(AV31-AW31)+1000,0),0)</f>
        <v/>
      </c>
      <c r="AU31" s="161">
        <f>IF(P31&lt;&gt;"",P31,O31)</f>
        <v/>
      </c>
      <c r="AV31" s="161">
        <f>IF(AB31&lt;&gt;"",AB31,AA31)</f>
        <v/>
      </c>
      <c r="AW31" s="161">
        <f>IF(AN31&lt;&gt;"",AN31,AM31)</f>
        <v/>
      </c>
    </row>
    <row customHeight="1" ht="12.75" r="32" s="172" spans="1:49">
      <c r="B32" s="5" t="s">
        <v>59</v>
      </c>
      <c r="C32" s="62" t="s">
        <v>44</v>
      </c>
      <c r="D32" s="63" t="n">
        <v>316</v>
      </c>
      <c r="E32" s="153" t="n">
        <v>4890</v>
      </c>
      <c r="F32" s="145" t="n">
        <v>1</v>
      </c>
      <c r="G32" s="153" t="n">
        <v>4990</v>
      </c>
      <c r="H32" s="145" t="n">
        <v>2</v>
      </c>
      <c r="I32" s="146" t="n">
        <v>4890</v>
      </c>
      <c r="J32" s="147" t="n">
        <v>2</v>
      </c>
      <c r="K32" s="148" t="s"/>
      <c r="L32" s="149" t="s"/>
      <c r="M32" s="148" t="s">
        <v>58</v>
      </c>
      <c r="N32" s="149" t="s"/>
      <c r="O32" s="148" t="n">
        <v>5490</v>
      </c>
      <c r="P32" s="149" t="n">
        <v>5490</v>
      </c>
      <c r="Q32" s="145" t="n">
        <v>8990</v>
      </c>
      <c r="R32" s="145" t="n">
        <v>1</v>
      </c>
      <c r="S32" s="153" t="n">
        <v>8990</v>
      </c>
      <c r="T32" s="145" t="n">
        <v>1</v>
      </c>
      <c r="U32" s="146" t="n">
        <v>0</v>
      </c>
      <c r="V32" s="147" t="n">
        <v>1</v>
      </c>
      <c r="W32" s="153" t="s"/>
      <c r="X32" s="153" t="s"/>
      <c r="Y32" s="153" t="s">
        <v>29</v>
      </c>
      <c r="Z32" s="145" t="s"/>
      <c r="AA32" s="146" t="n">
        <v>8990</v>
      </c>
      <c r="AB32" s="152" t="s"/>
      <c r="AC32" s="148" t="n">
        <v>11990</v>
      </c>
      <c r="AD32" s="149" t="n">
        <v>6</v>
      </c>
      <c r="AE32" s="148" t="n">
        <v>11990</v>
      </c>
      <c r="AF32" s="149" t="n">
        <v>4</v>
      </c>
      <c r="AG32" s="148" t="n">
        <v>11990</v>
      </c>
      <c r="AH32" s="149" t="n">
        <v>1</v>
      </c>
      <c r="AI32" s="145" t="s"/>
      <c r="AJ32" s="153" t="s"/>
      <c r="AK32" s="153" t="s">
        <v>30</v>
      </c>
      <c r="AL32" s="145" t="s"/>
      <c r="AM32" s="146" t="n">
        <v>11990</v>
      </c>
      <c r="AN32" s="152" t="s"/>
      <c r="AO32" s="142" t="s"/>
      <c r="AP32" s="83" t="n"/>
      <c r="AQ32" s="83" t="n"/>
      <c r="AR32" s="83">
        <f>+IF(IF(AN32="",AC32,AN32)-IF(AB32="",Q32,AB32)&lt;1000,"Error","")</f>
        <v/>
      </c>
      <c r="AS32" s="161">
        <f>IFERROR(IF(AV32&lt;=AU32,(AU32-AV32)+2000,0),0)</f>
        <v/>
      </c>
      <c r="AT32" s="161">
        <f>IFERROR(IF(AW32&lt;=AV32,(AV32-AW32)+1000,0),0)</f>
        <v/>
      </c>
      <c r="AU32" s="161">
        <f>IF(P32&lt;&gt;"",P32,O32)</f>
        <v/>
      </c>
      <c r="AV32" s="161">
        <f>IF(AB32&lt;&gt;"",AB32,AA32)</f>
        <v/>
      </c>
      <c r="AW32" s="161">
        <f>IF(AN32&lt;&gt;"",AN32,AM32)</f>
        <v/>
      </c>
    </row>
    <row customHeight="1" ht="12.95" r="33" s="172" spans="1:49">
      <c r="B33" s="5" t="s">
        <v>60</v>
      </c>
      <c r="C33" s="62" t="s">
        <v>27</v>
      </c>
      <c r="D33" s="63" t="n">
        <v>320</v>
      </c>
      <c r="E33" s="153" t="n">
        <v>3990</v>
      </c>
      <c r="F33" s="145" t="n">
        <v>1</v>
      </c>
      <c r="G33" s="153" t="n">
        <v>4850</v>
      </c>
      <c r="H33" s="145" t="n">
        <v>2</v>
      </c>
      <c r="I33" s="146" t="n">
        <v>4490</v>
      </c>
      <c r="J33" s="147" t="n">
        <v>1</v>
      </c>
      <c r="K33" s="148" t="s"/>
      <c r="L33" s="149" t="s"/>
      <c r="M33" s="148" t="s">
        <v>29</v>
      </c>
      <c r="N33" s="149" t="s"/>
      <c r="O33" s="148" t="n">
        <v>4990</v>
      </c>
      <c r="P33" s="149" t="s"/>
      <c r="Q33" s="145" t="n">
        <v>8990</v>
      </c>
      <c r="R33" s="145" t="n">
        <v>1</v>
      </c>
      <c r="S33" s="153" t="n">
        <v>8990</v>
      </c>
      <c r="T33" s="145" t="n">
        <v>1</v>
      </c>
      <c r="U33" s="146" t="n">
        <v>0</v>
      </c>
      <c r="V33" s="147" t="n">
        <v>1</v>
      </c>
      <c r="W33" s="153" t="s"/>
      <c r="X33" s="153" t="s"/>
      <c r="Y33" s="153" t="s">
        <v>29</v>
      </c>
      <c r="Z33" s="145" t="s"/>
      <c r="AA33" s="146" t="n">
        <v>8990</v>
      </c>
      <c r="AB33" s="152" t="s"/>
      <c r="AC33" s="148" t="n">
        <v>10490</v>
      </c>
      <c r="AD33" s="149" t="n">
        <v>6</v>
      </c>
      <c r="AE33" s="148" t="n">
        <v>9490</v>
      </c>
      <c r="AF33" s="149" t="n">
        <v>2</v>
      </c>
      <c r="AG33" s="148" t="n">
        <v>10990</v>
      </c>
      <c r="AH33" s="149" t="n">
        <v>1</v>
      </c>
      <c r="AI33" s="145" t="s"/>
      <c r="AJ33" s="153" t="s"/>
      <c r="AK33" s="153" t="s">
        <v>30</v>
      </c>
      <c r="AL33" s="145" t="s"/>
      <c r="AM33" s="146" t="n">
        <v>9490</v>
      </c>
      <c r="AN33" s="152" t="n">
        <v>9490</v>
      </c>
      <c r="AO33" s="142" t="s"/>
      <c r="AP33" s="83" t="n"/>
      <c r="AQ33" s="83" t="n"/>
      <c r="AR33" s="83">
        <f>+IF(IF(AN33="",AC33,AN33)-IF(AB33="",Q33,AB33)&lt;1000,"Error","")</f>
        <v/>
      </c>
      <c r="AS33" s="161">
        <f>IFERROR(IF(AV33&lt;=AU33,(AU33-AV33)+2000,0),0)</f>
        <v/>
      </c>
      <c r="AT33" s="161">
        <f>IFERROR(IF(AW33&lt;=AV33,(AV33-AW33)+1000,0),0)</f>
        <v/>
      </c>
      <c r="AU33" s="161">
        <f>IF(P33&lt;&gt;"",P33,O33)</f>
        <v/>
      </c>
      <c r="AV33" s="161">
        <f>IF(AB33&lt;&gt;"",AB33,AA33)</f>
        <v/>
      </c>
      <c r="AW33" s="161">
        <f>IF(AN33&lt;&gt;"",AN33,AM33)</f>
        <v/>
      </c>
    </row>
    <row customHeight="1" ht="12.75" r="34" s="172" spans="1:49">
      <c r="B34" s="5" t="s">
        <v>61</v>
      </c>
      <c r="C34" s="62" t="s">
        <v>27</v>
      </c>
      <c r="D34" s="63" t="n">
        <v>331</v>
      </c>
      <c r="E34" s="153" t="n">
        <v>3990</v>
      </c>
      <c r="F34" s="145" t="n">
        <v>1</v>
      </c>
      <c r="G34" s="153" t="s">
        <v>62</v>
      </c>
      <c r="H34" s="145" t="s">
        <v>62</v>
      </c>
      <c r="I34" s="146" t="s">
        <v>62</v>
      </c>
      <c r="J34" s="147" t="s">
        <v>62</v>
      </c>
      <c r="K34" s="148" t="s"/>
      <c r="L34" s="149" t="s"/>
      <c r="M34" s="148" t="s"/>
      <c r="N34" s="149" t="s"/>
      <c r="O34" s="148" t="s">
        <v>63</v>
      </c>
      <c r="P34" s="149" t="s">
        <v>63</v>
      </c>
      <c r="Q34" s="145" t="n">
        <v>9990</v>
      </c>
      <c r="R34" s="145" t="n">
        <v>1</v>
      </c>
      <c r="S34" s="153" t="s">
        <v>62</v>
      </c>
      <c r="T34" s="145" t="s">
        <v>62</v>
      </c>
      <c r="U34" s="146" t="s">
        <v>62</v>
      </c>
      <c r="V34" s="147" t="s">
        <v>62</v>
      </c>
      <c r="W34" s="153" t="s"/>
      <c r="X34" s="153" t="s"/>
      <c r="Y34" s="153" t="s"/>
      <c r="Z34" s="145" t="s"/>
      <c r="AA34" s="146" t="s">
        <v>63</v>
      </c>
      <c r="AB34" s="152" t="s">
        <v>63</v>
      </c>
      <c r="AC34" s="148" t="n">
        <v>9990</v>
      </c>
      <c r="AD34" s="149" t="n">
        <v>6</v>
      </c>
      <c r="AE34" s="148" t="s">
        <v>62</v>
      </c>
      <c r="AF34" s="149" t="s">
        <v>62</v>
      </c>
      <c r="AG34" s="148" t="s">
        <v>62</v>
      </c>
      <c r="AH34" s="149" t="s">
        <v>62</v>
      </c>
      <c r="AI34" s="145" t="s"/>
      <c r="AJ34" s="153" t="s"/>
      <c r="AK34" s="153" t="s"/>
      <c r="AL34" s="145" t="s"/>
      <c r="AM34" s="146" t="s">
        <v>63</v>
      </c>
      <c r="AN34" s="152" t="s">
        <v>63</v>
      </c>
      <c r="AO34" s="142" t="s"/>
      <c r="AP34" s="83" t="n"/>
      <c r="AQ34" s="83" t="n"/>
      <c r="AR34" s="83">
        <f>+IF(IF(AN34="",AC34,AN34)-IF(AB34="",Q34,AB34)&lt;1000,"Error","")</f>
        <v/>
      </c>
      <c r="AS34" s="161">
        <f>IFERROR(IF(AV34&lt;=AU34,(AU34-AV34)+2000,0),0)</f>
        <v/>
      </c>
      <c r="AT34" s="161">
        <f>IFERROR(IF(AW34&lt;=AV34,(AV34-AW34)+1000,0),0)</f>
        <v/>
      </c>
      <c r="AU34" s="161">
        <f>IF(P34&lt;&gt;"",P34,O34)</f>
        <v/>
      </c>
      <c r="AV34" s="161">
        <f>IF(AB34&lt;&gt;"",AB34,AA34)</f>
        <v/>
      </c>
      <c r="AW34" s="161">
        <f>IF(AN34&lt;&gt;"",AN34,AM34)</f>
        <v/>
      </c>
    </row>
    <row customHeight="1" ht="12.95" r="35" s="172" spans="1:49">
      <c r="B35" s="5" t="s">
        <v>64</v>
      </c>
      <c r="C35" s="62" t="s">
        <v>27</v>
      </c>
      <c r="D35" s="63" t="n">
        <v>334</v>
      </c>
      <c r="E35" s="153" t="s">
        <v>62</v>
      </c>
      <c r="F35" s="145" t="s">
        <v>62</v>
      </c>
      <c r="G35" s="153" t="n">
        <v>4850</v>
      </c>
      <c r="H35" s="145" t="n">
        <v>2</v>
      </c>
      <c r="I35" s="146" t="n">
        <v>4490</v>
      </c>
      <c r="J35" s="147" t="n">
        <v>1</v>
      </c>
      <c r="K35" s="148" t="s"/>
      <c r="L35" s="149" t="s"/>
      <c r="M35" s="148" t="s">
        <v>58</v>
      </c>
      <c r="N35" s="149" t="s"/>
      <c r="O35" s="148" t="n">
        <v>5490</v>
      </c>
      <c r="P35" s="149" t="n">
        <v>3990</v>
      </c>
      <c r="Q35" s="145" t="s">
        <v>62</v>
      </c>
      <c r="R35" s="145" t="s">
        <v>62</v>
      </c>
      <c r="S35" s="153" t="n">
        <v>7850</v>
      </c>
      <c r="T35" s="145" t="n">
        <v>1</v>
      </c>
      <c r="U35" s="146" t="n">
        <v>0</v>
      </c>
      <c r="V35" s="147" t="n">
        <v>1</v>
      </c>
      <c r="W35" s="153" t="s"/>
      <c r="X35" s="153" t="s"/>
      <c r="Y35" s="153" t="s"/>
      <c r="Z35" s="145" t="s"/>
      <c r="AA35" s="146" t="s">
        <v>63</v>
      </c>
      <c r="AB35" s="152" t="s">
        <v>63</v>
      </c>
      <c r="AC35" s="148" t="s">
        <v>62</v>
      </c>
      <c r="AD35" s="149" t="s">
        <v>62</v>
      </c>
      <c r="AE35" s="148" t="n">
        <v>8990</v>
      </c>
      <c r="AF35" s="149" t="n">
        <v>1</v>
      </c>
      <c r="AG35" s="148" t="n">
        <v>10990</v>
      </c>
      <c r="AH35" s="149" t="n">
        <v>2</v>
      </c>
      <c r="AI35" s="145" t="s"/>
      <c r="AJ35" s="153" t="s"/>
      <c r="AK35" s="153" t="s"/>
      <c r="AL35" s="145" t="s"/>
      <c r="AM35" s="146" t="s">
        <v>63</v>
      </c>
      <c r="AN35" s="152" t="s">
        <v>63</v>
      </c>
      <c r="AO35" s="142" t="s"/>
      <c r="AP35" s="83" t="n"/>
      <c r="AQ35" s="83" t="n"/>
      <c r="AR35" s="83" t="n"/>
      <c r="AS35" s="161">
        <f>IFERROR(IF(AV35&lt;=AU35,(AU35-AV35)+2000,0),0)</f>
        <v/>
      </c>
      <c r="AT35" s="161">
        <f>IFERROR(IF(AW35&lt;=AV35,(AV35-AW35)+1000,0),0)</f>
        <v/>
      </c>
      <c r="AU35" s="161">
        <f>IF(P35&lt;&gt;"",P35,O35)</f>
        <v/>
      </c>
      <c r="AV35" s="161">
        <f>IF(AB35&lt;&gt;"",AB35,AA35)</f>
        <v/>
      </c>
      <c r="AW35" s="161">
        <f>IF(AN35&lt;&gt;"",AN35,AM35)</f>
        <v/>
      </c>
    </row>
    <row customHeight="1" ht="12.95" r="36" s="172" spans="1:49">
      <c r="B36" s="5" t="s">
        <v>65</v>
      </c>
      <c r="C36" s="62" t="s">
        <v>44</v>
      </c>
      <c r="D36" s="63" t="n">
        <v>367</v>
      </c>
      <c r="E36" s="153" t="n">
        <v>4890</v>
      </c>
      <c r="F36" s="145" t="n">
        <v>1</v>
      </c>
      <c r="G36" s="153" t="n">
        <v>5350</v>
      </c>
      <c r="H36" s="145" t="n">
        <v>2</v>
      </c>
      <c r="I36" s="146" t="n">
        <v>4890</v>
      </c>
      <c r="J36" s="147" t="n">
        <v>2</v>
      </c>
      <c r="K36" s="148" t="s"/>
      <c r="L36" s="149" t="s"/>
      <c r="M36" s="148" t="s">
        <v>58</v>
      </c>
      <c r="N36" s="149" t="s"/>
      <c r="O36" s="148" t="n">
        <v>5990</v>
      </c>
      <c r="P36" s="149" t="n">
        <v>5990</v>
      </c>
      <c r="Q36" s="145" t="n">
        <v>7790</v>
      </c>
      <c r="R36" s="145" t="n">
        <v>1</v>
      </c>
      <c r="S36" s="153" t="n">
        <v>7850</v>
      </c>
      <c r="T36" s="145" t="n">
        <v>1</v>
      </c>
      <c r="U36" s="146" t="n">
        <v>0</v>
      </c>
      <c r="V36" s="147" t="n">
        <v>1</v>
      </c>
      <c r="W36" s="153" t="s"/>
      <c r="X36" s="153" t="s"/>
      <c r="Y36" s="153" t="s">
        <v>29</v>
      </c>
      <c r="Z36" s="145" t="s"/>
      <c r="AA36" s="146" t="n">
        <v>7990</v>
      </c>
      <c r="AB36" s="152" t="n">
        <v>7990</v>
      </c>
      <c r="AC36" s="148" t="n">
        <v>9990</v>
      </c>
      <c r="AD36" s="149" t="n">
        <v>6</v>
      </c>
      <c r="AE36" s="148" t="n">
        <v>8990</v>
      </c>
      <c r="AF36" s="149" t="n">
        <v>4</v>
      </c>
      <c r="AG36" s="148" t="n">
        <v>11990</v>
      </c>
      <c r="AH36" s="149" t="n">
        <v>1</v>
      </c>
      <c r="AI36" s="145" t="s"/>
      <c r="AJ36" s="153" t="s"/>
      <c r="AK36" s="153" t="s">
        <v>30</v>
      </c>
      <c r="AL36" s="145" t="s"/>
      <c r="AM36" s="146" t="n">
        <v>8990</v>
      </c>
      <c r="AN36" s="152" t="n">
        <v>8990</v>
      </c>
      <c r="AO36" s="142" t="s"/>
      <c r="AP36" s="83" t="n"/>
      <c r="AQ36" s="83" t="n"/>
      <c r="AR36" s="83">
        <f>+IF(IF(AN36="",AC36,AN36)-IF(AB36="",Q36,AB36)&lt;1000,"Error","")</f>
        <v/>
      </c>
      <c r="AS36" s="161">
        <f>IFERROR(IF(AV36&lt;=AU36,(AU36-AV36)+2000,0),0)</f>
        <v/>
      </c>
      <c r="AT36" s="161">
        <f>IFERROR(IF(AW36&lt;=AV36,(AV36-AW36)+1000,0),0)</f>
        <v/>
      </c>
      <c r="AU36" s="161">
        <f>IF(P36&lt;&gt;"",P36,O36)</f>
        <v/>
      </c>
      <c r="AV36" s="161">
        <f>IF(AB36&lt;&gt;"",AB36,AA36)</f>
        <v/>
      </c>
      <c r="AW36" s="161">
        <f>IF(AN36&lt;&gt;"",AN36,AM36)</f>
        <v/>
      </c>
    </row>
    <row customHeight="1" ht="12.95" r="37" s="172" spans="1:49">
      <c r="B37" s="5" t="s">
        <v>66</v>
      </c>
      <c r="C37" s="62" t="s">
        <v>27</v>
      </c>
      <c r="D37" s="63" t="n">
        <v>340</v>
      </c>
      <c r="E37" s="153" t="n">
        <v>3990</v>
      </c>
      <c r="F37" s="145" t="n">
        <v>1</v>
      </c>
      <c r="G37" s="153" t="n">
        <v>4850</v>
      </c>
      <c r="H37" s="145" t="n">
        <v>2</v>
      </c>
      <c r="I37" s="146" t="n">
        <v>4490</v>
      </c>
      <c r="J37" s="147" t="n">
        <v>1</v>
      </c>
      <c r="K37" s="148" t="s"/>
      <c r="L37" s="149" t="s"/>
      <c r="M37" s="148" t="s">
        <v>29</v>
      </c>
      <c r="N37" s="149" t="s"/>
      <c r="O37" s="148" t="n">
        <v>4990</v>
      </c>
      <c r="P37" s="149" t="s"/>
      <c r="Q37" s="145" t="n">
        <v>7790</v>
      </c>
      <c r="R37" s="145" t="n">
        <v>1</v>
      </c>
      <c r="S37" s="153" t="n">
        <v>7850</v>
      </c>
      <c r="T37" s="145" t="n">
        <v>1</v>
      </c>
      <c r="U37" s="146" t="n">
        <v>0</v>
      </c>
      <c r="V37" s="147" t="n">
        <v>2</v>
      </c>
      <c r="W37" s="153" t="s"/>
      <c r="X37" s="153" t="s"/>
      <c r="Y37" s="153" t="s">
        <v>29</v>
      </c>
      <c r="Z37" s="145" t="s"/>
      <c r="AA37" s="146" t="n">
        <v>7990</v>
      </c>
      <c r="AB37" s="152" t="n">
        <v>7990</v>
      </c>
      <c r="AC37" s="148" t="n">
        <v>11490</v>
      </c>
      <c r="AD37" s="149" t="n">
        <v>6</v>
      </c>
      <c r="AE37" s="148" t="n">
        <v>8990</v>
      </c>
      <c r="AF37" s="149" t="n">
        <v>4</v>
      </c>
      <c r="AG37" s="148" t="n">
        <v>10990</v>
      </c>
      <c r="AH37" s="149" t="n">
        <v>2</v>
      </c>
      <c r="AI37" s="145" t="s"/>
      <c r="AJ37" s="153" t="s"/>
      <c r="AK37" s="153" t="s">
        <v>30</v>
      </c>
      <c r="AL37" s="145" t="s"/>
      <c r="AM37" s="146" t="n">
        <v>9990</v>
      </c>
      <c r="AN37" s="152" t="n">
        <v>9990</v>
      </c>
      <c r="AO37" s="142" t="s"/>
      <c r="AP37" s="83" t="n"/>
      <c r="AQ37" s="83" t="n"/>
      <c r="AR37" s="83">
        <f>+IF(IF(AN37="",AC37,AN37)-IF(AB37="",Q37,AB37)&lt;1000,"Error","")</f>
        <v/>
      </c>
      <c r="AS37" s="161">
        <f>IFERROR(IF(AV37&lt;=AU37,(AU37-AV37)+2000,0),0)</f>
        <v/>
      </c>
      <c r="AT37" s="161">
        <f>IFERROR(IF(AW37&lt;=AV37,(AV37-AW37)+1000,0),0)</f>
        <v/>
      </c>
      <c r="AU37" s="161">
        <f>IF(P37&lt;&gt;"",P37,O37)</f>
        <v/>
      </c>
      <c r="AV37" s="161">
        <f>IF(AB37&lt;&gt;"",AB37,AA37)</f>
        <v/>
      </c>
      <c r="AW37" s="161">
        <f>IF(AN37&lt;&gt;"",AN37,AM37)</f>
        <v/>
      </c>
    </row>
    <row customHeight="1" ht="12.95" r="38" s="172" spans="1:49">
      <c r="B38" s="5" t="s">
        <v>67</v>
      </c>
      <c r="C38" s="62" t="s">
        <v>44</v>
      </c>
      <c r="D38" s="63" t="n">
        <v>350</v>
      </c>
      <c r="E38" s="153" t="n">
        <v>4890</v>
      </c>
      <c r="F38" s="145" t="n">
        <v>1</v>
      </c>
      <c r="G38" s="153" t="n">
        <v>5350</v>
      </c>
      <c r="H38" s="145" t="n">
        <v>2</v>
      </c>
      <c r="I38" s="146" t="n">
        <v>4890</v>
      </c>
      <c r="J38" s="147" t="n">
        <v>2</v>
      </c>
      <c r="K38" s="148" t="s"/>
      <c r="L38" s="149" t="s"/>
      <c r="M38" s="148" t="s">
        <v>58</v>
      </c>
      <c r="N38" s="149" t="s"/>
      <c r="O38" s="148" t="n">
        <v>5990</v>
      </c>
      <c r="P38" s="149" t="n">
        <v>5990</v>
      </c>
      <c r="Q38" s="145" t="n">
        <v>8790</v>
      </c>
      <c r="R38" s="145" t="n">
        <v>1</v>
      </c>
      <c r="S38" s="153" t="n">
        <v>8850</v>
      </c>
      <c r="T38" s="145" t="n">
        <v>1</v>
      </c>
      <c r="U38" s="146" t="n">
        <v>0</v>
      </c>
      <c r="V38" s="147" t="n">
        <v>1</v>
      </c>
      <c r="W38" s="153" t="s"/>
      <c r="X38" s="153" t="s"/>
      <c r="Y38" s="153" t="s">
        <v>29</v>
      </c>
      <c r="Z38" s="145" t="s"/>
      <c r="AA38" s="146" t="n">
        <v>8990</v>
      </c>
      <c r="AB38" s="152" t="n">
        <v>8990</v>
      </c>
      <c r="AC38" s="148" t="n">
        <v>10990</v>
      </c>
      <c r="AD38" s="149" t="n">
        <v>6</v>
      </c>
      <c r="AE38" s="148" t="n">
        <v>9990</v>
      </c>
      <c r="AF38" s="149" t="n">
        <v>4</v>
      </c>
      <c r="AG38" s="148" t="n">
        <v>11990</v>
      </c>
      <c r="AH38" s="149" t="n">
        <v>1</v>
      </c>
      <c r="AI38" s="145" t="s"/>
      <c r="AJ38" s="153" t="s"/>
      <c r="AK38" s="153" t="s">
        <v>30</v>
      </c>
      <c r="AL38" s="145" t="s"/>
      <c r="AM38" s="146" t="n">
        <v>9990</v>
      </c>
      <c r="AN38" s="152" t="n">
        <v>9990</v>
      </c>
      <c r="AO38" s="142" t="s"/>
      <c r="AP38" s="83" t="n"/>
      <c r="AQ38" s="83" t="n"/>
      <c r="AR38" s="83">
        <f>+IF(IF(AN38="",AC38,AN38)-IF(AB38="",Q38,AB38)&lt;1000,"Error","")</f>
        <v/>
      </c>
      <c r="AS38" s="161">
        <f>IFERROR(IF(AV38&lt;=AU38,(AU38-AV38)+2000,0),0)</f>
        <v/>
      </c>
      <c r="AT38" s="161">
        <f>IFERROR(IF(AW38&lt;=AV38,(AV38-AW38)+1000,0),0)</f>
        <v/>
      </c>
      <c r="AU38" s="161">
        <f>IF(P38&lt;&gt;"",P38,O38)</f>
        <v/>
      </c>
      <c r="AV38" s="161">
        <f>IF(AB38&lt;&gt;"",AB38,AA38)</f>
        <v/>
      </c>
      <c r="AW38" s="161">
        <f>IF(AN38&lt;&gt;"",AN38,AM38)</f>
        <v/>
      </c>
    </row>
    <row customHeight="1" ht="12.95" r="39" s="172" spans="1:49">
      <c r="B39" s="5" t="s">
        <v>68</v>
      </c>
      <c r="C39" s="62" t="s">
        <v>44</v>
      </c>
      <c r="D39" s="63" t="n">
        <v>336</v>
      </c>
      <c r="E39" s="153" t="n">
        <v>4890</v>
      </c>
      <c r="F39" s="145" t="n">
        <v>1</v>
      </c>
      <c r="G39" s="153" t="n">
        <v>5850</v>
      </c>
      <c r="H39" s="145" t="n">
        <v>2</v>
      </c>
      <c r="I39" s="146" t="n">
        <v>4890</v>
      </c>
      <c r="J39" s="147" t="n">
        <v>1</v>
      </c>
      <c r="K39" s="148" t="s"/>
      <c r="L39" s="149" t="s"/>
      <c r="M39" s="148" t="s">
        <v>29</v>
      </c>
      <c r="N39" s="149" t="s"/>
      <c r="O39" s="148" t="n">
        <v>5990</v>
      </c>
      <c r="P39" s="149" t="n">
        <v>5990</v>
      </c>
      <c r="Q39" s="145" t="n">
        <v>8790</v>
      </c>
      <c r="R39" s="145" t="n">
        <v>1</v>
      </c>
      <c r="S39" s="153" t="n">
        <v>8850</v>
      </c>
      <c r="T39" s="145" t="n">
        <v>1</v>
      </c>
      <c r="U39" s="146" t="n">
        <v>0</v>
      </c>
      <c r="V39" s="147" t="n">
        <v>1</v>
      </c>
      <c r="W39" s="153" t="s"/>
      <c r="X39" s="153" t="s"/>
      <c r="Y39" s="153" t="s">
        <v>29</v>
      </c>
      <c r="Z39" s="145" t="s"/>
      <c r="AA39" s="146" t="n">
        <v>8990</v>
      </c>
      <c r="AB39" s="152" t="n">
        <v>8990</v>
      </c>
      <c r="AC39" s="148" t="n">
        <v>11990</v>
      </c>
      <c r="AD39" s="149" t="n">
        <v>6</v>
      </c>
      <c r="AE39" s="148" t="n">
        <v>9990</v>
      </c>
      <c r="AF39" s="149" t="n">
        <v>2</v>
      </c>
      <c r="AG39" s="148" t="n">
        <v>11990</v>
      </c>
      <c r="AH39" s="149" t="n">
        <v>1</v>
      </c>
      <c r="AI39" s="145" t="s"/>
      <c r="AJ39" s="153" t="s"/>
      <c r="AK39" s="153" t="s">
        <v>30</v>
      </c>
      <c r="AL39" s="145" t="s"/>
      <c r="AM39" s="146" t="n">
        <v>10490</v>
      </c>
      <c r="AN39" s="152" t="n">
        <v>10490</v>
      </c>
      <c r="AO39" s="142" t="s"/>
      <c r="AP39" s="83" t="n"/>
      <c r="AQ39" s="83" t="n"/>
      <c r="AR39" s="83">
        <f>+IF(IF(AN39="",AC39,AN39)-IF(AB39="",Q39,AB39)&lt;1000,"Error","")</f>
        <v/>
      </c>
      <c r="AS39" s="161">
        <f>IFERROR(IF(AV39&lt;=AU39,(AU39-AV39)+2000,0),0)</f>
        <v/>
      </c>
      <c r="AT39" s="161">
        <f>IFERROR(IF(AW39&lt;=AV39,(AV39-AW39)+1000,0),0)</f>
        <v/>
      </c>
      <c r="AU39" s="161">
        <f>IF(P39&lt;&gt;"",P39,O39)</f>
        <v/>
      </c>
      <c r="AV39" s="161">
        <f>IF(AB39&lt;&gt;"",AB39,AA39)</f>
        <v/>
      </c>
      <c r="AW39" s="161">
        <f>IF(AN39&lt;&gt;"",AN39,AM39)</f>
        <v/>
      </c>
    </row>
    <row customHeight="1" ht="12.95" r="40" s="172" spans="1:49">
      <c r="B40" s="5" t="s">
        <v>69</v>
      </c>
      <c r="C40" s="62" t="s">
        <v>27</v>
      </c>
      <c r="D40" s="63" t="n">
        <v>333</v>
      </c>
      <c r="E40" s="153" t="n">
        <v>3990</v>
      </c>
      <c r="F40" s="145" t="n">
        <v>1</v>
      </c>
      <c r="G40" s="153" t="n">
        <v>4850</v>
      </c>
      <c r="H40" s="145" t="n">
        <v>2</v>
      </c>
      <c r="I40" s="146" t="n">
        <v>4490</v>
      </c>
      <c r="J40" s="147" t="n">
        <v>1</v>
      </c>
      <c r="K40" s="148" t="s"/>
      <c r="L40" s="149" t="s"/>
      <c r="M40" s="148" t="s">
        <v>29</v>
      </c>
      <c r="N40" s="149" t="s"/>
      <c r="O40" s="148" t="n">
        <v>4990</v>
      </c>
      <c r="P40" s="149" t="s"/>
      <c r="Q40" s="145" t="n">
        <v>9990</v>
      </c>
      <c r="R40" s="145" t="n">
        <v>1</v>
      </c>
      <c r="S40" s="153" t="n">
        <v>8990</v>
      </c>
      <c r="T40" s="145" t="n">
        <v>1</v>
      </c>
      <c r="U40" s="146" t="n">
        <v>0</v>
      </c>
      <c r="V40" s="147" t="n">
        <v>1</v>
      </c>
      <c r="W40" s="153" t="s"/>
      <c r="X40" s="153" t="s"/>
      <c r="Y40" s="153" t="s">
        <v>29</v>
      </c>
      <c r="Z40" s="145" t="s"/>
      <c r="AA40" s="146" t="n">
        <v>8990</v>
      </c>
      <c r="AB40" s="152" t="n">
        <v>8990</v>
      </c>
      <c r="AC40" s="148" t="n">
        <v>10990</v>
      </c>
      <c r="AD40" s="149" t="n">
        <v>6</v>
      </c>
      <c r="AE40" s="148" t="n">
        <v>9990</v>
      </c>
      <c r="AF40" s="149" t="n">
        <v>1</v>
      </c>
      <c r="AG40" s="148" t="n">
        <v>10990</v>
      </c>
      <c r="AH40" s="149" t="n">
        <v>1</v>
      </c>
      <c r="AI40" s="145" t="s"/>
      <c r="AJ40" s="153" t="s"/>
      <c r="AK40" s="153" t="s">
        <v>30</v>
      </c>
      <c r="AL40" s="145" t="s"/>
      <c r="AM40" s="146" t="n">
        <v>9990</v>
      </c>
      <c r="AN40" s="152" t="n">
        <v>9990</v>
      </c>
      <c r="AO40" s="142" t="s"/>
      <c r="AP40" s="83" t="n"/>
      <c r="AQ40" s="83" t="n"/>
      <c r="AR40" s="83">
        <f>+IF(IF(AN40="",AC40,AN40)-IF(AB40="",Q40,AB40)&lt;1000,"Error","")</f>
        <v/>
      </c>
      <c r="AS40" s="161">
        <f>IFERROR(IF(AV40&lt;=AU40,(AU40-AV40)+2000,0),0)</f>
        <v/>
      </c>
      <c r="AT40" s="161">
        <f>IFERROR(IF(AW40&lt;=AV40,(AV40-AW40)+1000,0),0)</f>
        <v/>
      </c>
      <c r="AU40" s="161">
        <f>IF(P40&lt;&gt;"",P40,O40)</f>
        <v/>
      </c>
      <c r="AV40" s="161">
        <f>IF(AB40&lt;&gt;"",AB40,AA40)</f>
        <v/>
      </c>
      <c r="AW40" s="161">
        <f>IF(AN40&lt;&gt;"",AN40,AM40)</f>
        <v/>
      </c>
    </row>
    <row customHeight="1" ht="12.95" r="41" s="172" spans="1:49">
      <c r="B41" s="5" t="s">
        <v>70</v>
      </c>
      <c r="C41" s="62" t="s">
        <v>27</v>
      </c>
      <c r="D41" s="63" t="n">
        <v>319</v>
      </c>
      <c r="E41" s="153" t="n">
        <v>3990</v>
      </c>
      <c r="F41" s="145" t="n">
        <v>1</v>
      </c>
      <c r="G41" s="153" t="n">
        <v>4850</v>
      </c>
      <c r="H41" s="145" t="n">
        <v>2</v>
      </c>
      <c r="I41" s="146" t="n">
        <v>4490</v>
      </c>
      <c r="J41" s="147" t="n">
        <v>1</v>
      </c>
      <c r="K41" s="148" t="s"/>
      <c r="L41" s="149" t="s"/>
      <c r="M41" s="148" t="s">
        <v>29</v>
      </c>
      <c r="N41" s="149" t="s"/>
      <c r="O41" s="148" t="n">
        <v>4990</v>
      </c>
      <c r="P41" s="149" t="s"/>
      <c r="Q41" s="145" t="n">
        <v>8990</v>
      </c>
      <c r="R41" s="145" t="n">
        <v>1</v>
      </c>
      <c r="S41" s="153" t="n">
        <v>8990</v>
      </c>
      <c r="T41" s="145" t="n">
        <v>1</v>
      </c>
      <c r="U41" s="146" t="n">
        <v>0</v>
      </c>
      <c r="V41" s="147" t="n">
        <v>1</v>
      </c>
      <c r="W41" s="153" t="s"/>
      <c r="X41" s="153" t="s"/>
      <c r="Y41" s="153" t="s">
        <v>29</v>
      </c>
      <c r="Z41" s="145" t="s"/>
      <c r="AA41" s="146" t="n">
        <v>8990</v>
      </c>
      <c r="AB41" s="152" t="s"/>
      <c r="AC41" s="148" t="n">
        <v>11490</v>
      </c>
      <c r="AD41" s="149" t="n">
        <v>6</v>
      </c>
      <c r="AE41" s="148" t="n">
        <v>9990</v>
      </c>
      <c r="AF41" s="149" t="n">
        <v>4</v>
      </c>
      <c r="AG41" s="148" t="n">
        <v>10990</v>
      </c>
      <c r="AH41" s="149" t="n">
        <v>1</v>
      </c>
      <c r="AI41" s="145" t="s"/>
      <c r="AJ41" s="153" t="s"/>
      <c r="AK41" s="153" t="s">
        <v>30</v>
      </c>
      <c r="AL41" s="145" t="s"/>
      <c r="AM41" s="146" t="n">
        <v>9990</v>
      </c>
      <c r="AN41" s="152" t="n">
        <v>9990</v>
      </c>
      <c r="AO41" s="142" t="s"/>
      <c r="AP41" s="83" t="n"/>
      <c r="AQ41" s="83" t="n"/>
      <c r="AR41" s="83">
        <f>+IF(IF(AN41="",AC41,AN41)-IF(AB41="",Q41,AB41)&lt;1000,"Error","")</f>
        <v/>
      </c>
      <c r="AS41" s="161">
        <f>IFERROR(IF(AV41&lt;=AU41,(AU41-AV41)+2000,0),0)</f>
        <v/>
      </c>
      <c r="AT41" s="161">
        <f>IFERROR(IF(AW41&lt;=AV41,(AV41-AW41)+1000,0),0)</f>
        <v/>
      </c>
      <c r="AU41" s="161">
        <f>IF(P41&lt;&gt;"",P41,O41)</f>
        <v/>
      </c>
      <c r="AV41" s="161">
        <f>IF(AB41&lt;&gt;"",AB41,AA41)</f>
        <v/>
      </c>
      <c r="AW41" s="161">
        <f>IF(AN41&lt;&gt;"",AN41,AM41)</f>
        <v/>
      </c>
    </row>
    <row customHeight="1" ht="12.95" r="42" s="172" spans="1:49">
      <c r="B42" s="5" t="s">
        <v>71</v>
      </c>
      <c r="C42" s="62" t="s">
        <v>27</v>
      </c>
      <c r="D42" s="63" t="n">
        <v>363</v>
      </c>
      <c r="E42" s="153" t="n">
        <v>3990</v>
      </c>
      <c r="F42" s="145" t="n">
        <v>1</v>
      </c>
      <c r="G42" s="153" t="n">
        <v>4490</v>
      </c>
      <c r="H42" s="145" t="n">
        <v>2</v>
      </c>
      <c r="I42" s="146" t="n">
        <v>4490</v>
      </c>
      <c r="J42" s="147" t="n">
        <v>1</v>
      </c>
      <c r="K42" s="148" t="s"/>
      <c r="L42" s="149" t="s"/>
      <c r="M42" s="148" t="s">
        <v>28</v>
      </c>
      <c r="N42" s="149" t="s"/>
      <c r="O42" s="148" t="n">
        <v>4490</v>
      </c>
      <c r="P42" s="149" t="s"/>
      <c r="Q42" s="145" t="n">
        <v>7490</v>
      </c>
      <c r="R42" s="145" t="n">
        <v>1</v>
      </c>
      <c r="S42" s="153" t="n">
        <v>7490</v>
      </c>
      <c r="T42" s="145" t="n">
        <v>1</v>
      </c>
      <c r="U42" s="146" t="n">
        <v>0</v>
      </c>
      <c r="V42" s="147" t="n">
        <v>1</v>
      </c>
      <c r="W42" s="153" t="s"/>
      <c r="X42" s="153" t="s"/>
      <c r="Y42" s="153" t="s">
        <v>29</v>
      </c>
      <c r="Z42" s="145" t="s"/>
      <c r="AA42" s="146" t="n">
        <v>7490</v>
      </c>
      <c r="AB42" s="152" t="s"/>
      <c r="AC42" s="148" t="n">
        <v>9990</v>
      </c>
      <c r="AD42" s="149" t="n">
        <v>6</v>
      </c>
      <c r="AE42" s="148" t="n">
        <v>8990</v>
      </c>
      <c r="AF42" s="149" t="n">
        <v>4</v>
      </c>
      <c r="AG42" s="148" t="n">
        <v>10990</v>
      </c>
      <c r="AH42" s="149" t="n">
        <v>1</v>
      </c>
      <c r="AI42" s="145" t="s"/>
      <c r="AJ42" s="153" t="s"/>
      <c r="AK42" s="153" t="s">
        <v>30</v>
      </c>
      <c r="AL42" s="145" t="s"/>
      <c r="AM42" s="146" t="n">
        <v>8990</v>
      </c>
      <c r="AN42" s="152" t="n">
        <v>8990</v>
      </c>
      <c r="AO42" s="142" t="s"/>
      <c r="AP42" s="83" t="n"/>
      <c r="AQ42" s="83" t="n"/>
      <c r="AR42" s="83">
        <f>+IF(IF(AN42="",AC42,AN42)-IF(AB42="",Q42,AB42)&lt;1000,"Error","")</f>
        <v/>
      </c>
      <c r="AS42" s="161">
        <f>IFERROR(IF(AV42&lt;=AU42,(AU42-AV42)+2000,0),0)</f>
        <v/>
      </c>
      <c r="AT42" s="161">
        <f>IFERROR(IF(AW42&lt;=AV42,(AV42-AW42)+1000,0),0)</f>
        <v/>
      </c>
      <c r="AU42" s="161">
        <f>IF(P42&lt;&gt;"",P42,O42)</f>
        <v/>
      </c>
      <c r="AV42" s="161">
        <f>IF(AB42&lt;&gt;"",AB42,AA42)</f>
        <v/>
      </c>
      <c r="AW42" s="161">
        <f>IF(AN42&lt;&gt;"",AN42,AM42)</f>
        <v/>
      </c>
    </row>
    <row customHeight="1" ht="12.95" r="43" s="172" spans="1:49">
      <c r="B43" s="5" t="s">
        <v>72</v>
      </c>
      <c r="C43" s="62" t="s">
        <v>27</v>
      </c>
      <c r="D43" s="63" t="n">
        <v>352</v>
      </c>
      <c r="E43" s="153" t="n">
        <v>3990</v>
      </c>
      <c r="F43" s="145" t="n">
        <v>1</v>
      </c>
      <c r="G43" s="153" t="n">
        <v>4490</v>
      </c>
      <c r="H43" s="145" t="n">
        <v>2</v>
      </c>
      <c r="I43" s="146" t="n">
        <v>4490</v>
      </c>
      <c r="J43" s="147" t="n">
        <v>1</v>
      </c>
      <c r="K43" s="148" t="s"/>
      <c r="L43" s="149" t="s"/>
      <c r="M43" s="148" t="s">
        <v>28</v>
      </c>
      <c r="N43" s="149" t="s"/>
      <c r="O43" s="148" t="n">
        <v>4490</v>
      </c>
      <c r="P43" s="149" t="s"/>
      <c r="Q43" s="145" t="n">
        <v>7490</v>
      </c>
      <c r="R43" s="145" t="n">
        <v>1</v>
      </c>
      <c r="S43" s="153" t="n">
        <v>7490</v>
      </c>
      <c r="T43" s="145" t="n">
        <v>1</v>
      </c>
      <c r="U43" s="146" t="n">
        <v>0</v>
      </c>
      <c r="V43" s="147" t="n">
        <v>2</v>
      </c>
      <c r="W43" s="153" t="s"/>
      <c r="X43" s="153" t="s"/>
      <c r="Y43" s="153" t="s">
        <v>29</v>
      </c>
      <c r="Z43" s="145" t="s"/>
      <c r="AA43" s="146" t="n">
        <v>7490</v>
      </c>
      <c r="AB43" s="152" t="s"/>
      <c r="AC43" s="148" t="n">
        <v>11490</v>
      </c>
      <c r="AD43" s="149" t="n">
        <v>6</v>
      </c>
      <c r="AE43" s="148" t="n">
        <v>8990</v>
      </c>
      <c r="AF43" s="149" t="n">
        <v>4</v>
      </c>
      <c r="AG43" s="148" t="n">
        <v>10990</v>
      </c>
      <c r="AH43" s="149" t="n">
        <v>2</v>
      </c>
      <c r="AI43" s="145" t="s"/>
      <c r="AJ43" s="153" t="s"/>
      <c r="AK43" s="153" t="s">
        <v>30</v>
      </c>
      <c r="AL43" s="145" t="s"/>
      <c r="AM43" s="146" t="n">
        <v>9990</v>
      </c>
      <c r="AN43" s="152" t="n">
        <v>9990</v>
      </c>
      <c r="AO43" s="142" t="s"/>
      <c r="AP43" s="83" t="n"/>
      <c r="AQ43" s="83" t="n"/>
      <c r="AR43" s="83">
        <f>+IF(IF(AN43="",AC43,AN43)-IF(AB43="",Q43,AB43)&lt;1000,"Error","")</f>
        <v/>
      </c>
      <c r="AS43" s="161">
        <f>IFERROR(IF(AV43&lt;=AU43,(AU43-AV43)+2000,0),0)</f>
        <v/>
      </c>
      <c r="AT43" s="161">
        <f>IFERROR(IF(AW43&lt;=AV43,(AV43-AW43)+1000,0),0)</f>
        <v/>
      </c>
      <c r="AU43" s="161">
        <f>IF(P43&lt;&gt;"",P43,O43)</f>
        <v/>
      </c>
      <c r="AV43" s="161">
        <f>IF(AB43&lt;&gt;"",AB43,AA43)</f>
        <v/>
      </c>
      <c r="AW43" s="161">
        <f>IF(AN43&lt;&gt;"",AN43,AM43)</f>
        <v/>
      </c>
    </row>
    <row customHeight="1" ht="12.95" r="44" s="172" spans="1:49">
      <c r="B44" s="5" t="s">
        <v>73</v>
      </c>
      <c r="C44" s="62" t="s">
        <v>27</v>
      </c>
      <c r="D44" s="63" t="n">
        <v>365</v>
      </c>
      <c r="E44" s="153" t="n">
        <v>3990</v>
      </c>
      <c r="F44" s="145" t="n">
        <v>1</v>
      </c>
      <c r="G44" s="153" t="n">
        <v>4490</v>
      </c>
      <c r="H44" s="145" t="n">
        <v>2</v>
      </c>
      <c r="I44" s="146" t="n">
        <v>4490</v>
      </c>
      <c r="J44" s="147" t="n">
        <v>1</v>
      </c>
      <c r="K44" s="148" t="s"/>
      <c r="L44" s="149" t="s"/>
      <c r="M44" s="148" t="s">
        <v>28</v>
      </c>
      <c r="N44" s="149" t="s"/>
      <c r="O44" s="148" t="n">
        <v>4490</v>
      </c>
      <c r="P44" s="149" t="s"/>
      <c r="Q44" s="145" t="n">
        <v>7490</v>
      </c>
      <c r="R44" s="145" t="n">
        <v>1</v>
      </c>
      <c r="S44" s="153" t="n">
        <v>7490</v>
      </c>
      <c r="T44" s="145" t="n">
        <v>1</v>
      </c>
      <c r="U44" s="146" t="n">
        <v>0</v>
      </c>
      <c r="V44" s="147" t="n">
        <v>1</v>
      </c>
      <c r="W44" s="153" t="s"/>
      <c r="X44" s="153" t="s"/>
      <c r="Y44" s="153" t="s">
        <v>29</v>
      </c>
      <c r="Z44" s="145" t="s"/>
      <c r="AA44" s="146" t="n">
        <v>7490</v>
      </c>
      <c r="AB44" s="152" t="s"/>
      <c r="AC44" s="148" t="n">
        <v>9990</v>
      </c>
      <c r="AD44" s="149" t="n">
        <v>6</v>
      </c>
      <c r="AE44" s="148" t="n">
        <v>8990</v>
      </c>
      <c r="AF44" s="149" t="n">
        <v>4</v>
      </c>
      <c r="AG44" s="148" t="n">
        <v>10990</v>
      </c>
      <c r="AH44" s="149" t="n">
        <v>1</v>
      </c>
      <c r="AI44" s="145" t="s"/>
      <c r="AJ44" s="153" t="s"/>
      <c r="AK44" s="153" t="s">
        <v>30</v>
      </c>
      <c r="AL44" s="145" t="s"/>
      <c r="AM44" s="146" t="n">
        <v>8990</v>
      </c>
      <c r="AN44" s="152" t="n">
        <v>8990</v>
      </c>
      <c r="AO44" s="142" t="s"/>
      <c r="AP44" s="83" t="n"/>
      <c r="AQ44" s="83" t="n"/>
      <c r="AR44" s="83">
        <f>+IF(IF(AN44="",AC44,AN44)-IF(AB44="",Q44,AB44)&lt;1000,"Error","")</f>
        <v/>
      </c>
      <c r="AS44" s="161">
        <f>IFERROR(IF(AV44&lt;=AU44,(AU44-AV44)+2000,0),0)</f>
        <v/>
      </c>
      <c r="AT44" s="161">
        <f>IFERROR(IF(AW44&lt;=AV44,(AV44-AW44)+1000,0),0)</f>
        <v/>
      </c>
      <c r="AU44" s="161">
        <f>IF(P44&lt;&gt;"",P44,O44)</f>
        <v/>
      </c>
      <c r="AV44" s="161">
        <f>IF(AB44&lt;&gt;"",AB44,AA44)</f>
        <v/>
      </c>
      <c r="AW44" s="161">
        <f>IF(AN44&lt;&gt;"",AN44,AM44)</f>
        <v/>
      </c>
    </row>
    <row customHeight="1" ht="12.95" r="45" s="172" spans="1:49">
      <c r="B45" s="5" t="s">
        <v>74</v>
      </c>
      <c r="C45" s="62" t="s">
        <v>44</v>
      </c>
      <c r="D45" s="63" t="n">
        <v>339</v>
      </c>
      <c r="E45" s="153" t="n">
        <v>4490</v>
      </c>
      <c r="F45" s="145" t="n">
        <v>1</v>
      </c>
      <c r="G45" s="153" t="n">
        <v>4490</v>
      </c>
      <c r="H45" s="145" t="n">
        <v>2</v>
      </c>
      <c r="I45" s="146" t="n">
        <v>4490</v>
      </c>
      <c r="J45" s="147" t="n">
        <v>1</v>
      </c>
      <c r="K45" s="148" t="s"/>
      <c r="L45" s="149" t="s"/>
      <c r="M45" s="148" t="s">
        <v>28</v>
      </c>
      <c r="N45" s="149" t="s"/>
      <c r="O45" s="148" t="n">
        <v>4490</v>
      </c>
      <c r="P45" s="149" t="s"/>
      <c r="Q45" s="145" t="n">
        <v>7490</v>
      </c>
      <c r="R45" s="145" t="n">
        <v>1</v>
      </c>
      <c r="S45" s="153" t="n">
        <v>7490</v>
      </c>
      <c r="T45" s="145" t="n">
        <v>1</v>
      </c>
      <c r="U45" s="146" t="n">
        <v>0</v>
      </c>
      <c r="V45" s="147" t="n">
        <v>2</v>
      </c>
      <c r="W45" s="153" t="s"/>
      <c r="X45" s="153" t="s"/>
      <c r="Y45" s="153" t="s">
        <v>29</v>
      </c>
      <c r="Z45" s="145" t="s"/>
      <c r="AA45" s="146" t="n">
        <v>7490</v>
      </c>
      <c r="AB45" s="152" t="s"/>
      <c r="AC45" s="148" t="n">
        <v>11490</v>
      </c>
      <c r="AD45" s="149" t="n">
        <v>6</v>
      </c>
      <c r="AE45" s="148" t="n">
        <v>8990</v>
      </c>
      <c r="AF45" s="149" t="n">
        <v>4</v>
      </c>
      <c r="AG45" s="148" t="n">
        <v>10990</v>
      </c>
      <c r="AH45" s="149" t="n">
        <v>2</v>
      </c>
      <c r="AI45" s="145" t="s"/>
      <c r="AJ45" s="153" t="s"/>
      <c r="AK45" s="153" t="s">
        <v>30</v>
      </c>
      <c r="AL45" s="145" t="s"/>
      <c r="AM45" s="146" t="n">
        <v>9990</v>
      </c>
      <c r="AN45" s="152" t="n">
        <v>9990</v>
      </c>
      <c r="AO45" s="142" t="s"/>
      <c r="AP45" s="83" t="n"/>
      <c r="AQ45" s="83" t="n"/>
      <c r="AR45" s="83">
        <f>+IF(IF(AN45="",AC45,AN45)-IF(AB45="",Q45,AB45)&lt;1000,"Error","")</f>
        <v/>
      </c>
      <c r="AS45" s="161">
        <f>IFERROR(IF(AV45&lt;=AU45,(AU45-AV45)+2000,0),0)</f>
        <v/>
      </c>
      <c r="AT45" s="161">
        <f>IFERROR(IF(AW45&lt;=AV45,(AV45-AW45)+1000,0),0)</f>
        <v/>
      </c>
      <c r="AU45" s="161">
        <f>IF(P45&lt;&gt;"",P45,O45)</f>
        <v/>
      </c>
      <c r="AV45" s="161">
        <f>IF(AB45&lt;&gt;"",AB45,AA45)</f>
        <v/>
      </c>
      <c r="AW45" s="161">
        <f>IF(AN45&lt;&gt;"",AN45,AM45)</f>
        <v/>
      </c>
    </row>
    <row customHeight="1" ht="12.95" r="46" s="172" spans="1:49">
      <c r="B46" s="5" t="s">
        <v>75</v>
      </c>
      <c r="C46" s="62" t="s">
        <v>44</v>
      </c>
      <c r="D46" s="63" t="n">
        <v>348</v>
      </c>
      <c r="E46" s="153" t="n">
        <v>5490</v>
      </c>
      <c r="F46" s="145" t="n">
        <v>1</v>
      </c>
      <c r="G46" s="153" t="n">
        <v>5350</v>
      </c>
      <c r="H46" s="145" t="n">
        <v>2</v>
      </c>
      <c r="I46" s="146" t="n">
        <v>4890</v>
      </c>
      <c r="J46" s="147" t="n">
        <v>2</v>
      </c>
      <c r="K46" s="148" t="s"/>
      <c r="L46" s="149" t="s"/>
      <c r="M46" s="148" t="s">
        <v>58</v>
      </c>
      <c r="N46" s="149" t="s"/>
      <c r="O46" s="148" t="n">
        <v>5990</v>
      </c>
      <c r="P46" s="149" t="n">
        <v>5990</v>
      </c>
      <c r="Q46" s="145" t="n">
        <v>8590</v>
      </c>
      <c r="R46" s="145" t="n">
        <v>1</v>
      </c>
      <c r="S46" s="153" t="n">
        <v>8650</v>
      </c>
      <c r="T46" s="145" t="n">
        <v>1</v>
      </c>
      <c r="U46" s="146" t="n">
        <v>0</v>
      </c>
      <c r="V46" s="147" t="n">
        <v>1</v>
      </c>
      <c r="W46" s="153" t="s"/>
      <c r="X46" s="153" t="s"/>
      <c r="Y46" s="153" t="s">
        <v>29</v>
      </c>
      <c r="Z46" s="145" t="s"/>
      <c r="AA46" s="146" t="n">
        <v>8990</v>
      </c>
      <c r="AB46" s="152" t="n">
        <v>8990</v>
      </c>
      <c r="AC46" s="148" t="n">
        <v>10990</v>
      </c>
      <c r="AD46" s="149" t="n">
        <v>6</v>
      </c>
      <c r="AE46" s="148" t="n">
        <v>9990</v>
      </c>
      <c r="AF46" s="149" t="n">
        <v>4</v>
      </c>
      <c r="AG46" s="148" t="n">
        <v>11990</v>
      </c>
      <c r="AH46" s="149" t="n">
        <v>1</v>
      </c>
      <c r="AI46" s="145" t="s"/>
      <c r="AJ46" s="153" t="s"/>
      <c r="AK46" s="153" t="s">
        <v>30</v>
      </c>
      <c r="AL46" s="145" t="s"/>
      <c r="AM46" s="146" t="n">
        <v>9990</v>
      </c>
      <c r="AN46" s="152" t="n">
        <v>9990</v>
      </c>
      <c r="AO46" s="142" t="s"/>
      <c r="AP46" s="83" t="n"/>
      <c r="AQ46" s="83" t="n"/>
      <c r="AR46" s="83">
        <f>+IF(IF(AN46="",AC46,AN46)-IF(AB46="",Q46,AB46)&lt;1000,"Error","")</f>
        <v/>
      </c>
      <c r="AS46" s="161">
        <f>IFERROR(IF(AV46&lt;=AU46,(AU46-AV46)+2000,0),0)</f>
        <v/>
      </c>
      <c r="AT46" s="161">
        <f>IFERROR(IF(AW46&lt;=AV46,(AV46-AW46)+1000,0),0)</f>
        <v/>
      </c>
      <c r="AU46" s="161">
        <f>IF(P46&lt;&gt;"",P46,O46)</f>
        <v/>
      </c>
      <c r="AV46" s="161">
        <f>IF(AB46&lt;&gt;"",AB46,AA46)</f>
        <v/>
      </c>
      <c r="AW46" s="161">
        <f>IF(AN46&lt;&gt;"",AN46,AM46)</f>
        <v/>
      </c>
    </row>
    <row customHeight="1" ht="12.95" r="47" s="172" spans="1:49">
      <c r="B47" s="5" t="s">
        <v>76</v>
      </c>
      <c r="C47" s="62" t="s">
        <v>77</v>
      </c>
      <c r="D47" s="63" t="n">
        <v>88</v>
      </c>
      <c r="E47" s="153" t="n">
        <v>6490</v>
      </c>
      <c r="F47" s="145" t="n">
        <v>1</v>
      </c>
      <c r="G47" s="153" t="n">
        <v>3990</v>
      </c>
      <c r="H47" s="145" t="n">
        <v>2</v>
      </c>
      <c r="I47" s="146" t="n">
        <v>6490</v>
      </c>
      <c r="J47" s="147" t="n">
        <v>1</v>
      </c>
      <c r="K47" s="148" t="s"/>
      <c r="L47" s="149" t="s"/>
      <c r="M47" s="148" t="s">
        <v>29</v>
      </c>
      <c r="N47" s="149" t="s"/>
      <c r="O47" s="148" t="n">
        <v>6490</v>
      </c>
      <c r="P47" s="149" t="s"/>
      <c r="Q47" s="145" t="n">
        <v>8990</v>
      </c>
      <c r="R47" s="145" t="n">
        <v>1</v>
      </c>
      <c r="S47" s="153" t="n">
        <v>8990</v>
      </c>
      <c r="T47" s="145" t="n">
        <v>2</v>
      </c>
      <c r="U47" s="146" t="n">
        <v>0</v>
      </c>
      <c r="V47" s="147" t="n">
        <v>1</v>
      </c>
      <c r="W47" s="153" t="s"/>
      <c r="X47" s="153" t="s"/>
      <c r="Y47" s="153" t="s">
        <v>29</v>
      </c>
      <c r="Z47" s="145" t="s"/>
      <c r="AA47" s="146" t="n">
        <v>8990</v>
      </c>
      <c r="AB47" s="152" t="s"/>
      <c r="AC47" s="148" t="n">
        <v>11990</v>
      </c>
      <c r="AD47" s="149" t="n">
        <v>6</v>
      </c>
      <c r="AE47" s="148" t="n">
        <v>10490</v>
      </c>
      <c r="AF47" s="149" t="n">
        <v>2</v>
      </c>
      <c r="AG47" s="148" t="n">
        <v>10990</v>
      </c>
      <c r="AH47" s="149" t="n">
        <v>1</v>
      </c>
      <c r="AI47" s="145" t="s"/>
      <c r="AJ47" s="153" t="s"/>
      <c r="AK47" s="153" t="s">
        <v>30</v>
      </c>
      <c r="AL47" s="145" t="s"/>
      <c r="AM47" s="146" t="n">
        <v>10490</v>
      </c>
      <c r="AN47" s="152" t="n">
        <v>10490</v>
      </c>
      <c r="AO47" s="143" t="s"/>
      <c r="AP47" s="83" t="n"/>
      <c r="AQ47" s="83" t="n"/>
      <c r="AR47" s="83">
        <f>+IF(IF(AN47="",AC47,AN47)-IF(AB47="",Q47,AB47)&lt;1000,"Error","")</f>
        <v/>
      </c>
      <c r="AS47" s="161">
        <f>IFERROR(IF(AV47&lt;=AU47,(AU47-AV47)+2000,0),0)</f>
        <v/>
      </c>
      <c r="AT47" s="161">
        <f>IFERROR(IF(AW47&lt;=AV47,(AV47-AW47)+1000,0),0)</f>
        <v/>
      </c>
      <c r="AU47" s="161">
        <f>IF(P47&lt;&gt;"",P47,O47)</f>
        <v/>
      </c>
      <c r="AV47" s="161">
        <f>IF(AB47&lt;&gt;"",AB47,AA47)</f>
        <v/>
      </c>
      <c r="AW47" s="161">
        <f>IF(AN47&lt;&gt;"",AN47,AM47)</f>
        <v/>
      </c>
    </row>
    <row customHeight="1" ht="12.95" r="48" s="172" spans="1:49">
      <c r="B48" s="5" t="s">
        <v>78</v>
      </c>
      <c r="C48" s="62" t="s">
        <v>77</v>
      </c>
      <c r="D48" s="63" t="n">
        <v>10</v>
      </c>
      <c r="E48" s="153" t="n">
        <v>10490</v>
      </c>
      <c r="F48" s="145" t="n">
        <v>4</v>
      </c>
      <c r="G48" s="153" t="n">
        <v>9490</v>
      </c>
      <c r="H48" s="145" t="n">
        <v>7</v>
      </c>
      <c r="I48" s="150" t="n">
        <v>10990</v>
      </c>
      <c r="J48" s="147" t="n">
        <v>6</v>
      </c>
      <c r="K48" s="148" t="s"/>
      <c r="L48" s="149" t="s"/>
      <c r="M48" s="148" t="s">
        <v>58</v>
      </c>
      <c r="N48" s="149" t="s"/>
      <c r="O48" s="148" t="n">
        <v>11490</v>
      </c>
      <c r="P48" s="149" t="n">
        <v>11490</v>
      </c>
      <c r="Q48" s="145" t="n">
        <v>21990</v>
      </c>
      <c r="R48" s="145" t="n">
        <v>4</v>
      </c>
      <c r="S48" s="153" t="n">
        <v>21990</v>
      </c>
      <c r="T48" s="145" t="n">
        <v>7</v>
      </c>
      <c r="U48" s="150" t="n">
        <v>0</v>
      </c>
      <c r="V48" s="147" t="n">
        <v>8</v>
      </c>
      <c r="W48" s="153" t="s"/>
      <c r="X48" s="153" t="s"/>
      <c r="Y48" s="153" t="s">
        <v>79</v>
      </c>
      <c r="Z48" s="145" t="s"/>
      <c r="AA48" s="150" t="n">
        <v>21990</v>
      </c>
      <c r="AB48" s="152" t="s"/>
      <c r="AC48" s="148" t="n">
        <v>29990</v>
      </c>
      <c r="AD48" s="149" t="n">
        <v>8</v>
      </c>
      <c r="AE48" s="148" t="n">
        <v>29990</v>
      </c>
      <c r="AF48" s="149" t="n">
        <v>16</v>
      </c>
      <c r="AG48" s="148" t="n">
        <v>39990</v>
      </c>
      <c r="AH48" s="149" t="n">
        <v>6</v>
      </c>
      <c r="AI48" s="145" t="s"/>
      <c r="AJ48" s="153" t="s"/>
      <c r="AK48" s="153" t="s">
        <v>80</v>
      </c>
      <c r="AL48" s="145" t="s"/>
      <c r="AM48" s="150" t="n">
        <v>29990</v>
      </c>
      <c r="AN48" s="152" t="s"/>
      <c r="AO48" s="143" t="s"/>
      <c r="AP48" s="83" t="n"/>
      <c r="AQ48" s="83" t="n"/>
      <c r="AR48" s="83">
        <f>+IF(IF(AN48="",AC48,AN48)-IF(AB48="",Q48,AB48)&lt;1000,"Error","")</f>
        <v/>
      </c>
      <c r="AS48" s="161">
        <f>IFERROR(IF(AV48&lt;=AU48,(AU48-AV48)+2000,0),0)</f>
        <v/>
      </c>
      <c r="AT48" s="161">
        <f>IFERROR(IF(AW48&lt;=AV48,(AV48-AW48)+1000,0),0)</f>
        <v/>
      </c>
      <c r="AU48" s="161">
        <f>IF(P48&lt;&gt;"",P48,O48)</f>
        <v/>
      </c>
      <c r="AV48" s="161">
        <f>IF(AB48&lt;&gt;"",AB48,AA48)</f>
        <v/>
      </c>
      <c r="AW48" s="161">
        <f>IF(AN48&lt;&gt;"",AN48,AM48)</f>
        <v/>
      </c>
    </row>
    <row customHeight="1" ht="12.95" r="49" s="172" spans="1:49">
      <c r="B49" s="5" t="s">
        <v>81</v>
      </c>
      <c r="C49" s="62" t="s">
        <v>77</v>
      </c>
      <c r="D49" s="63" t="n">
        <v>171</v>
      </c>
      <c r="E49" s="153" t="n">
        <v>5490</v>
      </c>
      <c r="F49" s="145" t="n">
        <v>2</v>
      </c>
      <c r="G49" s="153" t="n">
        <v>4490</v>
      </c>
      <c r="H49" s="145" t="n">
        <v>4</v>
      </c>
      <c r="I49" s="146" t="n">
        <v>5490</v>
      </c>
      <c r="J49" s="147" t="n">
        <v>4</v>
      </c>
      <c r="K49" s="148" t="s"/>
      <c r="L49" s="149" t="s"/>
      <c r="M49" s="148" t="s">
        <v>58</v>
      </c>
      <c r="N49" s="149" t="s"/>
      <c r="O49" s="148" t="n">
        <v>5990</v>
      </c>
      <c r="P49" s="149" t="n">
        <v>5990</v>
      </c>
      <c r="Q49" s="145" t="n">
        <v>16490</v>
      </c>
      <c r="R49" s="145" t="n">
        <v>1</v>
      </c>
      <c r="S49" s="153" t="n">
        <v>14990</v>
      </c>
      <c r="T49" s="145" t="n">
        <v>2</v>
      </c>
      <c r="U49" s="146" t="n">
        <v>0</v>
      </c>
      <c r="V49" s="147" t="n">
        <v>4</v>
      </c>
      <c r="W49" s="153" t="s"/>
      <c r="X49" s="153" t="s"/>
      <c r="Y49" s="153" t="s">
        <v>58</v>
      </c>
      <c r="Z49" s="145" t="s"/>
      <c r="AA49" s="146" t="n">
        <v>15490</v>
      </c>
      <c r="AB49" s="152" t="n">
        <v>15490</v>
      </c>
      <c r="AC49" s="148" t="n">
        <v>15990</v>
      </c>
      <c r="AD49" s="149" t="n">
        <v>7</v>
      </c>
      <c r="AE49" s="148" t="n">
        <v>15990</v>
      </c>
      <c r="AF49" s="149" t="n">
        <v>6</v>
      </c>
      <c r="AG49" s="148" t="n">
        <v>15990</v>
      </c>
      <c r="AH49" s="149" t="n">
        <v>4</v>
      </c>
      <c r="AI49" s="145" t="s"/>
      <c r="AJ49" s="153" t="s"/>
      <c r="AK49" s="153" t="s">
        <v>30</v>
      </c>
      <c r="AL49" s="145" t="s"/>
      <c r="AM49" s="146" t="n">
        <v>15990</v>
      </c>
      <c r="AN49" s="152" t="s"/>
      <c r="AO49" s="143" t="s"/>
      <c r="AP49" s="83" t="n"/>
      <c r="AQ49" s="83" t="n"/>
      <c r="AR49" s="83">
        <f>+IF(IF(AN49="",AC49,AN49)-IF(AB49="",Q49,AB49)&lt;1000,"Error","")</f>
        <v/>
      </c>
      <c r="AS49" s="161">
        <f>IFERROR(IF(AV49&lt;=AU49,(AU49-AV49)+2000,0),0)</f>
        <v/>
      </c>
      <c r="AT49" s="161">
        <f>IFERROR(IF(AW49&lt;=AV49,(AV49-AW49)+1000,0),0)</f>
        <v/>
      </c>
      <c r="AU49" s="161">
        <f>IF(P49&lt;&gt;"",P49,O49)</f>
        <v/>
      </c>
      <c r="AV49" s="161">
        <f>IF(AB49&lt;&gt;"",AB49,AA49)</f>
        <v/>
      </c>
      <c r="AW49" s="161">
        <f>IF(AN49&lt;&gt;"",AN49,AM49)</f>
        <v/>
      </c>
    </row>
    <row customHeight="1" ht="12.95" r="50" s="172" spans="1:49">
      <c r="B50" s="5" t="s">
        <v>82</v>
      </c>
      <c r="C50" s="62" t="s">
        <v>77</v>
      </c>
      <c r="D50" s="63" t="n">
        <v>87</v>
      </c>
      <c r="E50" s="153" t="n">
        <v>6490</v>
      </c>
      <c r="F50" s="145" t="n">
        <v>1</v>
      </c>
      <c r="G50" s="153" t="n">
        <v>3990</v>
      </c>
      <c r="H50" s="145" t="n">
        <v>2</v>
      </c>
      <c r="I50" s="146" t="n">
        <v>6490</v>
      </c>
      <c r="J50" s="147" t="n">
        <v>1</v>
      </c>
      <c r="K50" s="148" t="s"/>
      <c r="L50" s="149" t="s"/>
      <c r="M50" s="148" t="s">
        <v>29</v>
      </c>
      <c r="N50" s="149" t="s"/>
      <c r="O50" s="148" t="n">
        <v>6490</v>
      </c>
      <c r="P50" s="149" t="s"/>
      <c r="Q50" s="145" t="n">
        <v>9990</v>
      </c>
      <c r="R50" s="145" t="n">
        <v>1</v>
      </c>
      <c r="S50" s="153" t="n">
        <v>9990</v>
      </c>
      <c r="T50" s="145" t="n">
        <v>2</v>
      </c>
      <c r="U50" s="146" t="n">
        <v>0</v>
      </c>
      <c r="V50" s="147" t="n">
        <v>1</v>
      </c>
      <c r="W50" s="153" t="s"/>
      <c r="X50" s="153" t="s"/>
      <c r="Y50" s="153" t="s">
        <v>29</v>
      </c>
      <c r="Z50" s="145" t="s"/>
      <c r="AA50" s="146" t="n">
        <v>9990</v>
      </c>
      <c r="AB50" s="152" t="s"/>
      <c r="AC50" s="148" t="n">
        <v>10990</v>
      </c>
      <c r="AD50" s="149" t="n">
        <v>6</v>
      </c>
      <c r="AE50" s="148" t="n">
        <v>10990</v>
      </c>
      <c r="AF50" s="149" t="n">
        <v>2</v>
      </c>
      <c r="AG50" s="148" t="n">
        <v>10990</v>
      </c>
      <c r="AH50" s="149" t="n">
        <v>1</v>
      </c>
      <c r="AI50" s="145" t="s"/>
      <c r="AJ50" s="153" t="s"/>
      <c r="AK50" s="153" t="s">
        <v>30</v>
      </c>
      <c r="AL50" s="145" t="s"/>
      <c r="AM50" s="146" t="n">
        <v>10990</v>
      </c>
      <c r="AN50" s="152" t="s"/>
      <c r="AO50" s="143" t="s"/>
      <c r="AP50" s="83" t="n"/>
      <c r="AQ50" s="83" t="n"/>
      <c r="AR50" s="83">
        <f>+IF(IF(AN50="",AC50,AN50)-IF(AB50="",Q50,AB50)&lt;1000,"Error","")</f>
        <v/>
      </c>
      <c r="AS50" s="161">
        <f>IFERROR(IF(AV50&lt;=AU50,(AU50-AV50)+2000,0),0)</f>
        <v/>
      </c>
      <c r="AT50" s="161">
        <f>IFERROR(IF(AW50&lt;=AV50,(AV50-AW50)+1000,0),0)</f>
        <v/>
      </c>
      <c r="AU50" s="161">
        <f>IF(P50&lt;&gt;"",P50,O50)</f>
        <v/>
      </c>
      <c r="AV50" s="161">
        <f>IF(AB50&lt;&gt;"",AB50,AA50)</f>
        <v/>
      </c>
      <c r="AW50" s="161">
        <f>IF(AN50&lt;&gt;"",AN50,AM50)</f>
        <v/>
      </c>
    </row>
    <row customHeight="1" ht="12.95" r="51" s="172" spans="1:49">
      <c r="B51" s="5" t="s">
        <v>83</v>
      </c>
      <c r="C51" s="62" t="s">
        <v>77</v>
      </c>
      <c r="D51" s="63" t="n">
        <v>121</v>
      </c>
      <c r="E51" s="153" t="n">
        <v>5490</v>
      </c>
      <c r="F51" s="145" t="n">
        <v>1</v>
      </c>
      <c r="G51" s="153" t="n">
        <v>4550</v>
      </c>
      <c r="H51" s="145" t="n">
        <v>4</v>
      </c>
      <c r="I51" s="146" t="n">
        <v>4990</v>
      </c>
      <c r="J51" s="147" t="n">
        <v>1</v>
      </c>
      <c r="K51" s="148" t="s"/>
      <c r="L51" s="149" t="s"/>
      <c r="M51" s="148" t="s">
        <v>29</v>
      </c>
      <c r="N51" s="149" t="s"/>
      <c r="O51" s="148" t="n">
        <v>4990</v>
      </c>
      <c r="P51" s="149" t="n">
        <v>4990</v>
      </c>
      <c r="Q51" s="145" t="n">
        <v>7990</v>
      </c>
      <c r="R51" s="145" t="n">
        <v>1</v>
      </c>
      <c r="S51" s="153" t="n">
        <v>7990</v>
      </c>
      <c r="T51" s="145" t="n">
        <v>4</v>
      </c>
      <c r="U51" s="146" t="n">
        <v>0</v>
      </c>
      <c r="V51" s="147" t="n">
        <v>1</v>
      </c>
      <c r="W51" s="153" t="s"/>
      <c r="X51" s="153" t="s"/>
      <c r="Y51" s="153" t="s">
        <v>29</v>
      </c>
      <c r="Z51" s="145" t="s"/>
      <c r="AA51" s="146" t="n">
        <v>7990</v>
      </c>
      <c r="AB51" s="152" t="s"/>
      <c r="AC51" s="148" t="n">
        <v>11990</v>
      </c>
      <c r="AD51" s="149" t="n">
        <v>6</v>
      </c>
      <c r="AE51" s="148" t="n">
        <v>10990</v>
      </c>
      <c r="AF51" s="149" t="n">
        <v>2</v>
      </c>
      <c r="AG51" s="148" t="n">
        <v>10990</v>
      </c>
      <c r="AH51" s="149" t="n">
        <v>1</v>
      </c>
      <c r="AI51" s="145" t="s"/>
      <c r="AJ51" s="153" t="s"/>
      <c r="AK51" s="153" t="s">
        <v>30</v>
      </c>
      <c r="AL51" s="145" t="s"/>
      <c r="AM51" s="146" t="n">
        <v>10990</v>
      </c>
      <c r="AN51" s="152" t="n">
        <v>10990</v>
      </c>
      <c r="AO51" s="143" t="s"/>
      <c r="AP51" s="83" t="n"/>
      <c r="AQ51" s="83" t="n"/>
      <c r="AR51" s="83">
        <f>+IF(IF(AN51="",AC51,AN51)-IF(AB51="",Q51,AB51)&lt;1000,"Error","")</f>
        <v/>
      </c>
      <c r="AS51" s="161">
        <f>IFERROR(IF(AV51&lt;=AU51,(AU51-AV51)+2000,0),0)</f>
        <v/>
      </c>
      <c r="AT51" s="161">
        <f>IFERROR(IF(AW51&lt;=AV51,(AV51-AW51)+1000,0),0)</f>
        <v/>
      </c>
      <c r="AU51" s="161">
        <f>IF(P51&lt;&gt;"",P51,O51)</f>
        <v/>
      </c>
      <c r="AV51" s="161">
        <f>IF(AB51&lt;&gt;"",AB51,AA51)</f>
        <v/>
      </c>
      <c r="AW51" s="161">
        <f>IF(AN51&lt;&gt;"",AN51,AM51)</f>
        <v/>
      </c>
    </row>
    <row customHeight="1" ht="12.95" r="52" s="172" spans="1:49">
      <c r="B52" s="5" t="s">
        <v>84</v>
      </c>
      <c r="C52" s="62" t="s">
        <v>77</v>
      </c>
      <c r="D52" s="63" t="n">
        <v>153</v>
      </c>
      <c r="E52" s="153" t="n">
        <v>4990</v>
      </c>
      <c r="F52" s="145" t="n">
        <v>1</v>
      </c>
      <c r="G52" s="153" t="n">
        <v>4500</v>
      </c>
      <c r="H52" s="145" t="n">
        <v>2</v>
      </c>
      <c r="I52" s="146" t="n">
        <v>4990</v>
      </c>
      <c r="J52" s="147" t="n">
        <v>4</v>
      </c>
      <c r="K52" s="148" t="s"/>
      <c r="L52" s="149" t="s"/>
      <c r="M52" s="148" t="s">
        <v>58</v>
      </c>
      <c r="N52" s="149" t="s"/>
      <c r="O52" s="148" t="n">
        <v>5490</v>
      </c>
      <c r="P52" s="149" t="n">
        <v>5490</v>
      </c>
      <c r="Q52" s="145" t="n">
        <v>11990</v>
      </c>
      <c r="R52" s="145" t="n">
        <v>1</v>
      </c>
      <c r="S52" s="153" t="n">
        <v>11990</v>
      </c>
      <c r="T52" s="145" t="n">
        <v>2</v>
      </c>
      <c r="U52" s="146" t="n">
        <v>0</v>
      </c>
      <c r="V52" s="147" t="n">
        <v>4</v>
      </c>
      <c r="W52" s="153" t="s"/>
      <c r="X52" s="153" t="s"/>
      <c r="Y52" s="153" t="s">
        <v>58</v>
      </c>
      <c r="Z52" s="145" t="s"/>
      <c r="AA52" s="146" t="n">
        <v>12490</v>
      </c>
      <c r="AB52" s="152" t="n">
        <v>12490</v>
      </c>
      <c r="AC52" s="148" t="n">
        <v>14990</v>
      </c>
      <c r="AD52" s="149" t="n">
        <v>7</v>
      </c>
      <c r="AE52" s="148" t="n">
        <v>13990</v>
      </c>
      <c r="AF52" s="149" t="n">
        <v>2</v>
      </c>
      <c r="AG52" s="148" t="n">
        <v>13990</v>
      </c>
      <c r="AH52" s="149" t="n">
        <v>4</v>
      </c>
      <c r="AI52" s="145" t="s"/>
      <c r="AJ52" s="153" t="s"/>
      <c r="AK52" s="153" t="s">
        <v>30</v>
      </c>
      <c r="AL52" s="145" t="s"/>
      <c r="AM52" s="146" t="n">
        <v>13990</v>
      </c>
      <c r="AN52" s="152" t="n">
        <v>13990</v>
      </c>
      <c r="AO52" s="143" t="s"/>
      <c r="AP52" s="83" t="n"/>
      <c r="AQ52" s="83" t="n"/>
      <c r="AR52" s="83">
        <f>+IF(IF(AN52="",AC52,AN52)-IF(AB52="",Q52,AB52)&lt;1000,"Error","")</f>
        <v/>
      </c>
      <c r="AS52" s="161">
        <f>IFERROR(IF(AV52&lt;=AU52,(AU52-AV52)+2000,0),0)</f>
        <v/>
      </c>
      <c r="AT52" s="161">
        <f>IFERROR(IF(AW52&lt;=AV52,(AV52-AW52)+1000,0),0)</f>
        <v/>
      </c>
      <c r="AU52" s="161">
        <f>IF(P52&lt;&gt;"",P52,O52)</f>
        <v/>
      </c>
      <c r="AV52" s="161">
        <f>IF(AB52&lt;&gt;"",AB52,AA52)</f>
        <v/>
      </c>
      <c r="AW52" s="161">
        <f>IF(AN52&lt;&gt;"",AN52,AM52)</f>
        <v/>
      </c>
    </row>
    <row customHeight="1" ht="12.95" r="53" s="172" spans="1:49">
      <c r="B53" s="5" t="s">
        <v>85</v>
      </c>
      <c r="C53" s="62" t="s">
        <v>77</v>
      </c>
      <c r="D53" s="63" t="n">
        <v>241</v>
      </c>
      <c r="E53" s="153" t="n">
        <v>7990</v>
      </c>
      <c r="F53" s="145" t="n">
        <v>1</v>
      </c>
      <c r="G53" s="153" t="n">
        <v>6990</v>
      </c>
      <c r="H53" s="145" t="n">
        <v>6</v>
      </c>
      <c r="I53" s="146" t="n">
        <v>7990</v>
      </c>
      <c r="J53" s="147" t="n">
        <v>4</v>
      </c>
      <c r="K53" s="148" t="s"/>
      <c r="L53" s="149" t="s"/>
      <c r="M53" s="148" t="s">
        <v>79</v>
      </c>
      <c r="N53" s="149" t="s"/>
      <c r="O53" s="148" t="n">
        <v>8990</v>
      </c>
      <c r="P53" s="149" t="n">
        <v>8990</v>
      </c>
      <c r="Q53" s="145" t="n">
        <v>15990</v>
      </c>
      <c r="R53" s="145" t="n">
        <v>2</v>
      </c>
      <c r="S53" s="153" t="n">
        <v>15990</v>
      </c>
      <c r="T53" s="145" t="n">
        <v>4</v>
      </c>
      <c r="U53" s="146" t="n">
        <v>0</v>
      </c>
      <c r="V53" s="147" t="n">
        <v>4</v>
      </c>
      <c r="W53" s="153" t="s"/>
      <c r="X53" s="153" t="s"/>
      <c r="Y53" s="153" t="s">
        <v>58</v>
      </c>
      <c r="Z53" s="145" t="s"/>
      <c r="AA53" s="146" t="n">
        <v>16490</v>
      </c>
      <c r="AB53" s="152" t="n">
        <v>14990</v>
      </c>
      <c r="AC53" s="148" t="n">
        <v>16990</v>
      </c>
      <c r="AD53" s="149" t="n">
        <v>7</v>
      </c>
      <c r="AE53" s="148" t="n">
        <v>15990</v>
      </c>
      <c r="AF53" s="149" t="n">
        <v>8</v>
      </c>
      <c r="AG53" s="148" t="n">
        <v>15990</v>
      </c>
      <c r="AH53" s="149" t="n">
        <v>4</v>
      </c>
      <c r="AI53" s="145" t="s"/>
      <c r="AJ53" s="153" t="s"/>
      <c r="AK53" s="153" t="s">
        <v>30</v>
      </c>
      <c r="AL53" s="145" t="s"/>
      <c r="AM53" s="146" t="n">
        <v>15990</v>
      </c>
      <c r="AN53" s="152" t="n">
        <v>15990</v>
      </c>
      <c r="AO53" s="143" t="s"/>
      <c r="AP53" s="83" t="n"/>
      <c r="AQ53" s="83" t="n"/>
      <c r="AR53" s="83">
        <f>+IF(IF(AN53="",AC53,AN53)-IF(AB53="",Q53,AB53)&lt;1000,"Error","")</f>
        <v/>
      </c>
      <c r="AS53" s="161">
        <f>IFERROR(IF(AV53&lt;=AU53,(AU53-AV53)+2000,0),0)</f>
        <v/>
      </c>
      <c r="AT53" s="161">
        <f>IFERROR(IF(AW53&lt;=AV53,(AV53-AW53)+1000,0),0)</f>
        <v/>
      </c>
      <c r="AU53" s="161">
        <f>IF(P53&lt;&gt;"",P53,O53)</f>
        <v/>
      </c>
      <c r="AV53" s="161">
        <f>IF(AB53&lt;&gt;"",AB53,AA53)</f>
        <v/>
      </c>
      <c r="AW53" s="161">
        <f>IF(AN53&lt;&gt;"",AN53,AM53)</f>
        <v/>
      </c>
    </row>
    <row customHeight="1" ht="12.95" r="54" s="172" spans="1:49">
      <c r="B54" s="5" t="s">
        <v>86</v>
      </c>
      <c r="C54" s="62" t="s">
        <v>77</v>
      </c>
      <c r="D54" s="63" t="n">
        <v>167</v>
      </c>
      <c r="E54" s="153" t="n">
        <v>5490</v>
      </c>
      <c r="F54" s="145" t="n">
        <v>2</v>
      </c>
      <c r="G54" s="153" t="n">
        <v>5490</v>
      </c>
      <c r="H54" s="145" t="n">
        <v>2</v>
      </c>
      <c r="I54" s="146" t="n">
        <v>5490</v>
      </c>
      <c r="J54" s="147" t="n">
        <v>4</v>
      </c>
      <c r="K54" s="148" t="s"/>
      <c r="L54" s="149" t="s"/>
      <c r="M54" s="148" t="s">
        <v>28</v>
      </c>
      <c r="N54" s="149" t="s"/>
      <c r="O54" s="148" t="n">
        <v>5490</v>
      </c>
      <c r="P54" s="149" t="s"/>
      <c r="Q54" s="145" t="n">
        <v>16490</v>
      </c>
      <c r="R54" s="145" t="n">
        <v>1</v>
      </c>
      <c r="S54" s="153" t="n">
        <v>14990</v>
      </c>
      <c r="T54" s="145" t="n">
        <v>2</v>
      </c>
      <c r="U54" s="146" t="n">
        <v>0</v>
      </c>
      <c r="V54" s="147" t="n">
        <v>4</v>
      </c>
      <c r="W54" s="153" t="s"/>
      <c r="X54" s="153" t="s"/>
      <c r="Y54" s="153" t="s">
        <v>58</v>
      </c>
      <c r="Z54" s="145" t="s"/>
      <c r="AA54" s="146" t="n">
        <v>15490</v>
      </c>
      <c r="AB54" s="152" t="n">
        <v>15490</v>
      </c>
      <c r="AC54" s="148" t="n">
        <v>15990</v>
      </c>
      <c r="AD54" s="149" t="n">
        <v>7</v>
      </c>
      <c r="AE54" s="148" t="n">
        <v>15990</v>
      </c>
      <c r="AF54" s="149" t="n">
        <v>4</v>
      </c>
      <c r="AG54" s="148" t="n">
        <v>15990</v>
      </c>
      <c r="AH54" s="149" t="n">
        <v>4</v>
      </c>
      <c r="AI54" s="145" t="s"/>
      <c r="AJ54" s="153" t="s"/>
      <c r="AK54" s="153" t="s">
        <v>30</v>
      </c>
      <c r="AL54" s="145" t="s"/>
      <c r="AM54" s="146" t="n">
        <v>15990</v>
      </c>
      <c r="AN54" s="152" t="s"/>
      <c r="AO54" s="143" t="s"/>
      <c r="AP54" s="83" t="n"/>
      <c r="AQ54" s="83" t="n"/>
      <c r="AR54" s="83">
        <f>+IF(IF(AN54="",AC54,AN54)-IF(AB54="",Q54,AB54)&lt;1000,"Error","")</f>
        <v/>
      </c>
      <c r="AS54" s="161">
        <f>IFERROR(IF(AV54&lt;=AU54,(AU54-AV54)+2000,0),0)</f>
        <v/>
      </c>
      <c r="AT54" s="161">
        <f>IFERROR(IF(AW54&lt;=AV54,(AV54-AW54)+1000,0),0)</f>
        <v/>
      </c>
      <c r="AU54" s="161">
        <f>IF(P54&lt;&gt;"",P54,O54)</f>
        <v/>
      </c>
      <c r="AV54" s="161">
        <f>IF(AB54&lt;&gt;"",AB54,AA54)</f>
        <v/>
      </c>
      <c r="AW54" s="161">
        <f>IF(AN54&lt;&gt;"",AN54,AM54)</f>
        <v/>
      </c>
    </row>
    <row customHeight="1" ht="12.95" r="55" s="172" spans="1:49">
      <c r="B55" s="5" t="s">
        <v>87</v>
      </c>
      <c r="C55" s="62" t="s">
        <v>77</v>
      </c>
      <c r="D55" s="63" t="n">
        <v>37</v>
      </c>
      <c r="E55" s="153" t="n">
        <v>8490</v>
      </c>
      <c r="F55" s="145" t="n">
        <v>1</v>
      </c>
      <c r="G55" s="153" t="n">
        <v>7500</v>
      </c>
      <c r="H55" s="145" t="n">
        <v>6</v>
      </c>
      <c r="I55" s="146" t="n">
        <v>9990</v>
      </c>
      <c r="J55" s="147" t="n">
        <v>4</v>
      </c>
      <c r="K55" s="148" t="s"/>
      <c r="L55" s="149" t="s"/>
      <c r="M55" s="148" t="s">
        <v>79</v>
      </c>
      <c r="N55" s="149" t="s"/>
      <c r="O55" s="148" t="n">
        <v>10990</v>
      </c>
      <c r="P55" s="149" t="n">
        <v>10990</v>
      </c>
      <c r="Q55" s="145" t="n">
        <v>16490</v>
      </c>
      <c r="R55" s="145" t="n">
        <v>1</v>
      </c>
      <c r="S55" s="153" t="n">
        <v>16500</v>
      </c>
      <c r="T55" s="145" t="n">
        <v>4</v>
      </c>
      <c r="U55" s="146" t="n">
        <v>0</v>
      </c>
      <c r="V55" s="147" t="n">
        <v>4</v>
      </c>
      <c r="W55" s="153" t="s"/>
      <c r="X55" s="153" t="s"/>
      <c r="Y55" s="153" t="s">
        <v>79</v>
      </c>
      <c r="Z55" s="145" t="s"/>
      <c r="AA55" s="146" t="n">
        <v>17490</v>
      </c>
      <c r="AB55" s="152" t="n">
        <v>15990</v>
      </c>
      <c r="AC55" s="148" t="n">
        <v>19990</v>
      </c>
      <c r="AD55" s="149" t="n">
        <v>7</v>
      </c>
      <c r="AE55" s="148" t="n">
        <v>16500</v>
      </c>
      <c r="AF55" s="149" t="n">
        <v>2</v>
      </c>
      <c r="AG55" s="148" t="n">
        <v>19990</v>
      </c>
      <c r="AH55" s="149" t="n">
        <v>4</v>
      </c>
      <c r="AI55" s="145" t="s"/>
      <c r="AJ55" s="153" t="s"/>
      <c r="AK55" s="153" t="s">
        <v>30</v>
      </c>
      <c r="AL55" s="145" t="s"/>
      <c r="AM55" s="146" t="n">
        <v>16990</v>
      </c>
      <c r="AN55" s="152" t="n">
        <v>16990</v>
      </c>
      <c r="AO55" s="143" t="s"/>
      <c r="AP55" s="83" t="n"/>
      <c r="AQ55" s="83" t="n"/>
      <c r="AR55" s="83">
        <f>+IF(IF(AN55="",AC55,AN55)-IF(AB55="",Q55,AB55)&lt;1000,"Error","")</f>
        <v/>
      </c>
      <c r="AS55" s="161">
        <f>IFERROR(IF(AV55&lt;=AU55,(AU55-AV55)+2000,0),0)</f>
        <v/>
      </c>
      <c r="AT55" s="161">
        <f>IFERROR(IF(AW55&lt;=AV55,(AV55-AW55)+1000,0),0)</f>
        <v/>
      </c>
      <c r="AU55" s="161">
        <f>IF(P55&lt;&gt;"",P55,O55)</f>
        <v/>
      </c>
      <c r="AV55" s="161">
        <f>IF(AB55&lt;&gt;"",AB55,AA55)</f>
        <v/>
      </c>
      <c r="AW55" s="161">
        <f>IF(AN55&lt;&gt;"",AN55,AM55)</f>
        <v/>
      </c>
    </row>
    <row customHeight="1" ht="12.95" r="56" s="172" spans="1:49">
      <c r="B56" s="5" t="s">
        <v>88</v>
      </c>
      <c r="C56" s="62" t="s">
        <v>77</v>
      </c>
      <c r="D56" s="63" t="n">
        <v>291</v>
      </c>
      <c r="E56" s="153" t="n">
        <v>8990</v>
      </c>
      <c r="F56" s="145" t="n">
        <v>1</v>
      </c>
      <c r="G56" s="153" t="n">
        <v>7990</v>
      </c>
      <c r="H56" s="145" t="n">
        <v>7</v>
      </c>
      <c r="I56" s="146" t="n">
        <v>10990</v>
      </c>
      <c r="J56" s="147" t="n">
        <v>6</v>
      </c>
      <c r="K56" s="148" t="s"/>
      <c r="L56" s="149" t="s"/>
      <c r="M56" s="148" t="s">
        <v>89</v>
      </c>
      <c r="N56" s="149" t="s"/>
      <c r="O56" s="148" t="n">
        <v>12490</v>
      </c>
      <c r="P56" s="149" t="n">
        <v>12490</v>
      </c>
      <c r="Q56" s="145" t="n">
        <v>21990</v>
      </c>
      <c r="R56" s="145" t="n">
        <v>2</v>
      </c>
      <c r="S56" s="153" t="n">
        <v>20990</v>
      </c>
      <c r="T56" s="145" t="n">
        <v>6</v>
      </c>
      <c r="U56" s="146" t="n">
        <v>0</v>
      </c>
      <c r="V56" s="147" t="n">
        <v>6</v>
      </c>
      <c r="W56" s="153" t="s"/>
      <c r="X56" s="153" t="s"/>
      <c r="Y56" s="153" t="s">
        <v>79</v>
      </c>
      <c r="Z56" s="145" t="s"/>
      <c r="AA56" s="146" t="n">
        <v>21990</v>
      </c>
      <c r="AB56" s="152" t="s"/>
      <c r="AC56" s="148" t="n">
        <v>29990</v>
      </c>
      <c r="AD56" s="149" t="n">
        <v>7</v>
      </c>
      <c r="AE56" s="148" t="n">
        <v>21990</v>
      </c>
      <c r="AF56" s="149" t="n">
        <v>7</v>
      </c>
      <c r="AG56" s="148" t="n">
        <v>29990</v>
      </c>
      <c r="AH56" s="149" t="n">
        <v>6</v>
      </c>
      <c r="AI56" s="145" t="s"/>
      <c r="AJ56" s="153" t="s"/>
      <c r="AK56" s="153" t="s">
        <v>80</v>
      </c>
      <c r="AL56" s="145" t="s"/>
      <c r="AM56" s="146" t="n">
        <v>24490</v>
      </c>
      <c r="AN56" s="152" t="n">
        <v>24490</v>
      </c>
      <c r="AO56" s="143" t="s"/>
      <c r="AP56" s="83" t="n"/>
      <c r="AQ56" s="83" t="n"/>
      <c r="AR56" s="83">
        <f>+IF(IF(AN56="",AC56,AN56)-IF(AB56="",Q56,AB56)&lt;1000,"Error","")</f>
        <v/>
      </c>
      <c r="AS56" s="161">
        <f>IFERROR(IF(AV56&lt;=AU56,(AU56-AV56)+2000,0),0)</f>
        <v/>
      </c>
      <c r="AT56" s="161">
        <f>IFERROR(IF(AW56&lt;=AV56,(AV56-AW56)+1000,0),0)</f>
        <v/>
      </c>
      <c r="AU56" s="161">
        <f>IF(P56&lt;&gt;"",P56,O56)</f>
        <v/>
      </c>
      <c r="AV56" s="161">
        <f>IF(AB56&lt;&gt;"",AB56,AA56)</f>
        <v/>
      </c>
      <c r="AW56" s="161">
        <f>IF(AN56&lt;&gt;"",AN56,AM56)</f>
        <v/>
      </c>
    </row>
    <row customHeight="1" ht="12.95" r="57" s="172" spans="1:49">
      <c r="B57" s="5" t="s">
        <v>90</v>
      </c>
      <c r="C57" s="62" t="s">
        <v>77</v>
      </c>
      <c r="D57" s="63" t="n">
        <v>183</v>
      </c>
      <c r="E57" s="153" t="n">
        <v>6490</v>
      </c>
      <c r="F57" s="145" t="n">
        <v>2</v>
      </c>
      <c r="G57" s="153" t="n">
        <v>5990</v>
      </c>
      <c r="H57" s="145" t="n">
        <v>2</v>
      </c>
      <c r="I57" s="146" t="n">
        <v>5490</v>
      </c>
      <c r="J57" s="147" t="n">
        <v>4</v>
      </c>
      <c r="K57" s="148" t="s"/>
      <c r="L57" s="149" t="s"/>
      <c r="M57" s="148" t="s">
        <v>29</v>
      </c>
      <c r="N57" s="149" t="s"/>
      <c r="O57" s="148" t="n">
        <v>5990</v>
      </c>
      <c r="P57" s="149" t="n">
        <v>5990</v>
      </c>
      <c r="Q57" s="145" t="n">
        <v>16490</v>
      </c>
      <c r="R57" s="145" t="n">
        <v>1</v>
      </c>
      <c r="S57" s="153" t="n">
        <v>9990</v>
      </c>
      <c r="T57" s="145" t="n">
        <v>2</v>
      </c>
      <c r="U57" s="146" t="n">
        <v>0</v>
      </c>
      <c r="V57" s="147" t="n">
        <v>4</v>
      </c>
      <c r="W57" s="153" t="s"/>
      <c r="X57" s="153" t="s"/>
      <c r="Y57" s="153" t="s">
        <v>58</v>
      </c>
      <c r="Z57" s="145" t="s"/>
      <c r="AA57" s="146" t="n">
        <v>10490</v>
      </c>
      <c r="AB57" s="152" t="n">
        <v>10490</v>
      </c>
      <c r="AC57" s="148" t="n">
        <v>15490</v>
      </c>
      <c r="AD57" s="149" t="n">
        <v>7</v>
      </c>
      <c r="AE57" s="148" t="n">
        <v>13990</v>
      </c>
      <c r="AF57" s="149" t="n">
        <v>4</v>
      </c>
      <c r="AG57" s="148" t="n">
        <v>15990</v>
      </c>
      <c r="AH57" s="149" t="n">
        <v>4</v>
      </c>
      <c r="AI57" s="145" t="s"/>
      <c r="AJ57" s="153" t="s"/>
      <c r="AK57" s="153" t="s">
        <v>30</v>
      </c>
      <c r="AL57" s="145" t="s"/>
      <c r="AM57" s="146" t="n">
        <v>13990</v>
      </c>
      <c r="AN57" s="152" t="n">
        <v>13990</v>
      </c>
      <c r="AO57" s="143" t="s"/>
      <c r="AP57" s="83" t="n"/>
      <c r="AQ57" s="83" t="n"/>
      <c r="AR57" s="83">
        <f>+IF(IF(AN57="",AC57,AN57)-IF(AB57="",Q57,AB57)&lt;1000,"Error","")</f>
        <v/>
      </c>
      <c r="AS57" s="161">
        <f>IFERROR(IF(AV57&lt;=AU57,(AU57-AV57)+2000,0),0)</f>
        <v/>
      </c>
      <c r="AT57" s="161">
        <f>IFERROR(IF(AW57&lt;=AV57,(AV57-AW57)+1000,0),0)</f>
        <v/>
      </c>
      <c r="AU57" s="161">
        <f>IF(P57&lt;&gt;"",P57,O57)</f>
        <v/>
      </c>
      <c r="AV57" s="161">
        <f>IF(AB57&lt;&gt;"",AB57,AA57)</f>
        <v/>
      </c>
      <c r="AW57" s="161">
        <f>IF(AN57&lt;&gt;"",AN57,AM57)</f>
        <v/>
      </c>
    </row>
    <row customHeight="1" ht="12.95" r="58" s="172" spans="1:49">
      <c r="B58" s="5" t="s">
        <v>91</v>
      </c>
      <c r="C58" s="62" t="s">
        <v>77</v>
      </c>
      <c r="D58" s="63" t="n">
        <v>272</v>
      </c>
      <c r="E58" s="153" t="n">
        <v>10990</v>
      </c>
      <c r="F58" s="145" t="n">
        <v>2</v>
      </c>
      <c r="G58" s="153" t="n">
        <v>9550</v>
      </c>
      <c r="H58" s="145" t="n">
        <v>6</v>
      </c>
      <c r="I58" s="146" t="n">
        <v>10990</v>
      </c>
      <c r="J58" s="147" t="n">
        <v>5</v>
      </c>
      <c r="K58" s="148" t="s"/>
      <c r="L58" s="149" t="s"/>
      <c r="M58" s="148" t="s">
        <v>79</v>
      </c>
      <c r="N58" s="149" t="s"/>
      <c r="O58" s="148" t="n">
        <v>11990</v>
      </c>
      <c r="P58" s="149" t="n">
        <v>11990</v>
      </c>
      <c r="Q58" s="145" t="n">
        <v>29990</v>
      </c>
      <c r="R58" s="145" t="n">
        <v>2</v>
      </c>
      <c r="S58" s="153" t="n">
        <v>13550</v>
      </c>
      <c r="T58" s="145" t="n">
        <v>5</v>
      </c>
      <c r="U58" s="146" t="n">
        <v>0</v>
      </c>
      <c r="V58" s="147" t="n">
        <v>5</v>
      </c>
      <c r="W58" s="153" t="s"/>
      <c r="X58" s="153" t="s"/>
      <c r="Y58" s="153" t="s">
        <v>79</v>
      </c>
      <c r="Z58" s="145" t="s"/>
      <c r="AA58" s="146" t="n">
        <v>14990</v>
      </c>
      <c r="AB58" s="152" t="n">
        <v>14990</v>
      </c>
      <c r="AC58" s="148" t="n">
        <v>30490</v>
      </c>
      <c r="AD58" s="149" t="n">
        <v>7</v>
      </c>
      <c r="AE58" s="148" t="n">
        <v>13550</v>
      </c>
      <c r="AF58" s="149" t="n">
        <v>5</v>
      </c>
      <c r="AG58" s="148" t="n">
        <v>29990</v>
      </c>
      <c r="AH58" s="149" t="n">
        <v>5</v>
      </c>
      <c r="AI58" s="145" t="s"/>
      <c r="AJ58" s="153" t="s"/>
      <c r="AK58" s="153" t="s">
        <v>80</v>
      </c>
      <c r="AL58" s="145" t="s"/>
      <c r="AM58" s="146" t="n">
        <v>14990</v>
      </c>
      <c r="AN58" s="152" t="n">
        <v>15990</v>
      </c>
      <c r="AO58" s="143" t="s"/>
      <c r="AP58" s="83" t="n"/>
      <c r="AQ58" s="83" t="n"/>
      <c r="AR58" s="83">
        <f>+IF(IF(AN58="",AC58,AN58)-IF(AB58="",Q58,AB58)&lt;1000,"Error","")</f>
        <v/>
      </c>
      <c r="AS58" s="161">
        <f>IFERROR(IF(AV58&lt;=AU58,(AU58-AV58)+2000,0),0)</f>
        <v/>
      </c>
      <c r="AT58" s="161">
        <f>IFERROR(IF(AW58&lt;=AV58,(AV58-AW58)+1000,0),0)</f>
        <v/>
      </c>
      <c r="AU58" s="161">
        <f>IF(P58&lt;&gt;"",P58,O58)</f>
        <v/>
      </c>
      <c r="AV58" s="161">
        <f>IF(AB58&lt;&gt;"",AB58,AA58)</f>
        <v/>
      </c>
      <c r="AW58" s="161">
        <f>IF(AN58&lt;&gt;"",AN58,AM58)</f>
        <v/>
      </c>
    </row>
    <row customHeight="1" ht="12.95" r="59" s="172" spans="1:49">
      <c r="B59" s="5" t="s">
        <v>92</v>
      </c>
      <c r="C59" s="62" t="s">
        <v>77</v>
      </c>
      <c r="D59" s="63" t="n">
        <v>34</v>
      </c>
      <c r="E59" s="153" t="n">
        <v>8490</v>
      </c>
      <c r="F59" s="145" t="n">
        <v>1</v>
      </c>
      <c r="G59" s="153" t="n">
        <v>7500</v>
      </c>
      <c r="H59" s="145" t="n">
        <v>6</v>
      </c>
      <c r="I59" s="146" t="n">
        <v>9990</v>
      </c>
      <c r="J59" s="147" t="n">
        <v>4</v>
      </c>
      <c r="K59" s="148" t="s"/>
      <c r="L59" s="149" t="s"/>
      <c r="M59" s="148" t="s">
        <v>79</v>
      </c>
      <c r="N59" s="149" t="s"/>
      <c r="O59" s="148" t="n">
        <v>10990</v>
      </c>
      <c r="P59" s="149" t="n">
        <v>10990</v>
      </c>
      <c r="Q59" s="145" t="n">
        <v>17490</v>
      </c>
      <c r="R59" s="145" t="n">
        <v>1</v>
      </c>
      <c r="S59" s="153" t="n">
        <v>17490</v>
      </c>
      <c r="T59" s="145" t="n">
        <v>4</v>
      </c>
      <c r="U59" s="146" t="n">
        <v>0</v>
      </c>
      <c r="V59" s="147" t="n">
        <v>4</v>
      </c>
      <c r="W59" s="153" t="s"/>
      <c r="X59" s="153" t="s"/>
      <c r="Y59" s="153" t="s">
        <v>79</v>
      </c>
      <c r="Z59" s="145" t="s"/>
      <c r="AA59" s="146" t="n">
        <v>18490</v>
      </c>
      <c r="AB59" s="152" t="n">
        <v>18490</v>
      </c>
      <c r="AC59" s="148" t="n">
        <v>19990</v>
      </c>
      <c r="AD59" s="149" t="n">
        <v>7</v>
      </c>
      <c r="AE59" s="148" t="n">
        <v>18490</v>
      </c>
      <c r="AF59" s="149" t="n">
        <v>2</v>
      </c>
      <c r="AG59" s="148" t="n">
        <v>19990</v>
      </c>
      <c r="AH59" s="149" t="n">
        <v>4</v>
      </c>
      <c r="AI59" s="145" t="s"/>
      <c r="AJ59" s="153" t="s"/>
      <c r="AK59" s="153" t="s">
        <v>30</v>
      </c>
      <c r="AL59" s="145" t="s"/>
      <c r="AM59" s="146" t="n">
        <v>18490</v>
      </c>
      <c r="AN59" s="152" t="n">
        <v>19490</v>
      </c>
      <c r="AO59" s="143" t="s"/>
      <c r="AP59" s="83" t="n"/>
      <c r="AQ59" s="83" t="n"/>
      <c r="AR59" s="83">
        <f>+IF(IF(AN59="",AC59,AN59)-IF(AB59="",Q59,AB59)&lt;1000,"Error","")</f>
        <v/>
      </c>
      <c r="AS59" s="161">
        <f>IFERROR(IF(AV59&lt;=AU59,(AU59-AV59)+2000,0),0)</f>
        <v/>
      </c>
      <c r="AT59" s="161">
        <f>IFERROR(IF(AW59&lt;=AV59,(AV59-AW59)+1000,0),0)</f>
        <v/>
      </c>
      <c r="AU59" s="161">
        <f>IF(P59&lt;&gt;"",P59,O59)</f>
        <v/>
      </c>
      <c r="AV59" s="161">
        <f>IF(AB59&lt;&gt;"",AB59,AA59)</f>
        <v/>
      </c>
      <c r="AW59" s="161">
        <f>IF(AN59&lt;&gt;"",AN59,AM59)</f>
        <v/>
      </c>
    </row>
    <row customHeight="1" ht="12.95" r="60" s="172" spans="1:49">
      <c r="B60" s="5" t="s">
        <v>93</v>
      </c>
      <c r="C60" s="62" t="s">
        <v>77</v>
      </c>
      <c r="D60" s="63" t="n">
        <v>276</v>
      </c>
      <c r="E60" s="153" t="n">
        <v>10990</v>
      </c>
      <c r="F60" s="145" t="n">
        <v>2</v>
      </c>
      <c r="G60" s="153" t="n">
        <v>8490</v>
      </c>
      <c r="H60" s="145" t="n">
        <v>6</v>
      </c>
      <c r="I60" s="146" t="n">
        <v>10990</v>
      </c>
      <c r="J60" s="147" t="n">
        <v>5</v>
      </c>
      <c r="K60" s="148" t="s"/>
      <c r="L60" s="149" t="s"/>
      <c r="M60" s="148" t="s">
        <v>79</v>
      </c>
      <c r="N60" s="149" t="s"/>
      <c r="O60" s="148" t="n">
        <v>11990</v>
      </c>
      <c r="P60" s="149" t="n">
        <v>11990</v>
      </c>
      <c r="Q60" s="145" t="n">
        <v>29990</v>
      </c>
      <c r="R60" s="145" t="n">
        <v>2</v>
      </c>
      <c r="S60" s="153" t="n">
        <v>19990</v>
      </c>
      <c r="T60" s="145" t="n">
        <v>5</v>
      </c>
      <c r="U60" s="146" t="n">
        <v>0</v>
      </c>
      <c r="V60" s="147" t="n">
        <v>5</v>
      </c>
      <c r="W60" s="153" t="s"/>
      <c r="X60" s="153" t="s"/>
      <c r="Y60" s="153" t="s">
        <v>79</v>
      </c>
      <c r="Z60" s="145" t="s"/>
      <c r="AA60" s="146" t="n">
        <v>20990</v>
      </c>
      <c r="AB60" s="152" t="n">
        <v>20990</v>
      </c>
      <c r="AC60" s="148" t="n">
        <v>30490</v>
      </c>
      <c r="AD60" s="149" t="n">
        <v>7</v>
      </c>
      <c r="AE60" s="148" t="n">
        <v>19990</v>
      </c>
      <c r="AF60" s="149" t="n">
        <v>4</v>
      </c>
      <c r="AG60" s="148" t="n">
        <v>29990</v>
      </c>
      <c r="AH60" s="149" t="n">
        <v>5</v>
      </c>
      <c r="AI60" s="145" t="s"/>
      <c r="AJ60" s="153" t="s"/>
      <c r="AK60" s="153" t="s">
        <v>30</v>
      </c>
      <c r="AL60" s="145" t="s"/>
      <c r="AM60" s="146" t="n">
        <v>25990</v>
      </c>
      <c r="AN60" s="152" t="n">
        <v>25990</v>
      </c>
      <c r="AO60" s="143" t="s"/>
      <c r="AP60" s="83" t="n"/>
      <c r="AQ60" s="83" t="n"/>
      <c r="AR60" s="83">
        <f>+IF(IF(AN60="",AC60,AN60)-IF(AB60="",Q60,AB60)&lt;1000,"Error","")</f>
        <v/>
      </c>
      <c r="AS60" s="161">
        <f>IFERROR(IF(AV60&lt;=AU60,(AU60-AV60)+2000,0),0)</f>
        <v/>
      </c>
      <c r="AT60" s="161">
        <f>IFERROR(IF(AW60&lt;=AV60,(AV60-AW60)+1000,0),0)</f>
        <v/>
      </c>
      <c r="AU60" s="161">
        <f>IF(P60&lt;&gt;"",P60,O60)</f>
        <v/>
      </c>
      <c r="AV60" s="161">
        <f>IF(AB60&lt;&gt;"",AB60,AA60)</f>
        <v/>
      </c>
      <c r="AW60" s="161">
        <f>IF(AN60&lt;&gt;"",AN60,AM60)</f>
        <v/>
      </c>
    </row>
    <row customHeight="1" ht="12.95" r="61" s="172" spans="1:49">
      <c r="B61" s="5" t="s">
        <v>94</v>
      </c>
      <c r="C61" s="62" t="s">
        <v>77</v>
      </c>
      <c r="D61" s="63" t="n">
        <v>23</v>
      </c>
      <c r="E61" s="153" t="n">
        <v>10990</v>
      </c>
      <c r="F61" s="145" t="n">
        <v>4</v>
      </c>
      <c r="G61" s="153" t="n">
        <v>8990</v>
      </c>
      <c r="H61" s="145" t="n">
        <v>6</v>
      </c>
      <c r="I61" s="146" t="n">
        <v>10990</v>
      </c>
      <c r="J61" s="147" t="n">
        <v>5</v>
      </c>
      <c r="K61" s="148" t="s"/>
      <c r="L61" s="149" t="s"/>
      <c r="M61" s="148" t="s">
        <v>58</v>
      </c>
      <c r="N61" s="149" t="s"/>
      <c r="O61" s="148" t="n">
        <v>11490</v>
      </c>
      <c r="P61" s="149" t="n">
        <v>11490</v>
      </c>
      <c r="Q61" s="145" t="n">
        <v>29990</v>
      </c>
      <c r="R61" s="145" t="n">
        <v>4</v>
      </c>
      <c r="S61" s="153" t="n">
        <v>-1</v>
      </c>
      <c r="T61" s="145" t="s">
        <v>62</v>
      </c>
      <c r="U61" s="146" t="s">
        <v>62</v>
      </c>
      <c r="V61" s="147" t="n">
        <v>5</v>
      </c>
      <c r="W61" s="153" t="s"/>
      <c r="X61" s="153" t="s"/>
      <c r="Y61" s="153" t="s">
        <v>95</v>
      </c>
      <c r="Z61" s="145" t="s"/>
      <c r="AA61" s="146" t="n">
        <v>750</v>
      </c>
      <c r="AB61" s="152" t="n">
        <v>13490</v>
      </c>
      <c r="AC61" s="148" t="n">
        <v>29990</v>
      </c>
      <c r="AD61" s="149" t="n">
        <v>8</v>
      </c>
      <c r="AE61" s="148" t="n">
        <v>25990</v>
      </c>
      <c r="AF61" s="149" t="n">
        <v>5</v>
      </c>
      <c r="AG61" s="148" t="n">
        <v>29990</v>
      </c>
      <c r="AH61" s="149" t="n">
        <v>5</v>
      </c>
      <c r="AI61" s="145" t="s"/>
      <c r="AJ61" s="153" t="s"/>
      <c r="AK61" s="153" t="s">
        <v>30</v>
      </c>
      <c r="AL61" s="145" t="s"/>
      <c r="AM61" s="146" t="n">
        <v>25990</v>
      </c>
      <c r="AN61" s="152" t="n">
        <v>25990</v>
      </c>
      <c r="AO61" s="143" t="s"/>
      <c r="AP61" s="83" t="n"/>
      <c r="AQ61" s="83" t="n"/>
      <c r="AR61" s="83">
        <f>+IF(IF(AN61="",AC61,AN61)-IF(AB61="",Q61,AB61)&lt;1000,"Error","")</f>
        <v/>
      </c>
      <c r="AS61" s="161">
        <f>IFERROR(IF(AV61&lt;=AU61,(AU61-AV61)+2000,0),0)</f>
        <v/>
      </c>
      <c r="AT61" s="161">
        <f>IFERROR(IF(AW61&lt;=AV61,(AV61-AW61)+1000,0),0)</f>
        <v/>
      </c>
      <c r="AU61" s="161">
        <f>IF(P61&lt;&gt;"",P61,O61)</f>
        <v/>
      </c>
      <c r="AV61" s="161">
        <f>IF(AB61&lt;&gt;"",AB61,AA61)</f>
        <v/>
      </c>
      <c r="AW61" s="161">
        <f>IF(AN61&lt;&gt;"",AN61,AM61)</f>
        <v/>
      </c>
    </row>
    <row customHeight="1" ht="12.95" r="62" s="172" spans="1:49">
      <c r="B62" s="5" t="s">
        <v>96</v>
      </c>
      <c r="C62" s="62" t="s">
        <v>77</v>
      </c>
      <c r="D62" s="63" t="n">
        <v>1</v>
      </c>
      <c r="E62" s="153" t="n">
        <v>10990</v>
      </c>
      <c r="F62" s="145" t="n">
        <v>5</v>
      </c>
      <c r="G62" s="153" t="n">
        <v>10990</v>
      </c>
      <c r="H62" s="145" t="n">
        <v>8</v>
      </c>
      <c r="I62" s="146" t="n">
        <v>10990</v>
      </c>
      <c r="J62" s="147" t="n">
        <v>7</v>
      </c>
      <c r="K62" s="148" t="s"/>
      <c r="L62" s="149" t="s"/>
      <c r="M62" s="148" t="s">
        <v>95</v>
      </c>
      <c r="N62" s="149" t="s"/>
      <c r="O62" s="148" t="n">
        <v>11990</v>
      </c>
      <c r="P62" s="149" t="n">
        <v>11990</v>
      </c>
      <c r="Q62" s="145" t="n">
        <v>39990</v>
      </c>
      <c r="R62" s="145" t="n">
        <v>6</v>
      </c>
      <c r="S62" s="153" t="n">
        <v>24990</v>
      </c>
      <c r="T62" s="145" t="n">
        <v>8</v>
      </c>
      <c r="U62" s="146" t="n">
        <v>0</v>
      </c>
      <c r="V62" s="147" t="n">
        <v>7</v>
      </c>
      <c r="W62" s="153" t="s"/>
      <c r="X62" s="153" t="s"/>
      <c r="Y62" s="153" t="s">
        <v>58</v>
      </c>
      <c r="Z62" s="145" t="s"/>
      <c r="AA62" s="146" t="n">
        <v>25490</v>
      </c>
      <c r="AB62" s="152" t="n">
        <v>25490</v>
      </c>
      <c r="AC62" s="148" t="n">
        <v>40490</v>
      </c>
      <c r="AD62" s="149" t="n">
        <v>11</v>
      </c>
      <c r="AE62" s="148" t="n">
        <v>28990</v>
      </c>
      <c r="AF62" s="149" t="n">
        <v>11</v>
      </c>
      <c r="AG62" s="148" t="n">
        <v>39990</v>
      </c>
      <c r="AH62" s="149" t="n">
        <v>7</v>
      </c>
      <c r="AI62" s="145" t="s"/>
      <c r="AJ62" s="153" t="s"/>
      <c r="AK62" s="153" t="s">
        <v>30</v>
      </c>
      <c r="AL62" s="145" t="s"/>
      <c r="AM62" s="146" t="n">
        <v>34490</v>
      </c>
      <c r="AN62" s="152" t="n">
        <v>34490</v>
      </c>
      <c r="AO62" s="143" t="s"/>
      <c r="AP62" s="83" t="n"/>
      <c r="AQ62" s="83" t="n"/>
      <c r="AR62" s="83">
        <f>+IF(IF(AN62="",AC62,AN62)-IF(AB62="",Q62,AB62)&lt;1000,"Error","")</f>
        <v/>
      </c>
      <c r="AS62" s="161">
        <f>IFERROR(IF(AV62&lt;=AU62,(AU62-AV62)+2000,0),0)</f>
        <v/>
      </c>
      <c r="AT62" s="161">
        <f>IFERROR(IF(AW62&lt;=AV62,(AV62-AW62)+1000,0),0)</f>
        <v/>
      </c>
      <c r="AU62" s="161">
        <f>IF(P62&lt;&gt;"",P62,O62)</f>
        <v/>
      </c>
      <c r="AV62" s="161">
        <f>IF(AB62&lt;&gt;"",AB62,AA62)</f>
        <v/>
      </c>
      <c r="AW62" s="161">
        <f>IF(AN62&lt;&gt;"",AN62,AM62)</f>
        <v/>
      </c>
    </row>
    <row customHeight="1" ht="12.95" r="63" s="172" spans="1:49">
      <c r="B63" s="5" t="s">
        <v>97</v>
      </c>
      <c r="C63" s="62" t="s">
        <v>77</v>
      </c>
      <c r="D63" s="63" t="n">
        <v>77</v>
      </c>
      <c r="E63" s="153" t="n">
        <v>6490</v>
      </c>
      <c r="F63" s="145" t="n">
        <v>1</v>
      </c>
      <c r="G63" s="153" t="n">
        <v>4990</v>
      </c>
      <c r="H63" s="145" t="n">
        <v>2</v>
      </c>
      <c r="I63" s="146" t="n">
        <v>6490</v>
      </c>
      <c r="J63" s="147" t="n">
        <v>1</v>
      </c>
      <c r="K63" s="148" t="s"/>
      <c r="L63" s="149" t="s"/>
      <c r="M63" s="148" t="s">
        <v>29</v>
      </c>
      <c r="N63" s="149" t="s"/>
      <c r="O63" s="148" t="n">
        <v>6490</v>
      </c>
      <c r="P63" s="149" t="s"/>
      <c r="Q63" s="145" t="n">
        <v>9390</v>
      </c>
      <c r="R63" s="145" t="n">
        <v>1</v>
      </c>
      <c r="S63" s="153" t="n">
        <v>9450</v>
      </c>
      <c r="T63" s="145" t="n">
        <v>2</v>
      </c>
      <c r="U63" s="146" t="n">
        <v>0</v>
      </c>
      <c r="V63" s="147" t="n">
        <v>1</v>
      </c>
      <c r="W63" s="153" t="s"/>
      <c r="X63" s="153" t="s"/>
      <c r="Y63" s="153" t="s">
        <v>29</v>
      </c>
      <c r="Z63" s="145" t="s"/>
      <c r="AA63" s="146" t="n">
        <v>9490</v>
      </c>
      <c r="AB63" s="152" t="n">
        <v>9490</v>
      </c>
      <c r="AC63" s="148" t="n">
        <v>10990</v>
      </c>
      <c r="AD63" s="149" t="n">
        <v>6</v>
      </c>
      <c r="AE63" s="148" t="n">
        <v>9990</v>
      </c>
      <c r="AF63" s="149" t="n">
        <v>2</v>
      </c>
      <c r="AG63" s="148" t="n">
        <v>10990</v>
      </c>
      <c r="AH63" s="149" t="n">
        <v>1</v>
      </c>
      <c r="AI63" s="145" t="s"/>
      <c r="AJ63" s="153" t="s"/>
      <c r="AK63" s="153" t="s">
        <v>30</v>
      </c>
      <c r="AL63" s="145" t="s"/>
      <c r="AM63" s="146" t="n">
        <v>9990</v>
      </c>
      <c r="AN63" s="152" t="n">
        <v>9990</v>
      </c>
      <c r="AO63" s="143" t="s"/>
      <c r="AP63" s="83" t="n"/>
      <c r="AQ63" s="83" t="n"/>
      <c r="AR63" s="83">
        <f>+IF(IF(AN63="",AC63,AN63)-IF(AB63="",Q63,AB63)&lt;1000,"Error","")</f>
        <v/>
      </c>
      <c r="AS63" s="161">
        <f>IFERROR(IF(AV63&lt;=AU63,(AU63-AV63)+2000,0),0)</f>
        <v/>
      </c>
      <c r="AT63" s="161">
        <f>IFERROR(IF(AW63&lt;=AV63,(AV63-AW63)+1000,0),0)</f>
        <v/>
      </c>
      <c r="AU63" s="161">
        <f>IF(P63&lt;&gt;"",P63,O63)</f>
        <v/>
      </c>
      <c r="AV63" s="161">
        <f>IF(AB63&lt;&gt;"",AB63,AA63)</f>
        <v/>
      </c>
      <c r="AW63" s="161">
        <f>IF(AN63&lt;&gt;"",AN63,AM63)</f>
        <v/>
      </c>
    </row>
    <row customHeight="1" ht="12.95" r="64" s="172" spans="1:49">
      <c r="B64" s="5" t="s">
        <v>98</v>
      </c>
      <c r="C64" s="62" t="s">
        <v>77</v>
      </c>
      <c r="D64" s="63" t="n">
        <v>135</v>
      </c>
      <c r="E64" s="153" t="n">
        <v>4990</v>
      </c>
      <c r="F64" s="145" t="n">
        <v>1</v>
      </c>
      <c r="G64" s="153" t="n">
        <v>4500</v>
      </c>
      <c r="H64" s="145" t="n">
        <v>2</v>
      </c>
      <c r="I64" s="146" t="n">
        <v>4990</v>
      </c>
      <c r="J64" s="147" t="n">
        <v>4</v>
      </c>
      <c r="K64" s="148" t="s"/>
      <c r="L64" s="149" t="s"/>
      <c r="M64" s="148" t="s">
        <v>58</v>
      </c>
      <c r="N64" s="149" t="s"/>
      <c r="O64" s="148" t="n">
        <v>5490</v>
      </c>
      <c r="P64" s="149" t="n">
        <v>5490</v>
      </c>
      <c r="Q64" s="145" t="n">
        <v>13990</v>
      </c>
      <c r="R64" s="145" t="n">
        <v>1</v>
      </c>
      <c r="S64" s="153" t="n">
        <v>11990</v>
      </c>
      <c r="T64" s="145" t="n">
        <v>2</v>
      </c>
      <c r="U64" s="146" t="n">
        <v>0</v>
      </c>
      <c r="V64" s="147" t="n">
        <v>4</v>
      </c>
      <c r="W64" s="153" t="s"/>
      <c r="X64" s="153" t="s"/>
      <c r="Y64" s="153" t="s">
        <v>58</v>
      </c>
      <c r="Z64" s="145" t="s"/>
      <c r="AA64" s="146" t="n">
        <v>12490</v>
      </c>
      <c r="AB64" s="152" t="n">
        <v>12490</v>
      </c>
      <c r="AC64" s="148" t="n">
        <v>14490</v>
      </c>
      <c r="AD64" s="149" t="n">
        <v>7</v>
      </c>
      <c r="AE64" s="148" t="n">
        <v>12990</v>
      </c>
      <c r="AF64" s="149" t="n">
        <v>2</v>
      </c>
      <c r="AG64" s="148" t="n">
        <v>13990</v>
      </c>
      <c r="AH64" s="149" t="n">
        <v>4</v>
      </c>
      <c r="AI64" s="145" t="s"/>
      <c r="AJ64" s="153" t="s"/>
      <c r="AK64" s="153" t="s">
        <v>30</v>
      </c>
      <c r="AL64" s="145" t="s"/>
      <c r="AM64" s="146" t="n">
        <v>12990</v>
      </c>
      <c r="AN64" s="152" t="n">
        <v>12990</v>
      </c>
      <c r="AO64" s="143" t="s"/>
      <c r="AP64" s="83" t="n"/>
      <c r="AQ64" s="83" t="n"/>
      <c r="AR64" s="83">
        <f>+IF(IF(AN64="",AC64,AN64)-IF(AB64="",Q64,AB64)&lt;1000,"Error","")</f>
        <v/>
      </c>
      <c r="AS64" s="161">
        <f>IFERROR(IF(AV64&lt;=AU64,(AU64-AV64)+2000,0),0)</f>
        <v/>
      </c>
      <c r="AT64" s="161">
        <f>IFERROR(IF(AW64&lt;=AV64,(AV64-AW64)+1000,0),0)</f>
        <v/>
      </c>
      <c r="AU64" s="161">
        <f>IF(P64&lt;&gt;"",P64,O64)</f>
        <v/>
      </c>
      <c r="AV64" s="161">
        <f>IF(AB64&lt;&gt;"",AB64,AA64)</f>
        <v/>
      </c>
      <c r="AW64" s="161">
        <f>IF(AN64&lt;&gt;"",AN64,AM64)</f>
        <v/>
      </c>
    </row>
    <row customHeight="1" ht="12.95" r="65" s="172" spans="1:49">
      <c r="B65" s="5" t="s">
        <v>99</v>
      </c>
      <c r="C65" s="62" t="s">
        <v>77</v>
      </c>
      <c r="D65" s="63" t="n">
        <v>11</v>
      </c>
      <c r="E65" s="153" t="n">
        <v>10990</v>
      </c>
      <c r="F65" s="145" t="n">
        <v>5</v>
      </c>
      <c r="G65" s="153" t="n">
        <v>9990</v>
      </c>
      <c r="H65" s="145" t="n">
        <v>7</v>
      </c>
      <c r="I65" s="150" t="n">
        <v>10990</v>
      </c>
      <c r="J65" s="147" t="n">
        <v>6</v>
      </c>
      <c r="K65" s="148" t="s"/>
      <c r="L65" s="149" t="s"/>
      <c r="M65" s="148" t="s">
        <v>58</v>
      </c>
      <c r="N65" s="149" t="s"/>
      <c r="O65" s="148" t="n">
        <v>11490</v>
      </c>
      <c r="P65" s="149" t="n">
        <v>11490</v>
      </c>
      <c r="Q65" s="145" t="n">
        <v>31990</v>
      </c>
      <c r="R65" s="145" t="n">
        <v>5</v>
      </c>
      <c r="S65" s="153" t="n">
        <v>23990</v>
      </c>
      <c r="T65" s="145" t="n">
        <v>7</v>
      </c>
      <c r="U65" s="150" t="n">
        <v>0</v>
      </c>
      <c r="V65" s="147" t="n">
        <v>6</v>
      </c>
      <c r="W65" s="153" t="s"/>
      <c r="X65" s="153" t="s"/>
      <c r="Y65" s="153" t="s">
        <v>58</v>
      </c>
      <c r="Z65" s="145" t="s"/>
      <c r="AA65" s="150" t="n">
        <v>31990</v>
      </c>
      <c r="AB65" s="152" t="s"/>
      <c r="AC65" s="148" t="n">
        <v>41990</v>
      </c>
      <c r="AD65" s="149" t="n">
        <v>8</v>
      </c>
      <c r="AE65" s="148" t="n">
        <v>23990</v>
      </c>
      <c r="AF65" s="149" t="n">
        <v>16</v>
      </c>
      <c r="AG65" s="148" t="n">
        <v>39990</v>
      </c>
      <c r="AH65" s="149" t="n">
        <v>6</v>
      </c>
      <c r="AI65" s="145" t="s"/>
      <c r="AJ65" s="153" t="s"/>
      <c r="AK65" s="153" t="s">
        <v>80</v>
      </c>
      <c r="AL65" s="145" t="s"/>
      <c r="AM65" s="150" t="n">
        <v>41990</v>
      </c>
      <c r="AN65" s="152" t="s"/>
      <c r="AO65" s="143" t="s"/>
      <c r="AP65" s="83" t="n"/>
      <c r="AQ65" s="83" t="n"/>
      <c r="AR65" s="83">
        <f>+IF(IF(AN65="",AC65,AN65)-IF(AB65="",Q65,AB65)&lt;1000,"Error","")</f>
        <v/>
      </c>
      <c r="AS65" s="161">
        <f>IFERROR(IF(AV65&lt;=AU65,(AU65-AV65)+2000,0),0)</f>
        <v/>
      </c>
      <c r="AT65" s="161">
        <f>IFERROR(IF(AW65&lt;=AV65,(AV65-AW65)+1000,0),0)</f>
        <v/>
      </c>
      <c r="AU65" s="161">
        <f>IF(P65&lt;&gt;"",P65,O65)</f>
        <v/>
      </c>
      <c r="AV65" s="161">
        <f>IF(AB65&lt;&gt;"",AB65,AA65)</f>
        <v/>
      </c>
      <c r="AW65" s="161">
        <f>IF(AN65&lt;&gt;"",AN65,AM65)</f>
        <v/>
      </c>
    </row>
    <row customHeight="1" ht="12.95" r="66" s="172" spans="1:49">
      <c r="B66" s="5" t="s">
        <v>100</v>
      </c>
      <c r="C66" s="62" t="s">
        <v>77</v>
      </c>
      <c r="D66" s="63" t="n">
        <v>393</v>
      </c>
      <c r="E66" s="153" t="n">
        <v>5490</v>
      </c>
      <c r="F66" s="145" t="n">
        <v>2</v>
      </c>
      <c r="G66" s="153" t="n">
        <v>5990</v>
      </c>
      <c r="H66" s="145" t="n">
        <v>4</v>
      </c>
      <c r="I66" s="146" t="n">
        <v>5490</v>
      </c>
      <c r="J66" s="147" t="n">
        <v>4</v>
      </c>
      <c r="K66" s="148" t="s"/>
      <c r="L66" s="149" t="s"/>
      <c r="M66" s="148" t="s">
        <v>58</v>
      </c>
      <c r="N66" s="149" t="s"/>
      <c r="O66" s="148" t="n">
        <v>6490</v>
      </c>
      <c r="P66" s="149" t="n">
        <v>6490</v>
      </c>
      <c r="Q66" s="145" t="n">
        <v>16490</v>
      </c>
      <c r="R66" s="145" t="n">
        <v>1</v>
      </c>
      <c r="S66" s="153" t="n">
        <v>10990</v>
      </c>
      <c r="T66" s="145" t="n">
        <v>2</v>
      </c>
      <c r="U66" s="146" t="n">
        <v>0</v>
      </c>
      <c r="V66" s="147" t="n">
        <v>4</v>
      </c>
      <c r="W66" s="153" t="s"/>
      <c r="X66" s="153" t="s"/>
      <c r="Y66" s="153" t="s">
        <v>58</v>
      </c>
      <c r="Z66" s="145" t="s"/>
      <c r="AA66" s="146" t="n">
        <v>11490</v>
      </c>
      <c r="AB66" s="152" t="n">
        <v>11490</v>
      </c>
      <c r="AC66" s="148" t="n">
        <v>15990</v>
      </c>
      <c r="AD66" s="149" t="n">
        <v>7</v>
      </c>
      <c r="AE66" s="148" t="n">
        <v>15990</v>
      </c>
      <c r="AF66" s="149" t="n">
        <v>6</v>
      </c>
      <c r="AG66" s="148" t="n">
        <v>15990</v>
      </c>
      <c r="AH66" s="149" t="n">
        <v>4</v>
      </c>
      <c r="AI66" s="145" t="s"/>
      <c r="AJ66" s="153" t="s"/>
      <c r="AK66" s="153" t="s">
        <v>30</v>
      </c>
      <c r="AL66" s="145" t="s"/>
      <c r="AM66" s="146" t="n">
        <v>15990</v>
      </c>
      <c r="AN66" s="152" t="s"/>
      <c r="AO66" s="143" t="s"/>
      <c r="AP66" s="83" t="n"/>
      <c r="AQ66" s="83" t="n"/>
      <c r="AR66" s="83">
        <f>+IF(IF(AN66="",AC66,AN66)-IF(AB66="",Q66,AB66)&lt;1000,"Error","")</f>
        <v/>
      </c>
      <c r="AS66" s="161">
        <f>IFERROR(IF(AV66&lt;=AU66,(AU66-AV66)+2000,0),0)</f>
        <v/>
      </c>
      <c r="AT66" s="161">
        <f>IFERROR(IF(AW66&lt;=AV66,(AV66-AW66)+1000,0),0)</f>
        <v/>
      </c>
      <c r="AU66" s="161">
        <f>IF(P66&lt;&gt;"",P66,O66)</f>
        <v/>
      </c>
      <c r="AV66" s="161">
        <f>IF(AB66&lt;&gt;"",AB66,AA66)</f>
        <v/>
      </c>
      <c r="AW66" s="161">
        <f>IF(AN66&lt;&gt;"",AN66,AM66)</f>
        <v/>
      </c>
    </row>
    <row customHeight="1" ht="12.95" r="67" s="172" spans="1:49">
      <c r="B67" s="5" t="s">
        <v>101</v>
      </c>
      <c r="C67" s="62" t="s">
        <v>77</v>
      </c>
      <c r="D67" s="63" t="n">
        <v>89</v>
      </c>
      <c r="E67" s="153" t="n">
        <v>6490</v>
      </c>
      <c r="F67" s="145" t="n">
        <v>1</v>
      </c>
      <c r="G67" s="153" t="n">
        <v>5850</v>
      </c>
      <c r="H67" s="145" t="n">
        <v>2</v>
      </c>
      <c r="I67" s="146" t="n">
        <v>6490</v>
      </c>
      <c r="J67" s="147" t="n">
        <v>1</v>
      </c>
      <c r="K67" s="148" t="s"/>
      <c r="L67" s="149" t="s"/>
      <c r="M67" s="148" t="s">
        <v>29</v>
      </c>
      <c r="N67" s="149" t="s"/>
      <c r="O67" s="148" t="n">
        <v>6490</v>
      </c>
      <c r="P67" s="149" t="s"/>
      <c r="Q67" s="145" t="n">
        <v>9390</v>
      </c>
      <c r="R67" s="145" t="n">
        <v>1</v>
      </c>
      <c r="S67" s="153" t="n">
        <v>9450</v>
      </c>
      <c r="T67" s="145" t="n">
        <v>2</v>
      </c>
      <c r="U67" s="146" t="n">
        <v>0</v>
      </c>
      <c r="V67" s="147" t="n">
        <v>1</v>
      </c>
      <c r="W67" s="153" t="s"/>
      <c r="X67" s="153" t="s"/>
      <c r="Y67" s="153" t="s">
        <v>29</v>
      </c>
      <c r="Z67" s="145" t="s"/>
      <c r="AA67" s="146" t="n">
        <v>9490</v>
      </c>
      <c r="AB67" s="152" t="n">
        <v>9490</v>
      </c>
      <c r="AC67" s="148" t="n">
        <v>10990</v>
      </c>
      <c r="AD67" s="149" t="n">
        <v>6</v>
      </c>
      <c r="AE67" s="148" t="n">
        <v>9990</v>
      </c>
      <c r="AF67" s="149" t="n">
        <v>2</v>
      </c>
      <c r="AG67" s="148" t="n">
        <v>10990</v>
      </c>
      <c r="AH67" s="149" t="n">
        <v>1</v>
      </c>
      <c r="AI67" s="145" t="s"/>
      <c r="AJ67" s="153" t="s"/>
      <c r="AK67" s="153" t="s">
        <v>30</v>
      </c>
      <c r="AL67" s="145" t="s"/>
      <c r="AM67" s="146" t="n">
        <v>9990</v>
      </c>
      <c r="AN67" s="152" t="n">
        <v>9990</v>
      </c>
      <c r="AO67" s="143" t="s"/>
      <c r="AP67" s="83" t="n"/>
      <c r="AQ67" s="83" t="n"/>
      <c r="AR67" s="83">
        <f>+IF(IF(AN67="",AC67,AN67)-IF(AB67="",Q67,AB67)&lt;1000,"Error","")</f>
        <v/>
      </c>
      <c r="AS67" s="161">
        <f>IFERROR(IF(AV67&lt;=AU67,(AU67-AV67)+2000,0),0)</f>
        <v/>
      </c>
      <c r="AT67" s="161">
        <f>IFERROR(IF(AW67&lt;=AV67,(AV67-AW67)+1000,0),0)</f>
        <v/>
      </c>
      <c r="AU67" s="161">
        <f>IF(P67&lt;&gt;"",P67,O67)</f>
        <v/>
      </c>
      <c r="AV67" s="161">
        <f>IF(AB67&lt;&gt;"",AB67,AA67)</f>
        <v/>
      </c>
      <c r="AW67" s="161">
        <f>IF(AN67&lt;&gt;"",AN67,AM67)</f>
        <v/>
      </c>
    </row>
    <row customHeight="1" ht="12.95" r="68" s="172" spans="1:49">
      <c r="B68" s="5" t="s">
        <v>102</v>
      </c>
      <c r="C68" s="62" t="s">
        <v>77</v>
      </c>
      <c r="D68" s="63" t="n">
        <v>209</v>
      </c>
      <c r="E68" s="153" t="n">
        <v>5990</v>
      </c>
      <c r="F68" s="145" t="n">
        <v>2</v>
      </c>
      <c r="G68" s="153" t="n">
        <v>5990</v>
      </c>
      <c r="H68" s="145" t="n">
        <v>4</v>
      </c>
      <c r="I68" s="146" t="n">
        <v>5490</v>
      </c>
      <c r="J68" s="147" t="n">
        <v>4</v>
      </c>
      <c r="K68" s="148" t="s"/>
      <c r="L68" s="149" t="s"/>
      <c r="M68" s="148" t="s">
        <v>58</v>
      </c>
      <c r="N68" s="149" t="s"/>
      <c r="O68" s="148" t="n">
        <v>6490</v>
      </c>
      <c r="P68" s="149" t="n">
        <v>6490</v>
      </c>
      <c r="Q68" s="145" t="n">
        <v>16490</v>
      </c>
      <c r="R68" s="145" t="n">
        <v>1</v>
      </c>
      <c r="S68" s="153" t="n">
        <v>14990</v>
      </c>
      <c r="T68" s="145" t="n">
        <v>2</v>
      </c>
      <c r="U68" s="146" t="n">
        <v>0</v>
      </c>
      <c r="V68" s="147" t="n">
        <v>4</v>
      </c>
      <c r="W68" s="153" t="s"/>
      <c r="X68" s="153" t="s"/>
      <c r="Y68" s="153" t="s">
        <v>58</v>
      </c>
      <c r="Z68" s="145" t="s"/>
      <c r="AA68" s="146" t="n">
        <v>15490</v>
      </c>
      <c r="AB68" s="152" t="n">
        <v>12990</v>
      </c>
      <c r="AC68" s="148" t="n">
        <v>15490</v>
      </c>
      <c r="AD68" s="149" t="n">
        <v>7</v>
      </c>
      <c r="AE68" s="148" t="n">
        <v>13990</v>
      </c>
      <c r="AF68" s="149" t="n">
        <v>6</v>
      </c>
      <c r="AG68" s="148" t="n">
        <v>15990</v>
      </c>
      <c r="AH68" s="149" t="n">
        <v>4</v>
      </c>
      <c r="AI68" s="145" t="s"/>
      <c r="AJ68" s="153" t="s"/>
      <c r="AK68" s="153" t="s">
        <v>30</v>
      </c>
      <c r="AL68" s="145" t="s"/>
      <c r="AM68" s="146" t="n">
        <v>13990</v>
      </c>
      <c r="AN68" s="152" t="n">
        <v>13990</v>
      </c>
      <c r="AO68" s="143" t="s"/>
      <c r="AP68" s="83" t="n"/>
      <c r="AQ68" s="83" t="n"/>
      <c r="AR68" s="83">
        <f>+IF(IF(AN68="",AC68,AN68)-IF(AB68="",Q68,AB68)&lt;1000,"Error","")</f>
        <v/>
      </c>
      <c r="AS68" s="161">
        <f>IFERROR(IF(AV68&lt;=AU68,(AU68-AV68)+2000,0),0)</f>
        <v/>
      </c>
      <c r="AT68" s="161">
        <f>IFERROR(IF(AW68&lt;=AV68,(AV68-AW68)+1000,0),0)</f>
        <v/>
      </c>
      <c r="AU68" s="161">
        <f>IF(P68&lt;&gt;"",P68,O68)</f>
        <v/>
      </c>
      <c r="AV68" s="161">
        <f>IF(AB68&lt;&gt;"",AB68,AA68)</f>
        <v/>
      </c>
      <c r="AW68" s="161">
        <f>IF(AN68&lt;&gt;"",AN68,AM68)</f>
        <v/>
      </c>
    </row>
    <row customHeight="1" ht="12.95" r="69" s="172" spans="1:49">
      <c r="B69" s="5" t="s">
        <v>103</v>
      </c>
      <c r="C69" s="62" t="s">
        <v>77</v>
      </c>
      <c r="D69" s="63" t="n">
        <v>295</v>
      </c>
      <c r="E69" s="153" t="n">
        <v>15990</v>
      </c>
      <c r="F69" s="145" t="n">
        <v>13</v>
      </c>
      <c r="G69" s="153" t="s">
        <v>62</v>
      </c>
      <c r="H69" s="145" t="s">
        <v>62</v>
      </c>
      <c r="I69" s="146" t="s">
        <v>62</v>
      </c>
      <c r="J69" s="147" t="s">
        <v>62</v>
      </c>
      <c r="K69" s="148" t="s"/>
      <c r="L69" s="149" t="s"/>
      <c r="M69" s="148" t="s"/>
      <c r="N69" s="149" t="s"/>
      <c r="O69" s="148" t="s">
        <v>63</v>
      </c>
      <c r="P69" s="149" t="s">
        <v>63</v>
      </c>
      <c r="Q69" s="145" t="n">
        <v>30490</v>
      </c>
      <c r="R69" s="145" t="n">
        <v>14</v>
      </c>
      <c r="S69" s="153" t="s">
        <v>62</v>
      </c>
      <c r="T69" s="145" t="s">
        <v>62</v>
      </c>
      <c r="U69" s="146" t="s">
        <v>62</v>
      </c>
      <c r="V69" s="147" t="s">
        <v>62</v>
      </c>
      <c r="W69" s="153" t="s"/>
      <c r="X69" s="153" t="s"/>
      <c r="Y69" s="153" t="s"/>
      <c r="Z69" s="145" t="s"/>
      <c r="AA69" s="146" t="s">
        <v>63</v>
      </c>
      <c r="AB69" s="152" t="s">
        <v>63</v>
      </c>
      <c r="AC69" s="148" t="n">
        <v>97490</v>
      </c>
      <c r="AD69" s="149" t="n">
        <v>19</v>
      </c>
      <c r="AE69" s="148" t="s">
        <v>62</v>
      </c>
      <c r="AF69" s="149" t="s">
        <v>62</v>
      </c>
      <c r="AG69" s="148" t="s">
        <v>62</v>
      </c>
      <c r="AH69" s="149" t="s">
        <v>62</v>
      </c>
      <c r="AI69" s="145" t="s"/>
      <c r="AJ69" s="153" t="s"/>
      <c r="AK69" s="153" t="s"/>
      <c r="AL69" s="145" t="s"/>
      <c r="AM69" s="146" t="s">
        <v>63</v>
      </c>
      <c r="AN69" s="152" t="s">
        <v>63</v>
      </c>
      <c r="AO69" s="143" t="s"/>
      <c r="AP69" s="83" t="n"/>
      <c r="AQ69" s="83" t="n"/>
      <c r="AR69" s="83">
        <f>+IF(IF(AN69="",AC69,AN69)-IF(AB69="",Q69,AB69)&lt;1000,"Error","")</f>
        <v/>
      </c>
      <c r="AS69" s="161">
        <f>IFERROR(IF(AV69&lt;=AU69,(AU69-AV69)+2000,0),0)</f>
        <v/>
      </c>
      <c r="AT69" s="161">
        <f>IFERROR(IF(AW69&lt;=AV69,(AV69-AW69)+1000,0),0)</f>
        <v/>
      </c>
      <c r="AU69" s="161">
        <f>IF(P69&lt;&gt;"",P69,O69)</f>
        <v/>
      </c>
      <c r="AV69" s="161">
        <f>IF(AB69&lt;&gt;"",AB69,AA69)</f>
        <v/>
      </c>
      <c r="AW69" s="161">
        <f>IF(AN69&lt;&gt;"",AN69,AM69)</f>
        <v/>
      </c>
    </row>
    <row customHeight="1" ht="12.95" r="70" s="172" spans="1:49">
      <c r="B70" s="5" t="s">
        <v>104</v>
      </c>
      <c r="C70" s="62" t="s">
        <v>77</v>
      </c>
      <c r="D70" s="63" t="n">
        <v>126</v>
      </c>
      <c r="E70" s="153" t="n">
        <v>5990</v>
      </c>
      <c r="F70" s="145" t="n">
        <v>1</v>
      </c>
      <c r="G70" s="153" t="n">
        <v>5990</v>
      </c>
      <c r="H70" s="145" t="n">
        <v>4</v>
      </c>
      <c r="I70" s="146" t="n">
        <v>5990</v>
      </c>
      <c r="J70" s="147" t="n">
        <v>4</v>
      </c>
      <c r="K70" s="148" t="s"/>
      <c r="L70" s="149" t="s"/>
      <c r="M70" s="148" t="s">
        <v>79</v>
      </c>
      <c r="N70" s="149" t="s"/>
      <c r="O70" s="148" t="n">
        <v>6990</v>
      </c>
      <c r="P70" s="149" t="n">
        <v>6990</v>
      </c>
      <c r="Q70" s="145" t="n">
        <v>10790</v>
      </c>
      <c r="R70" s="145" t="n">
        <v>1</v>
      </c>
      <c r="S70" s="153" t="n">
        <v>10850</v>
      </c>
      <c r="T70" s="145" t="n">
        <v>4</v>
      </c>
      <c r="U70" s="146" t="n">
        <v>0</v>
      </c>
      <c r="V70" s="147" t="n">
        <v>4</v>
      </c>
      <c r="W70" s="153" t="s"/>
      <c r="X70" s="153" t="s"/>
      <c r="Y70" s="153" t="s">
        <v>79</v>
      </c>
      <c r="Z70" s="145" t="s"/>
      <c r="AA70" s="146" t="n">
        <v>11990</v>
      </c>
      <c r="AB70" s="152" t="n">
        <v>10490</v>
      </c>
      <c r="AC70" s="148" t="n">
        <v>13490</v>
      </c>
      <c r="AD70" s="149" t="n">
        <v>6</v>
      </c>
      <c r="AE70" s="148" t="n">
        <v>10990</v>
      </c>
      <c r="AF70" s="149" t="n">
        <v>2</v>
      </c>
      <c r="AG70" s="148" t="n">
        <v>12990</v>
      </c>
      <c r="AH70" s="149" t="n">
        <v>4</v>
      </c>
      <c r="AI70" s="145" t="s"/>
      <c r="AJ70" s="153" t="s"/>
      <c r="AK70" s="153" t="s">
        <v>30</v>
      </c>
      <c r="AL70" s="145" t="s"/>
      <c r="AM70" s="146" t="n">
        <v>11490</v>
      </c>
      <c r="AN70" s="152" t="n">
        <v>11490</v>
      </c>
      <c r="AO70" s="143" t="s"/>
      <c r="AP70" s="83" t="n"/>
      <c r="AQ70" s="83" t="n"/>
      <c r="AR70" s="83">
        <f>+IF(IF(AN70="",AC70,AN70)-IF(AB70="",Q70,AB70)&lt;1000,"Error","")</f>
        <v/>
      </c>
      <c r="AS70" s="161">
        <f>IFERROR(IF(AV70&lt;=AU70,(AU70-AV70)+2000,0),0)</f>
        <v/>
      </c>
      <c r="AT70" s="161">
        <f>IFERROR(IF(AW70&lt;=AV70,(AV70-AW70)+1000,0),0)</f>
        <v/>
      </c>
      <c r="AU70" s="161">
        <f>IF(P70&lt;&gt;"",P70,O70)</f>
        <v/>
      </c>
      <c r="AV70" s="161">
        <f>IF(AB70&lt;&gt;"",AB70,AA70)</f>
        <v/>
      </c>
      <c r="AW70" s="161">
        <f>IF(AN70&lt;&gt;"",AN70,AM70)</f>
        <v/>
      </c>
    </row>
    <row customHeight="1" ht="12.95" r="71" s="172" spans="1:49">
      <c r="B71" s="5" t="s">
        <v>105</v>
      </c>
      <c r="C71" s="62" t="s">
        <v>77</v>
      </c>
      <c r="D71" s="63" t="n">
        <v>6</v>
      </c>
      <c r="E71" s="153" t="n">
        <v>12490</v>
      </c>
      <c r="F71" s="145" t="n">
        <v>4</v>
      </c>
      <c r="G71" s="153" t="n">
        <v>11850</v>
      </c>
      <c r="H71" s="145" t="n">
        <v>8</v>
      </c>
      <c r="I71" s="150" t="n">
        <v>10990</v>
      </c>
      <c r="J71" s="147" t="n">
        <v>7</v>
      </c>
      <c r="K71" s="148" t="s"/>
      <c r="L71" s="149" t="s"/>
      <c r="M71" s="148" t="s">
        <v>79</v>
      </c>
      <c r="N71" s="149" t="s"/>
      <c r="O71" s="148" t="n">
        <v>12990</v>
      </c>
      <c r="P71" s="149" t="n">
        <v>12990</v>
      </c>
      <c r="Q71" s="145" t="n">
        <v>21990</v>
      </c>
      <c r="R71" s="145" t="n">
        <v>4</v>
      </c>
      <c r="S71" s="153" t="n">
        <v>21990</v>
      </c>
      <c r="T71" s="145" t="n">
        <v>8</v>
      </c>
      <c r="U71" s="150" t="n">
        <v>0</v>
      </c>
      <c r="V71" s="147" t="n">
        <v>7</v>
      </c>
      <c r="W71" s="153" t="s"/>
      <c r="X71" s="153" t="s"/>
      <c r="Y71" s="153" t="s">
        <v>79</v>
      </c>
      <c r="Z71" s="145" t="s"/>
      <c r="AA71" s="150" t="n">
        <v>21990</v>
      </c>
      <c r="AB71" s="152" t="s"/>
      <c r="AC71" s="148" t="n">
        <v>29990</v>
      </c>
      <c r="AD71" s="149" t="n">
        <v>9</v>
      </c>
      <c r="AE71" s="148" t="n">
        <v>29990</v>
      </c>
      <c r="AF71" s="149" t="n">
        <v>7</v>
      </c>
      <c r="AG71" s="148" t="n">
        <v>39990</v>
      </c>
      <c r="AH71" s="149" t="n">
        <v>7</v>
      </c>
      <c r="AI71" s="145" t="s"/>
      <c r="AJ71" s="153" t="s"/>
      <c r="AK71" s="153" t="s">
        <v>80</v>
      </c>
      <c r="AL71" s="145" t="s"/>
      <c r="AM71" s="150" t="n">
        <v>29990</v>
      </c>
      <c r="AN71" s="152" t="s"/>
      <c r="AO71" s="143" t="s"/>
      <c r="AP71" s="83" t="n"/>
      <c r="AQ71" s="83" t="n"/>
      <c r="AR71" s="83">
        <f>+IF(IF(AN71="",AC71,AN71)-IF(AB71="",Q71,AB71)&lt;1000,"Error","")</f>
        <v/>
      </c>
      <c r="AS71" s="161">
        <f>IFERROR(IF(AV71&lt;=AU71,(AU71-AV71)+2000,0),0)</f>
        <v/>
      </c>
      <c r="AT71" s="161">
        <f>IFERROR(IF(AW71&lt;=AV71,(AV71-AW71)+1000,0),0)</f>
        <v/>
      </c>
      <c r="AU71" s="161">
        <f>IF(P71&lt;&gt;"",P71,O71)</f>
        <v/>
      </c>
      <c r="AV71" s="161">
        <f>IF(AB71&lt;&gt;"",AB71,AA71)</f>
        <v/>
      </c>
      <c r="AW71" s="161">
        <f>IF(AN71&lt;&gt;"",AN71,AM71)</f>
        <v/>
      </c>
    </row>
    <row customHeight="1" ht="12.95" r="72" s="172" spans="1:49">
      <c r="B72" s="5" t="s">
        <v>106</v>
      </c>
      <c r="C72" s="62" t="s">
        <v>77</v>
      </c>
      <c r="D72" s="63" t="n">
        <v>83</v>
      </c>
      <c r="E72" s="153" t="n">
        <v>6990</v>
      </c>
      <c r="F72" s="145" t="n">
        <v>1</v>
      </c>
      <c r="G72" s="153" t="n">
        <v>6650</v>
      </c>
      <c r="H72" s="145" t="n">
        <v>5</v>
      </c>
      <c r="I72" s="146" t="n">
        <v>6990</v>
      </c>
      <c r="J72" s="147" t="n">
        <v>5</v>
      </c>
      <c r="K72" s="148" t="s"/>
      <c r="L72" s="149" t="s"/>
      <c r="M72" s="148" t="s">
        <v>79</v>
      </c>
      <c r="N72" s="149" t="s"/>
      <c r="O72" s="148" t="n">
        <v>7990</v>
      </c>
      <c r="P72" s="149" t="n">
        <v>7990</v>
      </c>
      <c r="Q72" s="145" t="n">
        <v>10990</v>
      </c>
      <c r="R72" s="145" t="n">
        <v>1</v>
      </c>
      <c r="S72" s="153" t="n">
        <v>11750</v>
      </c>
      <c r="T72" s="145" t="n">
        <v>5</v>
      </c>
      <c r="U72" s="146" t="n">
        <v>0</v>
      </c>
      <c r="V72" s="147" t="n">
        <v>7</v>
      </c>
      <c r="W72" s="153" t="s"/>
      <c r="X72" s="153" t="s"/>
      <c r="Y72" s="153" t="s">
        <v>79</v>
      </c>
      <c r="Z72" s="145" t="s"/>
      <c r="AA72" s="146" t="n">
        <v>12990</v>
      </c>
      <c r="AB72" s="152" t="n">
        <v>10990</v>
      </c>
      <c r="AC72" s="148" t="n">
        <v>12990</v>
      </c>
      <c r="AD72" s="149" t="n">
        <v>6</v>
      </c>
      <c r="AE72" s="148" t="n">
        <v>11990</v>
      </c>
      <c r="AF72" s="149" t="n">
        <v>2</v>
      </c>
      <c r="AG72" s="148" t="n">
        <v>12990</v>
      </c>
      <c r="AH72" s="149" t="n">
        <v>7</v>
      </c>
      <c r="AI72" s="145" t="s"/>
      <c r="AJ72" s="153" t="s"/>
      <c r="AK72" s="153" t="s">
        <v>30</v>
      </c>
      <c r="AL72" s="145" t="s"/>
      <c r="AM72" s="146" t="n">
        <v>11990</v>
      </c>
      <c r="AN72" s="152" t="n">
        <v>11990</v>
      </c>
      <c r="AO72" s="143" t="s"/>
      <c r="AP72" s="83" t="n"/>
      <c r="AQ72" s="83" t="n"/>
      <c r="AR72" s="83">
        <f>+IF(IF(AN72="",AC72,AN72)-IF(AB72="",Q72,AB72)&lt;1000,"Error","")</f>
        <v/>
      </c>
      <c r="AS72" s="161">
        <f>IFERROR(IF(AV72&lt;=AU72,(AU72-AV72)+2000,0),0)</f>
        <v/>
      </c>
      <c r="AT72" s="161">
        <f>IFERROR(IF(AW72&lt;=AV72,(AV72-AW72)+1000,0),0)</f>
        <v/>
      </c>
      <c r="AU72" s="161">
        <f>IF(P72&lt;&gt;"",P72,O72)</f>
        <v/>
      </c>
      <c r="AV72" s="161">
        <f>IF(AB72&lt;&gt;"",AB72,AA72)</f>
        <v/>
      </c>
      <c r="AW72" s="161">
        <f>IF(AN72&lt;&gt;"",AN72,AM72)</f>
        <v/>
      </c>
    </row>
    <row customHeight="1" ht="12.95" r="73" s="172" spans="1:49">
      <c r="B73" s="5" t="s">
        <v>107</v>
      </c>
      <c r="C73" s="62" t="s">
        <v>77</v>
      </c>
      <c r="D73" s="63" t="n">
        <v>310</v>
      </c>
      <c r="E73" s="153" t="n">
        <v>10990</v>
      </c>
      <c r="F73" s="145" t="n">
        <v>12</v>
      </c>
      <c r="G73" s="153" t="n">
        <v>9790</v>
      </c>
      <c r="H73" s="145" t="n">
        <v>18</v>
      </c>
      <c r="I73" s="150" t="s">
        <v>62</v>
      </c>
      <c r="J73" s="147" t="s">
        <v>62</v>
      </c>
      <c r="K73" s="148" t="s"/>
      <c r="L73" s="149" t="s"/>
      <c r="M73" s="148" t="s">
        <v>89</v>
      </c>
      <c r="N73" s="149" t="s"/>
      <c r="O73" s="148" t="n">
        <v>11490</v>
      </c>
      <c r="P73" s="149" t="n">
        <v>11490</v>
      </c>
      <c r="Q73" s="145" t="n">
        <v>39990</v>
      </c>
      <c r="R73" s="145" t="n">
        <v>13</v>
      </c>
      <c r="S73" s="153" t="s">
        <v>62</v>
      </c>
      <c r="T73" s="145" t="s">
        <v>62</v>
      </c>
      <c r="U73" s="150" t="s">
        <v>62</v>
      </c>
      <c r="V73" s="147" t="s">
        <v>62</v>
      </c>
      <c r="W73" s="153" t="s"/>
      <c r="X73" s="153" t="s"/>
      <c r="Y73" s="153" t="s"/>
      <c r="Z73" s="145" t="s"/>
      <c r="AA73" s="150" t="n">
        <v>39990</v>
      </c>
      <c r="AB73" s="152" t="s"/>
      <c r="AC73" s="148" t="n">
        <v>79990</v>
      </c>
      <c r="AD73" s="149" t="n">
        <v>18</v>
      </c>
      <c r="AE73" s="148" t="n">
        <v>49990</v>
      </c>
      <c r="AF73" s="149" t="n">
        <v>15</v>
      </c>
      <c r="AG73" s="148" t="s">
        <v>62</v>
      </c>
      <c r="AH73" s="149" t="s">
        <v>62</v>
      </c>
      <c r="AI73" s="145" t="s"/>
      <c r="AJ73" s="153" t="s"/>
      <c r="AK73" s="153" t="s">
        <v>30</v>
      </c>
      <c r="AL73" s="145" t="s"/>
      <c r="AM73" s="150" t="n">
        <v>79990</v>
      </c>
      <c r="AN73" s="152" t="s"/>
      <c r="AO73" s="143" t="s"/>
      <c r="AP73" s="83" t="n"/>
      <c r="AQ73" s="83" t="n"/>
      <c r="AR73" s="83">
        <f>+IF(IF(AN73="",AC73,AN73)-IF(AB73="",Q73,AB73)&lt;1000,"Error","")</f>
        <v/>
      </c>
      <c r="AS73" s="161">
        <f>IFERROR(IF(AV73&lt;=AU73,(AU73-AV73)+2000,0),0)</f>
        <v/>
      </c>
      <c r="AT73" s="161">
        <f>IFERROR(IF(AW73&lt;=AV73,(AV73-AW73)+1000,0),0)</f>
        <v/>
      </c>
      <c r="AU73" s="161">
        <f>IF(P73&lt;&gt;"",P73,O73)</f>
        <v/>
      </c>
      <c r="AV73" s="161">
        <f>IF(AB73&lt;&gt;"",AB73,AA73)</f>
        <v/>
      </c>
      <c r="AW73" s="161">
        <f>IF(AN73&lt;&gt;"",AN73,AM73)</f>
        <v/>
      </c>
    </row>
    <row customHeight="1" ht="12.95" r="74" s="172" spans="1:49">
      <c r="B74" s="5" t="s">
        <v>108</v>
      </c>
      <c r="C74" s="62" t="s">
        <v>77</v>
      </c>
      <c r="D74" s="63" t="n">
        <v>173</v>
      </c>
      <c r="E74" s="153" t="n">
        <v>6490</v>
      </c>
      <c r="F74" s="145" t="n">
        <v>2</v>
      </c>
      <c r="G74" s="153" t="n">
        <v>6490</v>
      </c>
      <c r="H74" s="145" t="n">
        <v>4</v>
      </c>
      <c r="I74" s="146" t="n">
        <v>5490</v>
      </c>
      <c r="J74" s="147" t="n">
        <v>4</v>
      </c>
      <c r="K74" s="148" t="s"/>
      <c r="L74" s="149" t="s"/>
      <c r="M74" s="148" t="s">
        <v>58</v>
      </c>
      <c r="N74" s="149" t="s"/>
      <c r="O74" s="148" t="n">
        <v>6990</v>
      </c>
      <c r="P74" s="149" t="n">
        <v>6990</v>
      </c>
      <c r="Q74" s="145" t="n">
        <v>16490</v>
      </c>
      <c r="R74" s="145" t="n">
        <v>1</v>
      </c>
      <c r="S74" s="153" t="n">
        <v>11990</v>
      </c>
      <c r="T74" s="145" t="n">
        <v>2</v>
      </c>
      <c r="U74" s="146" t="n">
        <v>0</v>
      </c>
      <c r="V74" s="147" t="n">
        <v>4</v>
      </c>
      <c r="W74" s="153" t="s"/>
      <c r="X74" s="153" t="s"/>
      <c r="Y74" s="153" t="s">
        <v>58</v>
      </c>
      <c r="Z74" s="145" t="s"/>
      <c r="AA74" s="146" t="n">
        <v>12490</v>
      </c>
      <c r="AB74" s="152" t="n">
        <v>12490</v>
      </c>
      <c r="AC74" s="148" t="n">
        <v>16490</v>
      </c>
      <c r="AD74" s="149" t="n">
        <v>7</v>
      </c>
      <c r="AE74" s="148" t="n">
        <v>14990</v>
      </c>
      <c r="AF74" s="149" t="n">
        <v>6</v>
      </c>
      <c r="AG74" s="148" t="n">
        <v>15990</v>
      </c>
      <c r="AH74" s="149" t="n">
        <v>4</v>
      </c>
      <c r="AI74" s="145" t="s"/>
      <c r="AJ74" s="153" t="s"/>
      <c r="AK74" s="153" t="s">
        <v>30</v>
      </c>
      <c r="AL74" s="145" t="s"/>
      <c r="AM74" s="146" t="n">
        <v>14990</v>
      </c>
      <c r="AN74" s="152" t="n">
        <v>14990</v>
      </c>
      <c r="AO74" s="143" t="s"/>
      <c r="AP74" s="83" t="n"/>
      <c r="AQ74" s="83" t="n"/>
      <c r="AR74" s="83">
        <f>+IF(IF(AN74="",AC74,AN74)-IF(AB74="",Q74,AB74)&lt;1000,"Error","")</f>
        <v/>
      </c>
      <c r="AS74" s="161">
        <f>IFERROR(IF(AV74&lt;=AU74,(AU74-AV74)+2000,0),0)</f>
        <v/>
      </c>
      <c r="AT74" s="161">
        <f>IFERROR(IF(AW74&lt;=AV74,(AV74-AW74)+1000,0),0)</f>
        <v/>
      </c>
      <c r="AU74" s="161">
        <f>IF(P74&lt;&gt;"",P74,O74)</f>
        <v/>
      </c>
      <c r="AV74" s="161">
        <f>IF(AB74&lt;&gt;"",AB74,AA74)</f>
        <v/>
      </c>
      <c r="AW74" s="161">
        <f>IF(AN74&lt;&gt;"",AN74,AM74)</f>
        <v/>
      </c>
    </row>
    <row customHeight="1" ht="12.95" r="75" s="172" spans="1:49">
      <c r="B75" s="5" t="s">
        <v>109</v>
      </c>
      <c r="C75" s="62" t="s">
        <v>77</v>
      </c>
      <c r="D75" s="63" t="n">
        <v>249</v>
      </c>
      <c r="E75" s="153" t="n">
        <v>10990</v>
      </c>
      <c r="F75" s="145" t="n">
        <v>4</v>
      </c>
      <c r="G75" s="153" t="n">
        <v>7990</v>
      </c>
      <c r="H75" s="145" t="n">
        <v>11</v>
      </c>
      <c r="I75" s="146" t="n">
        <v>10990</v>
      </c>
      <c r="J75" s="147" t="n">
        <v>12</v>
      </c>
      <c r="K75" s="148" t="s"/>
      <c r="L75" s="149" t="s"/>
      <c r="M75" s="148" t="s">
        <v>89</v>
      </c>
      <c r="N75" s="149" t="s"/>
      <c r="O75" s="148" t="n">
        <v>12490</v>
      </c>
      <c r="P75" s="149" t="n">
        <v>12490</v>
      </c>
      <c r="Q75" s="145" t="n">
        <v>20990</v>
      </c>
      <c r="R75" s="145" t="n">
        <v>2</v>
      </c>
      <c r="S75" s="153" t="n">
        <v>11990</v>
      </c>
      <c r="T75" s="145" t="n">
        <v>5</v>
      </c>
      <c r="U75" s="146" t="n">
        <v>0</v>
      </c>
      <c r="V75" s="147" t="n">
        <v>12</v>
      </c>
      <c r="W75" s="153" t="s"/>
      <c r="X75" s="153" t="s"/>
      <c r="Y75" s="153" t="s">
        <v>79</v>
      </c>
      <c r="Z75" s="145" t="s"/>
      <c r="AA75" s="146" t="n">
        <v>12990</v>
      </c>
      <c r="AB75" s="152" t="n">
        <v>12990</v>
      </c>
      <c r="AC75" s="148" t="n">
        <v>30990</v>
      </c>
      <c r="AD75" s="149" t="n">
        <v>8</v>
      </c>
      <c r="AE75" s="148" t="n">
        <v>11990</v>
      </c>
      <c r="AF75" s="149" t="n">
        <v>5</v>
      </c>
      <c r="AG75" s="148" t="n">
        <v>29990</v>
      </c>
      <c r="AH75" s="149" t="n">
        <v>12</v>
      </c>
      <c r="AI75" s="145" t="s"/>
      <c r="AJ75" s="153" t="s"/>
      <c r="AK75" s="153" t="s">
        <v>30</v>
      </c>
      <c r="AL75" s="145" t="s"/>
      <c r="AM75" s="146" t="n">
        <v>26490</v>
      </c>
      <c r="AN75" s="152" t="n">
        <v>26490</v>
      </c>
      <c r="AO75" s="143" t="s"/>
      <c r="AP75" s="83" t="n"/>
      <c r="AQ75" s="83" t="n"/>
      <c r="AR75" s="83">
        <f>+IF(IF(AN75="",AC75,AN75)-IF(AB75="",Q75,AB75)&lt;1000,"Error","")</f>
        <v/>
      </c>
      <c r="AS75" s="161">
        <f>IFERROR(IF(AV75&lt;=AU75,(AU75-AV75)+2000,0),0)</f>
        <v/>
      </c>
      <c r="AT75" s="161">
        <f>IFERROR(IF(AW75&lt;=AV75,(AV75-AW75)+1000,0),0)</f>
        <v/>
      </c>
      <c r="AU75" s="161">
        <f>IF(P75&lt;&gt;"",P75,O75)</f>
        <v/>
      </c>
      <c r="AV75" s="161">
        <f>IF(AB75&lt;&gt;"",AB75,AA75)</f>
        <v/>
      </c>
      <c r="AW75" s="161">
        <f>IF(AN75&lt;&gt;"",AN75,AM75)</f>
        <v/>
      </c>
    </row>
    <row customHeight="1" ht="12.95" r="76" s="172" spans="1:49">
      <c r="B76" s="5" t="s">
        <v>110</v>
      </c>
      <c r="C76" s="62" t="s">
        <v>77</v>
      </c>
      <c r="D76" s="63" t="n">
        <v>76</v>
      </c>
      <c r="E76" s="153" t="n">
        <v>6490</v>
      </c>
      <c r="F76" s="145" t="n">
        <v>1</v>
      </c>
      <c r="G76" s="153" t="n">
        <v>4990</v>
      </c>
      <c r="H76" s="145" t="n">
        <v>2</v>
      </c>
      <c r="I76" s="146" t="n">
        <v>6490</v>
      </c>
      <c r="J76" s="147" t="n">
        <v>1</v>
      </c>
      <c r="K76" s="148" t="s"/>
      <c r="L76" s="149" t="s"/>
      <c r="M76" s="148" t="s">
        <v>29</v>
      </c>
      <c r="N76" s="149" t="s"/>
      <c r="O76" s="148" t="n">
        <v>6490</v>
      </c>
      <c r="P76" s="149" t="s"/>
      <c r="Q76" s="145" t="n">
        <v>8590</v>
      </c>
      <c r="R76" s="145" t="n">
        <v>1</v>
      </c>
      <c r="S76" s="153" t="n">
        <v>8590</v>
      </c>
      <c r="T76" s="145" t="n">
        <v>2</v>
      </c>
      <c r="U76" s="146" t="n">
        <v>0</v>
      </c>
      <c r="V76" s="147" t="n">
        <v>4</v>
      </c>
      <c r="W76" s="153" t="s"/>
      <c r="X76" s="153" t="s"/>
      <c r="Y76" s="153" t="s">
        <v>58</v>
      </c>
      <c r="Z76" s="145" t="s"/>
      <c r="AA76" s="146" t="n">
        <v>9490</v>
      </c>
      <c r="AB76" s="152" t="n">
        <v>9490</v>
      </c>
      <c r="AC76" s="148" t="n">
        <v>10990</v>
      </c>
      <c r="AD76" s="149" t="n">
        <v>6</v>
      </c>
      <c r="AE76" s="148" t="n">
        <v>9990</v>
      </c>
      <c r="AF76" s="149" t="n">
        <v>4</v>
      </c>
      <c r="AG76" s="148" t="n">
        <v>10990</v>
      </c>
      <c r="AH76" s="149" t="n">
        <v>4</v>
      </c>
      <c r="AI76" s="145" t="s"/>
      <c r="AJ76" s="153" t="s"/>
      <c r="AK76" s="153" t="s">
        <v>80</v>
      </c>
      <c r="AL76" s="145" t="s"/>
      <c r="AM76" s="146" t="n">
        <v>10990</v>
      </c>
      <c r="AN76" s="152" t="s"/>
      <c r="AO76" s="143" t="s"/>
      <c r="AP76" s="83" t="n"/>
      <c r="AQ76" s="83" t="n"/>
      <c r="AR76" s="83">
        <f>+IF(IF(AN76="",AC76,AN76)-IF(AB76="",Q76,AB76)&lt;1000,"Error","")</f>
        <v/>
      </c>
      <c r="AS76" s="161">
        <f>IFERROR(IF(AV76&lt;=AU76,(AU76-AV76)+2000,0),0)</f>
        <v/>
      </c>
      <c r="AT76" s="161">
        <f>IFERROR(IF(AW76&lt;=AV76,(AV76-AW76)+1000,0),0)</f>
        <v/>
      </c>
      <c r="AU76" s="161">
        <f>IF(P76&lt;&gt;"",P76,O76)</f>
        <v/>
      </c>
      <c r="AV76" s="161">
        <f>IF(AB76&lt;&gt;"",AB76,AA76)</f>
        <v/>
      </c>
      <c r="AW76" s="161">
        <f>IF(AN76&lt;&gt;"",AN76,AM76)</f>
        <v/>
      </c>
    </row>
    <row customHeight="1" ht="12.95" r="77" s="172" spans="1:49">
      <c r="B77" s="5" t="s">
        <v>111</v>
      </c>
      <c r="C77" s="62" t="s">
        <v>77</v>
      </c>
      <c r="D77" s="63" t="n">
        <v>278</v>
      </c>
      <c r="E77" s="153" t="n">
        <v>11490</v>
      </c>
      <c r="F77" s="145" t="n">
        <v>2</v>
      </c>
      <c r="G77" s="153" t="n">
        <v>6990</v>
      </c>
      <c r="H77" s="145" t="n">
        <v>7</v>
      </c>
      <c r="I77" s="146" t="n">
        <v>10990</v>
      </c>
      <c r="J77" s="147" t="n">
        <v>5</v>
      </c>
      <c r="K77" s="148" t="s"/>
      <c r="L77" s="149" t="s"/>
      <c r="M77" s="148" t="s">
        <v>79</v>
      </c>
      <c r="N77" s="149" t="s"/>
      <c r="O77" s="148" t="n">
        <v>11990</v>
      </c>
      <c r="P77" s="149" t="n">
        <v>11990</v>
      </c>
      <c r="Q77" s="145" t="n">
        <v>30490</v>
      </c>
      <c r="R77" s="145" t="n">
        <v>2</v>
      </c>
      <c r="S77" s="153" t="n">
        <v>11550</v>
      </c>
      <c r="T77" s="145" t="n">
        <v>5</v>
      </c>
      <c r="U77" s="146" t="n">
        <v>0</v>
      </c>
      <c r="V77" s="147" t="n">
        <v>5</v>
      </c>
      <c r="W77" s="153" t="s"/>
      <c r="X77" s="153" t="s"/>
      <c r="Y77" s="153" t="s">
        <v>79</v>
      </c>
      <c r="Z77" s="145" t="s"/>
      <c r="AA77" s="146" t="n">
        <v>12990</v>
      </c>
      <c r="AB77" s="152" t="n">
        <v>12990</v>
      </c>
      <c r="AC77" s="148" t="n">
        <v>30490</v>
      </c>
      <c r="AD77" s="149" t="n">
        <v>7</v>
      </c>
      <c r="AE77" s="148" t="n">
        <v>11550</v>
      </c>
      <c r="AF77" s="149" t="n">
        <v>4</v>
      </c>
      <c r="AG77" s="148" t="n">
        <v>29990</v>
      </c>
      <c r="AH77" s="149" t="n">
        <v>5</v>
      </c>
      <c r="AI77" s="145" t="s"/>
      <c r="AJ77" s="153" t="s"/>
      <c r="AK77" s="153" t="s">
        <v>30</v>
      </c>
      <c r="AL77" s="145" t="s"/>
      <c r="AM77" s="146" t="n">
        <v>25990</v>
      </c>
      <c r="AN77" s="152" t="n">
        <v>25990</v>
      </c>
      <c r="AO77" s="143" t="s"/>
      <c r="AP77" s="83" t="n"/>
      <c r="AQ77" s="83" t="n"/>
      <c r="AR77" s="83">
        <f>+IF(IF(AN77="",AC77,AN77)-IF(AB77="",Q77,AB77)&lt;1000,"Error","")</f>
        <v/>
      </c>
      <c r="AS77" s="161">
        <f>IFERROR(IF(AV77&lt;=AU77,(AU77-AV77)+2000,0),0)</f>
        <v/>
      </c>
      <c r="AT77" s="161">
        <f>IFERROR(IF(AW77&lt;=AV77,(AV77-AW77)+1000,0),0)</f>
        <v/>
      </c>
      <c r="AU77" s="161">
        <f>IF(P77&lt;&gt;"",P77,O77)</f>
        <v/>
      </c>
      <c r="AV77" s="161">
        <f>IF(AB77&lt;&gt;"",AB77,AA77)</f>
        <v/>
      </c>
      <c r="AW77" s="161">
        <f>IF(AN77&lt;&gt;"",AN77,AM77)</f>
        <v/>
      </c>
    </row>
    <row customHeight="1" ht="12.95" r="78" s="172" spans="1:49">
      <c r="B78" s="5" t="s">
        <v>112</v>
      </c>
      <c r="C78" s="62" t="s">
        <v>77</v>
      </c>
      <c r="D78" s="63" t="n">
        <v>81</v>
      </c>
      <c r="E78" s="153" t="n">
        <v>6990</v>
      </c>
      <c r="F78" s="145" t="n">
        <v>1</v>
      </c>
      <c r="G78" s="153" t="n">
        <v>6650</v>
      </c>
      <c r="H78" s="145" t="n">
        <v>2</v>
      </c>
      <c r="I78" s="146" t="n">
        <v>6990</v>
      </c>
      <c r="J78" s="147" t="n">
        <v>1</v>
      </c>
      <c r="K78" s="148" t="s"/>
      <c r="L78" s="149" t="s"/>
      <c r="M78" s="148" t="s">
        <v>29</v>
      </c>
      <c r="N78" s="149" t="s"/>
      <c r="O78" s="148" t="n">
        <v>6990</v>
      </c>
      <c r="P78" s="149" t="s"/>
      <c r="Q78" s="145" t="n">
        <v>10990</v>
      </c>
      <c r="R78" s="145" t="n">
        <v>1</v>
      </c>
      <c r="S78" s="153" t="n">
        <v>9990</v>
      </c>
      <c r="T78" s="145" t="n">
        <v>2</v>
      </c>
      <c r="U78" s="146" t="n">
        <v>0</v>
      </c>
      <c r="V78" s="147" t="n">
        <v>1</v>
      </c>
      <c r="W78" s="153" t="s"/>
      <c r="X78" s="153" t="s"/>
      <c r="Y78" s="153" t="s">
        <v>29</v>
      </c>
      <c r="Z78" s="145" t="s"/>
      <c r="AA78" s="146" t="n">
        <v>9990</v>
      </c>
      <c r="AB78" s="152" t="n">
        <v>9990</v>
      </c>
      <c r="AC78" s="148" t="n">
        <v>12990</v>
      </c>
      <c r="AD78" s="149" t="n">
        <v>6</v>
      </c>
      <c r="AE78" s="148" t="n">
        <v>10990</v>
      </c>
      <c r="AF78" s="149" t="n">
        <v>2</v>
      </c>
      <c r="AG78" s="148" t="n">
        <v>12990</v>
      </c>
      <c r="AH78" s="149" t="n">
        <v>1</v>
      </c>
      <c r="AI78" s="145" t="s"/>
      <c r="AJ78" s="153" t="s"/>
      <c r="AK78" s="153" t="s">
        <v>30</v>
      </c>
      <c r="AL78" s="145" t="s"/>
      <c r="AM78" s="146" t="n">
        <v>11490</v>
      </c>
      <c r="AN78" s="152" t="n">
        <v>11490</v>
      </c>
      <c r="AO78" s="143" t="s"/>
      <c r="AP78" s="83" t="n"/>
      <c r="AQ78" s="83" t="n"/>
      <c r="AR78" s="83">
        <f>+IF(IF(AN78="",AC78,AN78)-IF(AB78="",Q78,AB78)&lt;1000,"Error","")</f>
        <v/>
      </c>
      <c r="AS78" s="161">
        <f>IFERROR(IF(AV78&lt;=AU78,(AU78-AV78)+2000,0),0)</f>
        <v/>
      </c>
      <c r="AT78" s="161">
        <f>IFERROR(IF(AW78&lt;=AV78,(AV78-AW78)+1000,0),0)</f>
        <v/>
      </c>
      <c r="AU78" s="161">
        <f>IF(P78&lt;&gt;"",P78,O78)</f>
        <v/>
      </c>
      <c r="AV78" s="161">
        <f>IF(AB78&lt;&gt;"",AB78,AA78)</f>
        <v/>
      </c>
      <c r="AW78" s="161">
        <f>IF(AN78&lt;&gt;"",AN78,AM78)</f>
        <v/>
      </c>
    </row>
    <row customHeight="1" ht="12.95" r="79" s="172" spans="1:49">
      <c r="B79" s="5" t="s">
        <v>113</v>
      </c>
      <c r="C79" s="62" t="s">
        <v>77</v>
      </c>
      <c r="D79" s="63" t="n">
        <v>30</v>
      </c>
      <c r="E79" s="153" t="n">
        <v>6990</v>
      </c>
      <c r="F79" s="145" t="n">
        <v>16</v>
      </c>
      <c r="G79" s="153" t="n">
        <v>5990</v>
      </c>
      <c r="H79" s="145" t="n">
        <v>6</v>
      </c>
      <c r="I79" s="146" t="n">
        <v>12990</v>
      </c>
      <c r="J79" s="147" t="n">
        <v>13</v>
      </c>
      <c r="K79" s="148" t="s"/>
      <c r="L79" s="149" t="s"/>
      <c r="M79" s="148" t="s">
        <v>30</v>
      </c>
      <c r="N79" s="149" t="s"/>
      <c r="O79" s="148" t="n">
        <v>5990</v>
      </c>
      <c r="P79" s="149" t="n">
        <v>5990</v>
      </c>
      <c r="Q79" s="145" t="n">
        <v>10990</v>
      </c>
      <c r="R79" s="145" t="n">
        <v>16</v>
      </c>
      <c r="S79" s="153" t="n">
        <v>9990</v>
      </c>
      <c r="T79" s="145" t="n">
        <v>6</v>
      </c>
      <c r="U79" s="146" t="n">
        <v>0</v>
      </c>
      <c r="V79" s="147" t="n">
        <v>13</v>
      </c>
      <c r="W79" s="153" t="s"/>
      <c r="X79" s="153" t="s"/>
      <c r="Y79" s="153" t="s">
        <v>30</v>
      </c>
      <c r="Z79" s="145" t="s"/>
      <c r="AA79" s="146" t="n">
        <v>9990</v>
      </c>
      <c r="AB79" s="152" t="n">
        <v>9990</v>
      </c>
      <c r="AC79" s="148" t="n">
        <v>25490</v>
      </c>
      <c r="AD79" s="149" t="n">
        <v>9</v>
      </c>
      <c r="AE79" s="148" t="n">
        <v>22990</v>
      </c>
      <c r="AF79" s="149" t="n">
        <v>5</v>
      </c>
      <c r="AG79" s="148" t="n">
        <v>34990</v>
      </c>
      <c r="AH79" s="149" t="n">
        <v>13</v>
      </c>
      <c r="AI79" s="145" t="s"/>
      <c r="AJ79" s="153" t="s"/>
      <c r="AK79" s="153" t="s">
        <v>30</v>
      </c>
      <c r="AL79" s="145" t="s"/>
      <c r="AM79" s="146" t="n">
        <v>22990</v>
      </c>
      <c r="AN79" s="152" t="n">
        <v>22990</v>
      </c>
      <c r="AO79" s="143" t="s"/>
      <c r="AP79" s="83" t="n"/>
      <c r="AQ79" s="83" t="n"/>
      <c r="AR79" s="83">
        <f>+IF(IF(AN79="",AC79,AN79)-IF(AB79="",Q79,AB79)&lt;1000,"Error","")</f>
        <v/>
      </c>
      <c r="AS79" s="161">
        <f>IFERROR(IF(AV79&lt;=AU79,(AU79-AV79)+2000,0),0)</f>
        <v/>
      </c>
      <c r="AT79" s="161">
        <f>IFERROR(IF(AW79&lt;=AV79,(AV79-AW79)+1000,0),0)</f>
        <v/>
      </c>
      <c r="AU79" s="161">
        <f>IF(P79&lt;&gt;"",P79,O79)</f>
        <v/>
      </c>
      <c r="AV79" s="161">
        <f>IF(AB79&lt;&gt;"",AB79,AA79)</f>
        <v/>
      </c>
      <c r="AW79" s="161">
        <f>IF(AN79&lt;&gt;"",AN79,AM79)</f>
        <v/>
      </c>
    </row>
    <row customHeight="1" ht="12.95" r="80" s="172" spans="1:49">
      <c r="B80" s="5" t="s">
        <v>114</v>
      </c>
      <c r="C80" s="62" t="s">
        <v>44</v>
      </c>
      <c r="D80" s="63" t="n">
        <v>349</v>
      </c>
      <c r="E80" s="153" t="n">
        <v>4990</v>
      </c>
      <c r="F80" s="145" t="n">
        <v>1</v>
      </c>
      <c r="G80" s="153" t="n">
        <v>4990</v>
      </c>
      <c r="H80" s="145" t="n">
        <v>2</v>
      </c>
      <c r="I80" s="146" t="n">
        <v>4990</v>
      </c>
      <c r="J80" s="147" t="n">
        <v>2</v>
      </c>
      <c r="K80" s="148" t="s"/>
      <c r="L80" s="149" t="s"/>
      <c r="M80" s="148" t="s">
        <v>95</v>
      </c>
      <c r="N80" s="149" t="s"/>
      <c r="O80" s="148" t="n">
        <v>5990</v>
      </c>
      <c r="P80" s="149" t="n">
        <v>5990</v>
      </c>
      <c r="Q80" s="145" t="n">
        <v>10990</v>
      </c>
      <c r="R80" s="145" t="n">
        <v>1</v>
      </c>
      <c r="S80" s="153" t="n">
        <v>9490</v>
      </c>
      <c r="T80" s="145" t="n">
        <v>1</v>
      </c>
      <c r="U80" s="146" t="n">
        <v>0</v>
      </c>
      <c r="V80" s="147" t="n">
        <v>1</v>
      </c>
      <c r="W80" s="153" t="s"/>
      <c r="X80" s="153" t="s"/>
      <c r="Y80" s="153" t="s">
        <v>29</v>
      </c>
      <c r="Z80" s="145" t="s"/>
      <c r="AA80" s="146" t="n">
        <v>9490</v>
      </c>
      <c r="AB80" s="152" t="n">
        <v>9490</v>
      </c>
      <c r="AC80" s="148" t="n">
        <v>12990</v>
      </c>
      <c r="AD80" s="149" t="n">
        <v>6</v>
      </c>
      <c r="AE80" s="148" t="n">
        <v>11490</v>
      </c>
      <c r="AF80" s="149" t="n">
        <v>4</v>
      </c>
      <c r="AG80" s="148" t="n">
        <v>12490</v>
      </c>
      <c r="AH80" s="149" t="n">
        <v>1</v>
      </c>
      <c r="AI80" s="145" t="s"/>
      <c r="AJ80" s="153" t="s"/>
      <c r="AK80" s="153" t="s">
        <v>30</v>
      </c>
      <c r="AL80" s="145" t="s"/>
      <c r="AM80" s="146" t="n">
        <v>11490</v>
      </c>
      <c r="AN80" s="152" t="n">
        <v>11490</v>
      </c>
      <c r="AO80" s="142" t="s"/>
      <c r="AP80" s="83" t="n"/>
      <c r="AQ80" s="83" t="n"/>
      <c r="AR80" s="83">
        <f>+IF(IF(AN80="",AC80,AN80)-IF(AB80="",Q80,AB80)&lt;1000,"Error","")</f>
        <v/>
      </c>
      <c r="AS80" s="161">
        <f>IFERROR(IF(AV80&lt;=AU80,(AU80-AV80)+2000,0),0)</f>
        <v/>
      </c>
      <c r="AT80" s="161">
        <f>IFERROR(IF(AW80&lt;=AV80,(AV80-AW80)+1000,0),0)</f>
        <v/>
      </c>
      <c r="AU80" s="161">
        <f>IF(P80&lt;&gt;"",P80,O80)</f>
        <v/>
      </c>
      <c r="AV80" s="161">
        <f>IF(AB80&lt;&gt;"",AB80,AA80)</f>
        <v/>
      </c>
      <c r="AW80" s="161">
        <f>IF(AN80&lt;&gt;"",AN80,AM80)</f>
        <v/>
      </c>
    </row>
    <row customHeight="1" ht="12.95" r="81" s="172" spans="1:49">
      <c r="B81" s="5" t="s">
        <v>115</v>
      </c>
      <c r="C81" s="62" t="s">
        <v>77</v>
      </c>
      <c r="D81" s="63" t="n">
        <v>54</v>
      </c>
      <c r="E81" s="153" t="n">
        <v>6490</v>
      </c>
      <c r="F81" s="145" t="n">
        <v>1</v>
      </c>
      <c r="G81" s="153" t="n">
        <v>4990</v>
      </c>
      <c r="H81" s="145" t="n">
        <v>2</v>
      </c>
      <c r="I81" s="146" t="n">
        <v>6490</v>
      </c>
      <c r="J81" s="147" t="n">
        <v>1</v>
      </c>
      <c r="K81" s="148" t="s"/>
      <c r="L81" s="149" t="s"/>
      <c r="M81" s="148" t="s">
        <v>29</v>
      </c>
      <c r="N81" s="149" t="s"/>
      <c r="O81" s="148" t="n">
        <v>6490</v>
      </c>
      <c r="P81" s="149" t="s"/>
      <c r="Q81" s="145" t="n">
        <v>8590</v>
      </c>
      <c r="R81" s="145" t="n">
        <v>1</v>
      </c>
      <c r="S81" s="153" t="n">
        <v>8590</v>
      </c>
      <c r="T81" s="145" t="n">
        <v>2</v>
      </c>
      <c r="U81" s="146" t="n">
        <v>0</v>
      </c>
      <c r="V81" s="147" t="n">
        <v>1</v>
      </c>
      <c r="W81" s="153" t="s"/>
      <c r="X81" s="153" t="s"/>
      <c r="Y81" s="153" t="s">
        <v>29</v>
      </c>
      <c r="Z81" s="145" t="s"/>
      <c r="AA81" s="146" t="n">
        <v>8990</v>
      </c>
      <c r="AB81" s="152" t="n">
        <v>8990</v>
      </c>
      <c r="AC81" s="148" t="n">
        <v>10990</v>
      </c>
      <c r="AD81" s="149" t="n">
        <v>6</v>
      </c>
      <c r="AE81" s="148" t="n">
        <v>10990</v>
      </c>
      <c r="AF81" s="149" t="n">
        <v>2</v>
      </c>
      <c r="AG81" s="148" t="n">
        <v>10990</v>
      </c>
      <c r="AH81" s="149" t="n">
        <v>1</v>
      </c>
      <c r="AI81" s="145" t="s"/>
      <c r="AJ81" s="153" t="s"/>
      <c r="AK81" s="153" t="s">
        <v>30</v>
      </c>
      <c r="AL81" s="145" t="s"/>
      <c r="AM81" s="146" t="n">
        <v>10990</v>
      </c>
      <c r="AN81" s="152" t="s"/>
      <c r="AO81" s="143" t="s"/>
      <c r="AP81" s="83" t="n"/>
      <c r="AQ81" s="83" t="n"/>
      <c r="AR81" s="83">
        <f>+IF(IF(AN81="",AC81,AN81)-IF(AB81="",Q81,AB81)&lt;1000,"Error","")</f>
        <v/>
      </c>
      <c r="AS81" s="161">
        <f>IFERROR(IF(AV81&lt;=AU81,(AU81-AV81)+2000,0),0)</f>
        <v/>
      </c>
      <c r="AT81" s="161">
        <f>IFERROR(IF(AW81&lt;=AV81,(AV81-AW81)+1000,0),0)</f>
        <v/>
      </c>
      <c r="AU81" s="161">
        <f>IF(P81&lt;&gt;"",P81,O81)</f>
        <v/>
      </c>
      <c r="AV81" s="161">
        <f>IF(AB81&lt;&gt;"",AB81,AA81)</f>
        <v/>
      </c>
      <c r="AW81" s="161">
        <f>IF(AN81&lt;&gt;"",AN81,AM81)</f>
        <v/>
      </c>
    </row>
    <row customHeight="1" ht="12.95" r="82" s="172" spans="1:49">
      <c r="B82" s="5" t="s">
        <v>116</v>
      </c>
      <c r="C82" s="62" t="s">
        <v>77</v>
      </c>
      <c r="D82" s="63" t="n">
        <v>371</v>
      </c>
      <c r="E82" s="153" t="n">
        <v>6490</v>
      </c>
      <c r="F82" s="145" t="n">
        <v>2</v>
      </c>
      <c r="G82" s="153" t="n">
        <v>6490</v>
      </c>
      <c r="H82" s="145" t="n">
        <v>4</v>
      </c>
      <c r="I82" s="146" t="n">
        <v>5490</v>
      </c>
      <c r="J82" s="147" t="n">
        <v>4</v>
      </c>
      <c r="K82" s="148" t="s"/>
      <c r="L82" s="149" t="s"/>
      <c r="M82" s="148" t="s">
        <v>58</v>
      </c>
      <c r="N82" s="149" t="s"/>
      <c r="O82" s="148" t="n">
        <v>6990</v>
      </c>
      <c r="P82" s="149" t="n">
        <v>6990</v>
      </c>
      <c r="Q82" s="145" t="n">
        <v>16490</v>
      </c>
      <c r="R82" s="145" t="n">
        <v>1</v>
      </c>
      <c r="S82" s="153" t="n">
        <v>12990</v>
      </c>
      <c r="T82" s="145" t="n">
        <v>2</v>
      </c>
      <c r="U82" s="146" t="n">
        <v>0</v>
      </c>
      <c r="V82" s="147" t="n">
        <v>4</v>
      </c>
      <c r="W82" s="153" t="s"/>
      <c r="X82" s="153" t="s"/>
      <c r="Y82" s="153" t="s">
        <v>58</v>
      </c>
      <c r="Z82" s="145" t="s"/>
      <c r="AA82" s="146" t="n">
        <v>13490</v>
      </c>
      <c r="AB82" s="152" t="n">
        <v>13490</v>
      </c>
      <c r="AC82" s="148" t="n">
        <v>16490</v>
      </c>
      <c r="AD82" s="149" t="n">
        <v>7</v>
      </c>
      <c r="AE82" s="148" t="n">
        <v>14990</v>
      </c>
      <c r="AF82" s="149" t="n">
        <v>6</v>
      </c>
      <c r="AG82" s="148" t="n">
        <v>15990</v>
      </c>
      <c r="AH82" s="149" t="n">
        <v>4</v>
      </c>
      <c r="AI82" s="145" t="s"/>
      <c r="AJ82" s="153" t="s"/>
      <c r="AK82" s="153" t="s">
        <v>30</v>
      </c>
      <c r="AL82" s="145" t="s"/>
      <c r="AM82" s="146" t="n">
        <v>14990</v>
      </c>
      <c r="AN82" s="152" t="n">
        <v>14990</v>
      </c>
      <c r="AO82" s="143" t="s"/>
      <c r="AP82" s="83" t="n"/>
      <c r="AQ82" s="83" t="n"/>
      <c r="AR82" s="83">
        <f>+IF(IF(AN82="",AC82,AN82)-IF(AB82="",Q82,AB82)&lt;1000,"Error","")</f>
        <v/>
      </c>
      <c r="AS82" s="161">
        <f>IFERROR(IF(AV82&lt;=AU82,(AU82-AV82)+2000,0),0)</f>
        <v/>
      </c>
      <c r="AT82" s="161">
        <f>IFERROR(IF(AW82&lt;=AV82,(AV82-AW82)+1000,0),0)</f>
        <v/>
      </c>
      <c r="AU82" s="161">
        <f>IF(P82&lt;&gt;"",P82,O82)</f>
        <v/>
      </c>
      <c r="AV82" s="161">
        <f>IF(AB82&lt;&gt;"",AB82,AA82)</f>
        <v/>
      </c>
      <c r="AW82" s="161">
        <f>IF(AN82&lt;&gt;"",AN82,AM82)</f>
        <v/>
      </c>
    </row>
    <row customHeight="1" ht="12.95" r="83" s="172" spans="1:49">
      <c r="B83" s="5" t="s">
        <v>117</v>
      </c>
      <c r="C83" s="62" t="s">
        <v>77</v>
      </c>
      <c r="D83" s="63" t="n">
        <v>106</v>
      </c>
      <c r="E83" s="153" t="n">
        <v>5490</v>
      </c>
      <c r="F83" s="145" t="n">
        <v>1</v>
      </c>
      <c r="G83" s="153" t="n">
        <v>4990</v>
      </c>
      <c r="H83" s="145" t="n">
        <v>4</v>
      </c>
      <c r="I83" s="146" t="n">
        <v>5990</v>
      </c>
      <c r="J83" s="147" t="n">
        <v>1</v>
      </c>
      <c r="K83" s="148" t="s"/>
      <c r="L83" s="149" t="s"/>
      <c r="M83" s="148" t="s">
        <v>29</v>
      </c>
      <c r="N83" s="149" t="s"/>
      <c r="O83" s="148" t="n">
        <v>5990</v>
      </c>
      <c r="P83" s="151" t="n">
        <v>5990</v>
      </c>
      <c r="Q83" s="145" t="n">
        <v>10990</v>
      </c>
      <c r="R83" s="145" t="n">
        <v>1</v>
      </c>
      <c r="S83" s="153" t="n">
        <v>10990</v>
      </c>
      <c r="T83" s="145" t="n">
        <v>4</v>
      </c>
      <c r="U83" s="146" t="n">
        <v>0</v>
      </c>
      <c r="V83" s="147" t="n">
        <v>1</v>
      </c>
      <c r="W83" s="153" t="s"/>
      <c r="X83" s="153" t="s"/>
      <c r="Y83" s="153" t="s">
        <v>29</v>
      </c>
      <c r="Z83" s="145" t="s"/>
      <c r="AA83" s="146" t="n">
        <v>10990</v>
      </c>
      <c r="AB83" s="152" t="s"/>
      <c r="AC83" s="148" t="n">
        <v>12990</v>
      </c>
      <c r="AD83" s="149" t="n">
        <v>6</v>
      </c>
      <c r="AE83" s="148" t="n">
        <v>12990</v>
      </c>
      <c r="AF83" s="149" t="n">
        <v>2</v>
      </c>
      <c r="AG83" s="148" t="n">
        <v>12990</v>
      </c>
      <c r="AH83" s="149" t="n">
        <v>1</v>
      </c>
      <c r="AI83" s="145" t="s"/>
      <c r="AJ83" s="153" t="s"/>
      <c r="AK83" s="153" t="s">
        <v>30</v>
      </c>
      <c r="AL83" s="145" t="s"/>
      <c r="AM83" s="146" t="n">
        <v>12990</v>
      </c>
      <c r="AN83" s="152" t="s"/>
      <c r="AO83" s="143" t="s"/>
      <c r="AP83" s="83" t="n"/>
      <c r="AQ83" s="83" t="n"/>
      <c r="AR83" s="83">
        <f>+IF(IF(AN83="",AC83,AN83)-IF(AB83="",Q83,AB83)&lt;1000,"Error","")</f>
        <v/>
      </c>
      <c r="AS83" s="161">
        <f>IFERROR(IF(AV83&lt;=AU83,(AU83-AV83)+2000,0),0)</f>
        <v/>
      </c>
      <c r="AT83" s="161">
        <f>IFERROR(IF(AW83&lt;=AV83,(AV83-AW83)+1000,0),0)</f>
        <v/>
      </c>
      <c r="AU83" s="161">
        <f>IF(P83&lt;&gt;"",P83,O83)</f>
        <v/>
      </c>
      <c r="AV83" s="161">
        <f>IF(AB83&lt;&gt;"",AB83,AA83)</f>
        <v/>
      </c>
      <c r="AW83" s="161">
        <f>IF(AN83&lt;&gt;"",AN83,AM83)</f>
        <v/>
      </c>
    </row>
    <row customHeight="1" ht="12.95" r="84" s="172" spans="1:49">
      <c r="B84" s="5" t="s">
        <v>118</v>
      </c>
      <c r="C84" s="62" t="s">
        <v>77</v>
      </c>
      <c r="D84" s="63" t="n">
        <v>35</v>
      </c>
      <c r="E84" s="153" t="n">
        <v>9990</v>
      </c>
      <c r="F84" s="145" t="n">
        <v>2</v>
      </c>
      <c r="G84" s="153" t="n">
        <v>9000</v>
      </c>
      <c r="H84" s="145" t="n">
        <v>6</v>
      </c>
      <c r="I84" s="146" t="n">
        <v>9990</v>
      </c>
      <c r="J84" s="147" t="n">
        <v>6</v>
      </c>
      <c r="K84" s="148" t="s"/>
      <c r="L84" s="149" t="s"/>
      <c r="M84" s="148" t="s">
        <v>79</v>
      </c>
      <c r="N84" s="149" t="s"/>
      <c r="O84" s="148" t="n">
        <v>10990</v>
      </c>
      <c r="P84" s="149" t="n">
        <v>10990</v>
      </c>
      <c r="Q84" s="145" t="n">
        <v>18990</v>
      </c>
      <c r="R84" s="145" t="n">
        <v>4</v>
      </c>
      <c r="S84" s="153" t="n">
        <v>19000</v>
      </c>
      <c r="T84" s="145" t="n">
        <v>5</v>
      </c>
      <c r="U84" s="146" t="n">
        <v>0</v>
      </c>
      <c r="V84" s="147" t="n">
        <v>6</v>
      </c>
      <c r="W84" s="153" t="s"/>
      <c r="X84" s="153" t="s"/>
      <c r="Y84" s="153" t="s">
        <v>58</v>
      </c>
      <c r="Z84" s="145" t="s"/>
      <c r="AA84" s="146" t="n">
        <v>19490</v>
      </c>
      <c r="AB84" s="152" t="n">
        <v>19490</v>
      </c>
      <c r="AC84" s="148" t="n">
        <v>18990</v>
      </c>
      <c r="AD84" s="149" t="n">
        <v>8</v>
      </c>
      <c r="AE84" s="148" t="n">
        <v>19000</v>
      </c>
      <c r="AF84" s="149" t="n">
        <v>5</v>
      </c>
      <c r="AG84" s="148" t="n">
        <v>19990</v>
      </c>
      <c r="AH84" s="149" t="n">
        <v>6</v>
      </c>
      <c r="AI84" s="145" t="s"/>
      <c r="AJ84" s="153" t="s"/>
      <c r="AK84" s="153" t="s">
        <v>30</v>
      </c>
      <c r="AL84" s="145" t="s"/>
      <c r="AM84" s="146" t="n">
        <v>19490</v>
      </c>
      <c r="AN84" s="152" t="n">
        <v>20490</v>
      </c>
      <c r="AO84" s="143" t="s"/>
      <c r="AP84" s="83" t="n"/>
      <c r="AQ84" s="83" t="n"/>
      <c r="AR84" s="83">
        <f>+IF(IF(AN84="",AC84,AN84)-IF(AB84="",Q84,AB84)&lt;1000,"Error","")</f>
        <v/>
      </c>
      <c r="AS84" s="161">
        <f>IFERROR(IF(AV84&lt;=AU84,(AU84-AV84)+2000,0),0)</f>
        <v/>
      </c>
      <c r="AT84" s="161">
        <f>IFERROR(IF(AW84&lt;=AV84,(AV84-AW84)+1000,0),0)</f>
        <v/>
      </c>
      <c r="AU84" s="161">
        <f>IF(P84&lt;&gt;"",P84,O84)</f>
        <v/>
      </c>
      <c r="AV84" s="161">
        <f>IF(AB84&lt;&gt;"",AB84,AA84)</f>
        <v/>
      </c>
      <c r="AW84" s="161">
        <f>IF(AN84&lt;&gt;"",AN84,AM84)</f>
        <v/>
      </c>
    </row>
    <row customHeight="1" ht="12.95" r="85" s="172" spans="1:49">
      <c r="B85" s="5" t="s">
        <v>119</v>
      </c>
      <c r="C85" s="62" t="s">
        <v>77</v>
      </c>
      <c r="D85" s="63" t="n">
        <v>44</v>
      </c>
      <c r="E85" s="153" t="n">
        <v>9990</v>
      </c>
      <c r="F85" s="145" t="n">
        <v>2</v>
      </c>
      <c r="G85" s="153" t="n">
        <v>9000</v>
      </c>
      <c r="H85" s="145" t="n">
        <v>6</v>
      </c>
      <c r="I85" s="146" t="n">
        <v>9990</v>
      </c>
      <c r="J85" s="147" t="n">
        <v>6</v>
      </c>
      <c r="K85" s="148" t="s"/>
      <c r="L85" s="149" t="s"/>
      <c r="M85" s="148" t="s">
        <v>79</v>
      </c>
      <c r="N85" s="149" t="s"/>
      <c r="O85" s="148" t="n">
        <v>10990</v>
      </c>
      <c r="P85" s="149" t="n">
        <v>10990</v>
      </c>
      <c r="Q85" s="145" t="n">
        <v>18990</v>
      </c>
      <c r="R85" s="145" t="n">
        <v>4</v>
      </c>
      <c r="S85" s="153" t="n">
        <v>19000</v>
      </c>
      <c r="T85" s="145" t="n">
        <v>5</v>
      </c>
      <c r="U85" s="146" t="n">
        <v>0</v>
      </c>
      <c r="V85" s="147" t="n">
        <v>6</v>
      </c>
      <c r="W85" s="153" t="s"/>
      <c r="X85" s="153" t="s"/>
      <c r="Y85" s="153" t="s">
        <v>58</v>
      </c>
      <c r="Z85" s="145" t="s"/>
      <c r="AA85" s="146" t="n">
        <v>19490</v>
      </c>
      <c r="AB85" s="152" t="n">
        <v>19490</v>
      </c>
      <c r="AC85" s="148" t="n">
        <v>20990</v>
      </c>
      <c r="AD85" s="149" t="n">
        <v>8</v>
      </c>
      <c r="AE85" s="148" t="n">
        <v>19000</v>
      </c>
      <c r="AF85" s="149" t="n">
        <v>5</v>
      </c>
      <c r="AG85" s="148" t="n">
        <v>19990</v>
      </c>
      <c r="AH85" s="149" t="n">
        <v>6</v>
      </c>
      <c r="AI85" s="145" t="s"/>
      <c r="AJ85" s="153" t="s"/>
      <c r="AK85" s="153" t="s">
        <v>30</v>
      </c>
      <c r="AL85" s="145" t="s"/>
      <c r="AM85" s="146" t="n">
        <v>19490</v>
      </c>
      <c r="AN85" s="152" t="n">
        <v>20490</v>
      </c>
      <c r="AO85" s="143" t="s"/>
      <c r="AP85" s="83" t="n"/>
      <c r="AQ85" s="83" t="n"/>
      <c r="AR85" s="83">
        <f>+IF(IF(AN85="",AC85,AN85)-IF(AB85="",Q85,AB85)&lt;1000,"Error","")</f>
        <v/>
      </c>
      <c r="AS85" s="161">
        <f>IFERROR(IF(AV85&lt;=AU85,(AU85-AV85)+2000,0),0)</f>
        <v/>
      </c>
      <c r="AT85" s="161">
        <f>IFERROR(IF(AW85&lt;=AV85,(AV85-AW85)+1000,0),0)</f>
        <v/>
      </c>
      <c r="AU85" s="161">
        <f>IF(P85&lt;&gt;"",P85,O85)</f>
        <v/>
      </c>
      <c r="AV85" s="161">
        <f>IF(AB85&lt;&gt;"",AB85,AA85)</f>
        <v/>
      </c>
      <c r="AW85" s="161">
        <f>IF(AN85&lt;&gt;"",AN85,AM85)</f>
        <v/>
      </c>
    </row>
    <row customHeight="1" ht="12.95" r="86" s="172" spans="1:49">
      <c r="B86" s="5" t="s">
        <v>120</v>
      </c>
      <c r="C86" s="62" t="s">
        <v>77</v>
      </c>
      <c r="D86" s="63" t="n">
        <v>38</v>
      </c>
      <c r="E86" s="153" t="n">
        <v>9990</v>
      </c>
      <c r="F86" s="145" t="n">
        <v>2</v>
      </c>
      <c r="G86" s="153" t="n">
        <v>9000</v>
      </c>
      <c r="H86" s="145" t="n">
        <v>6</v>
      </c>
      <c r="I86" s="146" t="n">
        <v>9990</v>
      </c>
      <c r="J86" s="147" t="n">
        <v>6</v>
      </c>
      <c r="K86" s="148" t="s"/>
      <c r="L86" s="149" t="s"/>
      <c r="M86" s="148" t="s">
        <v>79</v>
      </c>
      <c r="N86" s="149" t="s"/>
      <c r="O86" s="148" t="n">
        <v>10990</v>
      </c>
      <c r="P86" s="149" t="n">
        <v>10990</v>
      </c>
      <c r="Q86" s="145" t="n">
        <v>18990</v>
      </c>
      <c r="R86" s="145" t="n">
        <v>4</v>
      </c>
      <c r="S86" s="153" t="n">
        <v>19000</v>
      </c>
      <c r="T86" s="145" t="n">
        <v>4</v>
      </c>
      <c r="U86" s="146" t="n">
        <v>0</v>
      </c>
      <c r="V86" s="147" t="n">
        <v>6</v>
      </c>
      <c r="W86" s="153" t="s"/>
      <c r="X86" s="153" t="s"/>
      <c r="Y86" s="153" t="s">
        <v>29</v>
      </c>
      <c r="Z86" s="145" t="s"/>
      <c r="AA86" s="146" t="n">
        <v>19490</v>
      </c>
      <c r="AB86" s="152" t="n">
        <v>19490</v>
      </c>
      <c r="AC86" s="148" t="n">
        <v>20990</v>
      </c>
      <c r="AD86" s="149" t="n">
        <v>8</v>
      </c>
      <c r="AE86" s="148" t="n">
        <v>19000</v>
      </c>
      <c r="AF86" s="149" t="n">
        <v>2</v>
      </c>
      <c r="AG86" s="148" t="n">
        <v>19990</v>
      </c>
      <c r="AH86" s="149" t="n">
        <v>6</v>
      </c>
      <c r="AI86" s="145" t="s"/>
      <c r="AJ86" s="153" t="s"/>
      <c r="AK86" s="153" t="s">
        <v>30</v>
      </c>
      <c r="AL86" s="145" t="s"/>
      <c r="AM86" s="146" t="n">
        <v>19490</v>
      </c>
      <c r="AN86" s="152" t="n">
        <v>20490</v>
      </c>
      <c r="AO86" s="143" t="s"/>
      <c r="AP86" s="83" t="n"/>
      <c r="AQ86" s="83" t="n"/>
      <c r="AR86" s="83">
        <f>+IF(IF(AN86="",AC86,AN86)-IF(AB86="",Q86,AB86)&lt;1000,"Error","")</f>
        <v/>
      </c>
      <c r="AS86" s="161">
        <f>IFERROR(IF(AV86&lt;=AU86,(AU86-AV86)+2000,0),0)</f>
        <v/>
      </c>
      <c r="AT86" s="161">
        <f>IFERROR(IF(AW86&lt;=AV86,(AV86-AW86)+1000,0),0)</f>
        <v/>
      </c>
      <c r="AU86" s="161">
        <f>IF(P86&lt;&gt;"",P86,O86)</f>
        <v/>
      </c>
      <c r="AV86" s="161">
        <f>IF(AB86&lt;&gt;"",AB86,AA86)</f>
        <v/>
      </c>
      <c r="AW86" s="161">
        <f>IF(AN86&lt;&gt;"",AN86,AM86)</f>
        <v/>
      </c>
    </row>
    <row customHeight="1" ht="12.95" r="87" s="172" spans="1:49">
      <c r="B87" s="5" t="s">
        <v>121</v>
      </c>
      <c r="C87" s="62" t="s">
        <v>77</v>
      </c>
      <c r="D87" s="63" t="n">
        <v>139</v>
      </c>
      <c r="E87" s="153" t="n">
        <v>13990</v>
      </c>
      <c r="F87" s="145" t="n">
        <v>1</v>
      </c>
      <c r="G87" s="153" t="n">
        <v>7000</v>
      </c>
      <c r="H87" s="145" t="n">
        <v>2</v>
      </c>
      <c r="I87" s="146" t="n">
        <v>13990</v>
      </c>
      <c r="J87" s="147" t="n">
        <v>8</v>
      </c>
      <c r="K87" s="148" t="s"/>
      <c r="L87" s="149" t="s"/>
      <c r="M87" s="148" t="s">
        <v>58</v>
      </c>
      <c r="N87" s="149" t="s"/>
      <c r="O87" s="148" t="n">
        <v>14490</v>
      </c>
      <c r="P87" s="149" t="n">
        <v>14490</v>
      </c>
      <c r="Q87" s="145" t="n">
        <v>14990</v>
      </c>
      <c r="R87" s="145" t="n">
        <v>1</v>
      </c>
      <c r="S87" s="153" t="n">
        <v>15000</v>
      </c>
      <c r="T87" s="145" t="n">
        <v>2</v>
      </c>
      <c r="U87" s="146" t="n">
        <v>0</v>
      </c>
      <c r="V87" s="147" t="n">
        <v>8</v>
      </c>
      <c r="W87" s="153" t="s"/>
      <c r="X87" s="153" t="s"/>
      <c r="Y87" s="153" t="s">
        <v>58</v>
      </c>
      <c r="Z87" s="145" t="s"/>
      <c r="AA87" s="146" t="n">
        <v>15490</v>
      </c>
      <c r="AB87" s="152" t="n">
        <v>15490</v>
      </c>
      <c r="AC87" s="148" t="n">
        <v>16490</v>
      </c>
      <c r="AD87" s="149" t="n">
        <v>7</v>
      </c>
      <c r="AE87" s="148" t="n">
        <v>15000</v>
      </c>
      <c r="AF87" s="149" t="n">
        <v>2</v>
      </c>
      <c r="AG87" s="148" t="n">
        <v>15990</v>
      </c>
      <c r="AH87" s="149" t="n">
        <v>8</v>
      </c>
      <c r="AI87" s="145" t="s"/>
      <c r="AJ87" s="153" t="s"/>
      <c r="AK87" s="153" t="s">
        <v>30</v>
      </c>
      <c r="AL87" s="145" t="s"/>
      <c r="AM87" s="146" t="n">
        <v>15490</v>
      </c>
      <c r="AN87" s="152" t="n">
        <v>16490</v>
      </c>
      <c r="AO87" s="143" t="s"/>
      <c r="AP87" s="83" t="n"/>
      <c r="AQ87" s="83" t="n"/>
      <c r="AR87" s="83" t="n"/>
      <c r="AS87" s="161">
        <f>IFERROR(IF(AV87&lt;=AU87,(AU87-AV87)+2000,0),0)</f>
        <v/>
      </c>
      <c r="AT87" s="161">
        <f>IFERROR(IF(AW87&lt;=AV87,(AV87-AW87)+1000,0),0)</f>
        <v/>
      </c>
      <c r="AU87" s="161">
        <f>IF(P87&lt;&gt;"",P87,O87)</f>
        <v/>
      </c>
      <c r="AV87" s="161">
        <f>IF(AB87&lt;&gt;"",AB87,AA87)</f>
        <v/>
      </c>
      <c r="AW87" s="161">
        <f>IF(AN87&lt;&gt;"",AN87,AM87)</f>
        <v/>
      </c>
    </row>
    <row customHeight="1" ht="12.95" r="88" s="172" spans="1:49">
      <c r="B88" s="5" t="s">
        <v>122</v>
      </c>
      <c r="C88" s="62" t="s">
        <v>77</v>
      </c>
      <c r="D88" s="63" t="n">
        <v>237</v>
      </c>
      <c r="E88" s="153" t="n">
        <v>9490</v>
      </c>
      <c r="F88" s="145" t="n">
        <v>7</v>
      </c>
      <c r="G88" s="153" t="n">
        <v>8550</v>
      </c>
      <c r="H88" s="145" t="n">
        <v>7</v>
      </c>
      <c r="I88" s="146" t="n">
        <v>7990</v>
      </c>
      <c r="J88" s="147" t="n">
        <v>7</v>
      </c>
      <c r="K88" s="148" t="s"/>
      <c r="L88" s="149" t="s"/>
      <c r="M88" s="148" t="s">
        <v>29</v>
      </c>
      <c r="N88" s="149" t="s"/>
      <c r="O88" s="148" t="n">
        <v>8990</v>
      </c>
      <c r="P88" s="151" t="n">
        <v>8990</v>
      </c>
      <c r="Q88" s="145" t="n">
        <v>13490</v>
      </c>
      <c r="R88" s="145" t="n">
        <v>7</v>
      </c>
      <c r="S88" s="153" t="n">
        <v>13550</v>
      </c>
      <c r="T88" s="145" t="n">
        <v>4</v>
      </c>
      <c r="U88" s="146" t="n">
        <v>0</v>
      </c>
      <c r="V88" s="147" t="n">
        <v>7</v>
      </c>
      <c r="W88" s="153" t="s"/>
      <c r="X88" s="153" t="s"/>
      <c r="Y88" s="153" t="s">
        <v>30</v>
      </c>
      <c r="Z88" s="145" t="s"/>
      <c r="AA88" s="146" t="n">
        <v>13990</v>
      </c>
      <c r="AB88" s="152" t="n">
        <v>13990</v>
      </c>
      <c r="AC88" s="148" t="n">
        <v>15990</v>
      </c>
      <c r="AD88" s="149" t="n">
        <v>7</v>
      </c>
      <c r="AE88" s="148" t="n">
        <v>13550</v>
      </c>
      <c r="AF88" s="149" t="n">
        <v>11</v>
      </c>
      <c r="AG88" s="148" t="n">
        <v>15990</v>
      </c>
      <c r="AH88" s="149" t="n">
        <v>7</v>
      </c>
      <c r="AI88" s="145" t="s"/>
      <c r="AJ88" s="153" t="s"/>
      <c r="AK88" s="153" t="s">
        <v>29</v>
      </c>
      <c r="AL88" s="145" t="s"/>
      <c r="AM88" s="146" t="n">
        <v>15990</v>
      </c>
      <c r="AN88" s="152" t="s"/>
      <c r="AO88" s="143" t="s"/>
      <c r="AP88" s="83" t="n"/>
      <c r="AQ88" s="83" t="n"/>
      <c r="AR88" s="83" t="n"/>
      <c r="AS88" s="161">
        <f>IFERROR(IF(AV88&lt;=AU88,(AU88-AV88)+2000,0),0)</f>
        <v/>
      </c>
      <c r="AT88" s="161">
        <f>IFERROR(IF(AW88&lt;=AV88,(AV88-AW88)+1000,0),0)</f>
        <v/>
      </c>
      <c r="AU88" s="161">
        <f>IF(P88&lt;&gt;"",P88,O88)</f>
        <v/>
      </c>
      <c r="AV88" s="161">
        <f>IF(AB88&lt;&gt;"",AB88,AA88)</f>
        <v/>
      </c>
      <c r="AW88" s="161">
        <f>IF(AN88&lt;&gt;"",AN88,AM88)</f>
        <v/>
      </c>
    </row>
    <row customHeight="1" ht="12.95" r="89" s="172" spans="1:49">
      <c r="B89" s="5" t="s">
        <v>123</v>
      </c>
      <c r="C89" s="62" t="s">
        <v>77</v>
      </c>
      <c r="D89" s="63" t="n">
        <v>216</v>
      </c>
      <c r="E89" s="153" t="n">
        <v>7990</v>
      </c>
      <c r="F89" s="145" t="n">
        <v>9</v>
      </c>
      <c r="G89" s="153" t="n">
        <v>7990</v>
      </c>
      <c r="H89" s="145" t="n">
        <v>7</v>
      </c>
      <c r="I89" s="146" t="n">
        <v>7990</v>
      </c>
      <c r="J89" s="147" t="n">
        <v>8</v>
      </c>
      <c r="K89" s="148" t="s"/>
      <c r="L89" s="149" t="s"/>
      <c r="M89" s="148" t="s">
        <v>124</v>
      </c>
      <c r="N89" s="149" t="s"/>
      <c r="O89" s="148" t="n">
        <v>7990</v>
      </c>
      <c r="P89" s="149" t="s"/>
      <c r="Q89" s="145" t="n">
        <v>13490</v>
      </c>
      <c r="R89" s="145" t="n">
        <v>9</v>
      </c>
      <c r="S89" s="153" t="n">
        <v>13550</v>
      </c>
      <c r="T89" s="145" t="n">
        <v>5</v>
      </c>
      <c r="U89" s="146" t="n">
        <v>0</v>
      </c>
      <c r="V89" s="147" t="n">
        <v>8</v>
      </c>
      <c r="W89" s="153" t="s"/>
      <c r="X89" s="153" t="s"/>
      <c r="Y89" s="153" t="s">
        <v>30</v>
      </c>
      <c r="Z89" s="145" t="s"/>
      <c r="AA89" s="146" t="n">
        <v>13990</v>
      </c>
      <c r="AB89" s="152" t="n">
        <v>13990</v>
      </c>
      <c r="AC89" s="148" t="n">
        <v>1490</v>
      </c>
      <c r="AD89" s="149" t="n">
        <v>9</v>
      </c>
      <c r="AE89" s="148" t="s">
        <v>62</v>
      </c>
      <c r="AF89" s="149" t="s">
        <v>62</v>
      </c>
      <c r="AG89" s="148" t="n">
        <v>15990</v>
      </c>
      <c r="AH89" s="149" t="n">
        <v>8</v>
      </c>
      <c r="AI89" s="145" t="s"/>
      <c r="AJ89" s="153" t="s"/>
      <c r="AK89" s="153" t="s">
        <v>80</v>
      </c>
      <c r="AL89" s="145" t="s"/>
      <c r="AM89" s="146" t="n">
        <v>17990</v>
      </c>
      <c r="AN89" s="152" t="n">
        <v>17990</v>
      </c>
      <c r="AO89" s="143" t="s"/>
      <c r="AP89" s="83" t="n"/>
      <c r="AQ89" s="83" t="n"/>
      <c r="AR89" s="83">
        <f>+IF(IF(AN89="",AC89,AN89)-IF(AB89="",Q89,AB89)&lt;1000,"Error","")</f>
        <v/>
      </c>
      <c r="AS89" s="161">
        <f>IFERROR(IF(AV89&lt;=AU89,(AU89-AV89)+2000,0),0)</f>
        <v/>
      </c>
      <c r="AT89" s="161">
        <f>IFERROR(IF(AW89&lt;=AV89,(AV89-AW89)+1000,0),0)</f>
        <v/>
      </c>
      <c r="AU89" s="161">
        <f>IF(P89&lt;&gt;"",P89,O89)</f>
        <v/>
      </c>
      <c r="AV89" s="161">
        <f>IF(AB89&lt;&gt;"",AB89,AA89)</f>
        <v/>
      </c>
      <c r="AW89" s="161">
        <f>IF(AN89&lt;&gt;"",AN89,AM89)</f>
        <v/>
      </c>
    </row>
    <row customHeight="1" ht="12.95" r="90" s="172" spans="1:49">
      <c r="B90" s="5" t="s">
        <v>125</v>
      </c>
      <c r="C90" s="62" t="s">
        <v>77</v>
      </c>
      <c r="D90" s="63" t="n">
        <v>67</v>
      </c>
      <c r="E90" s="153" t="n">
        <v>7490</v>
      </c>
      <c r="F90" s="145" t="n">
        <v>1</v>
      </c>
      <c r="G90" s="153" t="n">
        <v>6490</v>
      </c>
      <c r="H90" s="145" t="n">
        <v>5</v>
      </c>
      <c r="I90" s="146" t="n">
        <v>7490</v>
      </c>
      <c r="J90" s="147" t="n">
        <v>7</v>
      </c>
      <c r="K90" s="148" t="s"/>
      <c r="L90" s="149" t="s"/>
      <c r="M90" s="148" t="s">
        <v>79</v>
      </c>
      <c r="N90" s="149" t="s"/>
      <c r="O90" s="148" t="n">
        <v>8490</v>
      </c>
      <c r="P90" s="149" t="n">
        <v>8490</v>
      </c>
      <c r="Q90" s="145" t="n">
        <v>10890</v>
      </c>
      <c r="R90" s="145" t="n">
        <v>1</v>
      </c>
      <c r="S90" s="153" t="n">
        <v>10890</v>
      </c>
      <c r="T90" s="145" t="n">
        <v>5</v>
      </c>
      <c r="U90" s="146" t="n">
        <v>0</v>
      </c>
      <c r="V90" s="147" t="n">
        <v>7</v>
      </c>
      <c r="W90" s="153" t="s"/>
      <c r="X90" s="153" t="s"/>
      <c r="Y90" s="153" t="s">
        <v>79</v>
      </c>
      <c r="Z90" s="145" t="s"/>
      <c r="AA90" s="146" t="n">
        <v>11990</v>
      </c>
      <c r="AB90" s="152" t="n">
        <v>11990</v>
      </c>
      <c r="AC90" s="148" t="n">
        <v>13990</v>
      </c>
      <c r="AD90" s="149" t="n">
        <v>6</v>
      </c>
      <c r="AE90" s="148" t="n">
        <v>11990</v>
      </c>
      <c r="AF90" s="149" t="n">
        <v>2</v>
      </c>
      <c r="AG90" s="148" t="n">
        <v>11890</v>
      </c>
      <c r="AH90" s="149" t="n">
        <v>7</v>
      </c>
      <c r="AI90" s="145" t="s"/>
      <c r="AJ90" s="153" t="s"/>
      <c r="AK90" s="153" t="s">
        <v>30</v>
      </c>
      <c r="AL90" s="145" t="s"/>
      <c r="AM90" s="146" t="n">
        <v>11990</v>
      </c>
      <c r="AN90" s="152" t="n">
        <v>12990</v>
      </c>
      <c r="AO90" s="143" t="s"/>
      <c r="AP90" s="83" t="n"/>
      <c r="AQ90" s="83" t="n"/>
      <c r="AR90" s="83">
        <f>+IF(IF(AN90="",AC90,AN90)-IF(AB90="",Q90,AB90)&lt;1000,"Error","")</f>
        <v/>
      </c>
      <c r="AS90" s="161">
        <f>IFERROR(IF(AV90&lt;=AU90,(AU90-AV90)+2000,0),0)</f>
        <v/>
      </c>
      <c r="AT90" s="161">
        <f>IFERROR(IF(AW90&lt;=AV90,(AV90-AW90)+1000,0),0)</f>
        <v/>
      </c>
      <c r="AU90" s="161">
        <f>IF(P90&lt;&gt;"",P90,O90)</f>
        <v/>
      </c>
      <c r="AV90" s="161">
        <f>IF(AB90&lt;&gt;"",AB90,AA90)</f>
        <v/>
      </c>
      <c r="AW90" s="161">
        <f>IF(AN90&lt;&gt;"",AN90,AM90)</f>
        <v/>
      </c>
    </row>
    <row customHeight="1" ht="12.95" r="91" s="172" spans="1:49">
      <c r="B91" s="5" t="s">
        <v>126</v>
      </c>
      <c r="C91" s="62" t="s">
        <v>77</v>
      </c>
      <c r="D91" s="63" t="n">
        <v>40</v>
      </c>
      <c r="E91" s="153" t="n">
        <v>9990</v>
      </c>
      <c r="F91" s="145" t="n">
        <v>1</v>
      </c>
      <c r="G91" s="153" t="n">
        <v>9000</v>
      </c>
      <c r="H91" s="145" t="n">
        <v>6</v>
      </c>
      <c r="I91" s="146" t="n">
        <v>9990</v>
      </c>
      <c r="J91" s="147" t="n">
        <v>4</v>
      </c>
      <c r="K91" s="148" t="s"/>
      <c r="L91" s="149" t="s"/>
      <c r="M91" s="148" t="s">
        <v>79</v>
      </c>
      <c r="N91" s="149" t="s"/>
      <c r="O91" s="148" t="n">
        <v>10990</v>
      </c>
      <c r="P91" s="149" t="n">
        <v>10990</v>
      </c>
      <c r="Q91" s="145" t="n">
        <v>18990</v>
      </c>
      <c r="R91" s="145" t="n">
        <v>1</v>
      </c>
      <c r="S91" s="153" t="n">
        <v>19000</v>
      </c>
      <c r="T91" s="145" t="n">
        <v>4</v>
      </c>
      <c r="U91" s="146" t="n">
        <v>0</v>
      </c>
      <c r="V91" s="147" t="n">
        <v>4</v>
      </c>
      <c r="W91" s="153" t="s"/>
      <c r="X91" s="153" t="s"/>
      <c r="Y91" s="153" t="s">
        <v>79</v>
      </c>
      <c r="Z91" s="145" t="s"/>
      <c r="AA91" s="146" t="n">
        <v>20490</v>
      </c>
      <c r="AB91" s="152" t="n">
        <v>18490</v>
      </c>
      <c r="AC91" s="148" t="n">
        <v>21990</v>
      </c>
      <c r="AD91" s="149" t="n">
        <v>7</v>
      </c>
      <c r="AE91" s="148" t="n">
        <v>19000</v>
      </c>
      <c r="AF91" s="149" t="n">
        <v>2</v>
      </c>
      <c r="AG91" s="148" t="n">
        <v>21990</v>
      </c>
      <c r="AH91" s="149" t="n">
        <v>4</v>
      </c>
      <c r="AI91" s="145" t="s"/>
      <c r="AJ91" s="153" t="s"/>
      <c r="AK91" s="153" t="s">
        <v>30</v>
      </c>
      <c r="AL91" s="145" t="s"/>
      <c r="AM91" s="146" t="n">
        <v>19490</v>
      </c>
      <c r="AN91" s="152" t="n">
        <v>19490</v>
      </c>
      <c r="AO91" s="143" t="s"/>
      <c r="AP91" s="83" t="n"/>
      <c r="AQ91" s="83" t="n"/>
      <c r="AR91" s="83">
        <f>+IF(IF(AN91="",AC91,AN91)-IF(AB91="",Q91,AB91)&lt;1000,"Error","")</f>
        <v/>
      </c>
      <c r="AS91" s="161">
        <f>IFERROR(IF(AV91&lt;=AU91,(AU91-AV91)+2000,0),0)</f>
        <v/>
      </c>
      <c r="AT91" s="161">
        <f>IFERROR(IF(AW91&lt;=AV91,(AV91-AW91)+1000,0),0)</f>
        <v/>
      </c>
      <c r="AU91" s="161">
        <f>IF(P91&lt;&gt;"",P91,O91)</f>
        <v/>
      </c>
      <c r="AV91" s="161">
        <f>IF(AB91&lt;&gt;"",AB91,AA91)</f>
        <v/>
      </c>
      <c r="AW91" s="161">
        <f>IF(AN91&lt;&gt;"",AN91,AM91)</f>
        <v/>
      </c>
    </row>
    <row customHeight="1" ht="12.95" r="92" s="172" spans="1:49">
      <c r="B92" s="5" t="s">
        <v>127</v>
      </c>
      <c r="C92" s="62" t="s">
        <v>77</v>
      </c>
      <c r="D92" s="63" t="n">
        <v>180</v>
      </c>
      <c r="E92" s="153" t="n">
        <v>7490</v>
      </c>
      <c r="F92" s="145" t="n">
        <v>2</v>
      </c>
      <c r="G92" s="153" t="n">
        <v>6490</v>
      </c>
      <c r="H92" s="145" t="n">
        <v>6</v>
      </c>
      <c r="I92" s="146" t="n">
        <v>7990</v>
      </c>
      <c r="J92" s="147" t="n">
        <v>4</v>
      </c>
      <c r="K92" s="148" t="s"/>
      <c r="L92" s="149" t="s"/>
      <c r="M92" s="148" t="s">
        <v>58</v>
      </c>
      <c r="N92" s="149" t="s"/>
      <c r="O92" s="148" t="n">
        <v>8490</v>
      </c>
      <c r="P92" s="149" t="n">
        <v>8490</v>
      </c>
      <c r="Q92" s="145" t="n">
        <v>17490</v>
      </c>
      <c r="R92" s="145" t="n">
        <v>2</v>
      </c>
      <c r="S92" s="153" t="n">
        <v>11990</v>
      </c>
      <c r="T92" s="145" t="n">
        <v>2</v>
      </c>
      <c r="U92" s="146" t="n">
        <v>0</v>
      </c>
      <c r="V92" s="147" t="n">
        <v>4</v>
      </c>
      <c r="W92" s="153" t="s"/>
      <c r="X92" s="153" t="s"/>
      <c r="Y92" s="153" t="s">
        <v>29</v>
      </c>
      <c r="Z92" s="145" t="s"/>
      <c r="AA92" s="146" t="n">
        <v>11990</v>
      </c>
      <c r="AB92" s="152" t="n">
        <v>11990</v>
      </c>
      <c r="AC92" s="148" t="n">
        <v>16490</v>
      </c>
      <c r="AD92" s="149" t="n">
        <v>7</v>
      </c>
      <c r="AE92" s="148" t="n">
        <v>14990</v>
      </c>
      <c r="AF92" s="149" t="n">
        <v>6</v>
      </c>
      <c r="AG92" s="148" t="n">
        <v>16990</v>
      </c>
      <c r="AH92" s="149" t="n">
        <v>4</v>
      </c>
      <c r="AI92" s="145" t="s"/>
      <c r="AJ92" s="153" t="s"/>
      <c r="AK92" s="153" t="s">
        <v>30</v>
      </c>
      <c r="AL92" s="145" t="s"/>
      <c r="AM92" s="146" t="n">
        <v>14990</v>
      </c>
      <c r="AN92" s="152" t="n">
        <v>14990</v>
      </c>
      <c r="AO92" s="143" t="s"/>
      <c r="AP92" s="83" t="n"/>
      <c r="AQ92" s="83" t="n"/>
      <c r="AR92" s="83" t="n"/>
      <c r="AS92" s="161">
        <f>IFERROR(IF(AV92&lt;=AU92,(AU92-AV92)+2000,0),0)</f>
        <v/>
      </c>
      <c r="AT92" s="161">
        <f>IFERROR(IF(AW92&lt;=AV92,(AV92-AW92)+1000,0),0)</f>
        <v/>
      </c>
      <c r="AU92" s="161">
        <f>IF(P92&lt;&gt;"",P92,O92)</f>
        <v/>
      </c>
      <c r="AV92" s="161">
        <f>IF(AB92&lt;&gt;"",AB92,AA92)</f>
        <v/>
      </c>
      <c r="AW92" s="161">
        <f>IF(AN92&lt;&gt;"",AN92,AM92)</f>
        <v/>
      </c>
    </row>
    <row customHeight="1" ht="12.95" r="93" s="172" spans="1:49">
      <c r="B93" s="5" t="s">
        <v>128</v>
      </c>
      <c r="C93" s="62" t="s">
        <v>77</v>
      </c>
      <c r="D93" s="63" t="n">
        <v>161</v>
      </c>
      <c r="E93" s="153" t="n">
        <v>7990</v>
      </c>
      <c r="F93" s="145" t="n">
        <v>2</v>
      </c>
      <c r="G93" s="153" t="n">
        <v>6990</v>
      </c>
      <c r="H93" s="145" t="n">
        <v>6</v>
      </c>
      <c r="I93" s="146" t="n">
        <v>7990</v>
      </c>
      <c r="J93" s="147" t="n">
        <v>6</v>
      </c>
      <c r="K93" s="148" t="s"/>
      <c r="L93" s="149" t="s"/>
      <c r="M93" s="148" t="s">
        <v>79</v>
      </c>
      <c r="N93" s="149" t="s"/>
      <c r="O93" s="148" t="n">
        <v>8990</v>
      </c>
      <c r="P93" s="149" t="n">
        <v>8990</v>
      </c>
      <c r="Q93" s="145" t="n">
        <v>17490</v>
      </c>
      <c r="R93" s="145" t="n">
        <v>2</v>
      </c>
      <c r="S93" s="153" t="n">
        <v>8990</v>
      </c>
      <c r="T93" s="145" t="n">
        <v>2</v>
      </c>
      <c r="U93" s="146" t="n">
        <v>0</v>
      </c>
      <c r="V93" s="147" t="n">
        <v>6</v>
      </c>
      <c r="W93" s="153" t="s"/>
      <c r="X93" s="153" t="s"/>
      <c r="Y93" s="153" t="s">
        <v>29</v>
      </c>
      <c r="Z93" s="145" t="s"/>
      <c r="AA93" s="146" t="n">
        <v>8990</v>
      </c>
      <c r="AB93" s="152" t="n">
        <v>10990</v>
      </c>
      <c r="AC93" s="148" t="n">
        <v>17490</v>
      </c>
      <c r="AD93" s="149" t="n">
        <v>7</v>
      </c>
      <c r="AE93" s="148" t="n">
        <v>13990</v>
      </c>
      <c r="AF93" s="149" t="n">
        <v>6</v>
      </c>
      <c r="AG93" s="148" t="n">
        <v>16990</v>
      </c>
      <c r="AH93" s="149" t="n">
        <v>6</v>
      </c>
      <c r="AI93" s="145" t="s"/>
      <c r="AJ93" s="153" t="s"/>
      <c r="AK93" s="153" t="s">
        <v>80</v>
      </c>
      <c r="AL93" s="145" t="s"/>
      <c r="AM93" s="146" t="n">
        <v>15490</v>
      </c>
      <c r="AN93" s="152" t="n">
        <v>15490</v>
      </c>
      <c r="AO93" s="143" t="s"/>
      <c r="AP93" s="83" t="n"/>
      <c r="AQ93" s="83" t="n"/>
      <c r="AR93" s="83">
        <f>+IF(IF(AN93="",AC93,AN93)-IF(AB93="",Q93,AB93)&lt;1000,"Error","")</f>
        <v/>
      </c>
      <c r="AS93" s="161">
        <f>IFERROR(IF(AV93&lt;=AU93,(AU93-AV93)+2000,0),0)</f>
        <v/>
      </c>
      <c r="AT93" s="161">
        <f>IFERROR(IF(AW93&lt;=AV93,(AV93-AW93)+1000,0),0)</f>
        <v/>
      </c>
      <c r="AU93" s="161">
        <f>IF(P93&lt;&gt;"",P93,O93)</f>
        <v/>
      </c>
      <c r="AV93" s="161">
        <f>IF(AB93&lt;&gt;"",AB93,AA93)</f>
        <v/>
      </c>
      <c r="AW93" s="161">
        <f>IF(AN93&lt;&gt;"",AN93,AM93)</f>
        <v/>
      </c>
    </row>
    <row customHeight="1" ht="12.95" r="94" s="172" spans="1:49">
      <c r="B94" s="5" t="s">
        <v>129</v>
      </c>
      <c r="C94" s="62" t="s">
        <v>77</v>
      </c>
      <c r="D94" s="63" t="n">
        <v>122</v>
      </c>
      <c r="E94" s="153" t="n">
        <v>5990</v>
      </c>
      <c r="F94" s="145" t="n">
        <v>14</v>
      </c>
      <c r="G94" s="153" t="n">
        <v>5550</v>
      </c>
      <c r="H94" s="145" t="n">
        <v>4</v>
      </c>
      <c r="I94" s="146" t="n">
        <v>5990</v>
      </c>
      <c r="J94" s="147" t="n">
        <v>4</v>
      </c>
      <c r="K94" s="148" t="s"/>
      <c r="L94" s="149" t="s"/>
      <c r="M94" s="148" t="s">
        <v>30</v>
      </c>
      <c r="N94" s="149" t="s"/>
      <c r="O94" s="148" t="n">
        <v>5990</v>
      </c>
      <c r="P94" s="149" t="s"/>
      <c r="Q94" s="145" t="n">
        <v>11590</v>
      </c>
      <c r="R94" s="145" t="n">
        <v>14</v>
      </c>
      <c r="S94" s="153" t="n">
        <v>11650</v>
      </c>
      <c r="T94" s="145" t="n">
        <v>4</v>
      </c>
      <c r="U94" s="146" t="n">
        <v>0</v>
      </c>
      <c r="V94" s="147" t="n">
        <v>4</v>
      </c>
      <c r="W94" s="153" t="s"/>
      <c r="X94" s="153" t="s"/>
      <c r="Y94" s="153" t="s">
        <v>30</v>
      </c>
      <c r="Z94" s="145" t="s"/>
      <c r="AA94" s="146" t="n">
        <v>11990</v>
      </c>
      <c r="AB94" s="152" t="n">
        <v>11990</v>
      </c>
      <c r="AC94" s="148" t="n">
        <v>15490</v>
      </c>
      <c r="AD94" s="149" t="n">
        <v>14</v>
      </c>
      <c r="AE94" s="148" t="n">
        <v>14990</v>
      </c>
      <c r="AF94" s="149" t="n">
        <v>2</v>
      </c>
      <c r="AG94" s="148" t="n">
        <v>12990</v>
      </c>
      <c r="AH94" s="149" t="n">
        <v>4</v>
      </c>
      <c r="AI94" s="145" t="s"/>
      <c r="AJ94" s="153" t="s"/>
      <c r="AK94" s="153" t="s">
        <v>30</v>
      </c>
      <c r="AL94" s="145" t="s"/>
      <c r="AM94" s="146" t="n">
        <v>13490</v>
      </c>
      <c r="AN94" s="152" t="n">
        <v>13490</v>
      </c>
      <c r="AO94" s="143" t="s"/>
      <c r="AP94" s="83" t="n"/>
      <c r="AQ94" s="83" t="n"/>
      <c r="AR94" s="83">
        <f>+IF(IF(AN94="",AC94,AN94)-IF(AB94="",Q94,AB94)&lt;1000,"Error","")</f>
        <v/>
      </c>
      <c r="AS94" s="161">
        <f>IFERROR(IF(AV94&lt;=AU94,(AU94-AV94)+2000,0),0)</f>
        <v/>
      </c>
      <c r="AT94" s="161">
        <f>IFERROR(IF(AW94&lt;=AV94,(AV94-AW94)+1000,0),0)</f>
        <v/>
      </c>
      <c r="AU94" s="161">
        <f>IF(P94&lt;&gt;"",P94,O94)</f>
        <v/>
      </c>
      <c r="AV94" s="161">
        <f>IF(AB94&lt;&gt;"",AB94,AA94)</f>
        <v/>
      </c>
      <c r="AW94" s="161">
        <f>IF(AN94&lt;&gt;"",AN94,AM94)</f>
        <v/>
      </c>
    </row>
    <row customHeight="1" ht="12.95" r="95" s="172" spans="1:49">
      <c r="B95" s="5" t="s">
        <v>130</v>
      </c>
      <c r="C95" s="62" t="s">
        <v>77</v>
      </c>
      <c r="D95" s="63" t="n">
        <v>246</v>
      </c>
      <c r="E95" s="153" t="n">
        <v>8990</v>
      </c>
      <c r="F95" s="145" t="n">
        <v>7</v>
      </c>
      <c r="G95" s="153" t="n">
        <v>7990</v>
      </c>
      <c r="H95" s="145" t="n">
        <v>7</v>
      </c>
      <c r="I95" s="146" t="n">
        <v>7990</v>
      </c>
      <c r="J95" s="147" t="n">
        <v>7</v>
      </c>
      <c r="K95" s="148" t="s"/>
      <c r="L95" s="149" t="s"/>
      <c r="M95" s="148" t="s">
        <v>28</v>
      </c>
      <c r="N95" s="149" t="s"/>
      <c r="O95" s="148" t="n">
        <v>7990</v>
      </c>
      <c r="P95" s="149" t="n">
        <v>7990</v>
      </c>
      <c r="Q95" s="145" t="n">
        <v>13490</v>
      </c>
      <c r="R95" s="145" t="n">
        <v>7</v>
      </c>
      <c r="S95" s="153" t="n">
        <v>13550</v>
      </c>
      <c r="T95" s="145" t="n">
        <v>4</v>
      </c>
      <c r="U95" s="146" t="n">
        <v>0</v>
      </c>
      <c r="V95" s="147" t="n">
        <v>7</v>
      </c>
      <c r="W95" s="153" t="s"/>
      <c r="X95" s="153" t="s"/>
      <c r="Y95" s="153" t="s">
        <v>30</v>
      </c>
      <c r="Z95" s="145" t="s"/>
      <c r="AA95" s="146" t="n">
        <v>13990</v>
      </c>
      <c r="AB95" s="152" t="n">
        <v>13990</v>
      </c>
      <c r="AC95" s="148" t="n">
        <v>13490</v>
      </c>
      <c r="AD95" s="149" t="n">
        <v>7</v>
      </c>
      <c r="AE95" s="148" t="n">
        <v>13550</v>
      </c>
      <c r="AF95" s="149" t="n">
        <v>11</v>
      </c>
      <c r="AG95" s="148" t="n">
        <v>15990</v>
      </c>
      <c r="AH95" s="149" t="n">
        <v>7</v>
      </c>
      <c r="AI95" s="145" t="s"/>
      <c r="AJ95" s="153" t="s"/>
      <c r="AK95" s="153" t="s">
        <v>29</v>
      </c>
      <c r="AL95" s="145" t="s"/>
      <c r="AM95" s="146" t="n">
        <v>15990</v>
      </c>
      <c r="AN95" s="152" t="n">
        <v>15990</v>
      </c>
      <c r="AO95" s="143" t="s"/>
      <c r="AP95" s="83" t="n"/>
      <c r="AQ95" s="83" t="n"/>
      <c r="AR95" s="83" t="n"/>
      <c r="AS95" s="161">
        <f>IFERROR(IF(AV95&lt;=AU95,(AU95-AV95)+2000,0),0)</f>
        <v/>
      </c>
      <c r="AT95" s="161">
        <f>IFERROR(IF(AW95&lt;=AV95,(AV95-AW95)+1000,0),0)</f>
        <v/>
      </c>
      <c r="AU95" s="161">
        <f>IF(P95&lt;&gt;"",P95,O95)</f>
        <v/>
      </c>
      <c r="AV95" s="161">
        <f>IF(AB95&lt;&gt;"",AB95,AA95)</f>
        <v/>
      </c>
      <c r="AW95" s="161">
        <f>IF(AN95&lt;&gt;"",AN95,AM95)</f>
        <v/>
      </c>
    </row>
    <row customHeight="1" ht="12.95" r="96" s="172" spans="1:49">
      <c r="B96" s="5" t="s">
        <v>131</v>
      </c>
      <c r="C96" s="62" t="s">
        <v>77</v>
      </c>
      <c r="D96" s="63" t="n">
        <v>263</v>
      </c>
      <c r="E96" s="153" t="n">
        <v>10990</v>
      </c>
      <c r="F96" s="145" t="n">
        <v>15</v>
      </c>
      <c r="G96" s="153" t="n">
        <v>7990</v>
      </c>
      <c r="H96" s="145" t="n">
        <v>7</v>
      </c>
      <c r="I96" s="146" t="n">
        <v>10990</v>
      </c>
      <c r="J96" s="147" t="n">
        <v>7</v>
      </c>
      <c r="K96" s="148" t="s"/>
      <c r="L96" s="149" t="s"/>
      <c r="M96" s="148" t="s">
        <v>30</v>
      </c>
      <c r="N96" s="149" t="s"/>
      <c r="O96" s="148" t="n">
        <v>9490</v>
      </c>
      <c r="P96" s="149" t="n">
        <v>9490</v>
      </c>
      <c r="Q96" s="145" t="n">
        <v>20990</v>
      </c>
      <c r="R96" s="145" t="n">
        <v>15</v>
      </c>
      <c r="S96" s="153" t="n">
        <v>13550</v>
      </c>
      <c r="T96" s="145" t="n">
        <v>6</v>
      </c>
      <c r="U96" s="146" t="n">
        <v>0</v>
      </c>
      <c r="V96" s="147" t="n">
        <v>7</v>
      </c>
      <c r="W96" s="153" t="s"/>
      <c r="X96" s="153" t="s"/>
      <c r="Y96" s="153" t="s">
        <v>30</v>
      </c>
      <c r="Z96" s="145" t="s"/>
      <c r="AA96" s="146" t="n">
        <v>17990</v>
      </c>
      <c r="AB96" s="152" t="n">
        <v>17990</v>
      </c>
      <c r="AC96" s="148" t="n">
        <v>21490</v>
      </c>
      <c r="AD96" s="149" t="n">
        <v>15</v>
      </c>
      <c r="AE96" s="148" t="n">
        <v>15650</v>
      </c>
      <c r="AF96" s="149" t="n">
        <v>6</v>
      </c>
      <c r="AG96" s="148" t="n">
        <v>29990</v>
      </c>
      <c r="AH96" s="149" t="n">
        <v>7</v>
      </c>
      <c r="AI96" s="145" t="s"/>
      <c r="AJ96" s="153" t="s"/>
      <c r="AK96" s="153" t="s">
        <v>30</v>
      </c>
      <c r="AL96" s="145" t="s"/>
      <c r="AM96" s="146" t="n">
        <v>18490</v>
      </c>
      <c r="AN96" s="152" t="n">
        <v>18490</v>
      </c>
      <c r="AO96" s="143" t="s"/>
      <c r="AP96" s="83" t="n"/>
      <c r="AQ96" s="83" t="n"/>
      <c r="AR96" s="83">
        <f>+IF(IF(AN96="",AC96,AN96)-IF(AB96="",Q96,AB96)&lt;1000,"Error","")</f>
        <v/>
      </c>
      <c r="AS96" s="161">
        <f>IFERROR(IF(AV96&lt;=AU96,(AU96-AV96)+2000,0),0)</f>
        <v/>
      </c>
      <c r="AT96" s="161">
        <f>IFERROR(IF(AW96&lt;=AV96,(AV96-AW96)+1000,0),0)</f>
        <v/>
      </c>
      <c r="AU96" s="161">
        <f>IF(P96&lt;&gt;"",P96,O96)</f>
        <v/>
      </c>
      <c r="AV96" s="161">
        <f>IF(AB96&lt;&gt;"",AB96,AA96)</f>
        <v/>
      </c>
      <c r="AW96" s="161">
        <f>IF(AN96&lt;&gt;"",AN96,AM96)</f>
        <v/>
      </c>
    </row>
    <row customHeight="1" ht="12.95" r="97" s="172" spans="1:49">
      <c r="B97" s="5" t="s">
        <v>132</v>
      </c>
      <c r="C97" s="62" t="s">
        <v>77</v>
      </c>
      <c r="D97" s="63" t="n">
        <v>64</v>
      </c>
      <c r="E97" s="153" t="n">
        <v>6490</v>
      </c>
      <c r="F97" s="145" t="n">
        <v>1</v>
      </c>
      <c r="G97" s="153" t="n">
        <v>5650</v>
      </c>
      <c r="H97" s="145" t="n">
        <v>4</v>
      </c>
      <c r="I97" s="146" t="n">
        <v>6490</v>
      </c>
      <c r="J97" s="147" t="n">
        <v>2</v>
      </c>
      <c r="K97" s="148" t="s"/>
      <c r="L97" s="149" t="s"/>
      <c r="M97" s="148" t="s">
        <v>58</v>
      </c>
      <c r="N97" s="149" t="s"/>
      <c r="O97" s="148" t="n">
        <v>6990</v>
      </c>
      <c r="P97" s="149" t="n">
        <v>6990</v>
      </c>
      <c r="Q97" s="145" t="n">
        <v>9390</v>
      </c>
      <c r="R97" s="145" t="n">
        <v>1</v>
      </c>
      <c r="S97" s="153" t="n">
        <v>9450</v>
      </c>
      <c r="T97" s="145" t="n">
        <v>2</v>
      </c>
      <c r="U97" s="146" t="n">
        <v>0</v>
      </c>
      <c r="V97" s="147" t="n">
        <v>5</v>
      </c>
      <c r="W97" s="153" t="s"/>
      <c r="X97" s="153" t="s"/>
      <c r="Y97" s="153" t="s">
        <v>58</v>
      </c>
      <c r="Z97" s="145" t="s"/>
      <c r="AA97" s="146" t="n">
        <v>9990</v>
      </c>
      <c r="AB97" s="152" t="n">
        <v>9990</v>
      </c>
      <c r="AC97" s="148" t="n">
        <v>10990</v>
      </c>
      <c r="AD97" s="149" t="n">
        <v>6</v>
      </c>
      <c r="AE97" s="148" t="n">
        <v>10990</v>
      </c>
      <c r="AF97" s="149" t="n">
        <v>2</v>
      </c>
      <c r="AG97" s="148" t="n">
        <v>10990</v>
      </c>
      <c r="AH97" s="149" t="n">
        <v>5</v>
      </c>
      <c r="AI97" s="145" t="s"/>
      <c r="AJ97" s="153" t="s"/>
      <c r="AK97" s="153" t="s">
        <v>30</v>
      </c>
      <c r="AL97" s="145" t="s"/>
      <c r="AM97" s="146" t="n">
        <v>10990</v>
      </c>
      <c r="AN97" s="152" t="s"/>
      <c r="AO97" s="143" t="s"/>
      <c r="AP97" s="83" t="n"/>
      <c r="AQ97" s="83" t="n"/>
      <c r="AR97" s="83">
        <f>+IF(IF(AN97="",AC97,AN97)-IF(AB97="",Q97,AB97)&lt;1000,"Error","")</f>
        <v/>
      </c>
      <c r="AS97" s="161">
        <f>IFERROR(IF(AV97&lt;=AU97,(AU97-AV97)+2000,0),0)</f>
        <v/>
      </c>
      <c r="AT97" s="161">
        <f>IFERROR(IF(AW97&lt;=AV97,(AV97-AW97)+1000,0),0)</f>
        <v/>
      </c>
      <c r="AU97" s="161">
        <f>IF(P97&lt;&gt;"",P97,O97)</f>
        <v/>
      </c>
      <c r="AV97" s="161">
        <f>IF(AB97&lt;&gt;"",AB97,AA97)</f>
        <v/>
      </c>
      <c r="AW97" s="161">
        <f>IF(AN97&lt;&gt;"",AN97,AM97)</f>
        <v/>
      </c>
    </row>
    <row customHeight="1" ht="12.95" r="98" s="172" spans="1:49">
      <c r="B98" s="5" t="n"/>
      <c r="C98" s="62" t="n"/>
      <c r="D98" s="63" t="n"/>
      <c r="E98" s="84" t="n"/>
      <c r="F98" s="85" t="n"/>
      <c r="G98" s="81" t="n"/>
      <c r="H98" s="82" t="n"/>
      <c r="I98" s="81" t="n"/>
      <c r="J98" s="82" t="n"/>
      <c r="K98" s="82" t="n"/>
      <c r="L98" s="78" t="n"/>
      <c r="M98" s="78" t="n"/>
      <c r="N98" s="144" t="n"/>
      <c r="O98" s="79" t="n"/>
      <c r="P98" s="80" t="n"/>
      <c r="Q98" s="81" t="n"/>
      <c r="R98" s="82" t="n"/>
      <c r="S98" s="81" t="n"/>
      <c r="T98" s="82" t="n"/>
      <c r="U98" s="81" t="n"/>
      <c r="V98" s="82" t="n"/>
      <c r="W98" s="78" t="n"/>
      <c r="X98" s="78" t="n"/>
      <c r="Y98" s="78" t="n"/>
      <c r="Z98" s="144" t="n"/>
      <c r="AA98" s="79" t="n"/>
      <c r="AB98" s="80" t="n"/>
      <c r="AC98" s="81" t="n"/>
      <c r="AD98" s="82" t="n"/>
      <c r="AE98" s="81" t="n"/>
      <c r="AF98" s="82" t="n"/>
      <c r="AG98" s="81" t="n"/>
      <c r="AH98" s="82" t="n"/>
      <c r="AI98" s="144" t="n"/>
      <c r="AJ98" s="78" t="n"/>
      <c r="AK98" s="78" t="n"/>
      <c r="AL98" s="144" t="n"/>
      <c r="AM98" s="79" t="n"/>
      <c r="AN98" s="80" t="n"/>
      <c r="AP98" s="83" t="n"/>
      <c r="AS98" s="161">
        <f>IFERROR(IF(AV98&lt;=AU98,(AU98-AV98)+2000,0),0)</f>
        <v/>
      </c>
      <c r="AT98" s="161">
        <f>IFERROR(IF(AW98&lt;=AV98,(AV98-AW98)+1000,0),0)</f>
        <v/>
      </c>
      <c r="AU98" s="161">
        <f>IF(P98&lt;&gt;"",P98,O98)</f>
        <v/>
      </c>
      <c r="AV98" s="161">
        <f>IF(AB98&lt;&gt;"",AB98,AA98)</f>
        <v/>
      </c>
      <c r="AW98" s="161">
        <f>IF(AN98&lt;&gt;"",AN98,AM98)</f>
        <v/>
      </c>
    </row>
    <row customHeight="1" ht="12.95" r="99" s="172" spans="1:49">
      <c r="B99" s="5" t="n"/>
      <c r="C99" s="62" t="n"/>
      <c r="D99" s="63" t="n"/>
      <c r="E99" s="84" t="n"/>
      <c r="F99" s="85" t="n"/>
      <c r="G99" s="81" t="n"/>
      <c r="H99" s="82" t="n"/>
      <c r="I99" s="81" t="n"/>
      <c r="J99" s="82" t="n"/>
      <c r="K99" s="82" t="n"/>
      <c r="L99" s="78" t="n"/>
      <c r="M99" s="78" t="n"/>
      <c r="N99" s="144" t="n"/>
      <c r="O99" s="79" t="n"/>
      <c r="P99" s="80" t="n"/>
      <c r="Q99" s="81" t="n"/>
      <c r="R99" s="82" t="n"/>
      <c r="S99" s="81" t="n"/>
      <c r="T99" s="82" t="n"/>
      <c r="U99" s="81" t="n"/>
      <c r="V99" s="82" t="n"/>
      <c r="W99" s="78" t="n"/>
      <c r="X99" s="78" t="n"/>
      <c r="Y99" s="78" t="n"/>
      <c r="Z99" s="144" t="n"/>
      <c r="AA99" s="79" t="n"/>
      <c r="AB99" s="80" t="n"/>
      <c r="AC99" s="81" t="n"/>
      <c r="AD99" s="82" t="n"/>
      <c r="AE99" s="81" t="n"/>
      <c r="AF99" s="82" t="n"/>
      <c r="AG99" s="81" t="n"/>
      <c r="AH99" s="82" t="n"/>
      <c r="AI99" s="144" t="n"/>
      <c r="AJ99" s="78" t="n"/>
      <c r="AK99" s="78" t="n"/>
      <c r="AL99" s="144" t="n"/>
      <c r="AM99" s="79" t="n"/>
      <c r="AN99" s="80" t="n"/>
      <c r="AP99" s="83" t="n"/>
      <c r="AS99" s="161">
        <f>IFERROR(IF(AV99&lt;=AU99,(AU99-AV99)+2000,0),0)</f>
        <v/>
      </c>
      <c r="AT99" s="161">
        <f>IFERROR(IF(AW99&lt;=AV99,(AV99-AW99)+1000,0),0)</f>
        <v/>
      </c>
      <c r="AU99" s="161">
        <f>IF(P99&lt;&gt;"",P99,O99)</f>
        <v/>
      </c>
      <c r="AV99" s="161">
        <f>IF(AB99&lt;&gt;"",AB99,AA99)</f>
        <v/>
      </c>
      <c r="AW99" s="161">
        <f>IF(AN99&lt;&gt;"",AN99,AM99)</f>
        <v/>
      </c>
    </row>
    <row customHeight="1" ht="12.95" r="100" s="172" spans="1:49">
      <c r="B100" s="5" t="n"/>
      <c r="C100" s="62" t="n"/>
      <c r="D100" s="63" t="n"/>
      <c r="E100" s="84" t="n"/>
      <c r="F100" s="85" t="n"/>
      <c r="G100" s="81" t="n"/>
      <c r="H100" s="82" t="n"/>
      <c r="I100" s="81" t="n"/>
      <c r="J100" s="82" t="n"/>
      <c r="K100" s="82" t="n"/>
      <c r="L100" s="78" t="n"/>
      <c r="M100" s="78" t="n"/>
      <c r="N100" s="144" t="n"/>
      <c r="O100" s="79" t="n"/>
      <c r="P100" s="80" t="n"/>
      <c r="Q100" s="81" t="n"/>
      <c r="R100" s="82" t="n"/>
      <c r="S100" s="81" t="n"/>
      <c r="T100" s="82" t="n"/>
      <c r="U100" s="81" t="n"/>
      <c r="V100" s="82" t="n"/>
      <c r="W100" s="78" t="n"/>
      <c r="X100" s="78" t="n"/>
      <c r="Y100" s="78" t="n"/>
      <c r="Z100" s="144" t="n"/>
      <c r="AA100" s="79" t="n"/>
      <c r="AB100" s="80" t="n"/>
      <c r="AC100" s="81" t="n"/>
      <c r="AD100" s="82" t="n"/>
      <c r="AE100" s="81" t="n"/>
      <c r="AF100" s="82" t="n"/>
      <c r="AG100" s="81" t="n"/>
      <c r="AH100" s="82" t="n"/>
      <c r="AI100" s="144" t="n"/>
      <c r="AJ100" s="78" t="n"/>
      <c r="AK100" s="78" t="n"/>
      <c r="AL100" s="144" t="n"/>
      <c r="AM100" s="79" t="n"/>
      <c r="AN100" s="80" t="n"/>
      <c r="AP100" s="83" t="n"/>
      <c r="AS100" s="161">
        <f>IFERROR(IF(AV100&lt;=AU100,(AU100-AV100)+2000,0),0)</f>
        <v/>
      </c>
      <c r="AT100" s="161">
        <f>IFERROR(IF(AW100&lt;=AV100,(AV100-AW100)+1000,0),0)</f>
        <v/>
      </c>
      <c r="AU100" s="161">
        <f>IF(P100&lt;&gt;"",P100,O100)</f>
        <v/>
      </c>
      <c r="AV100" s="161">
        <f>IF(AB100&lt;&gt;"",AB100,AA100)</f>
        <v/>
      </c>
      <c r="AW100" s="161">
        <f>IF(AN100&lt;&gt;"",AN100,AM100)</f>
        <v/>
      </c>
    </row>
    <row customHeight="1" ht="12.95" r="101" s="172" spans="1:49">
      <c r="B101" s="5" t="n"/>
      <c r="C101" s="62" t="n"/>
      <c r="D101" s="63" t="n"/>
      <c r="E101" s="84" t="n"/>
      <c r="F101" s="85" t="n"/>
      <c r="G101" s="81" t="n"/>
      <c r="H101" s="82" t="n"/>
      <c r="I101" s="81" t="n"/>
      <c r="J101" s="82" t="n"/>
      <c r="K101" s="82" t="n"/>
      <c r="L101" s="78" t="n"/>
      <c r="M101" s="78" t="n"/>
      <c r="N101" s="144" t="n"/>
      <c r="O101" s="79" t="n"/>
      <c r="P101" s="80" t="n"/>
      <c r="Q101" s="81" t="n"/>
      <c r="R101" s="82" t="n"/>
      <c r="S101" s="81" t="n"/>
      <c r="T101" s="82" t="n"/>
      <c r="U101" s="81" t="n"/>
      <c r="V101" s="82" t="n"/>
      <c r="W101" s="78" t="n"/>
      <c r="X101" s="78" t="n"/>
      <c r="Y101" s="78" t="n"/>
      <c r="Z101" s="144" t="n"/>
      <c r="AA101" s="79" t="n"/>
      <c r="AB101" s="80" t="n"/>
      <c r="AC101" s="81" t="n"/>
      <c r="AD101" s="82" t="n"/>
      <c r="AE101" s="81" t="n"/>
      <c r="AF101" s="82" t="n"/>
      <c r="AG101" s="81" t="n"/>
      <c r="AH101" s="82" t="n"/>
      <c r="AI101" s="144" t="n"/>
      <c r="AJ101" s="78" t="n"/>
      <c r="AK101" s="78" t="n"/>
      <c r="AL101" s="144" t="n"/>
      <c r="AM101" s="79" t="n"/>
      <c r="AN101" s="80" t="n"/>
      <c r="AP101" s="83" t="n"/>
      <c r="AS101" s="161">
        <f>IFERROR(IF(AV101&lt;=AU101,(AU101-AV101)+2000,0),0)</f>
        <v/>
      </c>
      <c r="AT101" s="161">
        <f>IFERROR(IF(AW101&lt;=AV101,(AV101-AW101)+1000,0),0)</f>
        <v/>
      </c>
      <c r="AU101" s="161">
        <f>IF(P101&lt;&gt;"",P101,O101)</f>
        <v/>
      </c>
      <c r="AV101" s="161">
        <f>IF(AB101&lt;&gt;"",AB101,AA101)</f>
        <v/>
      </c>
      <c r="AW101" s="161">
        <f>IF(AN101&lt;&gt;"",AN101,AM101)</f>
        <v/>
      </c>
    </row>
    <row customHeight="1" ht="12.95" r="102" s="172" spans="1:49">
      <c r="B102" s="5" t="n"/>
      <c r="C102" s="62" t="n"/>
      <c r="D102" s="63" t="n"/>
      <c r="E102" s="84" t="n"/>
      <c r="F102" s="85" t="n"/>
      <c r="G102" s="81" t="n"/>
      <c r="H102" s="82" t="n"/>
      <c r="I102" s="81" t="n"/>
      <c r="J102" s="82" t="n"/>
      <c r="K102" s="82" t="n"/>
      <c r="L102" s="78" t="n"/>
      <c r="M102" s="78" t="n"/>
      <c r="N102" s="144" t="n"/>
      <c r="O102" s="79" t="n"/>
      <c r="P102" s="80" t="n"/>
      <c r="Q102" s="81" t="n"/>
      <c r="R102" s="82" t="n"/>
      <c r="S102" s="81" t="n"/>
      <c r="T102" s="82" t="n"/>
      <c r="U102" s="81" t="n"/>
      <c r="V102" s="82" t="n"/>
      <c r="W102" s="78" t="n"/>
      <c r="X102" s="78" t="n"/>
      <c r="Y102" s="78" t="n"/>
      <c r="Z102" s="144" t="n"/>
      <c r="AA102" s="79" t="n"/>
      <c r="AB102" s="80" t="n"/>
      <c r="AC102" s="81" t="n"/>
      <c r="AD102" s="82" t="n"/>
      <c r="AE102" s="81" t="n"/>
      <c r="AF102" s="82" t="n"/>
      <c r="AG102" s="81" t="n"/>
      <c r="AH102" s="82" t="n"/>
      <c r="AI102" s="144" t="n"/>
      <c r="AJ102" s="78" t="n"/>
      <c r="AK102" s="78" t="n"/>
      <c r="AL102" s="144" t="n"/>
      <c r="AM102" s="79" t="n"/>
      <c r="AN102" s="80" t="n"/>
      <c r="AP102" s="83" t="n"/>
      <c r="AS102" s="161">
        <f>IFERROR(IF(AV102&lt;=AU102,(AU102-AV102)+2000,0),0)</f>
        <v/>
      </c>
      <c r="AT102" s="161">
        <f>IFERROR(IF(AW102&lt;=AV102,(AV102-AW102)+1000,0),0)</f>
        <v/>
      </c>
      <c r="AU102" s="161">
        <f>IF(P102&lt;&gt;"",P102,O102)</f>
        <v/>
      </c>
      <c r="AV102" s="161">
        <f>IF(AB102&lt;&gt;"",AB102,AA102)</f>
        <v/>
      </c>
      <c r="AW102" s="161">
        <f>IF(AN102&lt;&gt;"",AN102,AM102)</f>
        <v/>
      </c>
    </row>
    <row customHeight="1" ht="12.95" r="103" s="172" spans="1:49">
      <c r="B103" s="5" t="n"/>
      <c r="C103" s="62" t="n"/>
      <c r="D103" s="63" t="n"/>
      <c r="E103" s="84" t="n"/>
      <c r="F103" s="85" t="n"/>
      <c r="G103" s="81" t="n"/>
      <c r="H103" s="82" t="n"/>
      <c r="I103" s="81" t="n"/>
      <c r="J103" s="82" t="n"/>
      <c r="K103" s="82" t="n"/>
      <c r="L103" s="78" t="n"/>
      <c r="M103" s="78" t="n"/>
      <c r="N103" s="144" t="n"/>
      <c r="O103" s="79" t="n"/>
      <c r="P103" s="80" t="n"/>
      <c r="Q103" s="81" t="n"/>
      <c r="R103" s="82" t="n"/>
      <c r="S103" s="81" t="n"/>
      <c r="T103" s="82" t="n"/>
      <c r="U103" s="81" t="n"/>
      <c r="V103" s="82" t="n"/>
      <c r="W103" s="78" t="n"/>
      <c r="X103" s="78" t="n"/>
      <c r="Y103" s="78" t="n"/>
      <c r="Z103" s="144" t="n"/>
      <c r="AA103" s="79" t="n"/>
      <c r="AB103" s="80" t="n"/>
      <c r="AC103" s="81" t="n"/>
      <c r="AD103" s="82" t="n"/>
      <c r="AE103" s="81" t="n"/>
      <c r="AF103" s="82" t="n"/>
      <c r="AG103" s="81" t="n"/>
      <c r="AH103" s="82" t="n"/>
      <c r="AI103" s="144" t="n"/>
      <c r="AJ103" s="78" t="n"/>
      <c r="AK103" s="78" t="n"/>
      <c r="AL103" s="144" t="n"/>
      <c r="AM103" s="79" t="n"/>
      <c r="AN103" s="80" t="n"/>
      <c r="AP103" s="83" t="n"/>
      <c r="AS103" s="161">
        <f>IFERROR(IF(AV103&lt;=AU103,(AU103-AV103)+2000,0),0)</f>
        <v/>
      </c>
      <c r="AT103" s="161">
        <f>IFERROR(IF(AW103&lt;=AV103,(AV103-AW103)+1000,0),0)</f>
        <v/>
      </c>
      <c r="AU103" s="161">
        <f>IF(P103&lt;&gt;"",P103,O103)</f>
        <v/>
      </c>
      <c r="AV103" s="161">
        <f>IF(AB103&lt;&gt;"",AB103,AA103)</f>
        <v/>
      </c>
      <c r="AW103" s="161">
        <f>IF(AN103&lt;&gt;"",AN103,AM103)</f>
        <v/>
      </c>
    </row>
    <row customHeight="1" ht="12.95" r="104" s="172" spans="1:49">
      <c r="B104" s="5" t="n"/>
      <c r="C104" s="62" t="n"/>
      <c r="D104" s="63" t="n"/>
      <c r="E104" s="84" t="n"/>
      <c r="F104" s="85" t="n"/>
      <c r="G104" s="81" t="n"/>
      <c r="H104" s="82" t="n"/>
      <c r="I104" s="81" t="n"/>
      <c r="J104" s="82" t="n"/>
      <c r="K104" s="82" t="n"/>
      <c r="L104" s="78" t="n"/>
      <c r="M104" s="78" t="n"/>
      <c r="N104" s="144" t="n"/>
      <c r="O104" s="79" t="n"/>
      <c r="P104" s="80" t="n"/>
      <c r="Q104" s="81" t="n"/>
      <c r="R104" s="82" t="n"/>
      <c r="S104" s="81" t="n"/>
      <c r="T104" s="82" t="n"/>
      <c r="U104" s="81" t="n"/>
      <c r="V104" s="82" t="n"/>
      <c r="W104" s="78" t="n"/>
      <c r="X104" s="78" t="n"/>
      <c r="Y104" s="78" t="n"/>
      <c r="Z104" s="144" t="n"/>
      <c r="AA104" s="79" t="n"/>
      <c r="AB104" s="80" t="n"/>
      <c r="AC104" s="81" t="n"/>
      <c r="AD104" s="82" t="n"/>
      <c r="AE104" s="81" t="n"/>
      <c r="AF104" s="82" t="n"/>
      <c r="AG104" s="81" t="n"/>
      <c r="AH104" s="82" t="n"/>
      <c r="AI104" s="144" t="n"/>
      <c r="AJ104" s="78" t="n"/>
      <c r="AK104" s="78" t="n"/>
      <c r="AL104" s="144" t="n"/>
      <c r="AM104" s="79" t="n"/>
      <c r="AN104" s="80" t="n"/>
      <c r="AP104" s="83" t="n"/>
      <c r="AS104" s="161">
        <f>IFERROR(IF(AV104&lt;=AU104,(AU104-AV104)+2000,0),0)</f>
        <v/>
      </c>
      <c r="AT104" s="161">
        <f>IFERROR(IF(AW104&lt;=AV104,(AV104-AW104)+1000,0),0)</f>
        <v/>
      </c>
      <c r="AU104" s="161">
        <f>IF(P104&lt;&gt;"",P104,O104)</f>
        <v/>
      </c>
      <c r="AV104" s="161">
        <f>IF(AB104&lt;&gt;"",AB104,AA104)</f>
        <v/>
      </c>
      <c r="AW104" s="161">
        <f>IF(AN104&lt;&gt;"",AN104,AM104)</f>
        <v/>
      </c>
    </row>
    <row customHeight="1" ht="12.95" r="105" s="172" spans="1:49">
      <c r="B105" s="5" t="n"/>
      <c r="C105" s="62" t="n"/>
      <c r="D105" s="63" t="n"/>
      <c r="E105" s="84" t="n"/>
      <c r="F105" s="85" t="n"/>
      <c r="G105" s="81" t="n"/>
      <c r="H105" s="82" t="n"/>
      <c r="I105" s="81" t="n"/>
      <c r="J105" s="82" t="n"/>
      <c r="K105" s="82" t="n"/>
      <c r="L105" s="78" t="n"/>
      <c r="M105" s="78" t="n"/>
      <c r="N105" s="144" t="n"/>
      <c r="O105" s="79" t="n"/>
      <c r="P105" s="80" t="n"/>
      <c r="Q105" s="81" t="n"/>
      <c r="R105" s="82" t="n"/>
      <c r="S105" s="81" t="n"/>
      <c r="T105" s="82" t="n"/>
      <c r="U105" s="81" t="n"/>
      <c r="V105" s="82" t="n"/>
      <c r="W105" s="78" t="n"/>
      <c r="X105" s="78" t="n"/>
      <c r="Y105" s="78" t="n"/>
      <c r="Z105" s="144" t="n"/>
      <c r="AA105" s="79" t="n"/>
      <c r="AB105" s="80" t="n"/>
      <c r="AC105" s="81" t="n"/>
      <c r="AD105" s="82" t="n"/>
      <c r="AE105" s="81" t="n"/>
      <c r="AF105" s="82" t="n"/>
      <c r="AG105" s="81" t="n"/>
      <c r="AH105" s="82" t="n"/>
      <c r="AI105" s="144" t="n"/>
      <c r="AJ105" s="78" t="n"/>
      <c r="AK105" s="78" t="n"/>
      <c r="AL105" s="144" t="n"/>
      <c r="AM105" s="79" t="n"/>
      <c r="AN105" s="80" t="n"/>
      <c r="AP105" s="83" t="n"/>
      <c r="AS105" s="161">
        <f>IFERROR(IF(AV105&lt;=AU105,(AU105-AV105)+2000,0),0)</f>
        <v/>
      </c>
      <c r="AT105" s="161">
        <f>IFERROR(IF(AW105&lt;=AV105,(AV105-AW105)+1000,0),0)</f>
        <v/>
      </c>
      <c r="AU105" s="161">
        <f>IF(P105&lt;&gt;"",P105,O105)</f>
        <v/>
      </c>
      <c r="AV105" s="161">
        <f>IF(AB105&lt;&gt;"",AB105,AA105)</f>
        <v/>
      </c>
      <c r="AW105" s="161">
        <f>IF(AN105&lt;&gt;"",AN105,AM105)</f>
        <v/>
      </c>
    </row>
    <row customHeight="1" ht="12.95" r="106" s="172" spans="1:49">
      <c r="B106" s="5" t="n"/>
      <c r="C106" s="62" t="n"/>
      <c r="D106" s="63" t="n"/>
      <c r="E106" s="84" t="n"/>
      <c r="F106" s="85" t="n"/>
      <c r="G106" s="81" t="n"/>
      <c r="H106" s="82" t="n"/>
      <c r="I106" s="81" t="n"/>
      <c r="J106" s="82" t="n"/>
      <c r="K106" s="82" t="n"/>
      <c r="L106" s="78" t="n"/>
      <c r="M106" s="78" t="n"/>
      <c r="N106" s="144" t="n"/>
      <c r="O106" s="79" t="n"/>
      <c r="P106" s="80" t="n"/>
      <c r="Q106" s="81" t="n"/>
      <c r="R106" s="82" t="n"/>
      <c r="S106" s="81" t="n"/>
      <c r="T106" s="82" t="n"/>
      <c r="U106" s="81" t="n"/>
      <c r="V106" s="82" t="n"/>
      <c r="W106" s="78" t="n"/>
      <c r="X106" s="78" t="n"/>
      <c r="Y106" s="78" t="n"/>
      <c r="Z106" s="144" t="n"/>
      <c r="AA106" s="79" t="n"/>
      <c r="AB106" s="80" t="n"/>
      <c r="AC106" s="81" t="n"/>
      <c r="AD106" s="82" t="n"/>
      <c r="AE106" s="81" t="n"/>
      <c r="AF106" s="82" t="n"/>
      <c r="AG106" s="81" t="n"/>
      <c r="AH106" s="82" t="n"/>
      <c r="AI106" s="144" t="n"/>
      <c r="AJ106" s="78" t="n"/>
      <c r="AK106" s="78" t="n"/>
      <c r="AL106" s="144" t="n"/>
      <c r="AM106" s="79" t="n"/>
      <c r="AN106" s="80" t="n"/>
      <c r="AP106" s="83" t="n"/>
      <c r="AS106" s="161">
        <f>IFERROR(IF(AV106&lt;=AU106,(AU106-AV106)+2000,0),0)</f>
        <v/>
      </c>
      <c r="AT106" s="161">
        <f>IFERROR(IF(AW106&lt;=AV106,(AV106-AW106)+1000,0),0)</f>
        <v/>
      </c>
      <c r="AU106" s="161">
        <f>IF(P106&lt;&gt;"",P106,O106)</f>
        <v/>
      </c>
      <c r="AV106" s="161">
        <f>IF(AB106&lt;&gt;"",AB106,AA106)</f>
        <v/>
      </c>
      <c r="AW106" s="161">
        <f>IF(AN106&lt;&gt;"",AN106,AM106)</f>
        <v/>
      </c>
    </row>
    <row customHeight="1" ht="12.95" r="107" s="172" spans="1:49">
      <c r="B107" s="5" t="n"/>
      <c r="C107" s="62" t="n"/>
      <c r="D107" s="63" t="n"/>
      <c r="E107" s="84" t="n"/>
      <c r="F107" s="85" t="n"/>
      <c r="G107" s="81" t="n"/>
      <c r="H107" s="82" t="n"/>
      <c r="I107" s="81" t="n"/>
      <c r="J107" s="82" t="n"/>
      <c r="K107" s="82" t="n"/>
      <c r="L107" s="78" t="n"/>
      <c r="M107" s="78" t="n"/>
      <c r="N107" s="144" t="n"/>
      <c r="O107" s="79" t="n"/>
      <c r="P107" s="80" t="n"/>
      <c r="Q107" s="81" t="n"/>
      <c r="R107" s="82" t="n"/>
      <c r="S107" s="81" t="n"/>
      <c r="T107" s="82" t="n"/>
      <c r="U107" s="81" t="n"/>
      <c r="V107" s="82" t="n"/>
      <c r="W107" s="78" t="n"/>
      <c r="X107" s="78" t="n"/>
      <c r="Y107" s="78" t="n"/>
      <c r="Z107" s="144" t="n"/>
      <c r="AA107" s="79" t="n"/>
      <c r="AB107" s="80" t="n"/>
      <c r="AC107" s="81" t="n"/>
      <c r="AD107" s="82" t="n"/>
      <c r="AE107" s="81" t="n"/>
      <c r="AF107" s="82" t="n"/>
      <c r="AG107" s="81" t="n"/>
      <c r="AH107" s="82" t="n"/>
      <c r="AI107" s="144" t="n"/>
      <c r="AJ107" s="78" t="n"/>
      <c r="AK107" s="78" t="n"/>
      <c r="AL107" s="144" t="n"/>
      <c r="AM107" s="79" t="n"/>
      <c r="AN107" s="80" t="n"/>
      <c r="AP107" s="83" t="n"/>
      <c r="AS107" s="161">
        <f>IFERROR(IF(AV107&lt;=AU107,(AU107-AV107)+2000,0),0)</f>
        <v/>
      </c>
      <c r="AT107" s="161">
        <f>IFERROR(IF(AW107&lt;=AV107,(AV107-AW107)+1000,0),0)</f>
        <v/>
      </c>
      <c r="AU107" s="161">
        <f>IF(P107&lt;&gt;"",P107,O107)</f>
        <v/>
      </c>
      <c r="AV107" s="161">
        <f>IF(AB107&lt;&gt;"",AB107,AA107)</f>
        <v/>
      </c>
      <c r="AW107" s="161">
        <f>IF(AN107&lt;&gt;"",AN107,AM107)</f>
        <v/>
      </c>
    </row>
    <row customHeight="1" ht="12.95" r="108" s="172" spans="1:49">
      <c r="B108" s="5" t="n"/>
      <c r="C108" s="62" t="n"/>
      <c r="D108" s="63" t="n"/>
      <c r="E108" s="84" t="n"/>
      <c r="F108" s="85" t="n"/>
      <c r="G108" s="81" t="n"/>
      <c r="H108" s="82" t="n"/>
      <c r="I108" s="81" t="n"/>
      <c r="J108" s="82" t="n"/>
      <c r="K108" s="82" t="n"/>
      <c r="L108" s="78" t="n"/>
      <c r="M108" s="78" t="n"/>
      <c r="N108" s="144" t="n"/>
      <c r="O108" s="79" t="n"/>
      <c r="P108" s="80" t="n"/>
      <c r="Q108" s="81" t="n"/>
      <c r="R108" s="82" t="n"/>
      <c r="S108" s="81" t="n"/>
      <c r="T108" s="82" t="n"/>
      <c r="U108" s="81" t="n"/>
      <c r="V108" s="82" t="n"/>
      <c r="W108" s="78" t="n"/>
      <c r="X108" s="78" t="n"/>
      <c r="Y108" s="78" t="n"/>
      <c r="Z108" s="144" t="n"/>
      <c r="AA108" s="79" t="n"/>
      <c r="AB108" s="80" t="n"/>
      <c r="AC108" s="81" t="n"/>
      <c r="AD108" s="82" t="n"/>
      <c r="AE108" s="81" t="n"/>
      <c r="AF108" s="82" t="n"/>
      <c r="AG108" s="81" t="n"/>
      <c r="AH108" s="82" t="n"/>
      <c r="AI108" s="144" t="n"/>
      <c r="AJ108" s="78" t="n"/>
      <c r="AK108" s="78" t="n"/>
      <c r="AL108" s="144" t="n"/>
      <c r="AM108" s="79" t="n"/>
      <c r="AN108" s="80" t="n"/>
      <c r="AP108" s="83" t="n"/>
      <c r="AS108" s="161">
        <f>IFERROR(IF(AV108&lt;=AU108,(AU108-AV108)+2000,0),0)</f>
        <v/>
      </c>
      <c r="AT108" s="161">
        <f>IFERROR(IF(AW108&lt;=AV108,(AV108-AW108)+1000,0),0)</f>
        <v/>
      </c>
      <c r="AU108" s="161">
        <f>IF(P108&lt;&gt;"",P108,O108)</f>
        <v/>
      </c>
      <c r="AV108" s="161">
        <f>IF(AB108&lt;&gt;"",AB108,AA108)</f>
        <v/>
      </c>
      <c r="AW108" s="161">
        <f>IF(AN108&lt;&gt;"",AN108,AM108)</f>
        <v/>
      </c>
    </row>
    <row customHeight="1" ht="12.95" r="109" s="172" spans="1:49">
      <c r="B109" s="5" t="n"/>
      <c r="C109" s="62" t="n"/>
      <c r="D109" s="63" t="n"/>
      <c r="E109" s="84" t="n"/>
      <c r="F109" s="85" t="n"/>
      <c r="G109" s="81" t="n"/>
      <c r="H109" s="82" t="n"/>
      <c r="I109" s="81" t="n"/>
      <c r="J109" s="82" t="n"/>
      <c r="K109" s="82" t="n"/>
      <c r="L109" s="78" t="n"/>
      <c r="M109" s="78" t="n"/>
      <c r="N109" s="144" t="n"/>
      <c r="O109" s="79" t="n"/>
      <c r="P109" s="80" t="n"/>
      <c r="Q109" s="81" t="n"/>
      <c r="R109" s="82" t="n"/>
      <c r="S109" s="81" t="n"/>
      <c r="T109" s="82" t="n"/>
      <c r="U109" s="81" t="n"/>
      <c r="V109" s="82" t="n"/>
      <c r="W109" s="78" t="n"/>
      <c r="X109" s="78" t="n"/>
      <c r="Y109" s="78" t="n"/>
      <c r="Z109" s="144" t="n"/>
      <c r="AA109" s="79" t="n"/>
      <c r="AB109" s="80" t="n"/>
      <c r="AC109" s="81" t="n"/>
      <c r="AD109" s="82" t="n"/>
      <c r="AE109" s="81" t="n"/>
      <c r="AF109" s="82" t="n"/>
      <c r="AG109" s="81" t="n"/>
      <c r="AH109" s="82" t="n"/>
      <c r="AI109" s="144" t="n"/>
      <c r="AJ109" s="78" t="n"/>
      <c r="AK109" s="78" t="n"/>
      <c r="AL109" s="144" t="n"/>
      <c r="AM109" s="79" t="n"/>
      <c r="AN109" s="80" t="n"/>
      <c r="AP109" s="83" t="n"/>
      <c r="AS109" s="161">
        <f>IFERROR(IF(AV109&lt;=AU109,(AU109-AV109)+2000,0),0)</f>
        <v/>
      </c>
      <c r="AT109" s="161">
        <f>IFERROR(IF(AW109&lt;=AV109,(AV109-AW109)+1000,0),0)</f>
        <v/>
      </c>
      <c r="AU109" s="161">
        <f>IF(P109&lt;&gt;"",P109,O109)</f>
        <v/>
      </c>
      <c r="AV109" s="161">
        <f>IF(AB109&lt;&gt;"",AB109,AA109)</f>
        <v/>
      </c>
      <c r="AW109" s="161">
        <f>IF(AN109&lt;&gt;"",AN109,AM109)</f>
        <v/>
      </c>
    </row>
    <row customHeight="1" ht="12.95" r="110" s="172" spans="1:49">
      <c r="B110" s="5" t="n"/>
      <c r="C110" s="62" t="n"/>
      <c r="D110" s="63" t="n"/>
      <c r="E110" s="84" t="n"/>
      <c r="F110" s="85" t="n"/>
      <c r="G110" s="81" t="n"/>
      <c r="H110" s="82" t="n"/>
      <c r="I110" s="81" t="n"/>
      <c r="J110" s="82" t="n"/>
      <c r="K110" s="82" t="n"/>
      <c r="L110" s="78" t="n"/>
      <c r="M110" s="78" t="n"/>
      <c r="N110" s="144" t="n"/>
      <c r="O110" s="79" t="n"/>
      <c r="P110" s="80" t="n"/>
      <c r="Q110" s="81" t="n"/>
      <c r="R110" s="82" t="n"/>
      <c r="S110" s="81" t="n"/>
      <c r="T110" s="82" t="n"/>
      <c r="U110" s="81" t="n"/>
      <c r="V110" s="82" t="n"/>
      <c r="W110" s="78" t="n"/>
      <c r="X110" s="78" t="n"/>
      <c r="Y110" s="78" t="n"/>
      <c r="Z110" s="144" t="n"/>
      <c r="AA110" s="79" t="n"/>
      <c r="AB110" s="80" t="n"/>
      <c r="AC110" s="81" t="n"/>
      <c r="AD110" s="82" t="n"/>
      <c r="AE110" s="81" t="n"/>
      <c r="AF110" s="82" t="n"/>
      <c r="AG110" s="81" t="n"/>
      <c r="AH110" s="82" t="n"/>
      <c r="AI110" s="144" t="n"/>
      <c r="AJ110" s="78" t="n"/>
      <c r="AK110" s="78" t="n"/>
      <c r="AL110" s="144" t="n"/>
      <c r="AM110" s="79" t="n"/>
      <c r="AN110" s="80" t="n"/>
      <c r="AP110" s="83" t="n"/>
      <c r="AS110" s="161">
        <f>IFERROR(IF(AV110&lt;=AU110,(AU110-AV110)+2000,0),0)</f>
        <v/>
      </c>
      <c r="AT110" s="161">
        <f>IFERROR(IF(AW110&lt;=AV110,(AV110-AW110)+1000,0),0)</f>
        <v/>
      </c>
      <c r="AU110" s="161">
        <f>IF(P110&lt;&gt;"",P110,O110)</f>
        <v/>
      </c>
      <c r="AV110" s="161">
        <f>IF(AB110&lt;&gt;"",AB110,AA110)</f>
        <v/>
      </c>
      <c r="AW110" s="161">
        <f>IF(AN110&lt;&gt;"",AN110,AM110)</f>
        <v/>
      </c>
    </row>
    <row customHeight="1" ht="12.95" r="111" s="172" spans="1:49">
      <c r="B111" s="5" t="n"/>
      <c r="C111" s="62" t="n"/>
      <c r="D111" s="63" t="n"/>
      <c r="E111" s="84" t="n"/>
      <c r="F111" s="85" t="n"/>
      <c r="G111" s="81" t="n"/>
      <c r="H111" s="82" t="n"/>
      <c r="I111" s="81" t="n"/>
      <c r="J111" s="82" t="n"/>
      <c r="K111" s="82" t="n"/>
      <c r="L111" s="78" t="n"/>
      <c r="M111" s="78" t="n"/>
      <c r="N111" s="144" t="n"/>
      <c r="O111" s="79" t="n"/>
      <c r="P111" s="80" t="n"/>
      <c r="Q111" s="81" t="n"/>
      <c r="R111" s="82" t="n"/>
      <c r="S111" s="81" t="n"/>
      <c r="T111" s="82" t="n"/>
      <c r="U111" s="81" t="n"/>
      <c r="V111" s="82" t="n"/>
      <c r="W111" s="78" t="n"/>
      <c r="X111" s="78" t="n"/>
      <c r="Y111" s="78" t="n"/>
      <c r="Z111" s="144" t="n"/>
      <c r="AA111" s="79" t="n"/>
      <c r="AB111" s="80" t="n"/>
      <c r="AC111" s="81" t="n"/>
      <c r="AD111" s="82" t="n"/>
      <c r="AE111" s="81" t="n"/>
      <c r="AF111" s="82" t="n"/>
      <c r="AG111" s="81" t="n"/>
      <c r="AH111" s="82" t="n"/>
      <c r="AI111" s="144" t="n"/>
      <c r="AJ111" s="78" t="n"/>
      <c r="AK111" s="78" t="n"/>
      <c r="AL111" s="144" t="n"/>
      <c r="AM111" s="79" t="n"/>
      <c r="AN111" s="80" t="n"/>
      <c r="AP111" s="83" t="n"/>
      <c r="AS111" s="161">
        <f>IFERROR(IF(AV111&lt;=AU111,(AU111-AV111)+2000,0),0)</f>
        <v/>
      </c>
      <c r="AT111" s="161">
        <f>IFERROR(IF(AW111&lt;=AV111,(AV111-AW111)+1000,0),0)</f>
        <v/>
      </c>
      <c r="AU111" s="161">
        <f>IF(P111&lt;&gt;"",P111,O111)</f>
        <v/>
      </c>
      <c r="AV111" s="161">
        <f>IF(AB111&lt;&gt;"",AB111,AA111)</f>
        <v/>
      </c>
      <c r="AW111" s="161">
        <f>IF(AN111&lt;&gt;"",AN111,AM111)</f>
        <v/>
      </c>
    </row>
    <row customHeight="1" ht="12.95" r="112" s="172" spans="1:49">
      <c r="B112" s="5" t="n"/>
      <c r="C112" s="62" t="n"/>
      <c r="D112" s="63" t="n"/>
      <c r="E112" s="84" t="n"/>
      <c r="F112" s="85" t="n"/>
      <c r="G112" s="81" t="n"/>
      <c r="H112" s="82" t="n"/>
      <c r="I112" s="81" t="n"/>
      <c r="J112" s="82" t="n"/>
      <c r="K112" s="82" t="n"/>
      <c r="L112" s="78" t="n"/>
      <c r="M112" s="78" t="n"/>
      <c r="N112" s="144" t="n"/>
      <c r="O112" s="79" t="n"/>
      <c r="P112" s="80" t="n"/>
      <c r="Q112" s="81" t="n"/>
      <c r="R112" s="82" t="n"/>
      <c r="S112" s="81" t="n"/>
      <c r="T112" s="82" t="n"/>
      <c r="U112" s="81" t="n"/>
      <c r="V112" s="82" t="n"/>
      <c r="W112" s="78" t="n"/>
      <c r="X112" s="78" t="n"/>
      <c r="Y112" s="78" t="n"/>
      <c r="Z112" s="144" t="n"/>
      <c r="AA112" s="79" t="n"/>
      <c r="AB112" s="80" t="n"/>
      <c r="AC112" s="81" t="n"/>
      <c r="AD112" s="82" t="n"/>
      <c r="AE112" s="81" t="n"/>
      <c r="AF112" s="82" t="n"/>
      <c r="AG112" s="81" t="n"/>
      <c r="AH112" s="82" t="n"/>
      <c r="AI112" s="144" t="n"/>
      <c r="AJ112" s="78" t="n"/>
      <c r="AK112" s="78" t="n"/>
      <c r="AL112" s="144" t="n"/>
      <c r="AM112" s="79" t="n"/>
      <c r="AN112" s="80" t="n"/>
      <c r="AP112" s="83" t="n"/>
      <c r="AS112" s="161">
        <f>IFERROR(IF(AV112&lt;=AU112,(AU112-AV112)+2000,0),0)</f>
        <v/>
      </c>
      <c r="AT112" s="161">
        <f>IFERROR(IF(AW112&lt;=AV112,(AV112-AW112)+1000,0),0)</f>
        <v/>
      </c>
      <c r="AU112" s="161">
        <f>IF(P112&lt;&gt;"",P112,O112)</f>
        <v/>
      </c>
      <c r="AV112" s="161">
        <f>IF(AB112&lt;&gt;"",AB112,AA112)</f>
        <v/>
      </c>
      <c r="AW112" s="161">
        <f>IF(AN112&lt;&gt;"",AN112,AM112)</f>
        <v/>
      </c>
    </row>
    <row customHeight="1" ht="12.95" r="113" s="172" spans="1:49">
      <c r="B113" s="5" t="n"/>
      <c r="C113" s="62" t="n"/>
      <c r="D113" s="63" t="n"/>
      <c r="E113" s="84" t="n"/>
      <c r="F113" s="85" t="n"/>
      <c r="G113" s="81" t="n"/>
      <c r="H113" s="82" t="n"/>
      <c r="I113" s="81" t="n"/>
      <c r="J113" s="82" t="n"/>
      <c r="K113" s="82" t="n"/>
      <c r="L113" s="78" t="n"/>
      <c r="M113" s="78" t="n"/>
      <c r="N113" s="144" t="n"/>
      <c r="O113" s="79" t="n"/>
      <c r="P113" s="80" t="n"/>
      <c r="Q113" s="81" t="n"/>
      <c r="R113" s="82" t="n"/>
      <c r="S113" s="81" t="n"/>
      <c r="T113" s="82" t="n"/>
      <c r="U113" s="81" t="n"/>
      <c r="V113" s="82" t="n"/>
      <c r="W113" s="78" t="n"/>
      <c r="X113" s="78" t="n"/>
      <c r="Y113" s="78" t="n"/>
      <c r="Z113" s="144" t="n"/>
      <c r="AA113" s="79" t="n"/>
      <c r="AB113" s="80" t="n"/>
      <c r="AC113" s="81" t="n"/>
      <c r="AD113" s="82" t="n"/>
      <c r="AE113" s="81" t="n"/>
      <c r="AF113" s="82" t="n"/>
      <c r="AG113" s="81" t="n"/>
      <c r="AH113" s="82" t="n"/>
      <c r="AI113" s="144" t="n"/>
      <c r="AJ113" s="78" t="n"/>
      <c r="AK113" s="78" t="n"/>
      <c r="AL113" s="144" t="n"/>
      <c r="AM113" s="79" t="n"/>
      <c r="AN113" s="80" t="n"/>
      <c r="AP113" s="83" t="n"/>
      <c r="AS113" s="161">
        <f>IFERROR(IF(AV113&lt;=AU113,(AU113-AV113)+2000,0),0)</f>
        <v/>
      </c>
      <c r="AT113" s="161">
        <f>IFERROR(IF(AW113&lt;=AV113,(AV113-AW113)+1000,0),0)</f>
        <v/>
      </c>
      <c r="AU113" s="161">
        <f>IF(P113&lt;&gt;"",P113,O113)</f>
        <v/>
      </c>
      <c r="AV113" s="161">
        <f>IF(AB113&lt;&gt;"",AB113,AA113)</f>
        <v/>
      </c>
      <c r="AW113" s="161">
        <f>IF(AN113&lt;&gt;"",AN113,AM113)</f>
        <v/>
      </c>
    </row>
    <row customHeight="1" ht="12.95" r="114" s="172" spans="1:49">
      <c r="B114" s="5" t="n"/>
      <c r="C114" s="62" t="n"/>
      <c r="D114" s="63" t="n"/>
      <c r="E114" s="84" t="n"/>
      <c r="F114" s="85" t="n"/>
      <c r="G114" s="81" t="n"/>
      <c r="H114" s="82" t="n"/>
      <c r="I114" s="81" t="n"/>
      <c r="J114" s="82" t="n"/>
      <c r="K114" s="82" t="n"/>
      <c r="L114" s="78" t="n"/>
      <c r="M114" s="78" t="n"/>
      <c r="N114" s="144" t="n"/>
      <c r="O114" s="79" t="n"/>
      <c r="P114" s="80" t="n"/>
      <c r="Q114" s="81" t="n"/>
      <c r="R114" s="82" t="n"/>
      <c r="S114" s="81" t="n"/>
      <c r="T114" s="82" t="n"/>
      <c r="U114" s="81" t="n"/>
      <c r="V114" s="82" t="n"/>
      <c r="W114" s="78" t="n"/>
      <c r="X114" s="78" t="n"/>
      <c r="Y114" s="78" t="n"/>
      <c r="Z114" s="144" t="n"/>
      <c r="AA114" s="79" t="n"/>
      <c r="AB114" s="80" t="n"/>
      <c r="AC114" s="81" t="n"/>
      <c r="AD114" s="82" t="n"/>
      <c r="AE114" s="81" t="n"/>
      <c r="AF114" s="82" t="n"/>
      <c r="AG114" s="81" t="n"/>
      <c r="AH114" s="82" t="n"/>
      <c r="AI114" s="144" t="n"/>
      <c r="AJ114" s="78" t="n"/>
      <c r="AK114" s="78" t="n"/>
      <c r="AL114" s="144" t="n"/>
      <c r="AM114" s="79" t="n"/>
      <c r="AN114" s="80" t="n"/>
      <c r="AP114" s="83" t="n"/>
      <c r="AS114" s="161">
        <f>IFERROR(IF(AV114&lt;=AU114,(AU114-AV114)+2000,0),0)</f>
        <v/>
      </c>
      <c r="AT114" s="161">
        <f>IFERROR(IF(AW114&lt;=AV114,(AV114-AW114)+1000,0),0)</f>
        <v/>
      </c>
      <c r="AU114" s="161">
        <f>IF(P114&lt;&gt;"",P114,O114)</f>
        <v/>
      </c>
      <c r="AV114" s="161">
        <f>IF(AB114&lt;&gt;"",AB114,AA114)</f>
        <v/>
      </c>
      <c r="AW114" s="161">
        <f>IF(AN114&lt;&gt;"",AN114,AM114)</f>
        <v/>
      </c>
    </row>
    <row customHeight="1" ht="12.95" r="115" s="172" spans="1:49">
      <c r="B115" s="5" t="n"/>
      <c r="C115" s="62" t="n"/>
      <c r="D115" s="63" t="n"/>
      <c r="E115" s="84" t="n"/>
      <c r="F115" s="85" t="n"/>
      <c r="G115" s="81" t="n"/>
      <c r="H115" s="82" t="n"/>
      <c r="I115" s="81" t="n"/>
      <c r="J115" s="82" t="n"/>
      <c r="K115" s="82" t="n"/>
      <c r="L115" s="78" t="n"/>
      <c r="M115" s="78" t="n"/>
      <c r="N115" s="144" t="n"/>
      <c r="O115" s="79" t="n"/>
      <c r="P115" s="80" t="n"/>
      <c r="Q115" s="81" t="n"/>
      <c r="R115" s="82" t="n"/>
      <c r="S115" s="81" t="n"/>
      <c r="T115" s="82" t="n"/>
      <c r="U115" s="81" t="n"/>
      <c r="V115" s="82" t="n"/>
      <c r="W115" s="78" t="n"/>
      <c r="X115" s="78" t="n"/>
      <c r="Y115" s="78" t="n"/>
      <c r="Z115" s="144" t="n"/>
      <c r="AA115" s="79" t="n"/>
      <c r="AB115" s="80" t="n"/>
      <c r="AC115" s="81" t="n"/>
      <c r="AD115" s="82" t="n"/>
      <c r="AE115" s="81" t="n"/>
      <c r="AF115" s="82" t="n"/>
      <c r="AG115" s="81" t="n"/>
      <c r="AH115" s="82" t="n"/>
      <c r="AI115" s="144" t="n"/>
      <c r="AJ115" s="78" t="n"/>
      <c r="AK115" s="78" t="n"/>
      <c r="AL115" s="144" t="n"/>
      <c r="AM115" s="79" t="n"/>
      <c r="AN115" s="80" t="n"/>
      <c r="AP115" s="83" t="n"/>
      <c r="AS115" s="161">
        <f>IFERROR(IF(AV115&lt;=AU115,(AU115-AV115)+2000,0),0)</f>
        <v/>
      </c>
      <c r="AT115" s="161">
        <f>IFERROR(IF(AW115&lt;=AV115,(AV115-AW115)+1000,0),0)</f>
        <v/>
      </c>
      <c r="AU115" s="161">
        <f>IF(P115&lt;&gt;"",P115,O115)</f>
        <v/>
      </c>
      <c r="AV115" s="161">
        <f>IF(AB115&lt;&gt;"",AB115,AA115)</f>
        <v/>
      </c>
      <c r="AW115" s="161">
        <f>IF(AN115&lt;&gt;"",AN115,AM115)</f>
        <v/>
      </c>
    </row>
    <row customHeight="1" ht="12.95" r="116" s="172" spans="1:49">
      <c r="B116" s="5" t="n"/>
      <c r="C116" s="62" t="n"/>
      <c r="D116" s="63" t="n"/>
      <c r="E116" s="84" t="n"/>
      <c r="F116" s="85" t="n"/>
      <c r="G116" s="81" t="n"/>
      <c r="H116" s="82" t="n"/>
      <c r="I116" s="81" t="n"/>
      <c r="J116" s="82" t="n"/>
      <c r="K116" s="82" t="n"/>
      <c r="L116" s="78" t="n"/>
      <c r="M116" s="78" t="n"/>
      <c r="N116" s="144" t="n"/>
      <c r="O116" s="79" t="n"/>
      <c r="P116" s="80" t="n"/>
      <c r="Q116" s="81" t="n"/>
      <c r="R116" s="82" t="n"/>
      <c r="S116" s="81" t="n"/>
      <c r="T116" s="82" t="n"/>
      <c r="U116" s="81" t="n"/>
      <c r="V116" s="82" t="n"/>
      <c r="W116" s="78" t="n"/>
      <c r="X116" s="78" t="n"/>
      <c r="Y116" s="78" t="n"/>
      <c r="Z116" s="144" t="n"/>
      <c r="AA116" s="79" t="n"/>
      <c r="AB116" s="80" t="n"/>
      <c r="AC116" s="81" t="n"/>
      <c r="AD116" s="82" t="n"/>
      <c r="AE116" s="81" t="n"/>
      <c r="AF116" s="82" t="n"/>
      <c r="AG116" s="81" t="n"/>
      <c r="AH116" s="82" t="n"/>
      <c r="AI116" s="144" t="n"/>
      <c r="AJ116" s="78" t="n"/>
      <c r="AK116" s="78" t="n"/>
      <c r="AL116" s="144" t="n"/>
      <c r="AM116" s="79" t="n"/>
      <c r="AN116" s="80" t="n"/>
      <c r="AP116" s="83" t="n"/>
      <c r="AS116" s="161">
        <f>IFERROR(IF(AV116&lt;=AU116,(AU116-AV116)+2000,0),0)</f>
        <v/>
      </c>
      <c r="AT116" s="161">
        <f>IFERROR(IF(AW116&lt;=AV116,(AV116-AW116)+1000,0),0)</f>
        <v/>
      </c>
      <c r="AU116" s="161">
        <f>IF(P116&lt;&gt;"",P116,O116)</f>
        <v/>
      </c>
      <c r="AV116" s="161">
        <f>IF(AB116&lt;&gt;"",AB116,AA116)</f>
        <v/>
      </c>
      <c r="AW116" s="161">
        <f>IF(AN116&lt;&gt;"",AN116,AM116)</f>
        <v/>
      </c>
    </row>
    <row customHeight="1" ht="12.95" r="117" s="172" spans="1:49">
      <c r="B117" s="5" t="n"/>
      <c r="C117" s="62" t="n"/>
      <c r="D117" s="63" t="n"/>
      <c r="E117" s="84" t="n"/>
      <c r="F117" s="85" t="n"/>
      <c r="G117" s="81" t="n"/>
      <c r="H117" s="82" t="n"/>
      <c r="I117" s="81" t="n"/>
      <c r="J117" s="82" t="n"/>
      <c r="K117" s="82" t="n"/>
      <c r="L117" s="78" t="n"/>
      <c r="M117" s="78" t="n"/>
      <c r="N117" s="144" t="n"/>
      <c r="O117" s="79" t="n"/>
      <c r="P117" s="80" t="n"/>
      <c r="Q117" s="81" t="n"/>
      <c r="R117" s="82" t="n"/>
      <c r="S117" s="81" t="n"/>
      <c r="T117" s="82" t="n"/>
      <c r="U117" s="81" t="n"/>
      <c r="V117" s="82" t="n"/>
      <c r="W117" s="78" t="n"/>
      <c r="X117" s="78" t="n"/>
      <c r="Y117" s="78" t="n"/>
      <c r="Z117" s="144" t="n"/>
      <c r="AA117" s="79" t="n"/>
      <c r="AB117" s="80" t="n"/>
      <c r="AC117" s="81" t="n"/>
      <c r="AD117" s="82" t="n"/>
      <c r="AE117" s="81" t="n"/>
      <c r="AF117" s="82" t="n"/>
      <c r="AG117" s="81" t="n"/>
      <c r="AH117" s="82" t="n"/>
      <c r="AI117" s="144" t="n"/>
      <c r="AJ117" s="78" t="n"/>
      <c r="AK117" s="78" t="n"/>
      <c r="AL117" s="144" t="n"/>
      <c r="AM117" s="79" t="n"/>
      <c r="AN117" s="80" t="n"/>
      <c r="AP117" s="83" t="n"/>
      <c r="AS117" s="161">
        <f>IFERROR(IF(AV117&lt;=AU117,(AU117-AV117)+2000,0),0)</f>
        <v/>
      </c>
      <c r="AT117" s="161">
        <f>IFERROR(IF(AW117&lt;=AV117,(AV117-AW117)+1000,0),0)</f>
        <v/>
      </c>
      <c r="AU117" s="161">
        <f>IF(P117&lt;&gt;"",P117,O117)</f>
        <v/>
      </c>
      <c r="AV117" s="161">
        <f>IF(AB117&lt;&gt;"",AB117,AA117)</f>
        <v/>
      </c>
      <c r="AW117" s="161">
        <f>IF(AN117&lt;&gt;"",AN117,AM117)</f>
        <v/>
      </c>
    </row>
    <row customHeight="1" ht="12.95" r="118" s="172" spans="1:49">
      <c r="B118" s="5" t="n"/>
      <c r="C118" s="62" t="n"/>
      <c r="D118" s="63" t="n"/>
      <c r="E118" s="84" t="n"/>
      <c r="F118" s="85" t="n"/>
      <c r="G118" s="81" t="n"/>
      <c r="H118" s="82" t="n"/>
      <c r="I118" s="81" t="n"/>
      <c r="J118" s="82" t="n"/>
      <c r="K118" s="82" t="n"/>
      <c r="L118" s="78" t="n"/>
      <c r="M118" s="78" t="n"/>
      <c r="N118" s="144" t="n"/>
      <c r="O118" s="79" t="n"/>
      <c r="P118" s="80" t="n"/>
      <c r="Q118" s="81" t="n"/>
      <c r="R118" s="82" t="n"/>
      <c r="S118" s="81" t="n"/>
      <c r="T118" s="82" t="n"/>
      <c r="U118" s="81" t="n"/>
      <c r="V118" s="82" t="n"/>
      <c r="W118" s="78" t="n"/>
      <c r="X118" s="78" t="n"/>
      <c r="Y118" s="78" t="n"/>
      <c r="Z118" s="144" t="n"/>
      <c r="AA118" s="79" t="n"/>
      <c r="AB118" s="80" t="n"/>
      <c r="AC118" s="81" t="n"/>
      <c r="AD118" s="82" t="n"/>
      <c r="AE118" s="81" t="n"/>
      <c r="AF118" s="82" t="n"/>
      <c r="AG118" s="81" t="n"/>
      <c r="AH118" s="82" t="n"/>
      <c r="AI118" s="144" t="n"/>
      <c r="AJ118" s="78" t="n"/>
      <c r="AK118" s="78" t="n"/>
      <c r="AL118" s="144" t="n"/>
      <c r="AM118" s="79" t="n"/>
      <c r="AN118" s="80" t="n"/>
      <c r="AP118" s="83" t="n"/>
      <c r="AS118" s="161">
        <f>IFERROR(IF(AV118&lt;=AU118,(AU118-AV118)+2000,0),0)</f>
        <v/>
      </c>
      <c r="AT118" s="161">
        <f>IFERROR(IF(AW118&lt;=AV118,(AV118-AW118)+1000,0),0)</f>
        <v/>
      </c>
      <c r="AU118" s="161">
        <f>IF(P118&lt;&gt;"",P118,O118)</f>
        <v/>
      </c>
      <c r="AV118" s="161">
        <f>IF(AB118&lt;&gt;"",AB118,AA118)</f>
        <v/>
      </c>
      <c r="AW118" s="161">
        <f>IF(AN118&lt;&gt;"",AN118,AM118)</f>
        <v/>
      </c>
    </row>
    <row customHeight="1" ht="12.95" r="119" s="172" spans="1:49">
      <c r="B119" s="5" t="n"/>
      <c r="C119" s="62" t="n"/>
      <c r="D119" s="63" t="n"/>
      <c r="E119" s="84" t="n"/>
      <c r="F119" s="85" t="n"/>
      <c r="G119" s="81" t="n"/>
      <c r="H119" s="82" t="n"/>
      <c r="I119" s="81" t="n"/>
      <c r="J119" s="82" t="n"/>
      <c r="K119" s="82" t="n"/>
      <c r="L119" s="78" t="n"/>
      <c r="M119" s="78" t="n"/>
      <c r="N119" s="144" t="n"/>
      <c r="O119" s="79" t="n"/>
      <c r="P119" s="80" t="n"/>
      <c r="Q119" s="81" t="n"/>
      <c r="R119" s="82" t="n"/>
      <c r="S119" s="81" t="n"/>
      <c r="T119" s="82" t="n"/>
      <c r="U119" s="81" t="n"/>
      <c r="V119" s="82" t="n"/>
      <c r="W119" s="78" t="n"/>
      <c r="X119" s="78" t="n"/>
      <c r="Y119" s="78" t="n"/>
      <c r="Z119" s="144" t="n"/>
      <c r="AA119" s="79" t="n"/>
      <c r="AB119" s="80" t="n"/>
      <c r="AC119" s="81" t="n"/>
      <c r="AD119" s="82" t="n"/>
      <c r="AE119" s="81" t="n"/>
      <c r="AF119" s="82" t="n"/>
      <c r="AG119" s="81" t="n"/>
      <c r="AH119" s="82" t="n"/>
      <c r="AI119" s="144" t="n"/>
      <c r="AJ119" s="78" t="n"/>
      <c r="AK119" s="78" t="n"/>
      <c r="AL119" s="144" t="n"/>
      <c r="AM119" s="79" t="n"/>
      <c r="AN119" s="80" t="n"/>
      <c r="AP119" s="83" t="n"/>
      <c r="AS119" s="161">
        <f>IFERROR(IF(AV119&lt;=AU119,(AU119-AV119)+2000,0),0)</f>
        <v/>
      </c>
      <c r="AT119" s="161">
        <f>IFERROR(IF(AW119&lt;=AV119,(AV119-AW119)+1000,0),0)</f>
        <v/>
      </c>
      <c r="AU119" s="161">
        <f>IF(P119&lt;&gt;"",P119,O119)</f>
        <v/>
      </c>
      <c r="AV119" s="161">
        <f>IF(AB119&lt;&gt;"",AB119,AA119)</f>
        <v/>
      </c>
      <c r="AW119" s="161">
        <f>IF(AN119&lt;&gt;"",AN119,AM119)</f>
        <v/>
      </c>
    </row>
    <row customHeight="1" ht="12.95" r="120" s="172" spans="1:49">
      <c r="B120" s="5" t="n"/>
      <c r="C120" s="62" t="n"/>
      <c r="D120" s="63" t="n"/>
      <c r="E120" s="84" t="n"/>
      <c r="F120" s="85" t="n"/>
      <c r="G120" s="81" t="n"/>
      <c r="H120" s="82" t="n"/>
      <c r="I120" s="81" t="n"/>
      <c r="J120" s="82" t="n"/>
      <c r="K120" s="82" t="n"/>
      <c r="L120" s="78" t="n"/>
      <c r="M120" s="78" t="n"/>
      <c r="N120" s="144" t="n"/>
      <c r="O120" s="79" t="n"/>
      <c r="P120" s="80" t="n"/>
      <c r="Q120" s="81" t="n"/>
      <c r="R120" s="82" t="n"/>
      <c r="S120" s="81" t="n"/>
      <c r="T120" s="82" t="n"/>
      <c r="U120" s="81" t="n"/>
      <c r="V120" s="82" t="n"/>
      <c r="W120" s="78" t="n"/>
      <c r="X120" s="78" t="n"/>
      <c r="Y120" s="78" t="n"/>
      <c r="Z120" s="144" t="n"/>
      <c r="AA120" s="79" t="n"/>
      <c r="AB120" s="80" t="n"/>
      <c r="AC120" s="81" t="n"/>
      <c r="AD120" s="82" t="n"/>
      <c r="AE120" s="81" t="n"/>
      <c r="AF120" s="82" t="n"/>
      <c r="AG120" s="81" t="n"/>
      <c r="AH120" s="82" t="n"/>
      <c r="AI120" s="144" t="n"/>
      <c r="AJ120" s="78" t="n"/>
      <c r="AK120" s="78" t="n"/>
      <c r="AL120" s="144" t="n"/>
      <c r="AM120" s="79" t="n"/>
      <c r="AN120" s="80" t="n"/>
      <c r="AP120" s="83" t="n"/>
      <c r="AS120" s="161">
        <f>IFERROR(IF(AV120&lt;=AU120,(AU120-AV120)+2000,0),0)</f>
        <v/>
      </c>
      <c r="AT120" s="161">
        <f>IFERROR(IF(AW120&lt;=AV120,(AV120-AW120)+1000,0),0)</f>
        <v/>
      </c>
      <c r="AU120" s="161">
        <f>IF(P120&lt;&gt;"",P120,O120)</f>
        <v/>
      </c>
      <c r="AV120" s="161">
        <f>IF(AB120&lt;&gt;"",AB120,AA120)</f>
        <v/>
      </c>
      <c r="AW120" s="161">
        <f>IF(AN120&lt;&gt;"",AN120,AM120)</f>
        <v/>
      </c>
    </row>
    <row customHeight="1" ht="12.95" r="121" s="172" spans="1:49">
      <c r="B121" s="5" t="n"/>
      <c r="C121" s="62" t="n"/>
      <c r="D121" s="63" t="n"/>
      <c r="E121" s="84" t="n"/>
      <c r="F121" s="85" t="n"/>
      <c r="G121" s="81" t="n"/>
      <c r="H121" s="82" t="n"/>
      <c r="I121" s="81" t="n"/>
      <c r="J121" s="82" t="n"/>
      <c r="K121" s="82" t="n"/>
      <c r="L121" s="78" t="n"/>
      <c r="M121" s="78" t="n"/>
      <c r="N121" s="144" t="n"/>
      <c r="O121" s="79" t="n"/>
      <c r="P121" s="80" t="n"/>
      <c r="Q121" s="81" t="n"/>
      <c r="R121" s="82" t="n"/>
      <c r="S121" s="81" t="n"/>
      <c r="T121" s="82" t="n"/>
      <c r="U121" s="81" t="n"/>
      <c r="V121" s="82" t="n"/>
      <c r="W121" s="78" t="n"/>
      <c r="X121" s="78" t="n"/>
      <c r="Y121" s="78" t="n"/>
      <c r="Z121" s="144" t="n"/>
      <c r="AA121" s="79" t="n"/>
      <c r="AB121" s="80" t="n"/>
      <c r="AC121" s="81" t="n"/>
      <c r="AD121" s="82" t="n"/>
      <c r="AE121" s="81" t="n"/>
      <c r="AF121" s="82" t="n"/>
      <c r="AG121" s="81" t="n"/>
      <c r="AH121" s="82" t="n"/>
      <c r="AI121" s="144" t="n"/>
      <c r="AJ121" s="78" t="n"/>
      <c r="AK121" s="78" t="n"/>
      <c r="AL121" s="144" t="n"/>
      <c r="AM121" s="79" t="n"/>
      <c r="AN121" s="80" t="n"/>
      <c r="AP121" s="83" t="n"/>
      <c r="AS121" s="161">
        <f>IFERROR(IF(AV121&lt;=AU121,(AU121-AV121)+2000,0),0)</f>
        <v/>
      </c>
      <c r="AT121" s="161">
        <f>IFERROR(IF(AW121&lt;=AV121,(AV121-AW121)+1000,0),0)</f>
        <v/>
      </c>
      <c r="AU121" s="161">
        <f>IF(P121&lt;&gt;"",P121,O121)</f>
        <v/>
      </c>
      <c r="AV121" s="161">
        <f>IF(AB121&lt;&gt;"",AB121,AA121)</f>
        <v/>
      </c>
      <c r="AW121" s="161">
        <f>IF(AN121&lt;&gt;"",AN121,AM121)</f>
        <v/>
      </c>
    </row>
    <row customHeight="1" ht="12.95" r="122" s="172" spans="1:49">
      <c r="B122" s="5" t="n"/>
      <c r="C122" s="62" t="n"/>
      <c r="D122" s="63" t="n"/>
      <c r="E122" s="84" t="n"/>
      <c r="F122" s="85" t="n"/>
      <c r="G122" s="81" t="n"/>
      <c r="H122" s="82" t="n"/>
      <c r="I122" s="81" t="n"/>
      <c r="J122" s="82" t="n"/>
      <c r="K122" s="82" t="n"/>
      <c r="L122" s="78" t="n"/>
      <c r="M122" s="78" t="n"/>
      <c r="N122" s="144" t="n"/>
      <c r="O122" s="79" t="n"/>
      <c r="P122" s="80" t="n"/>
      <c r="Q122" s="81" t="n"/>
      <c r="R122" s="82" t="n"/>
      <c r="S122" s="81" t="n"/>
      <c r="T122" s="82" t="n"/>
      <c r="U122" s="81" t="n"/>
      <c r="V122" s="82" t="n"/>
      <c r="W122" s="78" t="n"/>
      <c r="X122" s="78" t="n"/>
      <c r="Y122" s="78" t="n"/>
      <c r="Z122" s="144" t="n"/>
      <c r="AA122" s="79" t="n"/>
      <c r="AB122" s="80" t="n"/>
      <c r="AC122" s="81" t="n"/>
      <c r="AD122" s="82" t="n"/>
      <c r="AE122" s="81" t="n"/>
      <c r="AF122" s="82" t="n"/>
      <c r="AG122" s="81" t="n"/>
      <c r="AH122" s="82" t="n"/>
      <c r="AI122" s="144" t="n"/>
      <c r="AJ122" s="78" t="n"/>
      <c r="AK122" s="78" t="n"/>
      <c r="AL122" s="144" t="n"/>
      <c r="AM122" s="79" t="n"/>
      <c r="AN122" s="80" t="n"/>
      <c r="AP122" s="83" t="n"/>
      <c r="AS122" s="161">
        <f>IFERROR(IF(AV122&lt;=AU122,(AU122-AV122)+2000,0),0)</f>
        <v/>
      </c>
      <c r="AT122" s="161">
        <f>IFERROR(IF(AW122&lt;=AV122,(AV122-AW122)+1000,0),0)</f>
        <v/>
      </c>
      <c r="AU122" s="161">
        <f>IF(P122&lt;&gt;"",P122,O122)</f>
        <v/>
      </c>
      <c r="AV122" s="161">
        <f>IF(AB122&lt;&gt;"",AB122,AA122)</f>
        <v/>
      </c>
      <c r="AW122" s="161">
        <f>IF(AN122&lt;&gt;"",AN122,AM122)</f>
        <v/>
      </c>
    </row>
    <row customHeight="1" ht="12.95" r="123" s="172" spans="1:49">
      <c r="B123" s="5" t="n"/>
      <c r="C123" s="62" t="n"/>
      <c r="D123" s="63" t="n"/>
      <c r="E123" s="84" t="n"/>
      <c r="F123" s="85" t="n"/>
      <c r="G123" s="81" t="n"/>
      <c r="H123" s="82" t="n"/>
      <c r="I123" s="81" t="n"/>
      <c r="J123" s="82" t="n"/>
      <c r="K123" s="82" t="n"/>
      <c r="L123" s="78" t="n"/>
      <c r="M123" s="78" t="n"/>
      <c r="N123" s="144" t="n"/>
      <c r="O123" s="79" t="n"/>
      <c r="P123" s="80" t="n"/>
      <c r="Q123" s="81" t="n"/>
      <c r="R123" s="82" t="n"/>
      <c r="S123" s="81" t="n"/>
      <c r="T123" s="82" t="n"/>
      <c r="U123" s="81" t="n"/>
      <c r="V123" s="82" t="n"/>
      <c r="W123" s="78" t="n"/>
      <c r="X123" s="78" t="n"/>
      <c r="Y123" s="78" t="n"/>
      <c r="Z123" s="144" t="n"/>
      <c r="AA123" s="79" t="n"/>
      <c r="AB123" s="80" t="n"/>
      <c r="AC123" s="81" t="n"/>
      <c r="AD123" s="82" t="n"/>
      <c r="AE123" s="81" t="n"/>
      <c r="AF123" s="82" t="n"/>
      <c r="AG123" s="81" t="n"/>
      <c r="AH123" s="82" t="n"/>
      <c r="AI123" s="144" t="n"/>
      <c r="AJ123" s="78" t="n"/>
      <c r="AK123" s="78" t="n"/>
      <c r="AL123" s="144" t="n"/>
      <c r="AM123" s="79" t="n"/>
      <c r="AN123" s="80" t="n"/>
      <c r="AP123" s="83" t="n"/>
      <c r="AS123" s="161">
        <f>IFERROR(IF(AV123&lt;=AU123,(AU123-AV123)+2000,0),0)</f>
        <v/>
      </c>
      <c r="AT123" s="161">
        <f>IFERROR(IF(AW123&lt;=AV123,(AV123-AW123)+1000,0),0)</f>
        <v/>
      </c>
      <c r="AU123" s="161">
        <f>IF(P123&lt;&gt;"",P123,O123)</f>
        <v/>
      </c>
      <c r="AV123" s="161">
        <f>IF(AB123&lt;&gt;"",AB123,AA123)</f>
        <v/>
      </c>
      <c r="AW123" s="161">
        <f>IF(AN123&lt;&gt;"",AN123,AM123)</f>
        <v/>
      </c>
    </row>
    <row customHeight="1" ht="12.95" r="124" s="172" spans="1:49">
      <c r="B124" s="5" t="n"/>
      <c r="C124" s="62" t="n"/>
      <c r="D124" s="63" t="n"/>
      <c r="E124" s="84" t="n"/>
      <c r="F124" s="85" t="n"/>
      <c r="G124" s="81" t="n"/>
      <c r="H124" s="82" t="n"/>
      <c r="I124" s="81" t="n"/>
      <c r="J124" s="82" t="n"/>
      <c r="K124" s="82" t="n"/>
      <c r="L124" s="78" t="n"/>
      <c r="M124" s="78" t="n"/>
      <c r="N124" s="144" t="n"/>
      <c r="O124" s="79" t="n"/>
      <c r="P124" s="80" t="n"/>
      <c r="Q124" s="81" t="n"/>
      <c r="R124" s="82" t="n"/>
      <c r="S124" s="81" t="n"/>
      <c r="T124" s="82" t="n"/>
      <c r="U124" s="81" t="n"/>
      <c r="V124" s="82" t="n"/>
      <c r="W124" s="78" t="n"/>
      <c r="X124" s="78" t="n"/>
      <c r="Y124" s="78" t="n"/>
      <c r="Z124" s="144" t="n"/>
      <c r="AA124" s="79" t="n"/>
      <c r="AB124" s="80" t="n"/>
      <c r="AC124" s="81" t="n"/>
      <c r="AD124" s="82" t="n"/>
      <c r="AE124" s="81" t="n"/>
      <c r="AF124" s="82" t="n"/>
      <c r="AG124" s="81" t="n"/>
      <c r="AH124" s="82" t="n"/>
      <c r="AI124" s="144" t="n"/>
      <c r="AJ124" s="78" t="n"/>
      <c r="AK124" s="78" t="n"/>
      <c r="AL124" s="144" t="n"/>
      <c r="AM124" s="79" t="n"/>
      <c r="AN124" s="80" t="n"/>
      <c r="AP124" s="83" t="n"/>
      <c r="AS124" s="161">
        <f>IFERROR(IF(AV124&lt;=AU124,(AU124-AV124)+2000,0),0)</f>
        <v/>
      </c>
      <c r="AT124" s="161">
        <f>IFERROR(IF(AW124&lt;=AV124,(AV124-AW124)+1000,0),0)</f>
        <v/>
      </c>
      <c r="AU124" s="161">
        <f>IF(P124&lt;&gt;"",P124,O124)</f>
        <v/>
      </c>
      <c r="AV124" s="161">
        <f>IF(AB124&lt;&gt;"",AB124,AA124)</f>
        <v/>
      </c>
      <c r="AW124" s="161">
        <f>IF(AN124&lt;&gt;"",AN124,AM124)</f>
        <v/>
      </c>
    </row>
    <row customHeight="1" ht="12.95" r="125" s="172" spans="1:49">
      <c r="B125" s="5" t="n"/>
      <c r="C125" s="62" t="n"/>
      <c r="D125" s="63" t="n"/>
      <c r="E125" s="84" t="n"/>
      <c r="F125" s="85" t="n"/>
      <c r="G125" s="81" t="n"/>
      <c r="H125" s="82" t="n"/>
      <c r="I125" s="81" t="n"/>
      <c r="J125" s="82" t="n"/>
      <c r="K125" s="82" t="n"/>
      <c r="L125" s="78" t="n"/>
      <c r="M125" s="78" t="n"/>
      <c r="N125" s="144" t="n"/>
      <c r="O125" s="79" t="n"/>
      <c r="P125" s="80" t="n"/>
      <c r="Q125" s="81" t="n"/>
      <c r="R125" s="82" t="n"/>
      <c r="S125" s="81" t="n"/>
      <c r="T125" s="82" t="n"/>
      <c r="U125" s="81" t="n"/>
      <c r="V125" s="82" t="n"/>
      <c r="W125" s="78" t="n"/>
      <c r="X125" s="78" t="n"/>
      <c r="Y125" s="78" t="n"/>
      <c r="Z125" s="144" t="n"/>
      <c r="AA125" s="79" t="n"/>
      <c r="AB125" s="80" t="n"/>
      <c r="AC125" s="81" t="n"/>
      <c r="AD125" s="82" t="n"/>
      <c r="AE125" s="81" t="n"/>
      <c r="AF125" s="82" t="n"/>
      <c r="AG125" s="81" t="n"/>
      <c r="AH125" s="82" t="n"/>
      <c r="AI125" s="144" t="n"/>
      <c r="AJ125" s="78" t="n"/>
      <c r="AK125" s="78" t="n"/>
      <c r="AL125" s="144" t="n"/>
      <c r="AM125" s="79" t="n"/>
      <c r="AN125" s="80" t="n"/>
      <c r="AP125" s="83" t="n"/>
      <c r="AS125" s="161">
        <f>IFERROR(IF(AV125&lt;=AU125,(AU125-AV125)+2000,0),0)</f>
        <v/>
      </c>
      <c r="AT125" s="161">
        <f>IFERROR(IF(AW125&lt;=AV125,(AV125-AW125)+1000,0),0)</f>
        <v/>
      </c>
      <c r="AU125" s="161">
        <f>IF(P125&lt;&gt;"",P125,O125)</f>
        <v/>
      </c>
      <c r="AV125" s="161">
        <f>IF(AB125&lt;&gt;"",AB125,AA125)</f>
        <v/>
      </c>
      <c r="AW125" s="161">
        <f>IF(AN125&lt;&gt;"",AN125,AM125)</f>
        <v/>
      </c>
    </row>
    <row customHeight="1" ht="12.95" r="126" s="172" spans="1:49">
      <c r="B126" s="5" t="n"/>
      <c r="C126" s="62" t="n"/>
      <c r="D126" s="63" t="n"/>
      <c r="E126" s="84" t="n"/>
      <c r="F126" s="85" t="n"/>
      <c r="G126" s="81" t="n"/>
      <c r="H126" s="82" t="n"/>
      <c r="I126" s="81" t="n"/>
      <c r="J126" s="82" t="n"/>
      <c r="K126" s="82" t="n"/>
      <c r="L126" s="78" t="n"/>
      <c r="M126" s="78" t="n"/>
      <c r="N126" s="144" t="n"/>
      <c r="O126" s="79" t="n"/>
      <c r="P126" s="80" t="n"/>
      <c r="Q126" s="81" t="n"/>
      <c r="R126" s="82" t="n"/>
      <c r="S126" s="81" t="n"/>
      <c r="T126" s="82" t="n"/>
      <c r="U126" s="81" t="n"/>
      <c r="V126" s="82" t="n"/>
      <c r="W126" s="78" t="n"/>
      <c r="X126" s="78" t="n"/>
      <c r="Y126" s="78" t="n"/>
      <c r="Z126" s="144" t="n"/>
      <c r="AA126" s="79" t="n"/>
      <c r="AB126" s="80" t="n"/>
      <c r="AC126" s="81" t="n"/>
      <c r="AD126" s="82" t="n"/>
      <c r="AE126" s="81" t="n"/>
      <c r="AF126" s="82" t="n"/>
      <c r="AG126" s="81" t="n"/>
      <c r="AH126" s="82" t="n"/>
      <c r="AI126" s="144" t="n"/>
      <c r="AJ126" s="78" t="n"/>
      <c r="AK126" s="78" t="n"/>
      <c r="AL126" s="144" t="n"/>
      <c r="AM126" s="79" t="n"/>
      <c r="AN126" s="80" t="n"/>
      <c r="AP126" s="83" t="n"/>
      <c r="AS126" s="161">
        <f>IFERROR(IF(AV126&lt;=AU126,(AU126-AV126)+2000,0),0)</f>
        <v/>
      </c>
      <c r="AT126" s="161">
        <f>IFERROR(IF(AW126&lt;=AV126,(AV126-AW126)+1000,0),0)</f>
        <v/>
      </c>
      <c r="AU126" s="161">
        <f>IF(P126&lt;&gt;"",P126,O126)</f>
        <v/>
      </c>
      <c r="AV126" s="161">
        <f>IF(AB126&lt;&gt;"",AB126,AA126)</f>
        <v/>
      </c>
      <c r="AW126" s="161">
        <f>IF(AN126&lt;&gt;"",AN126,AM126)</f>
        <v/>
      </c>
    </row>
    <row customHeight="1" ht="12.95" r="127" s="172" spans="1:49">
      <c r="B127" s="5" t="n"/>
      <c r="C127" s="62" t="n"/>
      <c r="D127" s="63" t="n"/>
      <c r="E127" s="84" t="n"/>
      <c r="F127" s="85" t="n"/>
      <c r="G127" s="81" t="n"/>
      <c r="H127" s="82" t="n"/>
      <c r="I127" s="81" t="n"/>
      <c r="J127" s="82" t="n"/>
      <c r="K127" s="82" t="n"/>
      <c r="L127" s="78" t="n"/>
      <c r="M127" s="78" t="n"/>
      <c r="N127" s="144" t="n"/>
      <c r="O127" s="79" t="n"/>
      <c r="P127" s="80" t="n"/>
      <c r="Q127" s="81" t="n"/>
      <c r="R127" s="82" t="n"/>
      <c r="S127" s="81" t="n"/>
      <c r="T127" s="82" t="n"/>
      <c r="U127" s="81" t="n"/>
      <c r="V127" s="82" t="n"/>
      <c r="W127" s="78" t="n"/>
      <c r="X127" s="78" t="n"/>
      <c r="Y127" s="78" t="n"/>
      <c r="Z127" s="144" t="n"/>
      <c r="AA127" s="79" t="n"/>
      <c r="AB127" s="80" t="n"/>
      <c r="AC127" s="81" t="n"/>
      <c r="AD127" s="82" t="n"/>
      <c r="AE127" s="81" t="n"/>
      <c r="AF127" s="82" t="n"/>
      <c r="AG127" s="81" t="n"/>
      <c r="AH127" s="82" t="n"/>
      <c r="AI127" s="144" t="n"/>
      <c r="AJ127" s="78" t="n"/>
      <c r="AK127" s="78" t="n"/>
      <c r="AL127" s="144" t="n"/>
      <c r="AM127" s="79" t="n"/>
      <c r="AN127" s="80" t="n"/>
      <c r="AP127" s="83" t="n"/>
      <c r="AS127" s="161">
        <f>IFERROR(IF(AV127&lt;=AU127,(AU127-AV127)+2000,0),0)</f>
        <v/>
      </c>
      <c r="AT127" s="161">
        <f>IFERROR(IF(AW127&lt;=AV127,(AV127-AW127)+1000,0),0)</f>
        <v/>
      </c>
      <c r="AU127" s="161">
        <f>IF(P127&lt;&gt;"",P127,O127)</f>
        <v/>
      </c>
      <c r="AV127" s="161">
        <f>IF(AB127&lt;&gt;"",AB127,AA127)</f>
        <v/>
      </c>
      <c r="AW127" s="161">
        <f>IF(AN127&lt;&gt;"",AN127,AM127)</f>
        <v/>
      </c>
    </row>
    <row customHeight="1" ht="12.95" r="128" s="172" spans="1:49">
      <c r="B128" s="5" t="n"/>
      <c r="C128" s="62" t="n"/>
      <c r="D128" s="63" t="n"/>
      <c r="E128" s="84" t="n"/>
      <c r="F128" s="85" t="n"/>
      <c r="G128" s="81" t="n"/>
      <c r="H128" s="82" t="n"/>
      <c r="I128" s="81" t="n"/>
      <c r="J128" s="82" t="n"/>
      <c r="K128" s="82" t="n"/>
      <c r="L128" s="78" t="n"/>
      <c r="M128" s="78" t="n"/>
      <c r="N128" s="144" t="n"/>
      <c r="O128" s="79" t="n"/>
      <c r="P128" s="80" t="n"/>
      <c r="Q128" s="81" t="n"/>
      <c r="R128" s="82" t="n"/>
      <c r="S128" s="81" t="n"/>
      <c r="T128" s="82" t="n"/>
      <c r="U128" s="81" t="n"/>
      <c r="V128" s="82" t="n"/>
      <c r="W128" s="78" t="n"/>
      <c r="X128" s="78" t="n"/>
      <c r="Y128" s="78" t="n"/>
      <c r="Z128" s="144" t="n"/>
      <c r="AA128" s="79" t="n"/>
      <c r="AB128" s="80" t="n"/>
      <c r="AC128" s="81" t="n"/>
      <c r="AD128" s="82" t="n"/>
      <c r="AE128" s="81" t="n"/>
      <c r="AF128" s="82" t="n"/>
      <c r="AG128" s="81" t="n"/>
      <c r="AH128" s="82" t="n"/>
      <c r="AI128" s="144" t="n"/>
      <c r="AJ128" s="78" t="n"/>
      <c r="AK128" s="78" t="n"/>
      <c r="AL128" s="144" t="n"/>
      <c r="AM128" s="79" t="n"/>
      <c r="AN128" s="80" t="n"/>
      <c r="AP128" s="83" t="n"/>
      <c r="AS128" s="161">
        <f>IFERROR(IF(AV128&lt;=AU128,(AU128-AV128)+2000,0),0)</f>
        <v/>
      </c>
      <c r="AT128" s="161">
        <f>IFERROR(IF(AW128&lt;=AV128,(AV128-AW128)+1000,0),0)</f>
        <v/>
      </c>
      <c r="AU128" s="161">
        <f>IF(P128&lt;&gt;"",P128,O128)</f>
        <v/>
      </c>
      <c r="AV128" s="161">
        <f>IF(AB128&lt;&gt;"",AB128,AA128)</f>
        <v/>
      </c>
      <c r="AW128" s="161">
        <f>IF(AN128&lt;&gt;"",AN128,AM128)</f>
        <v/>
      </c>
    </row>
    <row customHeight="1" ht="12.95" r="129" s="172" spans="1:49">
      <c r="B129" s="5" t="n"/>
      <c r="C129" s="62" t="n"/>
      <c r="D129" s="63" t="n"/>
      <c r="E129" s="84" t="n"/>
      <c r="F129" s="85" t="n"/>
      <c r="G129" s="81" t="n"/>
      <c r="H129" s="82" t="n"/>
      <c r="I129" s="81" t="n"/>
      <c r="J129" s="82" t="n"/>
      <c r="K129" s="82" t="n"/>
      <c r="L129" s="78" t="n"/>
      <c r="M129" s="78" t="n"/>
      <c r="N129" s="144" t="n"/>
      <c r="O129" s="79" t="n"/>
      <c r="P129" s="80" t="n"/>
      <c r="Q129" s="81" t="n"/>
      <c r="R129" s="82" t="n"/>
      <c r="S129" s="81" t="n"/>
      <c r="T129" s="82" t="n"/>
      <c r="U129" s="81" t="n"/>
      <c r="V129" s="82" t="n"/>
      <c r="W129" s="78" t="n"/>
      <c r="X129" s="78" t="n"/>
      <c r="Y129" s="78" t="n"/>
      <c r="Z129" s="144" t="n"/>
      <c r="AA129" s="79" t="n"/>
      <c r="AB129" s="80" t="n"/>
      <c r="AC129" s="81" t="n"/>
      <c r="AD129" s="82" t="n"/>
      <c r="AE129" s="81" t="n"/>
      <c r="AF129" s="82" t="n"/>
      <c r="AG129" s="81" t="n"/>
      <c r="AH129" s="82" t="n"/>
      <c r="AI129" s="144" t="n"/>
      <c r="AJ129" s="78" t="n"/>
      <c r="AK129" s="78" t="n"/>
      <c r="AL129" s="144" t="n"/>
      <c r="AM129" s="79" t="n"/>
      <c r="AN129" s="80" t="n"/>
      <c r="AP129" s="83" t="n"/>
      <c r="AS129" s="161">
        <f>IFERROR(IF(AV129&lt;=AU129,(AU129-AV129)+2000,0),0)</f>
        <v/>
      </c>
      <c r="AT129" s="161">
        <f>IFERROR(IF(AW129&lt;=AV129,(AV129-AW129)+1000,0),0)</f>
        <v/>
      </c>
      <c r="AU129" s="161">
        <f>IF(P129&lt;&gt;"",P129,O129)</f>
        <v/>
      </c>
      <c r="AV129" s="161">
        <f>IF(AB129&lt;&gt;"",AB129,AA129)</f>
        <v/>
      </c>
      <c r="AW129" s="161">
        <f>IF(AN129&lt;&gt;"",AN129,AM129)</f>
        <v/>
      </c>
    </row>
    <row customHeight="1" ht="12.95" r="130" s="172" spans="1:49">
      <c r="B130" s="5" t="n"/>
      <c r="C130" s="62" t="n"/>
      <c r="D130" s="63" t="n"/>
      <c r="E130" s="84" t="n"/>
      <c r="F130" s="85" t="n"/>
      <c r="G130" s="81" t="n"/>
      <c r="H130" s="82" t="n"/>
      <c r="I130" s="81" t="n"/>
      <c r="J130" s="82" t="n"/>
      <c r="K130" s="82" t="n"/>
      <c r="L130" s="78" t="n"/>
      <c r="M130" s="78" t="n"/>
      <c r="N130" s="144" t="n"/>
      <c r="O130" s="79" t="n"/>
      <c r="P130" s="80" t="n"/>
      <c r="Q130" s="81" t="n"/>
      <c r="R130" s="82" t="n"/>
      <c r="S130" s="81" t="n"/>
      <c r="T130" s="82" t="n"/>
      <c r="U130" s="81" t="n"/>
      <c r="V130" s="82" t="n"/>
      <c r="W130" s="78" t="n"/>
      <c r="X130" s="78" t="n"/>
      <c r="Y130" s="78" t="n"/>
      <c r="Z130" s="144" t="n"/>
      <c r="AA130" s="79" t="n"/>
      <c r="AB130" s="80" t="n"/>
      <c r="AC130" s="81" t="n"/>
      <c r="AD130" s="82" t="n"/>
      <c r="AE130" s="81" t="n"/>
      <c r="AF130" s="82" t="n"/>
      <c r="AG130" s="81" t="n"/>
      <c r="AH130" s="82" t="n"/>
      <c r="AI130" s="144" t="n"/>
      <c r="AJ130" s="78" t="n"/>
      <c r="AK130" s="78" t="n"/>
      <c r="AL130" s="144" t="n"/>
      <c r="AM130" s="79" t="n"/>
      <c r="AN130" s="80" t="n"/>
      <c r="AP130" s="83" t="n"/>
      <c r="AS130" s="161">
        <f>IFERROR(IF(AV130&lt;=AU130,(AU130-AV130)+2000,0),0)</f>
        <v/>
      </c>
      <c r="AT130" s="161">
        <f>IFERROR(IF(AW130&lt;=AV130,(AV130-AW130)+1000,0),0)</f>
        <v/>
      </c>
      <c r="AU130" s="161">
        <f>IF(P130&lt;&gt;"",P130,O130)</f>
        <v/>
      </c>
      <c r="AV130" s="161">
        <f>IF(AB130&lt;&gt;"",AB130,AA130)</f>
        <v/>
      </c>
      <c r="AW130" s="161">
        <f>IF(AN130&lt;&gt;"",AN130,AM130)</f>
        <v/>
      </c>
    </row>
    <row customHeight="1" ht="12.95" r="131" s="172" spans="1:49">
      <c r="B131" s="5" t="n"/>
      <c r="C131" s="62" t="n"/>
      <c r="D131" s="63" t="n"/>
      <c r="E131" s="84" t="n"/>
      <c r="F131" s="85" t="n"/>
      <c r="G131" s="81" t="n"/>
      <c r="H131" s="82" t="n"/>
      <c r="I131" s="81" t="n"/>
      <c r="J131" s="82" t="n"/>
      <c r="K131" s="82" t="n"/>
      <c r="L131" s="78" t="n"/>
      <c r="M131" s="78" t="n"/>
      <c r="N131" s="144" t="n"/>
      <c r="O131" s="79" t="n"/>
      <c r="P131" s="80" t="n"/>
      <c r="Q131" s="81" t="n"/>
      <c r="R131" s="82" t="n"/>
      <c r="S131" s="81" t="n"/>
      <c r="T131" s="82" t="n"/>
      <c r="U131" s="81" t="n"/>
      <c r="V131" s="82" t="n"/>
      <c r="W131" s="78" t="n"/>
      <c r="X131" s="78" t="n"/>
      <c r="Y131" s="78" t="n"/>
      <c r="Z131" s="144" t="n"/>
      <c r="AA131" s="79" t="n"/>
      <c r="AB131" s="80" t="n"/>
      <c r="AC131" s="81" t="n"/>
      <c r="AD131" s="82" t="n"/>
      <c r="AE131" s="81" t="n"/>
      <c r="AF131" s="82" t="n"/>
      <c r="AG131" s="81" t="n"/>
      <c r="AH131" s="82" t="n"/>
      <c r="AI131" s="144" t="n"/>
      <c r="AJ131" s="78" t="n"/>
      <c r="AK131" s="78" t="n"/>
      <c r="AL131" s="144" t="n"/>
      <c r="AM131" s="79" t="n"/>
      <c r="AN131" s="80" t="n"/>
      <c r="AP131" s="83" t="n"/>
      <c r="AS131" s="161">
        <f>IFERROR(IF(AV131&lt;=AU131,(AU131-AV131)+2000,0),0)</f>
        <v/>
      </c>
      <c r="AT131" s="161">
        <f>IFERROR(IF(AW131&lt;=AV131,(AV131-AW131)+1000,0),0)</f>
        <v/>
      </c>
      <c r="AU131" s="161">
        <f>IF(P131&lt;&gt;"",P131,O131)</f>
        <v/>
      </c>
      <c r="AV131" s="161">
        <f>IF(AB131&lt;&gt;"",AB131,AA131)</f>
        <v/>
      </c>
      <c r="AW131" s="161">
        <f>IF(AN131&lt;&gt;"",AN131,AM131)</f>
        <v/>
      </c>
    </row>
    <row customHeight="1" ht="12.95" r="132" s="172" spans="1:49">
      <c r="B132" s="5" t="n"/>
      <c r="C132" s="62" t="n"/>
      <c r="D132" s="63" t="n"/>
      <c r="E132" s="84" t="n"/>
      <c r="F132" s="85" t="n"/>
      <c r="G132" s="81" t="n"/>
      <c r="H132" s="82" t="n"/>
      <c r="I132" s="81" t="n"/>
      <c r="J132" s="82" t="n"/>
      <c r="K132" s="82" t="n"/>
      <c r="L132" s="78" t="n"/>
      <c r="M132" s="78" t="n"/>
      <c r="N132" s="144" t="n"/>
      <c r="O132" s="79" t="n"/>
      <c r="P132" s="80" t="n"/>
      <c r="Q132" s="81" t="n"/>
      <c r="R132" s="82" t="n"/>
      <c r="S132" s="81" t="n"/>
      <c r="T132" s="82" t="n"/>
      <c r="U132" s="81" t="n"/>
      <c r="V132" s="82" t="n"/>
      <c r="W132" s="78" t="n"/>
      <c r="X132" s="78" t="n"/>
      <c r="Y132" s="78" t="n"/>
      <c r="Z132" s="144" t="n"/>
      <c r="AA132" s="79" t="n"/>
      <c r="AB132" s="80" t="n"/>
      <c r="AC132" s="81" t="n"/>
      <c r="AD132" s="82" t="n"/>
      <c r="AE132" s="81" t="n"/>
      <c r="AF132" s="82" t="n"/>
      <c r="AG132" s="81" t="n"/>
      <c r="AH132" s="82" t="n"/>
      <c r="AI132" s="144" t="n"/>
      <c r="AJ132" s="78" t="n"/>
      <c r="AK132" s="78" t="n"/>
      <c r="AL132" s="144" t="n"/>
      <c r="AM132" s="79" t="n"/>
      <c r="AN132" s="80" t="n"/>
      <c r="AP132" s="83" t="n"/>
      <c r="AS132" s="161">
        <f>IFERROR(IF(AV132&lt;=AU132,(AU132-AV132)+2000,0),0)</f>
        <v/>
      </c>
      <c r="AT132" s="161">
        <f>IFERROR(IF(AW132&lt;=AV132,(AV132-AW132)+1000,0),0)</f>
        <v/>
      </c>
      <c r="AU132" s="161">
        <f>IF(P132&lt;&gt;"",P132,O132)</f>
        <v/>
      </c>
      <c r="AV132" s="161">
        <f>IF(AB132&lt;&gt;"",AB132,AA132)</f>
        <v/>
      </c>
      <c r="AW132" s="161">
        <f>IF(AN132&lt;&gt;"",AN132,AM132)</f>
        <v/>
      </c>
    </row>
    <row customHeight="1" ht="12.95" r="133" s="172" spans="1:49">
      <c r="B133" s="5" t="n"/>
      <c r="C133" s="62" t="n"/>
      <c r="D133" s="63" t="n"/>
      <c r="E133" s="84" t="n"/>
      <c r="F133" s="85" t="n"/>
      <c r="G133" s="81" t="n"/>
      <c r="H133" s="82" t="n"/>
      <c r="I133" s="81" t="n"/>
      <c r="J133" s="82" t="n"/>
      <c r="K133" s="82" t="n"/>
      <c r="L133" s="78" t="n"/>
      <c r="M133" s="78" t="n"/>
      <c r="N133" s="144" t="n"/>
      <c r="O133" s="79" t="n"/>
      <c r="P133" s="80" t="n"/>
      <c r="Q133" s="81" t="n"/>
      <c r="R133" s="82" t="n"/>
      <c r="S133" s="81" t="n"/>
      <c r="T133" s="82" t="n"/>
      <c r="U133" s="81" t="n"/>
      <c r="V133" s="82" t="n"/>
      <c r="W133" s="78" t="n"/>
      <c r="X133" s="78" t="n"/>
      <c r="Y133" s="78" t="n"/>
      <c r="Z133" s="144" t="n"/>
      <c r="AA133" s="79" t="n"/>
      <c r="AB133" s="80" t="n"/>
      <c r="AC133" s="81" t="n"/>
      <c r="AD133" s="82" t="n"/>
      <c r="AE133" s="81" t="n"/>
      <c r="AF133" s="82" t="n"/>
      <c r="AG133" s="81" t="n"/>
      <c r="AH133" s="82" t="n"/>
      <c r="AI133" s="144" t="n"/>
      <c r="AJ133" s="78" t="n"/>
      <c r="AK133" s="78" t="n"/>
      <c r="AL133" s="144" t="n"/>
      <c r="AM133" s="79" t="n"/>
      <c r="AN133" s="80" t="n"/>
      <c r="AP133" s="83" t="n"/>
      <c r="AS133" s="161">
        <f>IFERROR(IF(AV133&lt;=AU133,(AU133-AV133)+2000,0),0)</f>
        <v/>
      </c>
      <c r="AT133" s="161">
        <f>IFERROR(IF(AW133&lt;=AV133,(AV133-AW133)+1000,0),0)</f>
        <v/>
      </c>
      <c r="AU133" s="161">
        <f>IF(P133&lt;&gt;"",P133,O133)</f>
        <v/>
      </c>
      <c r="AV133" s="161">
        <f>IF(AB133&lt;&gt;"",AB133,AA133)</f>
        <v/>
      </c>
      <c r="AW133" s="161">
        <f>IF(AN133&lt;&gt;"",AN133,AM133)</f>
        <v/>
      </c>
    </row>
    <row customHeight="1" ht="12.95" r="134" s="172" spans="1:49">
      <c r="B134" s="5" t="n"/>
      <c r="C134" s="62" t="n"/>
      <c r="D134" s="63" t="n"/>
      <c r="E134" s="84" t="n"/>
      <c r="F134" s="85" t="n"/>
      <c r="G134" s="81" t="n"/>
      <c r="H134" s="82" t="n"/>
      <c r="I134" s="81" t="n"/>
      <c r="J134" s="82" t="n"/>
      <c r="K134" s="82" t="n"/>
      <c r="L134" s="78" t="n"/>
      <c r="M134" s="78" t="n"/>
      <c r="N134" s="144" t="n"/>
      <c r="O134" s="79" t="n"/>
      <c r="P134" s="80" t="n"/>
      <c r="Q134" s="81" t="n"/>
      <c r="R134" s="82" t="n"/>
      <c r="S134" s="81" t="n"/>
      <c r="T134" s="82" t="n"/>
      <c r="U134" s="81" t="n"/>
      <c r="V134" s="82" t="n"/>
      <c r="W134" s="78" t="n"/>
      <c r="X134" s="78" t="n"/>
      <c r="Y134" s="78" t="n"/>
      <c r="Z134" s="144" t="n"/>
      <c r="AA134" s="79" t="n"/>
      <c r="AB134" s="80" t="n"/>
      <c r="AC134" s="81" t="n"/>
      <c r="AD134" s="82" t="n"/>
      <c r="AE134" s="81" t="n"/>
      <c r="AF134" s="82" t="n"/>
      <c r="AG134" s="81" t="n"/>
      <c r="AH134" s="82" t="n"/>
      <c r="AI134" s="144" t="n"/>
      <c r="AJ134" s="78" t="n"/>
      <c r="AK134" s="78" t="n"/>
      <c r="AL134" s="144" t="n"/>
      <c r="AM134" s="79" t="n"/>
      <c r="AN134" s="80" t="n"/>
      <c r="AP134" s="83" t="n"/>
      <c r="AS134" s="161">
        <f>IFERROR(IF(AV134&lt;=AU134,(AU134-AV134)+2000,0),0)</f>
        <v/>
      </c>
      <c r="AT134" s="161">
        <f>IFERROR(IF(AW134&lt;=AV134,(AV134-AW134)+1000,0),0)</f>
        <v/>
      </c>
      <c r="AU134" s="161">
        <f>IF(P134&lt;&gt;"",P134,O134)</f>
        <v/>
      </c>
      <c r="AV134" s="161">
        <f>IF(AB134&lt;&gt;"",AB134,AA134)</f>
        <v/>
      </c>
      <c r="AW134" s="161">
        <f>IF(AN134&lt;&gt;"",AN134,AM134)</f>
        <v/>
      </c>
    </row>
    <row customHeight="1" ht="12.95" r="135" s="172" spans="1:49">
      <c r="B135" s="5" t="n"/>
      <c r="C135" s="62" t="n"/>
      <c r="D135" s="63" t="n"/>
      <c r="E135" s="84" t="n"/>
      <c r="F135" s="85" t="n"/>
      <c r="G135" s="81" t="n"/>
      <c r="H135" s="82" t="n"/>
      <c r="I135" s="81" t="n"/>
      <c r="J135" s="82" t="n"/>
      <c r="K135" s="82" t="n"/>
      <c r="L135" s="78" t="n"/>
      <c r="M135" s="78" t="n"/>
      <c r="N135" s="144" t="n"/>
      <c r="O135" s="79" t="n"/>
      <c r="P135" s="80" t="n"/>
      <c r="Q135" s="81" t="n"/>
      <c r="R135" s="82" t="n"/>
      <c r="S135" s="81" t="n"/>
      <c r="T135" s="82" t="n"/>
      <c r="U135" s="81" t="n"/>
      <c r="V135" s="82" t="n"/>
      <c r="W135" s="78" t="n"/>
      <c r="X135" s="78" t="n"/>
      <c r="Y135" s="78" t="n"/>
      <c r="Z135" s="144" t="n"/>
      <c r="AA135" s="79" t="n"/>
      <c r="AB135" s="80" t="n"/>
      <c r="AC135" s="81" t="n"/>
      <c r="AD135" s="82" t="n"/>
      <c r="AE135" s="81" t="n"/>
      <c r="AF135" s="82" t="n"/>
      <c r="AG135" s="81" t="n"/>
      <c r="AH135" s="82" t="n"/>
      <c r="AI135" s="144" t="n"/>
      <c r="AJ135" s="78" t="n"/>
      <c r="AK135" s="78" t="n"/>
      <c r="AL135" s="144" t="n"/>
      <c r="AM135" s="79" t="n"/>
      <c r="AN135" s="80" t="n"/>
      <c r="AP135" s="83" t="n"/>
      <c r="AS135" s="161">
        <f>IFERROR(IF(AV135&lt;=AU135,(AU135-AV135)+2000,0),0)</f>
        <v/>
      </c>
      <c r="AT135" s="161">
        <f>IFERROR(IF(AW135&lt;=AV135,(AV135-AW135)+1000,0),0)</f>
        <v/>
      </c>
      <c r="AU135" s="161">
        <f>IF(P135&lt;&gt;"",P135,O135)</f>
        <v/>
      </c>
      <c r="AV135" s="161">
        <f>IF(AB135&lt;&gt;"",AB135,AA135)</f>
        <v/>
      </c>
      <c r="AW135" s="161">
        <f>IF(AN135&lt;&gt;"",AN135,AM135)</f>
        <v/>
      </c>
    </row>
    <row customHeight="1" ht="12.95" r="136" s="172" spans="1:49">
      <c r="B136" s="5" t="n"/>
      <c r="C136" s="62" t="n"/>
      <c r="D136" s="63" t="n"/>
      <c r="E136" s="84" t="n"/>
      <c r="F136" s="85" t="n"/>
      <c r="G136" s="81" t="n"/>
      <c r="H136" s="82" t="n"/>
      <c r="I136" s="81" t="n"/>
      <c r="J136" s="82" t="n"/>
      <c r="K136" s="82" t="n"/>
      <c r="L136" s="78" t="n"/>
      <c r="M136" s="78" t="n"/>
      <c r="N136" s="144" t="n"/>
      <c r="O136" s="79" t="n"/>
      <c r="P136" s="80" t="n"/>
      <c r="Q136" s="81" t="n"/>
      <c r="R136" s="82" t="n"/>
      <c r="S136" s="81" t="n"/>
      <c r="T136" s="82" t="n"/>
      <c r="U136" s="81" t="n"/>
      <c r="V136" s="82" t="n"/>
      <c r="W136" s="78" t="n"/>
      <c r="X136" s="78" t="n"/>
      <c r="Y136" s="78" t="n"/>
      <c r="Z136" s="144" t="n"/>
      <c r="AA136" s="79" t="n"/>
      <c r="AB136" s="80" t="n"/>
      <c r="AC136" s="81" t="n"/>
      <c r="AD136" s="82" t="n"/>
      <c r="AE136" s="81" t="n"/>
      <c r="AF136" s="82" t="n"/>
      <c r="AG136" s="81" t="n"/>
      <c r="AH136" s="82" t="n"/>
      <c r="AI136" s="144" t="n"/>
      <c r="AJ136" s="78" t="n"/>
      <c r="AK136" s="78" t="n"/>
      <c r="AL136" s="144" t="n"/>
      <c r="AM136" s="79" t="n"/>
      <c r="AN136" s="80" t="n"/>
      <c r="AP136" s="83" t="n"/>
      <c r="AS136" s="161">
        <f>IFERROR(IF(AV136&lt;=AU136,(AU136-AV136)+2000,0),0)</f>
        <v/>
      </c>
      <c r="AT136" s="161">
        <f>IFERROR(IF(AW136&lt;=AV136,(AV136-AW136)+1000,0),0)</f>
        <v/>
      </c>
      <c r="AU136" s="161">
        <f>IF(P136&lt;&gt;"",P136,O136)</f>
        <v/>
      </c>
      <c r="AV136" s="161">
        <f>IF(AB136&lt;&gt;"",AB136,AA136)</f>
        <v/>
      </c>
      <c r="AW136" s="161">
        <f>IF(AN136&lt;&gt;"",AN136,AM136)</f>
        <v/>
      </c>
    </row>
    <row customHeight="1" ht="12.95" r="137" s="172" spans="1:49">
      <c r="B137" s="5" t="n"/>
      <c r="C137" s="62" t="n"/>
      <c r="D137" s="63" t="n"/>
      <c r="E137" s="84" t="n"/>
      <c r="F137" s="85" t="n"/>
      <c r="G137" s="81" t="n"/>
      <c r="H137" s="82" t="n"/>
      <c r="I137" s="81" t="n"/>
      <c r="J137" s="82" t="n"/>
      <c r="K137" s="82" t="n"/>
      <c r="L137" s="78" t="n"/>
      <c r="M137" s="78" t="n"/>
      <c r="N137" s="144" t="n"/>
      <c r="O137" s="79" t="n"/>
      <c r="P137" s="80" t="n"/>
      <c r="Q137" s="81" t="n"/>
      <c r="R137" s="82" t="n"/>
      <c r="S137" s="81" t="n"/>
      <c r="T137" s="82" t="n"/>
      <c r="U137" s="81" t="n"/>
      <c r="V137" s="82" t="n"/>
      <c r="W137" s="78" t="n"/>
      <c r="X137" s="78" t="n"/>
      <c r="Y137" s="78" t="n"/>
      <c r="Z137" s="144" t="n"/>
      <c r="AA137" s="79" t="n"/>
      <c r="AB137" s="80" t="n"/>
      <c r="AC137" s="81" t="n"/>
      <c r="AD137" s="82" t="n"/>
      <c r="AE137" s="81" t="n"/>
      <c r="AF137" s="82" t="n"/>
      <c r="AG137" s="81" t="n"/>
      <c r="AH137" s="82" t="n"/>
      <c r="AI137" s="144" t="n"/>
      <c r="AJ137" s="78" t="n"/>
      <c r="AK137" s="78" t="n"/>
      <c r="AL137" s="144" t="n"/>
      <c r="AM137" s="79" t="n"/>
      <c r="AN137" s="80" t="n"/>
      <c r="AP137" s="83" t="n"/>
      <c r="AS137" s="161">
        <f>IFERROR(IF(AV137&lt;=AU137,(AU137-AV137)+2000,0),0)</f>
        <v/>
      </c>
      <c r="AT137" s="161">
        <f>IFERROR(IF(AW137&lt;=AV137,(AV137-AW137)+1000,0),0)</f>
        <v/>
      </c>
      <c r="AU137" s="161">
        <f>IF(P137&lt;&gt;"",P137,O137)</f>
        <v/>
      </c>
      <c r="AV137" s="161">
        <f>IF(AB137&lt;&gt;"",AB137,AA137)</f>
        <v/>
      </c>
      <c r="AW137" s="161">
        <f>IF(AN137&lt;&gt;"",AN137,AM137)</f>
        <v/>
      </c>
    </row>
    <row customHeight="1" ht="12.95" r="138" s="172" spans="1:49">
      <c r="B138" s="5" t="n"/>
      <c r="C138" s="62" t="n"/>
      <c r="D138" s="63" t="n"/>
      <c r="E138" s="84" t="n"/>
      <c r="F138" s="85" t="n"/>
      <c r="G138" s="81" t="n"/>
      <c r="H138" s="82" t="n"/>
      <c r="I138" s="81" t="n"/>
      <c r="J138" s="82" t="n"/>
      <c r="K138" s="82" t="n"/>
      <c r="L138" s="78" t="n"/>
      <c r="M138" s="78" t="n"/>
      <c r="N138" s="144" t="n"/>
      <c r="O138" s="79" t="n"/>
      <c r="P138" s="80" t="n"/>
      <c r="Q138" s="81" t="n"/>
      <c r="R138" s="82" t="n"/>
      <c r="S138" s="81" t="n"/>
      <c r="T138" s="82" t="n"/>
      <c r="U138" s="81" t="n"/>
      <c r="V138" s="82" t="n"/>
      <c r="W138" s="78" t="n"/>
      <c r="X138" s="78" t="n"/>
      <c r="Y138" s="78" t="n"/>
      <c r="Z138" s="144" t="n"/>
      <c r="AA138" s="79" t="n"/>
      <c r="AB138" s="80" t="n"/>
      <c r="AC138" s="81" t="n"/>
      <c r="AD138" s="82" t="n"/>
      <c r="AE138" s="81" t="n"/>
      <c r="AF138" s="82" t="n"/>
      <c r="AG138" s="81" t="n"/>
      <c r="AH138" s="82" t="n"/>
      <c r="AI138" s="144" t="n"/>
      <c r="AJ138" s="78" t="n"/>
      <c r="AK138" s="78" t="n"/>
      <c r="AL138" s="144" t="n"/>
      <c r="AM138" s="79" t="n"/>
      <c r="AN138" s="80" t="n"/>
      <c r="AP138" s="83" t="n"/>
      <c r="AS138" s="161">
        <f>IFERROR(IF(AV138&lt;=AU138,(AU138-AV138)+2000,0),0)</f>
        <v/>
      </c>
      <c r="AT138" s="161">
        <f>IFERROR(IF(AW138&lt;=AV138,(AV138-AW138)+1000,0),0)</f>
        <v/>
      </c>
      <c r="AU138" s="161">
        <f>IF(P138&lt;&gt;"",P138,O138)</f>
        <v/>
      </c>
      <c r="AV138" s="161">
        <f>IF(AB138&lt;&gt;"",AB138,AA138)</f>
        <v/>
      </c>
      <c r="AW138" s="161">
        <f>IF(AN138&lt;&gt;"",AN138,AM138)</f>
        <v/>
      </c>
    </row>
    <row customHeight="1" ht="12.95" r="139" s="172" spans="1:49">
      <c r="B139" s="5" t="n"/>
      <c r="C139" s="62" t="n"/>
      <c r="D139" s="63" t="n"/>
      <c r="E139" s="84" t="n"/>
      <c r="F139" s="85" t="n"/>
      <c r="G139" s="81" t="n"/>
      <c r="H139" s="82" t="n"/>
      <c r="I139" s="81" t="n"/>
      <c r="J139" s="82" t="n"/>
      <c r="K139" s="82" t="n"/>
      <c r="L139" s="78" t="n"/>
      <c r="M139" s="78" t="n"/>
      <c r="N139" s="144" t="n"/>
      <c r="O139" s="79" t="n"/>
      <c r="P139" s="80" t="n"/>
      <c r="Q139" s="81" t="n"/>
      <c r="R139" s="82" t="n"/>
      <c r="S139" s="81" t="n"/>
      <c r="T139" s="82" t="n"/>
      <c r="U139" s="81" t="n"/>
      <c r="V139" s="82" t="n"/>
      <c r="W139" s="78" t="n"/>
      <c r="X139" s="78" t="n"/>
      <c r="Y139" s="78" t="n"/>
      <c r="Z139" s="144" t="n"/>
      <c r="AA139" s="79" t="n"/>
      <c r="AB139" s="80" t="n"/>
      <c r="AC139" s="81" t="n"/>
      <c r="AD139" s="82" t="n"/>
      <c r="AE139" s="81" t="n"/>
      <c r="AF139" s="82" t="n"/>
      <c r="AG139" s="81" t="n"/>
      <c r="AH139" s="82" t="n"/>
      <c r="AI139" s="144" t="n"/>
      <c r="AJ139" s="78" t="n"/>
      <c r="AK139" s="78" t="n"/>
      <c r="AL139" s="144" t="n"/>
      <c r="AM139" s="79" t="n"/>
      <c r="AN139" s="80" t="n"/>
      <c r="AP139" s="83" t="n"/>
      <c r="AS139" s="161">
        <f>IFERROR(IF(AV139&lt;=AU139,(AU139-AV139)+2000,0),0)</f>
        <v/>
      </c>
      <c r="AT139" s="161">
        <f>IFERROR(IF(AW139&lt;=AV139,(AV139-AW139)+1000,0),0)</f>
        <v/>
      </c>
      <c r="AU139" s="161">
        <f>IF(P139&lt;&gt;"",P139,O139)</f>
        <v/>
      </c>
      <c r="AV139" s="161">
        <f>IF(AB139&lt;&gt;"",AB139,AA139)</f>
        <v/>
      </c>
      <c r="AW139" s="161">
        <f>IF(AN139&lt;&gt;"",AN139,AM139)</f>
        <v/>
      </c>
    </row>
    <row customHeight="1" ht="12.95" r="140" s="172" spans="1:49">
      <c r="B140" s="5" t="n"/>
      <c r="C140" s="62" t="n"/>
      <c r="D140" s="63" t="n"/>
      <c r="E140" s="84" t="n"/>
      <c r="F140" s="85" t="n"/>
      <c r="G140" s="81" t="n"/>
      <c r="H140" s="82" t="n"/>
      <c r="I140" s="81" t="n"/>
      <c r="J140" s="82" t="n"/>
      <c r="K140" s="82" t="n"/>
      <c r="L140" s="78" t="n"/>
      <c r="M140" s="78" t="n"/>
      <c r="N140" s="144" t="n"/>
      <c r="O140" s="79" t="n"/>
      <c r="P140" s="80" t="n"/>
      <c r="Q140" s="81" t="n"/>
      <c r="R140" s="82" t="n"/>
      <c r="S140" s="81" t="n"/>
      <c r="T140" s="82" t="n"/>
      <c r="U140" s="81" t="n"/>
      <c r="V140" s="82" t="n"/>
      <c r="W140" s="78" t="n"/>
      <c r="X140" s="78" t="n"/>
      <c r="Y140" s="78" t="n"/>
      <c r="Z140" s="144" t="n"/>
      <c r="AA140" s="79" t="n"/>
      <c r="AB140" s="80" t="n"/>
      <c r="AC140" s="81" t="n"/>
      <c r="AD140" s="82" t="n"/>
      <c r="AE140" s="81" t="n"/>
      <c r="AF140" s="82" t="n"/>
      <c r="AG140" s="81" t="n"/>
      <c r="AH140" s="82" t="n"/>
      <c r="AI140" s="144" t="n"/>
      <c r="AJ140" s="78" t="n"/>
      <c r="AK140" s="78" t="n"/>
      <c r="AL140" s="144" t="n"/>
      <c r="AM140" s="79" t="n"/>
      <c r="AN140" s="80" t="n"/>
      <c r="AP140" s="83" t="n"/>
      <c r="AS140" s="161">
        <f>IFERROR(IF(AV140&lt;=AU140,(AU140-AV140)+2000,0),0)</f>
        <v/>
      </c>
      <c r="AT140" s="161">
        <f>IFERROR(IF(AW140&lt;=AV140,(AV140-AW140)+1000,0),0)</f>
        <v/>
      </c>
      <c r="AU140" s="161">
        <f>IF(P140&lt;&gt;"",P140,O140)</f>
        <v/>
      </c>
      <c r="AV140" s="161">
        <f>IF(AB140&lt;&gt;"",AB140,AA140)</f>
        <v/>
      </c>
      <c r="AW140" s="161">
        <f>IF(AN140&lt;&gt;"",AN140,AM140)</f>
        <v/>
      </c>
    </row>
    <row customHeight="1" ht="12.95" r="141" s="172" spans="1:49">
      <c r="B141" s="5" t="n"/>
      <c r="C141" s="62" t="n"/>
      <c r="D141" s="63" t="n"/>
      <c r="E141" s="84" t="n"/>
      <c r="F141" s="85" t="n"/>
      <c r="G141" s="81" t="n"/>
      <c r="H141" s="82" t="n"/>
      <c r="I141" s="81" t="n"/>
      <c r="J141" s="82" t="n"/>
      <c r="K141" s="82" t="n"/>
      <c r="L141" s="78" t="n"/>
      <c r="M141" s="78" t="n"/>
      <c r="N141" s="144" t="n"/>
      <c r="O141" s="79" t="n"/>
      <c r="P141" s="80" t="n"/>
      <c r="Q141" s="81" t="n"/>
      <c r="R141" s="82" t="n"/>
      <c r="S141" s="81" t="n"/>
      <c r="T141" s="82" t="n"/>
      <c r="U141" s="81" t="n"/>
      <c r="V141" s="82" t="n"/>
      <c r="W141" s="78" t="n"/>
      <c r="X141" s="78" t="n"/>
      <c r="Y141" s="78" t="n"/>
      <c r="Z141" s="144" t="n"/>
      <c r="AA141" s="79" t="n"/>
      <c r="AB141" s="80" t="n"/>
      <c r="AC141" s="81" t="n"/>
      <c r="AD141" s="82" t="n"/>
      <c r="AE141" s="81" t="n"/>
      <c r="AF141" s="82" t="n"/>
      <c r="AG141" s="81" t="n"/>
      <c r="AH141" s="82" t="n"/>
      <c r="AI141" s="144" t="n"/>
      <c r="AJ141" s="78" t="n"/>
      <c r="AK141" s="78" t="n"/>
      <c r="AL141" s="144" t="n"/>
      <c r="AM141" s="79" t="n"/>
      <c r="AN141" s="80" t="n"/>
      <c r="AP141" s="83" t="n"/>
      <c r="AS141" s="161">
        <f>IFERROR(IF(AV141&lt;=AU141,(AU141-AV141)+2000,0),0)</f>
        <v/>
      </c>
      <c r="AT141" s="161">
        <f>IFERROR(IF(AW141&lt;=AV141,(AV141-AW141)+1000,0),0)</f>
        <v/>
      </c>
      <c r="AU141" s="161">
        <f>IF(P141&lt;&gt;"",P141,O141)</f>
        <v/>
      </c>
      <c r="AV141" s="161">
        <f>IF(AB141&lt;&gt;"",AB141,AA141)</f>
        <v/>
      </c>
      <c r="AW141" s="161">
        <f>IF(AN141&lt;&gt;"",AN141,AM141)</f>
        <v/>
      </c>
    </row>
    <row customHeight="1" ht="12.95" r="142" s="172" spans="1:49">
      <c r="B142" s="5" t="n"/>
      <c r="C142" s="62" t="n"/>
      <c r="D142" s="63" t="n"/>
      <c r="E142" s="84" t="n"/>
      <c r="F142" s="85" t="n"/>
      <c r="G142" s="81" t="n"/>
      <c r="H142" s="82" t="n"/>
      <c r="I142" s="81" t="n"/>
      <c r="J142" s="82" t="n"/>
      <c r="K142" s="82" t="n"/>
      <c r="L142" s="78" t="n"/>
      <c r="M142" s="78" t="n"/>
      <c r="N142" s="144" t="n"/>
      <c r="O142" s="79" t="n"/>
      <c r="P142" s="80" t="n"/>
      <c r="Q142" s="81" t="n"/>
      <c r="R142" s="82" t="n"/>
      <c r="S142" s="81" t="n"/>
      <c r="T142" s="82" t="n"/>
      <c r="U142" s="81" t="n"/>
      <c r="V142" s="82" t="n"/>
      <c r="W142" s="78" t="n"/>
      <c r="X142" s="78" t="n"/>
      <c r="Y142" s="78" t="n"/>
      <c r="Z142" s="144" t="n"/>
      <c r="AA142" s="79" t="n"/>
      <c r="AB142" s="80" t="n"/>
      <c r="AC142" s="81" t="n"/>
      <c r="AD142" s="82" t="n"/>
      <c r="AE142" s="81" t="n"/>
      <c r="AF142" s="82" t="n"/>
      <c r="AG142" s="81" t="n"/>
      <c r="AH142" s="82" t="n"/>
      <c r="AI142" s="144" t="n"/>
      <c r="AJ142" s="78" t="n"/>
      <c r="AK142" s="78" t="n"/>
      <c r="AL142" s="144" t="n"/>
      <c r="AM142" s="79" t="n"/>
      <c r="AN142" s="80" t="n"/>
      <c r="AP142" s="83" t="n"/>
      <c r="AS142" s="161">
        <f>IFERROR(IF(AV142&lt;=AU142,(AU142-AV142)+2000,0),0)</f>
        <v/>
      </c>
      <c r="AT142" s="161">
        <f>IFERROR(IF(AW142&lt;=AV142,(AV142-AW142)+1000,0),0)</f>
        <v/>
      </c>
      <c r="AU142" s="161">
        <f>IF(P142&lt;&gt;"",P142,O142)</f>
        <v/>
      </c>
      <c r="AV142" s="161">
        <f>IF(AB142&lt;&gt;"",AB142,AA142)</f>
        <v/>
      </c>
      <c r="AW142" s="161">
        <f>IF(AN142&lt;&gt;"",AN142,AM142)</f>
        <v/>
      </c>
    </row>
    <row customHeight="1" ht="12.95" r="143" s="172" spans="1:49">
      <c r="B143" s="5" t="n"/>
      <c r="C143" s="62" t="n"/>
      <c r="D143" s="63" t="n"/>
      <c r="E143" s="84" t="n"/>
      <c r="F143" s="85" t="n"/>
      <c r="G143" s="81" t="n"/>
      <c r="H143" s="82" t="n"/>
      <c r="I143" s="81" t="n"/>
      <c r="J143" s="82" t="n"/>
      <c r="K143" s="82" t="n"/>
      <c r="L143" s="78" t="n"/>
      <c r="M143" s="78" t="n"/>
      <c r="N143" s="144" t="n"/>
      <c r="O143" s="79" t="n"/>
      <c r="P143" s="80" t="n"/>
      <c r="Q143" s="81" t="n"/>
      <c r="R143" s="82" t="n"/>
      <c r="S143" s="81" t="n"/>
      <c r="T143" s="82" t="n"/>
      <c r="U143" s="81" t="n"/>
      <c r="V143" s="82" t="n"/>
      <c r="W143" s="78" t="n"/>
      <c r="X143" s="78" t="n"/>
      <c r="Y143" s="78" t="n"/>
      <c r="Z143" s="144" t="n"/>
      <c r="AA143" s="79" t="n"/>
      <c r="AB143" s="80" t="n"/>
      <c r="AC143" s="81" t="n"/>
      <c r="AD143" s="82" t="n"/>
      <c r="AE143" s="81" t="n"/>
      <c r="AF143" s="82" t="n"/>
      <c r="AG143" s="81" t="n"/>
      <c r="AH143" s="82" t="n"/>
      <c r="AI143" s="144" t="n"/>
      <c r="AJ143" s="78" t="n"/>
      <c r="AK143" s="78" t="n"/>
      <c r="AL143" s="144" t="n"/>
      <c r="AM143" s="79" t="n"/>
      <c r="AN143" s="80" t="n"/>
      <c r="AP143" s="83" t="n"/>
      <c r="AS143" s="161">
        <f>IFERROR(IF(AV143&lt;=AU143,(AU143-AV143)+2000,0),0)</f>
        <v/>
      </c>
      <c r="AT143" s="161">
        <f>IFERROR(IF(AW143&lt;=AV143,(AV143-AW143)+1000,0),0)</f>
        <v/>
      </c>
      <c r="AU143" s="161">
        <f>IF(P143&lt;&gt;"",P143,O143)</f>
        <v/>
      </c>
      <c r="AV143" s="161">
        <f>IF(AB143&lt;&gt;"",AB143,AA143)</f>
        <v/>
      </c>
      <c r="AW143" s="161">
        <f>IF(AN143&lt;&gt;"",AN143,AM143)</f>
        <v/>
      </c>
    </row>
    <row customHeight="1" ht="12.95" r="144" s="172" spans="1:49">
      <c r="B144" s="5" t="n"/>
      <c r="C144" s="62" t="n"/>
      <c r="D144" s="63" t="n"/>
      <c r="E144" s="84" t="n"/>
      <c r="F144" s="85" t="n"/>
      <c r="G144" s="81" t="n"/>
      <c r="H144" s="82" t="n"/>
      <c r="I144" s="81" t="n"/>
      <c r="J144" s="82" t="n"/>
      <c r="K144" s="82" t="n"/>
      <c r="L144" s="78" t="n"/>
      <c r="M144" s="78" t="n"/>
      <c r="N144" s="144" t="n"/>
      <c r="O144" s="79" t="n"/>
      <c r="P144" s="80" t="n"/>
      <c r="Q144" s="81" t="n"/>
      <c r="R144" s="82" t="n"/>
      <c r="S144" s="81" t="n"/>
      <c r="T144" s="82" t="n"/>
      <c r="U144" s="81" t="n"/>
      <c r="V144" s="82" t="n"/>
      <c r="W144" s="78" t="n"/>
      <c r="X144" s="78" t="n"/>
      <c r="Y144" s="78" t="n"/>
      <c r="Z144" s="144" t="n"/>
      <c r="AA144" s="79" t="n"/>
      <c r="AB144" s="80" t="n"/>
      <c r="AC144" s="81" t="n"/>
      <c r="AD144" s="82" t="n"/>
      <c r="AE144" s="81" t="n"/>
      <c r="AF144" s="82" t="n"/>
      <c r="AG144" s="81" t="n"/>
      <c r="AH144" s="82" t="n"/>
      <c r="AI144" s="144" t="n"/>
      <c r="AJ144" s="78" t="n"/>
      <c r="AK144" s="78" t="n"/>
      <c r="AL144" s="144" t="n"/>
      <c r="AM144" s="79" t="n"/>
      <c r="AN144" s="80" t="n"/>
      <c r="AS144" s="161">
        <f>IFERROR(IF(AV144&lt;=AU144,(AU144-AV144)+2000,0),0)</f>
        <v/>
      </c>
      <c r="AT144" s="161">
        <f>IFERROR(IF(AW144&lt;=AV144,(AV144-AW144)+1000,0),0)</f>
        <v/>
      </c>
      <c r="AU144" s="161">
        <f>IF(P144&lt;&gt;"",P144,O144)</f>
        <v/>
      </c>
      <c r="AV144" s="161">
        <f>IF(AB144&lt;&gt;"",AB144,AA144)</f>
        <v/>
      </c>
      <c r="AW144" s="161">
        <f>IF(AN144&lt;&gt;"",AN144,AM144)</f>
        <v/>
      </c>
    </row>
    <row customHeight="1" ht="12.95" r="145" s="172" spans="1:49">
      <c r="B145" s="5" t="n"/>
      <c r="C145" s="62" t="n"/>
      <c r="D145" s="63" t="n"/>
      <c r="E145" s="84" t="n"/>
      <c r="F145" s="85" t="n"/>
      <c r="G145" s="81" t="n"/>
      <c r="H145" s="82" t="n"/>
      <c r="I145" s="81" t="n"/>
      <c r="J145" s="82" t="n"/>
      <c r="K145" s="82" t="n"/>
      <c r="L145" s="78" t="n"/>
      <c r="M145" s="78" t="n"/>
      <c r="N145" s="144" t="n"/>
      <c r="O145" s="79" t="n"/>
      <c r="P145" s="80" t="n"/>
      <c r="Q145" s="81" t="n"/>
      <c r="R145" s="82" t="n"/>
      <c r="S145" s="81" t="n"/>
      <c r="T145" s="82" t="n"/>
      <c r="U145" s="81" t="n"/>
      <c r="V145" s="82" t="n"/>
      <c r="W145" s="78" t="n"/>
      <c r="X145" s="78" t="n"/>
      <c r="Y145" s="78" t="n"/>
      <c r="Z145" s="144" t="n"/>
      <c r="AA145" s="79" t="n"/>
      <c r="AB145" s="80" t="n"/>
      <c r="AC145" s="81" t="n"/>
      <c r="AD145" s="82" t="n"/>
      <c r="AE145" s="81" t="n"/>
      <c r="AF145" s="82" t="n"/>
      <c r="AG145" s="81" t="n"/>
      <c r="AH145" s="82" t="n"/>
      <c r="AI145" s="144" t="n"/>
      <c r="AJ145" s="78" t="n"/>
      <c r="AK145" s="78" t="n"/>
      <c r="AL145" s="144" t="n"/>
      <c r="AM145" s="79" t="n"/>
      <c r="AN145" s="80" t="n"/>
      <c r="AS145" s="161">
        <f>IFERROR(IF(AV145&lt;=AU145,(AU145-AV145)+2000,0),0)</f>
        <v/>
      </c>
      <c r="AT145" s="161">
        <f>IFERROR(IF(AW145&lt;=AV145,(AV145-AW145)+1000,0),0)</f>
        <v/>
      </c>
      <c r="AU145" s="161">
        <f>IF(P145&lt;&gt;"",P145,O145)</f>
        <v/>
      </c>
      <c r="AV145" s="161">
        <f>IF(AB145&lt;&gt;"",AB145,AA145)</f>
        <v/>
      </c>
      <c r="AW145" s="161">
        <f>IF(AN145&lt;&gt;"",AN145,AM145)</f>
        <v/>
      </c>
    </row>
    <row customHeight="1" ht="12.95" r="146" s="172" spans="1:49">
      <c r="B146" s="5" t="n"/>
      <c r="C146" s="62" t="n"/>
      <c r="D146" s="63" t="n"/>
      <c r="E146" s="84" t="n"/>
      <c r="F146" s="85" t="n"/>
      <c r="G146" s="81" t="n"/>
      <c r="H146" s="82" t="n"/>
      <c r="I146" s="81" t="n"/>
      <c r="J146" s="82" t="n"/>
      <c r="K146" s="82" t="n"/>
      <c r="L146" s="78" t="n"/>
      <c r="M146" s="78" t="n"/>
      <c r="N146" s="144" t="n"/>
      <c r="O146" s="79" t="n"/>
      <c r="P146" s="80" t="n"/>
      <c r="Q146" s="81" t="n"/>
      <c r="R146" s="82" t="n"/>
      <c r="S146" s="81" t="n"/>
      <c r="T146" s="82" t="n"/>
      <c r="U146" s="81" t="n"/>
      <c r="V146" s="82" t="n"/>
      <c r="W146" s="78" t="n"/>
      <c r="X146" s="78" t="n"/>
      <c r="Y146" s="78" t="n"/>
      <c r="Z146" s="144" t="n"/>
      <c r="AA146" s="79" t="n"/>
      <c r="AB146" s="80" t="n"/>
      <c r="AC146" s="81" t="n"/>
      <c r="AD146" s="82" t="n"/>
      <c r="AE146" s="81" t="n"/>
      <c r="AF146" s="82" t="n"/>
      <c r="AG146" s="81" t="n"/>
      <c r="AH146" s="82" t="n"/>
      <c r="AI146" s="144" t="n"/>
      <c r="AJ146" s="78" t="n"/>
      <c r="AK146" s="78" t="n"/>
      <c r="AL146" s="144" t="n"/>
      <c r="AM146" s="79" t="n"/>
      <c r="AN146" s="80" t="n"/>
      <c r="AS146" s="161">
        <f>IFERROR(IF(AV146&lt;=AU146,(AU146-AV146)+2000,0),0)</f>
        <v/>
      </c>
      <c r="AT146" s="161">
        <f>IFERROR(IF(AW146&lt;=AV146,(AV146-AW146)+1000,0),0)</f>
        <v/>
      </c>
      <c r="AU146" s="161">
        <f>IF(P146&lt;&gt;"",P146,O146)</f>
        <v/>
      </c>
      <c r="AV146" s="161">
        <f>IF(AB146&lt;&gt;"",AB146,AA146)</f>
        <v/>
      </c>
      <c r="AW146" s="161">
        <f>IF(AN146&lt;&gt;"",AN146,AM146)</f>
        <v/>
      </c>
    </row>
    <row customHeight="1" ht="12.95" r="147" s="172" spans="1:49">
      <c r="B147" s="5" t="n"/>
      <c r="C147" s="62" t="n"/>
      <c r="D147" s="63" t="n"/>
      <c r="E147" s="84" t="n"/>
      <c r="F147" s="85" t="n"/>
      <c r="G147" s="81" t="n"/>
      <c r="H147" s="82" t="n"/>
      <c r="I147" s="81" t="n"/>
      <c r="J147" s="82" t="n"/>
      <c r="K147" s="82" t="n"/>
      <c r="L147" s="78" t="n"/>
      <c r="M147" s="78" t="n"/>
      <c r="N147" s="144" t="n"/>
      <c r="O147" s="79" t="n"/>
      <c r="P147" s="80" t="n"/>
      <c r="Q147" s="81" t="n"/>
      <c r="R147" s="82" t="n"/>
      <c r="S147" s="81" t="n"/>
      <c r="T147" s="82" t="n"/>
      <c r="U147" s="81" t="n"/>
      <c r="V147" s="82" t="n"/>
      <c r="W147" s="78" t="n"/>
      <c r="X147" s="78" t="n"/>
      <c r="Y147" s="78" t="n"/>
      <c r="Z147" s="144" t="n"/>
      <c r="AA147" s="79" t="n"/>
      <c r="AB147" s="80" t="n"/>
      <c r="AC147" s="81" t="n"/>
      <c r="AD147" s="82" t="n"/>
      <c r="AE147" s="81" t="n"/>
      <c r="AF147" s="82" t="n"/>
      <c r="AG147" s="81" t="n"/>
      <c r="AH147" s="82" t="n"/>
      <c r="AI147" s="144" t="n"/>
      <c r="AJ147" s="78" t="n"/>
      <c r="AK147" s="78" t="n"/>
      <c r="AL147" s="144" t="n"/>
      <c r="AM147" s="79" t="n"/>
      <c r="AN147" s="80" t="n"/>
      <c r="AS147" s="161">
        <f>IFERROR(IF(AV147&lt;=AU147,(AU147-AV147)+2000,0),0)</f>
        <v/>
      </c>
      <c r="AT147" s="161">
        <f>IFERROR(IF(AW147&lt;=AV147,(AV147-AW147)+1000,0),0)</f>
        <v/>
      </c>
      <c r="AU147" s="161">
        <f>IF(P147&lt;&gt;"",P147,O147)</f>
        <v/>
      </c>
      <c r="AV147" s="161">
        <f>IF(AB147&lt;&gt;"",AB147,AA147)</f>
        <v/>
      </c>
      <c r="AW147" s="161">
        <f>IF(AN147&lt;&gt;"",AN147,AM147)</f>
        <v/>
      </c>
    </row>
    <row customHeight="1" ht="12.95" r="148" s="172" spans="1:49">
      <c r="B148" s="5" t="n"/>
      <c r="C148" s="62" t="n"/>
      <c r="D148" s="63" t="n"/>
      <c r="E148" s="84" t="n"/>
      <c r="F148" s="85" t="n"/>
      <c r="G148" s="81" t="n"/>
      <c r="H148" s="82" t="n"/>
      <c r="I148" s="81" t="n"/>
      <c r="J148" s="82" t="n"/>
      <c r="K148" s="82" t="n"/>
      <c r="L148" s="78" t="n"/>
      <c r="M148" s="78" t="n"/>
      <c r="N148" s="144" t="n"/>
      <c r="O148" s="79" t="n"/>
      <c r="P148" s="80" t="n"/>
      <c r="Q148" s="81" t="n"/>
      <c r="R148" s="82" t="n"/>
      <c r="S148" s="81" t="n"/>
      <c r="T148" s="82" t="n"/>
      <c r="U148" s="81" t="n"/>
      <c r="V148" s="82" t="n"/>
      <c r="W148" s="78" t="n"/>
      <c r="X148" s="78" t="n"/>
      <c r="Y148" s="78" t="n"/>
      <c r="Z148" s="144" t="n"/>
      <c r="AA148" s="79" t="n"/>
      <c r="AB148" s="80" t="n"/>
      <c r="AC148" s="81" t="n"/>
      <c r="AD148" s="82" t="n"/>
      <c r="AE148" s="81" t="n"/>
      <c r="AF148" s="82" t="n"/>
      <c r="AG148" s="81" t="n"/>
      <c r="AH148" s="82" t="n"/>
      <c r="AI148" s="144" t="n"/>
      <c r="AJ148" s="78" t="n"/>
      <c r="AK148" s="78" t="n"/>
      <c r="AL148" s="144" t="n"/>
      <c r="AM148" s="79" t="n"/>
      <c r="AN148" s="80" t="n"/>
      <c r="AS148" s="161">
        <f>IFERROR(IF(AV148&lt;=AU148,(AU148-AV148)+2000,0),0)</f>
        <v/>
      </c>
      <c r="AT148" s="161">
        <f>IFERROR(IF(AW148&lt;=AV148,(AV148-AW148)+1000,0),0)</f>
        <v/>
      </c>
      <c r="AU148" s="161">
        <f>IF(P148&lt;&gt;"",P148,O148)</f>
        <v/>
      </c>
      <c r="AV148" s="161">
        <f>IF(AB148&lt;&gt;"",AB148,AA148)</f>
        <v/>
      </c>
      <c r="AW148" s="161">
        <f>IF(AN148&lt;&gt;"",AN148,AM148)</f>
        <v/>
      </c>
    </row>
    <row customHeight="1" ht="12.95" r="149" s="172" spans="1:49">
      <c r="B149" s="5" t="n"/>
      <c r="C149" s="62" t="n"/>
      <c r="D149" s="63" t="n"/>
      <c r="E149" s="84" t="n"/>
      <c r="F149" s="85" t="n"/>
      <c r="G149" s="81" t="n"/>
      <c r="H149" s="82" t="n"/>
      <c r="I149" s="81" t="n"/>
      <c r="J149" s="82" t="n"/>
      <c r="K149" s="82" t="n"/>
      <c r="L149" s="78" t="n"/>
      <c r="M149" s="78" t="n"/>
      <c r="N149" s="144" t="n"/>
      <c r="O149" s="79" t="n"/>
      <c r="P149" s="80" t="n"/>
      <c r="Q149" s="81" t="n"/>
      <c r="R149" s="82" t="n"/>
      <c r="S149" s="81" t="n"/>
      <c r="T149" s="82" t="n"/>
      <c r="U149" s="81" t="n"/>
      <c r="V149" s="82" t="n"/>
      <c r="W149" s="78" t="n"/>
      <c r="X149" s="78" t="n"/>
      <c r="Y149" s="78" t="n"/>
      <c r="Z149" s="144" t="n"/>
      <c r="AA149" s="79" t="n"/>
      <c r="AB149" s="80" t="n"/>
      <c r="AC149" s="81" t="n"/>
      <c r="AD149" s="82" t="n"/>
      <c r="AE149" s="81" t="n"/>
      <c r="AF149" s="82" t="n"/>
      <c r="AG149" s="81" t="n"/>
      <c r="AH149" s="82" t="n"/>
      <c r="AI149" s="144" t="n"/>
      <c r="AJ149" s="78" t="n"/>
      <c r="AK149" s="78" t="n"/>
      <c r="AL149" s="144" t="n"/>
      <c r="AM149" s="79" t="n"/>
      <c r="AN149" s="80" t="n"/>
      <c r="AS149" s="161">
        <f>IFERROR(IF(AV149&lt;=AU149,(AU149-AV149)+2000,0),0)</f>
        <v/>
      </c>
      <c r="AT149" s="161">
        <f>IFERROR(IF(AW149&lt;=AV149,(AV149-AW149)+1000,0),0)</f>
        <v/>
      </c>
      <c r="AU149" s="161">
        <f>IF(P149&lt;&gt;"",P149,O149)</f>
        <v/>
      </c>
      <c r="AV149" s="161">
        <f>IF(AB149&lt;&gt;"",AB149,AA149)</f>
        <v/>
      </c>
      <c r="AW149" s="161">
        <f>IF(AN149&lt;&gt;"",AN149,AM149)</f>
        <v/>
      </c>
    </row>
    <row customHeight="1" ht="12.95" r="150" s="172" spans="1:49">
      <c r="B150" s="5" t="n"/>
      <c r="C150" s="62" t="n"/>
      <c r="D150" s="63" t="n"/>
      <c r="E150" s="84" t="n"/>
      <c r="F150" s="85" t="n"/>
      <c r="G150" s="81" t="n"/>
      <c r="H150" s="82" t="n"/>
      <c r="I150" s="81" t="n"/>
      <c r="J150" s="82" t="n"/>
      <c r="K150" s="82" t="n"/>
      <c r="L150" s="78" t="n"/>
      <c r="M150" s="78" t="n"/>
      <c r="N150" s="144" t="n"/>
      <c r="O150" s="79" t="n"/>
      <c r="P150" s="80" t="n"/>
      <c r="Q150" s="81" t="n"/>
      <c r="R150" s="82" t="n"/>
      <c r="S150" s="81" t="n"/>
      <c r="T150" s="82" t="n"/>
      <c r="U150" s="81" t="n"/>
      <c r="V150" s="82" t="n"/>
      <c r="W150" s="78" t="n"/>
      <c r="X150" s="78" t="n"/>
      <c r="Y150" s="78" t="n"/>
      <c r="Z150" s="144" t="n"/>
      <c r="AA150" s="79" t="n"/>
      <c r="AB150" s="80" t="n"/>
      <c r="AC150" s="81" t="n"/>
      <c r="AD150" s="82" t="n"/>
      <c r="AE150" s="81" t="n"/>
      <c r="AF150" s="82" t="n"/>
      <c r="AG150" s="81" t="n"/>
      <c r="AH150" s="82" t="n"/>
      <c r="AI150" s="144" t="n"/>
      <c r="AJ150" s="78" t="n"/>
      <c r="AK150" s="78" t="n"/>
      <c r="AL150" s="144" t="n"/>
      <c r="AM150" s="79" t="n"/>
      <c r="AN150" s="80" t="n"/>
      <c r="AS150" s="161">
        <f>IFERROR(IF(AV150&lt;=AU150,(AU150-AV150)+2000,0),0)</f>
        <v/>
      </c>
      <c r="AT150" s="161">
        <f>IFERROR(IF(AW150&lt;=AV150,(AV150-AW150)+1000,0),0)</f>
        <v/>
      </c>
      <c r="AU150" s="161">
        <f>IF(P150&lt;&gt;"",P150,O150)</f>
        <v/>
      </c>
      <c r="AV150" s="161">
        <f>IF(AB150&lt;&gt;"",AB150,AA150)</f>
        <v/>
      </c>
      <c r="AW150" s="161">
        <f>IF(AN150&lt;&gt;"",AN150,AM150)</f>
        <v/>
      </c>
    </row>
    <row customHeight="1" ht="12.95" r="151" s="172" spans="1:49">
      <c r="B151" s="5" t="n"/>
      <c r="C151" s="62" t="n"/>
      <c r="D151" s="63" t="n"/>
      <c r="E151" s="84" t="n"/>
      <c r="F151" s="85" t="n"/>
      <c r="G151" s="81" t="n"/>
      <c r="H151" s="82" t="n"/>
      <c r="I151" s="81" t="n"/>
      <c r="J151" s="82" t="n"/>
      <c r="K151" s="82" t="n"/>
      <c r="L151" s="78" t="n"/>
      <c r="M151" s="78" t="n"/>
      <c r="N151" s="144" t="n"/>
      <c r="O151" s="79" t="n"/>
      <c r="P151" s="80" t="n"/>
      <c r="Q151" s="81" t="n"/>
      <c r="R151" s="82" t="n"/>
      <c r="S151" s="81" t="n"/>
      <c r="T151" s="82" t="n"/>
      <c r="U151" s="81" t="n"/>
      <c r="V151" s="82" t="n"/>
      <c r="W151" s="78" t="n"/>
      <c r="X151" s="78" t="n"/>
      <c r="Y151" s="78" t="n"/>
      <c r="Z151" s="144" t="n"/>
      <c r="AA151" s="79" t="n"/>
      <c r="AB151" s="80" t="n"/>
      <c r="AC151" s="81" t="n"/>
      <c r="AD151" s="82" t="n"/>
      <c r="AE151" s="81" t="n"/>
      <c r="AF151" s="82" t="n"/>
      <c r="AG151" s="81" t="n"/>
      <c r="AH151" s="82" t="n"/>
      <c r="AI151" s="144" t="n"/>
      <c r="AJ151" s="78" t="n"/>
      <c r="AK151" s="78" t="n"/>
      <c r="AL151" s="144" t="n"/>
      <c r="AM151" s="79" t="n"/>
      <c r="AN151" s="80" t="n"/>
      <c r="AS151" s="161">
        <f>IFERROR(IF(AV151&lt;=AU151,(AU151-AV151)+2000,0),0)</f>
        <v/>
      </c>
      <c r="AT151" s="161">
        <f>IFERROR(IF(AW151&lt;=AV151,(AV151-AW151)+1000,0),0)</f>
        <v/>
      </c>
      <c r="AU151" s="161">
        <f>IF(P151&lt;&gt;"",P151,O151)</f>
        <v/>
      </c>
      <c r="AV151" s="161">
        <f>IF(AB151&lt;&gt;"",AB151,AA151)</f>
        <v/>
      </c>
      <c r="AW151" s="161">
        <f>IF(AN151&lt;&gt;"",AN151,AM151)</f>
        <v/>
      </c>
    </row>
    <row customHeight="1" ht="12.95" r="152" s="172" spans="1:49">
      <c r="B152" s="5" t="n"/>
      <c r="C152" s="62" t="n"/>
      <c r="D152" s="63" t="n"/>
      <c r="E152" s="84" t="n"/>
      <c r="F152" s="85" t="n"/>
      <c r="G152" s="81" t="n"/>
      <c r="H152" s="82" t="n"/>
      <c r="I152" s="81" t="n"/>
      <c r="J152" s="82" t="n"/>
      <c r="K152" s="82" t="n"/>
      <c r="L152" s="78" t="n"/>
      <c r="M152" s="78" t="n"/>
      <c r="N152" s="144" t="n"/>
      <c r="O152" s="79" t="n"/>
      <c r="P152" s="80" t="n"/>
      <c r="Q152" s="81" t="n"/>
      <c r="R152" s="82" t="n"/>
      <c r="S152" s="81" t="n"/>
      <c r="T152" s="82" t="n"/>
      <c r="U152" s="81" t="n"/>
      <c r="V152" s="82" t="n"/>
      <c r="W152" s="78" t="n"/>
      <c r="X152" s="78" t="n"/>
      <c r="Y152" s="78" t="n"/>
      <c r="Z152" s="144" t="n"/>
      <c r="AA152" s="79" t="n"/>
      <c r="AB152" s="80" t="n"/>
      <c r="AC152" s="81" t="n"/>
      <c r="AD152" s="82" t="n"/>
      <c r="AE152" s="81" t="n"/>
      <c r="AF152" s="82" t="n"/>
      <c r="AG152" s="81" t="n"/>
      <c r="AH152" s="82" t="n"/>
      <c r="AI152" s="144" t="n"/>
      <c r="AJ152" s="78" t="n"/>
      <c r="AK152" s="78" t="n"/>
      <c r="AL152" s="144" t="n"/>
      <c r="AM152" s="79" t="n"/>
      <c r="AN152" s="80" t="n"/>
      <c r="AS152" s="161">
        <f>IFERROR(IF(AV152&lt;=AU152,(AU152-AV152)+2000,0),0)</f>
        <v/>
      </c>
      <c r="AT152" s="161">
        <f>IFERROR(IF(AW152&lt;=AV152,(AV152-AW152)+1000,0),0)</f>
        <v/>
      </c>
      <c r="AU152" s="161">
        <f>IF(P152&lt;&gt;"",P152,O152)</f>
        <v/>
      </c>
      <c r="AV152" s="161">
        <f>IF(AB152&lt;&gt;"",AB152,AA152)</f>
        <v/>
      </c>
      <c r="AW152" s="161">
        <f>IF(AN152&lt;&gt;"",AN152,AM152)</f>
        <v/>
      </c>
    </row>
    <row customHeight="1" ht="12.95" r="153" s="172" spans="1:49">
      <c r="B153" s="5" t="n"/>
      <c r="C153" s="62" t="n"/>
      <c r="D153" s="63" t="n"/>
      <c r="E153" s="84" t="n"/>
      <c r="F153" s="85" t="n"/>
      <c r="G153" s="81" t="n"/>
      <c r="H153" s="82" t="n"/>
      <c r="I153" s="81" t="n"/>
      <c r="J153" s="82" t="n"/>
      <c r="K153" s="82" t="n"/>
      <c r="L153" s="78" t="n"/>
      <c r="M153" s="78" t="n"/>
      <c r="N153" s="144" t="n"/>
      <c r="O153" s="79" t="n"/>
      <c r="P153" s="80" t="n"/>
      <c r="Q153" s="81" t="n"/>
      <c r="R153" s="82" t="n"/>
      <c r="S153" s="81" t="n"/>
      <c r="T153" s="82" t="n"/>
      <c r="U153" s="81" t="n"/>
      <c r="V153" s="82" t="n"/>
      <c r="W153" s="78" t="n"/>
      <c r="X153" s="78" t="n"/>
      <c r="Y153" s="78" t="n"/>
      <c r="Z153" s="144" t="n"/>
      <c r="AA153" s="79" t="n"/>
      <c r="AB153" s="80" t="n"/>
      <c r="AC153" s="81" t="n"/>
      <c r="AD153" s="82" t="n"/>
      <c r="AE153" s="81" t="n"/>
      <c r="AF153" s="82" t="n"/>
      <c r="AG153" s="81" t="n"/>
      <c r="AH153" s="82" t="n"/>
      <c r="AI153" s="144" t="n"/>
      <c r="AJ153" s="78" t="n"/>
      <c r="AK153" s="78" t="n"/>
      <c r="AL153" s="144" t="n"/>
      <c r="AM153" s="79" t="n"/>
      <c r="AN153" s="80" t="n"/>
      <c r="AS153" s="161">
        <f>IFERROR(IF(AV153&lt;=AU153,(AU153-AV153)+2000,0),0)</f>
        <v/>
      </c>
      <c r="AT153" s="161">
        <f>IFERROR(IF(AW153&lt;=AV153,(AV153-AW153)+1000,0),0)</f>
        <v/>
      </c>
      <c r="AU153" s="161">
        <f>IF(P153&lt;&gt;"",P153,O153)</f>
        <v/>
      </c>
      <c r="AV153" s="161">
        <f>IF(AB153&lt;&gt;"",AB153,AA153)</f>
        <v/>
      </c>
      <c r="AW153" s="161">
        <f>IF(AN153&lt;&gt;"",AN153,AM153)</f>
        <v/>
      </c>
    </row>
    <row customHeight="1" ht="12.95" r="154" s="172" spans="1:49">
      <c r="B154" s="5" t="n"/>
      <c r="C154" s="62" t="n"/>
      <c r="D154" s="63" t="n"/>
      <c r="E154" s="84" t="n"/>
      <c r="F154" s="85" t="n"/>
      <c r="G154" s="81" t="n"/>
      <c r="H154" s="82" t="n"/>
      <c r="I154" s="81" t="n"/>
      <c r="J154" s="82" t="n"/>
      <c r="K154" s="82" t="n"/>
      <c r="L154" s="78" t="n"/>
      <c r="M154" s="78" t="n"/>
      <c r="N154" s="144" t="n"/>
      <c r="O154" s="79" t="n"/>
      <c r="P154" s="80" t="n"/>
      <c r="Q154" s="81" t="n"/>
      <c r="R154" s="82" t="n"/>
      <c r="S154" s="81" t="n"/>
      <c r="T154" s="82" t="n"/>
      <c r="U154" s="81" t="n"/>
      <c r="V154" s="82" t="n"/>
      <c r="W154" s="78" t="n"/>
      <c r="X154" s="78" t="n"/>
      <c r="Y154" s="78" t="n"/>
      <c r="Z154" s="144" t="n"/>
      <c r="AA154" s="79" t="n"/>
      <c r="AB154" s="80" t="n"/>
      <c r="AC154" s="81" t="n"/>
      <c r="AD154" s="82" t="n"/>
      <c r="AE154" s="81" t="n"/>
      <c r="AF154" s="82" t="n"/>
      <c r="AG154" s="81" t="n"/>
      <c r="AH154" s="82" t="n"/>
      <c r="AI154" s="144" t="n"/>
      <c r="AJ154" s="78" t="n"/>
      <c r="AK154" s="78" t="n"/>
      <c r="AL154" s="144" t="n"/>
      <c r="AM154" s="79" t="n"/>
      <c r="AN154" s="80" t="n"/>
      <c r="AS154" s="161">
        <f>IFERROR(IF(AV154&lt;=AU154,(AU154-AV154)+2000,0),0)</f>
        <v/>
      </c>
      <c r="AT154" s="161">
        <f>IFERROR(IF(AW154&lt;=AV154,(AV154-AW154)+1000,0),0)</f>
        <v/>
      </c>
      <c r="AU154" s="161">
        <f>IF(P154&lt;&gt;"",P154,O154)</f>
        <v/>
      </c>
      <c r="AV154" s="161">
        <f>IF(AB154&lt;&gt;"",AB154,AA154)</f>
        <v/>
      </c>
      <c r="AW154" s="161">
        <f>IF(AN154&lt;&gt;"",AN154,AM154)</f>
        <v/>
      </c>
    </row>
    <row customHeight="1" ht="12.95" r="155" s="172" spans="1:49">
      <c r="B155" s="5" t="n"/>
      <c r="C155" s="62" t="n"/>
      <c r="D155" s="63" t="n"/>
      <c r="E155" s="84" t="n"/>
      <c r="F155" s="85" t="n"/>
      <c r="G155" s="81" t="n"/>
      <c r="H155" s="82" t="n"/>
      <c r="I155" s="81" t="n"/>
      <c r="J155" s="82" t="n"/>
      <c r="K155" s="82" t="n"/>
      <c r="L155" s="78" t="n"/>
      <c r="M155" s="78" t="n"/>
      <c r="N155" s="144" t="n"/>
      <c r="O155" s="79" t="n"/>
      <c r="P155" s="80" t="n"/>
      <c r="Q155" s="81" t="n"/>
      <c r="R155" s="82" t="n"/>
      <c r="S155" s="81" t="n"/>
      <c r="T155" s="82" t="n"/>
      <c r="U155" s="81" t="n"/>
      <c r="V155" s="82" t="n"/>
      <c r="W155" s="78" t="n"/>
      <c r="X155" s="78" t="n"/>
      <c r="Y155" s="78" t="n"/>
      <c r="Z155" s="144" t="n"/>
      <c r="AA155" s="79" t="n"/>
      <c r="AB155" s="80" t="n"/>
      <c r="AC155" s="81" t="n"/>
      <c r="AD155" s="82" t="n"/>
      <c r="AE155" s="81" t="n"/>
      <c r="AF155" s="82" t="n"/>
      <c r="AG155" s="81" t="n"/>
      <c r="AH155" s="82" t="n"/>
      <c r="AI155" s="144" t="n"/>
      <c r="AJ155" s="78" t="n"/>
      <c r="AK155" s="78" t="n"/>
      <c r="AL155" s="144" t="n"/>
      <c r="AM155" s="79" t="n"/>
      <c r="AN155" s="80" t="n"/>
      <c r="AS155" s="161">
        <f>IFERROR(IF(AV155&lt;=AU155,(AU155-AV155)+2000,0),0)</f>
        <v/>
      </c>
      <c r="AT155" s="161">
        <f>IFERROR(IF(AW155&lt;=AV155,(AV155-AW155)+1000,0),0)</f>
        <v/>
      </c>
      <c r="AU155" s="161">
        <f>IF(P155&lt;&gt;"",P155,O155)</f>
        <v/>
      </c>
      <c r="AV155" s="161">
        <f>IF(AB155&lt;&gt;"",AB155,AA155)</f>
        <v/>
      </c>
      <c r="AW155" s="161">
        <f>IF(AN155&lt;&gt;"",AN155,AM155)</f>
        <v/>
      </c>
    </row>
    <row customHeight="1" ht="12.95" r="156" s="172" spans="1:49">
      <c r="B156" s="5" t="n"/>
      <c r="C156" s="62" t="n"/>
      <c r="D156" s="63" t="n"/>
      <c r="E156" s="84" t="n"/>
      <c r="F156" s="85" t="n"/>
      <c r="G156" s="81" t="n"/>
      <c r="H156" s="82" t="n"/>
      <c r="I156" s="81" t="n"/>
      <c r="J156" s="82" t="n"/>
      <c r="K156" s="82" t="n"/>
      <c r="L156" s="78" t="n"/>
      <c r="M156" s="78" t="n"/>
      <c r="N156" s="144" t="n"/>
      <c r="O156" s="79" t="n"/>
      <c r="P156" s="80" t="n"/>
      <c r="Q156" s="81" t="n"/>
      <c r="R156" s="82" t="n"/>
      <c r="S156" s="81" t="n"/>
      <c r="T156" s="82" t="n"/>
      <c r="U156" s="81" t="n"/>
      <c r="V156" s="82" t="n"/>
      <c r="W156" s="78" t="n"/>
      <c r="X156" s="78" t="n"/>
      <c r="Y156" s="78" t="n"/>
      <c r="Z156" s="144" t="n"/>
      <c r="AA156" s="79" t="n"/>
      <c r="AB156" s="80" t="n"/>
      <c r="AC156" s="81" t="n"/>
      <c r="AD156" s="82" t="n"/>
      <c r="AE156" s="81" t="n"/>
      <c r="AF156" s="82" t="n"/>
      <c r="AG156" s="81" t="n"/>
      <c r="AH156" s="82" t="n"/>
      <c r="AI156" s="144" t="n"/>
      <c r="AJ156" s="78" t="n"/>
      <c r="AK156" s="78" t="n"/>
      <c r="AL156" s="144" t="n"/>
      <c r="AM156" s="79" t="n"/>
      <c r="AN156" s="80" t="n"/>
      <c r="AS156" s="161">
        <f>IFERROR(IF(AV156&lt;=AU156,(AU156-AV156)+2000,0),0)</f>
        <v/>
      </c>
      <c r="AT156" s="161">
        <f>IFERROR(IF(AW156&lt;=AV156,(AV156-AW156)+1000,0),0)</f>
        <v/>
      </c>
      <c r="AU156" s="161">
        <f>IF(P156&lt;&gt;"",P156,O156)</f>
        <v/>
      </c>
      <c r="AV156" s="161">
        <f>IF(AB156&lt;&gt;"",AB156,AA156)</f>
        <v/>
      </c>
      <c r="AW156" s="161">
        <f>IF(AN156&lt;&gt;"",AN156,AM156)</f>
        <v/>
      </c>
    </row>
    <row customHeight="1" ht="12.95" r="157" s="172" spans="1:49">
      <c r="B157" s="5" t="n"/>
      <c r="C157" s="62" t="n"/>
      <c r="D157" s="63" t="n"/>
      <c r="E157" s="84" t="n"/>
      <c r="F157" s="85" t="n"/>
      <c r="G157" s="81" t="n"/>
      <c r="H157" s="82" t="n"/>
      <c r="I157" s="81" t="n"/>
      <c r="J157" s="82" t="n"/>
      <c r="K157" s="82" t="n"/>
      <c r="L157" s="78" t="n"/>
      <c r="M157" s="78" t="n"/>
      <c r="N157" s="144" t="n"/>
      <c r="O157" s="79" t="n"/>
      <c r="P157" s="80" t="n"/>
      <c r="Q157" s="81" t="n"/>
      <c r="R157" s="82" t="n"/>
      <c r="S157" s="81" t="n"/>
      <c r="T157" s="82" t="n"/>
      <c r="U157" s="81" t="n"/>
      <c r="V157" s="82" t="n"/>
      <c r="W157" s="78" t="n"/>
      <c r="X157" s="78" t="n"/>
      <c r="Y157" s="78" t="n"/>
      <c r="Z157" s="144" t="n"/>
      <c r="AA157" s="79" t="n"/>
      <c r="AB157" s="80" t="n"/>
      <c r="AC157" s="81" t="n"/>
      <c r="AD157" s="82" t="n"/>
      <c r="AE157" s="81" t="n"/>
      <c r="AF157" s="82" t="n"/>
      <c r="AG157" s="81" t="n"/>
      <c r="AH157" s="82" t="n"/>
      <c r="AI157" s="144" t="n"/>
      <c r="AJ157" s="78" t="n"/>
      <c r="AK157" s="78" t="n"/>
      <c r="AL157" s="144" t="n"/>
      <c r="AM157" s="79" t="n"/>
      <c r="AN157" s="80" t="n"/>
      <c r="AS157" s="161">
        <f>IFERROR(IF(AV157&lt;=AU157,(AU157-AV157)+2000,0),0)</f>
        <v/>
      </c>
      <c r="AT157" s="161">
        <f>IFERROR(IF(AW157&lt;=AV157,(AV157-AW157)+1000,0),0)</f>
        <v/>
      </c>
      <c r="AU157" s="161">
        <f>IF(P157&lt;&gt;"",P157,O157)</f>
        <v/>
      </c>
      <c r="AV157" s="161">
        <f>IF(AB157&lt;&gt;"",AB157,AA157)</f>
        <v/>
      </c>
      <c r="AW157" s="161">
        <f>IF(AN157&lt;&gt;"",AN157,AM157)</f>
        <v/>
      </c>
    </row>
    <row customHeight="1" ht="12.95" r="158" s="172" spans="1:49">
      <c r="B158" s="5" t="n"/>
      <c r="C158" s="62" t="n"/>
      <c r="D158" s="63" t="n"/>
      <c r="E158" s="84" t="n"/>
      <c r="F158" s="85" t="n"/>
      <c r="G158" s="81" t="n"/>
      <c r="H158" s="82" t="n"/>
      <c r="I158" s="81" t="n"/>
      <c r="J158" s="82" t="n"/>
      <c r="K158" s="82" t="n"/>
      <c r="L158" s="78" t="n"/>
      <c r="M158" s="78" t="n"/>
      <c r="N158" s="144" t="n"/>
      <c r="O158" s="79" t="n"/>
      <c r="P158" s="80" t="n"/>
      <c r="Q158" s="81" t="n"/>
      <c r="R158" s="82" t="n"/>
      <c r="S158" s="81" t="n"/>
      <c r="T158" s="82" t="n"/>
      <c r="U158" s="81" t="n"/>
      <c r="V158" s="82" t="n"/>
      <c r="W158" s="78" t="n"/>
      <c r="X158" s="78" t="n"/>
      <c r="Y158" s="78" t="n"/>
      <c r="Z158" s="144" t="n"/>
      <c r="AA158" s="79" t="n"/>
      <c r="AB158" s="80" t="n"/>
      <c r="AC158" s="81" t="n"/>
      <c r="AD158" s="82" t="n"/>
      <c r="AE158" s="81" t="n"/>
      <c r="AF158" s="82" t="n"/>
      <c r="AG158" s="81" t="n"/>
      <c r="AH158" s="82" t="n"/>
      <c r="AI158" s="144" t="n"/>
      <c r="AJ158" s="78" t="n"/>
      <c r="AK158" s="78" t="n"/>
      <c r="AL158" s="144" t="n"/>
      <c r="AM158" s="79" t="n"/>
      <c r="AN158" s="80" t="n"/>
      <c r="AS158" s="161">
        <f>IFERROR(IF(AV158&lt;=AU158,(AU158-AV158)+2000,0),0)</f>
        <v/>
      </c>
      <c r="AT158" s="161">
        <f>IFERROR(IF(AW158&lt;=AV158,(AV158-AW158)+1000,0),0)</f>
        <v/>
      </c>
      <c r="AU158" s="161">
        <f>IF(P158&lt;&gt;"",P158,O158)</f>
        <v/>
      </c>
      <c r="AV158" s="161">
        <f>IF(AB158&lt;&gt;"",AB158,AA158)</f>
        <v/>
      </c>
      <c r="AW158" s="161">
        <f>IF(AN158&lt;&gt;"",AN158,AM158)</f>
        <v/>
      </c>
    </row>
    <row customHeight="1" ht="12.95" r="159" s="172" spans="1:49">
      <c r="B159" s="5" t="n"/>
      <c r="C159" s="62" t="n"/>
      <c r="D159" s="63" t="n"/>
      <c r="E159" s="84" t="n"/>
      <c r="F159" s="85" t="n"/>
      <c r="G159" s="81" t="n"/>
      <c r="H159" s="82" t="n"/>
      <c r="I159" s="81" t="n"/>
      <c r="J159" s="82" t="n"/>
      <c r="K159" s="82" t="n"/>
      <c r="L159" s="78" t="n"/>
      <c r="M159" s="78" t="n"/>
      <c r="N159" s="144" t="n"/>
      <c r="O159" s="79" t="n"/>
      <c r="P159" s="80" t="n"/>
      <c r="Q159" s="81" t="n"/>
      <c r="R159" s="82" t="n"/>
      <c r="S159" s="81" t="n"/>
      <c r="T159" s="82" t="n"/>
      <c r="U159" s="81" t="n"/>
      <c r="V159" s="82" t="n"/>
      <c r="W159" s="78" t="n"/>
      <c r="X159" s="78" t="n"/>
      <c r="Y159" s="78" t="n"/>
      <c r="Z159" s="144" t="n"/>
      <c r="AA159" s="79" t="n"/>
      <c r="AB159" s="80" t="n"/>
      <c r="AC159" s="81" t="n"/>
      <c r="AD159" s="82" t="n"/>
      <c r="AE159" s="81" t="n"/>
      <c r="AF159" s="82" t="n"/>
      <c r="AG159" s="81" t="n"/>
      <c r="AH159" s="82" t="n"/>
      <c r="AI159" s="144" t="n"/>
      <c r="AJ159" s="78" t="n"/>
      <c r="AK159" s="78" t="n"/>
      <c r="AL159" s="144" t="n"/>
      <c r="AM159" s="79" t="n"/>
      <c r="AN159" s="80" t="n"/>
      <c r="AS159" s="161">
        <f>IFERROR(IF(AV159&lt;=AU159,(AU159-AV159)+2000,0),0)</f>
        <v/>
      </c>
      <c r="AT159" s="161">
        <f>IFERROR(IF(AW159&lt;=AV159,(AV159-AW159)+1000,0),0)</f>
        <v/>
      </c>
      <c r="AU159" s="161">
        <f>IF(P159&lt;&gt;"",P159,O159)</f>
        <v/>
      </c>
      <c r="AV159" s="161">
        <f>IF(AB159&lt;&gt;"",AB159,AA159)</f>
        <v/>
      </c>
      <c r="AW159" s="161">
        <f>IF(AN159&lt;&gt;"",AN159,AM159)</f>
        <v/>
      </c>
    </row>
    <row customHeight="1" ht="12.95" r="160" s="172" spans="1:49">
      <c r="B160" s="5" t="n"/>
      <c r="C160" s="62" t="n"/>
      <c r="D160" s="63" t="n"/>
      <c r="E160" s="84" t="n"/>
      <c r="F160" s="85" t="n"/>
      <c r="G160" s="81" t="n"/>
      <c r="H160" s="82" t="n"/>
      <c r="I160" s="81" t="n"/>
      <c r="J160" s="82" t="n"/>
      <c r="K160" s="82" t="n"/>
      <c r="L160" s="78" t="n"/>
      <c r="M160" s="78" t="n"/>
      <c r="N160" s="144" t="n"/>
      <c r="O160" s="79" t="n"/>
      <c r="P160" s="80" t="n"/>
      <c r="Q160" s="81" t="n"/>
      <c r="R160" s="82" t="n"/>
      <c r="S160" s="81" t="n"/>
      <c r="T160" s="82" t="n"/>
      <c r="U160" s="81" t="n"/>
      <c r="V160" s="82" t="n"/>
      <c r="W160" s="78" t="n"/>
      <c r="X160" s="78" t="n"/>
      <c r="Y160" s="78" t="n"/>
      <c r="Z160" s="144" t="n"/>
      <c r="AA160" s="79" t="n"/>
      <c r="AB160" s="80" t="n"/>
      <c r="AC160" s="81" t="n"/>
      <c r="AD160" s="82" t="n"/>
      <c r="AE160" s="81" t="n"/>
      <c r="AF160" s="82" t="n"/>
      <c r="AG160" s="81" t="n"/>
      <c r="AH160" s="82" t="n"/>
      <c r="AI160" s="144" t="n"/>
      <c r="AJ160" s="78" t="n"/>
      <c r="AK160" s="78" t="n"/>
      <c r="AL160" s="144" t="n"/>
      <c r="AM160" s="79" t="n"/>
      <c r="AN160" s="80" t="n"/>
      <c r="AS160" s="161">
        <f>IFERROR(IF(AV160&lt;=AU160,(AU160-AV160)+2000,0),0)</f>
        <v/>
      </c>
      <c r="AT160" s="161">
        <f>IFERROR(IF(AW160&lt;=AV160,(AV160-AW160)+1000,0),0)</f>
        <v/>
      </c>
      <c r="AU160" s="161">
        <f>IF(P160&lt;&gt;"",P160,O160)</f>
        <v/>
      </c>
      <c r="AV160" s="161">
        <f>IF(AB160&lt;&gt;"",AB160,AA160)</f>
        <v/>
      </c>
      <c r="AW160" s="161">
        <f>IF(AN160&lt;&gt;"",AN160,AM160)</f>
        <v/>
      </c>
    </row>
  </sheetData>
  <autoFilter ref="AQ4:AR97"/>
  <mergeCells count="15">
    <mergeCell ref="AC2:AN2"/>
    <mergeCell ref="Q2:AB2"/>
    <mergeCell ref="E2:P2"/>
    <mergeCell ref="K3:P3"/>
    <mergeCell ref="W3:AB3"/>
    <mergeCell ref="AI3:AN3"/>
    <mergeCell ref="AC3:AD3"/>
    <mergeCell ref="AE3:AF3"/>
    <mergeCell ref="AG3:AH3"/>
    <mergeCell ref="E3:F3"/>
    <mergeCell ref="G3:H3"/>
    <mergeCell ref="I3:J3"/>
    <mergeCell ref="Q3:R3"/>
    <mergeCell ref="S3:T3"/>
    <mergeCell ref="U3:V3"/>
  </mergeCells>
  <conditionalFormatting sqref="G98:J160">
    <cfRule dxfId="1" operator="equal" priority="66" type="cellIs">
      <formula>"Sin Datos"</formula>
    </cfRule>
  </conditionalFormatting>
  <conditionalFormatting sqref="Q98:V160">
    <cfRule dxfId="1" operator="equal" priority="65" type="cellIs">
      <formula>"Sin Datos"</formula>
    </cfRule>
  </conditionalFormatting>
  <conditionalFormatting sqref="AC5:AH160">
    <cfRule dxfId="1" operator="equal" priority="64" type="cellIs">
      <formula>"Sin Datos"</formula>
    </cfRule>
  </conditionalFormatting>
  <conditionalFormatting sqref="O98:O160">
    <cfRule dxfId="11" operator="equal" priority="43" type="cellIs">
      <formula>"Mantener valor"</formula>
    </cfRule>
    <cfRule dxfId="0" priority="63" type="expression">
      <formula>#REF!&lt;&gt;0</formula>
    </cfRule>
  </conditionalFormatting>
  <conditionalFormatting sqref="F98:F160">
    <cfRule dxfId="1" operator="equal" priority="62" type="cellIs">
      <formula>"Sin Datos"</formula>
    </cfRule>
  </conditionalFormatting>
  <conditionalFormatting sqref="E98:E160">
    <cfRule dxfId="1" operator="equal" priority="61" type="cellIs">
      <formula>"Sin Datos"</formula>
    </cfRule>
  </conditionalFormatting>
  <conditionalFormatting sqref="AA5:AA160">
    <cfRule dxfId="11" operator="equal" priority="44" type="cellIs">
      <formula>"Mantener valor"</formula>
    </cfRule>
    <cfRule dxfId="0" priority="60" type="expression">
      <formula>#REF!&lt;&gt;0</formula>
    </cfRule>
  </conditionalFormatting>
  <conditionalFormatting sqref="AM5:AM160">
    <cfRule dxfId="0" priority="59" type="expression">
      <formula>#REF!&lt;&gt;0</formula>
    </cfRule>
  </conditionalFormatting>
  <conditionalFormatting sqref="O1 O3:O4 AA1:AA1048576 AM1:AM1048576 O98:O1048576">
    <cfRule dxfId="11" operator="equal" priority="51" type="cellIs">
      <formula>"Manual"</formula>
    </cfRule>
  </conditionalFormatting>
  <conditionalFormatting sqref="M98:M160">
    <cfRule dxfId="1" operator="equal" priority="48" type="cellIs">
      <formula>"Falta info"</formula>
    </cfRule>
  </conditionalFormatting>
  <conditionalFormatting sqref="Y5:Y160">
    <cfRule dxfId="1" operator="equal" priority="47" type="cellIs">
      <formula>"Falta info"</formula>
    </cfRule>
  </conditionalFormatting>
  <conditionalFormatting sqref="AK5:AK160">
    <cfRule dxfId="1" operator="equal" priority="46" type="cellIs">
      <formula>"Falta info"</formula>
    </cfRule>
  </conditionalFormatting>
  <conditionalFormatting sqref="AM1:AM1048576">
    <cfRule dxfId="11" operator="equal" priority="45" type="cellIs">
      <formula>"Mantener valor"</formula>
    </cfRule>
  </conditionalFormatting>
  <conditionalFormatting sqref="X5:X160">
    <cfRule dxfId="1" operator="greaterThan" priority="42" type="cellIs">
      <formula>0</formula>
    </cfRule>
  </conditionalFormatting>
  <conditionalFormatting sqref="AJ5:AJ160">
    <cfRule dxfId="1" operator="greaterThan" priority="41" type="cellIs">
      <formula>0</formula>
    </cfRule>
  </conditionalFormatting>
  <conditionalFormatting sqref="K5:P97">
    <cfRule dxfId="1" operator="equal" priority="18" type="cellIs">
      <formula>"Sin Datos"</formula>
    </cfRule>
  </conditionalFormatting>
  <conditionalFormatting sqref="I5:I97">
    <cfRule dxfId="11" operator="equal" priority="10" type="cellIs">
      <formula>"Mantener valor"</formula>
    </cfRule>
    <cfRule dxfId="0" priority="17" type="expression">
      <formula>#REF!&lt;&gt;0</formula>
    </cfRule>
  </conditionalFormatting>
  <conditionalFormatting sqref="U5:U97">
    <cfRule dxfId="11" operator="equal" priority="11" type="cellIs">
      <formula>"Mantener valor"</formula>
    </cfRule>
    <cfRule dxfId="0" priority="16" type="expression">
      <formula>#REF!&lt;&gt;0</formula>
    </cfRule>
  </conditionalFormatting>
  <conditionalFormatting sqref="I5:I97 U5:U97">
    <cfRule dxfId="11" operator="equal" priority="15" type="cellIs">
      <formula>"Manual"</formula>
    </cfRule>
  </conditionalFormatting>
  <conditionalFormatting sqref="G5:G97">
    <cfRule dxfId="1" operator="equal" priority="13" type="cellIs">
      <formula>"Falta info"</formula>
    </cfRule>
  </conditionalFormatting>
  <conditionalFormatting sqref="S5:S97">
    <cfRule dxfId="1" operator="equal" priority="12" type="cellIs">
      <formula>"Falta info"</formula>
    </cfRule>
  </conditionalFormatting>
  <conditionalFormatting sqref="E5:F5">
    <cfRule dxfId="1" operator="equal" priority="7" type="cellIs">
      <formula>"Falta info"</formula>
    </cfRule>
  </conditionalFormatting>
  <conditionalFormatting sqref="E6:F97">
    <cfRule dxfId="1" operator="equal" priority="6" type="cellIs">
      <formula>"Falta info"</formula>
    </cfRule>
  </conditionalFormatting>
  <conditionalFormatting sqref="K145:K158">
    <cfRule dxfId="1" operator="equal" priority="5" type="cellIs">
      <formula>"Sin Datos"</formula>
    </cfRule>
  </conditionalFormatting>
  <conditionalFormatting sqref="K159:K160">
    <cfRule dxfId="1" operator="equal" priority="4" type="cellIs">
      <formula>"Sin Datos"</formula>
    </cfRule>
  </conditionalFormatting>
  <conditionalFormatting sqref="K98:K144">
    <cfRule dxfId="1" operator="equal" priority="3" type="cellIs">
      <formula>"Sin Datos"</formula>
    </cfRule>
  </conditionalFormatting>
  <conditionalFormatting sqref="R5:R97">
    <cfRule dxfId="1" operator="equal" priority="2" type="cellIs">
      <formula>"Falta info"</formula>
    </cfRule>
  </conditionalFormatting>
  <conditionalFormatting sqref="W5:W160">
    <cfRule dxfId="1" operator="greaterThan" priority="1" type="cellIs">
      <formula>0</formula>
    </cfRule>
  </conditionalFormatting>
  <pageMargins bottom="0.75" footer="0.3" header="0.3" left="0.7" right="0.7" top="0.75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Hoja6">
    <outlinePr summaryBelow="1" summaryRight="1"/>
    <pageSetUpPr/>
  </sheetPr>
  <dimension ref="B1:BY105"/>
  <sheetViews>
    <sheetView workbookViewId="0" zoomScale="80" zoomScaleNormal="80">
      <pane activePane="bottomRight" state="frozen" topLeftCell="AK60" xSplit="9" ySplit="2"/>
      <selection activeCell="K1" pane="topRight" sqref="K1"/>
      <selection activeCell="A3" pane="bottomLeft" sqref="A3"/>
      <selection activeCell="D69" pane="bottomRight" sqref="D69"/>
    </sheetView>
  </sheetViews>
  <sheetFormatPr baseColWidth="10" defaultRowHeight="15" outlineLevelCol="0"/>
  <cols>
    <col customWidth="1" max="1" min="1" style="172" width="1.5703125"/>
    <col bestFit="1" customWidth="1" max="2" min="2" style="172" width="5.42578125"/>
    <col customWidth="1" max="3" min="3" style="172" width="16"/>
    <col bestFit="1" customWidth="1" max="7" min="7" style="172" width="8.7109375"/>
    <col customWidth="1" max="8" min="8" style="172" width="2.140625"/>
    <col customWidth="1" max="9" min="9" style="172" width="14.140625"/>
    <col bestFit="1" customWidth="1" max="11" min="10" style="172" width="12.7109375"/>
    <col bestFit="1" customWidth="1" max="12" min="12" style="172" width="10.85546875"/>
    <col bestFit="1" customWidth="1" max="14" min="14" style="172" width="10.7109375"/>
    <col bestFit="1" customWidth="1" max="16" min="16" style="172" width="10.7109375"/>
    <col bestFit="1" customWidth="1" max="19" min="19" style="172" width="10.7109375"/>
    <col bestFit="1" customWidth="1" max="21" min="21" style="172" width="10.7109375"/>
    <col bestFit="1" customWidth="1" max="23" min="23" style="172" width="10.7109375"/>
    <col bestFit="1" customWidth="1" max="26" min="26" style="172" width="10.7109375"/>
    <col bestFit="1" customWidth="1" max="28" min="28" style="172" width="10.7109375"/>
    <col bestFit="1" customWidth="1" max="30" min="30" style="172" width="10.7109375"/>
    <col customWidth="1" max="31" min="31" style="172" width="1.85546875"/>
    <col customWidth="1" max="32" min="32" style="172" width="26"/>
    <col customWidth="1" max="33" min="33" style="172" width="16.28515625"/>
    <col bestFit="1" customWidth="1" max="35" min="35" style="172" width="12.7109375"/>
  </cols>
  <sheetData>
    <row customHeight="1" ht="15.75" r="1" s="172" spans="1:77" thickBot="1">
      <c r="B1" s="30" t="s">
        <v>133</v>
      </c>
      <c r="BH1" s="13" t="n"/>
    </row>
    <row customHeight="1" ht="15.75" r="2" s="172" spans="1:77" thickBot="1">
      <c r="B2" s="9" t="s">
        <v>134</v>
      </c>
      <c r="C2" s="9" t="s">
        <v>135</v>
      </c>
      <c r="D2" s="9" t="s">
        <v>23</v>
      </c>
      <c r="E2" s="9" t="s">
        <v>24</v>
      </c>
      <c r="F2" s="9" t="s">
        <v>25</v>
      </c>
      <c r="G2" s="9" t="s">
        <v>136</v>
      </c>
      <c r="J2" s="176">
        <f>CONCATENATE("MT - ",VLOOKUP("MT",#REF!,2,0))</f>
        <v/>
      </c>
      <c r="Q2" s="176">
        <f>CONCATENATE("BT - ",VLOOKUP("BT",#REF!,2,0))</f>
        <v/>
      </c>
      <c r="X2" s="177">
        <f>CONCATENATE("SBT - ",VLOOKUP("SBT",#REF!,2,0))</f>
        <v/>
      </c>
      <c r="AH2" s="176">
        <f>CONCATENATE("MT - ",VLOOKUP("MT",#REF!,2,0))</f>
        <v/>
      </c>
      <c r="AO2" s="176">
        <f>CONCATENATE("BT - ",VLOOKUP("BT",#REF!,2,0))</f>
        <v/>
      </c>
      <c r="AV2" s="177">
        <f>CONCATENATE("SBT - ",VLOOKUP("SBT",#REF!,2,0))</f>
        <v/>
      </c>
      <c r="BE2" s="21" t="n"/>
      <c r="BF2" s="27" t="n"/>
      <c r="BG2" s="22" t="n"/>
      <c r="BH2" s="181" t="s">
        <v>1</v>
      </c>
      <c r="BN2" s="181" t="s">
        <v>2</v>
      </c>
      <c r="BT2" s="181" t="s">
        <v>3</v>
      </c>
    </row>
    <row customHeight="1" ht="15.75" r="3" s="172" spans="1:77" thickBot="1">
      <c r="B3" s="9" t="n">
        <v>366</v>
      </c>
      <c r="C3" s="9" t="s">
        <v>26</v>
      </c>
      <c r="D3" s="14">
        <f>IF(VLOOKUP(Resumen!C3,Análisis!B:AN,15,0)="","Sin cambios",VLOOKUP(Resumen!C3,Análisis!B:AN,15,0))</f>
        <v/>
      </c>
      <c r="E3" s="14">
        <f>IF(VLOOKUP(Resumen!C3,Análisis!B:AN,27,0)="","Sin cambios",VLOOKUP(Resumen!C3,Análisis!B:AN,27,0))</f>
        <v/>
      </c>
      <c r="F3" s="14">
        <f>IF(VLOOKUP(Resumen!C3,Análisis!B:AN,39,0)="","Sin cambios",VLOOKUP(Resumen!C3,Análisis!B:AN,39,0))</f>
        <v/>
      </c>
      <c r="G3" s="14">
        <f>IF(AND(D3="Sin cambios",E3="Sin cambios",F3="Sin cambios")=TRUE,"No","Sí")</f>
        <v/>
      </c>
      <c r="J3" s="175" t="s">
        <v>5</v>
      </c>
      <c r="M3" s="173" t="s">
        <v>6</v>
      </c>
      <c r="O3" s="174" t="s">
        <v>7</v>
      </c>
      <c r="Q3" s="175" t="s">
        <v>5</v>
      </c>
      <c r="T3" s="173" t="s">
        <v>6</v>
      </c>
      <c r="V3" s="174" t="s">
        <v>7</v>
      </c>
      <c r="X3" s="171" t="s">
        <v>5</v>
      </c>
      <c r="AA3" s="173" t="s">
        <v>6</v>
      </c>
      <c r="AC3" s="174" t="s">
        <v>7</v>
      </c>
      <c r="AH3" s="175" t="s">
        <v>5</v>
      </c>
      <c r="AK3" s="173" t="s">
        <v>6</v>
      </c>
      <c r="AM3" s="174" t="s">
        <v>7</v>
      </c>
      <c r="AO3" s="175" t="s">
        <v>5</v>
      </c>
      <c r="AR3" s="173" t="s">
        <v>6</v>
      </c>
      <c r="AT3" s="174" t="s">
        <v>7</v>
      </c>
      <c r="AV3" s="171" t="s">
        <v>5</v>
      </c>
      <c r="AY3" s="173" t="s">
        <v>6</v>
      </c>
      <c r="BA3" s="174" t="s">
        <v>7</v>
      </c>
      <c r="BE3" s="21" t="n"/>
      <c r="BF3" s="27" t="n"/>
      <c r="BG3" s="22" t="n"/>
      <c r="BH3" s="182" t="s">
        <v>137</v>
      </c>
      <c r="BJ3" s="182" t="s">
        <v>138</v>
      </c>
      <c r="BL3" s="183" t="s">
        <v>139</v>
      </c>
      <c r="BN3" s="182" t="s">
        <v>137</v>
      </c>
      <c r="BP3" s="182" t="s">
        <v>138</v>
      </c>
      <c r="BR3" s="183" t="s">
        <v>139</v>
      </c>
      <c r="BT3" s="182" t="s">
        <v>137</v>
      </c>
      <c r="BV3" s="182" t="s">
        <v>138</v>
      </c>
      <c r="BX3" s="183" t="s">
        <v>139</v>
      </c>
    </row>
    <row customHeight="1" ht="35.1" r="4" s="172" spans="1:77" thickBot="1">
      <c r="B4" s="9" t="n">
        <v>337</v>
      </c>
      <c r="C4" s="9" t="s">
        <v>31</v>
      </c>
      <c r="D4" s="14">
        <f>IF(VLOOKUP(Resumen!C4,Análisis!B:AN,15,0)="","Sin cambios",VLOOKUP(Resumen!C4,Análisis!B:AN,15,0))</f>
        <v/>
      </c>
      <c r="E4" s="14">
        <f>IF(VLOOKUP(Resumen!C4,Análisis!B:AN,27,0)="","Sin cambios",VLOOKUP(Resumen!C4,Análisis!B:AN,27,0))</f>
        <v/>
      </c>
      <c r="F4" s="14">
        <f>IF(VLOOKUP(Resumen!C4,Análisis!B:AN,39,0)="","Sin cambios",VLOOKUP(Resumen!C4,Análisis!B:AN,39,0))</f>
        <v/>
      </c>
      <c r="G4" s="14">
        <f>IF(AND(D4="Sin cambios",E4="Sin cambios",F4="Sin cambios")=TRUE,"No","Sí")</f>
        <v/>
      </c>
      <c r="I4" s="7" t="s">
        <v>140</v>
      </c>
      <c r="J4" s="86" t="s">
        <v>141</v>
      </c>
      <c r="K4" s="86" t="s">
        <v>142</v>
      </c>
      <c r="L4" s="87" t="s">
        <v>13</v>
      </c>
      <c r="M4" s="88" t="s">
        <v>12</v>
      </c>
      <c r="N4" s="87" t="s">
        <v>13</v>
      </c>
      <c r="O4" s="88" t="s">
        <v>12</v>
      </c>
      <c r="P4" s="87" t="s">
        <v>13</v>
      </c>
      <c r="Q4" s="86" t="s">
        <v>141</v>
      </c>
      <c r="R4" s="86" t="s">
        <v>142</v>
      </c>
      <c r="S4" s="87" t="s">
        <v>13</v>
      </c>
      <c r="T4" s="88" t="s">
        <v>12</v>
      </c>
      <c r="U4" s="87" t="s">
        <v>13</v>
      </c>
      <c r="V4" s="88" t="s">
        <v>12</v>
      </c>
      <c r="W4" s="87" t="s">
        <v>13</v>
      </c>
      <c r="X4" s="86" t="s">
        <v>141</v>
      </c>
      <c r="Y4" s="86" t="s">
        <v>142</v>
      </c>
      <c r="Z4" s="87" t="s">
        <v>13</v>
      </c>
      <c r="AA4" s="88" t="s">
        <v>12</v>
      </c>
      <c r="AB4" s="87" t="s">
        <v>13</v>
      </c>
      <c r="AC4" s="88" t="s">
        <v>12</v>
      </c>
      <c r="AD4" s="89" t="s">
        <v>13</v>
      </c>
      <c r="AF4" s="19" t="s">
        <v>9</v>
      </c>
      <c r="AG4" s="20" t="s">
        <v>10</v>
      </c>
      <c r="AH4" s="90" t="s">
        <v>141</v>
      </c>
      <c r="AI4" s="86" t="s">
        <v>142</v>
      </c>
      <c r="AJ4" s="87" t="s">
        <v>13</v>
      </c>
      <c r="AK4" s="88" t="s">
        <v>12</v>
      </c>
      <c r="AL4" s="87" t="s">
        <v>13</v>
      </c>
      <c r="AM4" s="88" t="s">
        <v>12</v>
      </c>
      <c r="AN4" s="87" t="s">
        <v>13</v>
      </c>
      <c r="AO4" s="86" t="s">
        <v>141</v>
      </c>
      <c r="AP4" s="86" t="s">
        <v>142</v>
      </c>
      <c r="AQ4" s="87" t="s">
        <v>13</v>
      </c>
      <c r="AR4" s="88" t="s">
        <v>12</v>
      </c>
      <c r="AS4" s="87" t="s">
        <v>13</v>
      </c>
      <c r="AT4" s="88" t="s">
        <v>12</v>
      </c>
      <c r="AU4" s="87" t="s">
        <v>13</v>
      </c>
      <c r="AV4" s="86" t="s">
        <v>141</v>
      </c>
      <c r="AW4" s="86" t="s">
        <v>142</v>
      </c>
      <c r="AX4" s="87" t="s">
        <v>13</v>
      </c>
      <c r="AY4" s="88" t="s">
        <v>12</v>
      </c>
      <c r="AZ4" s="87" t="s">
        <v>13</v>
      </c>
      <c r="BA4" s="88" t="s">
        <v>12</v>
      </c>
      <c r="BB4" s="89" t="s">
        <v>13</v>
      </c>
      <c r="BE4" s="23" t="s">
        <v>143</v>
      </c>
      <c r="BF4" s="185" t="s">
        <v>144</v>
      </c>
      <c r="BH4" s="91" t="s">
        <v>12</v>
      </c>
      <c r="BI4" s="92" t="s">
        <v>13</v>
      </c>
      <c r="BJ4" s="91" t="s">
        <v>12</v>
      </c>
      <c r="BK4" s="93" t="s">
        <v>13</v>
      </c>
      <c r="BL4" s="94" t="s">
        <v>12</v>
      </c>
      <c r="BM4" s="93" t="s">
        <v>13</v>
      </c>
      <c r="BN4" s="91" t="s">
        <v>12</v>
      </c>
      <c r="BO4" s="92" t="s">
        <v>13</v>
      </c>
      <c r="BP4" s="91" t="s">
        <v>12</v>
      </c>
      <c r="BQ4" s="93" t="s">
        <v>13</v>
      </c>
      <c r="BR4" s="94" t="s">
        <v>12</v>
      </c>
      <c r="BS4" s="93" t="s">
        <v>13</v>
      </c>
      <c r="BT4" s="91" t="s">
        <v>12</v>
      </c>
      <c r="BU4" s="92" t="s">
        <v>13</v>
      </c>
      <c r="BV4" s="91" t="s">
        <v>12</v>
      </c>
      <c r="BW4" s="93" t="s">
        <v>13</v>
      </c>
      <c r="BX4" s="94" t="s">
        <v>12</v>
      </c>
      <c r="BY4" s="93" t="s">
        <v>13</v>
      </c>
    </row>
    <row customHeight="1" ht="15.75" r="5" s="172" spans="1:77" thickBot="1">
      <c r="B5" s="9" t="n">
        <v>354</v>
      </c>
      <c r="C5" s="9" t="s">
        <v>32</v>
      </c>
      <c r="D5" s="14">
        <f>IF(VLOOKUP(Resumen!C5,Análisis!B:AN,15,0)="","Sin cambios",VLOOKUP(Resumen!C5,Análisis!B:AN,15,0))</f>
        <v/>
      </c>
      <c r="E5" s="14">
        <f>IF(VLOOKUP(Resumen!C5,Análisis!B:AN,27,0)="","Sin cambios",VLOOKUP(Resumen!C5,Análisis!B:AN,27,0))</f>
        <v/>
      </c>
      <c r="F5" s="14">
        <f>IF(VLOOKUP(Resumen!C5,Análisis!B:AN,39,0)="","Sin cambios",VLOOKUP(Resumen!C5,Análisis!B:AN,39,0))</f>
        <v/>
      </c>
      <c r="G5" s="14">
        <f>IF(AND(D5="Sin cambios",E5="Sin cambios",F5="Sin cambios")=TRUE,"No","Sí")</f>
        <v/>
      </c>
      <c r="I5" s="10">
        <f>#REF!</f>
        <v/>
      </c>
      <c r="J5" s="95">
        <f>VLOOKUP(I5,Análisis!B:AN,4,0)</f>
        <v/>
      </c>
      <c r="K5" s="96">
        <f>IF(VLOOKUP(I5,Análisis!B:AN,15,0)=0,"Sin cambios",VLOOKUP(I5,Análisis!B:AN,15,0))</f>
        <v/>
      </c>
      <c r="L5" s="97">
        <f>VLOOKUP(I5,Análisis!B:AN,5,0)</f>
        <v/>
      </c>
      <c r="M5" s="96">
        <f>VLOOKUP(I5,Análisis!B:AN,6,0)</f>
        <v/>
      </c>
      <c r="N5" s="97">
        <f>VLOOKUP(I5,Análisis!B:AN,7,0)</f>
        <v/>
      </c>
      <c r="O5" s="96">
        <f>VLOOKUP(I5,Análisis!B:AN,8,0)</f>
        <v/>
      </c>
      <c r="P5" s="98">
        <f>VLOOKUP(I5,Análisis!B:AN,9,0)</f>
        <v/>
      </c>
      <c r="Q5" s="95">
        <f>VLOOKUP(I5,Análisis!B:AN,16,0)</f>
        <v/>
      </c>
      <c r="R5" s="99">
        <f>IF(VLOOKUP(I5,Análisis!B:AN,27,0)=0,"Sin cambios",VLOOKUP(I5,Análisis!B:AN,27,0))</f>
        <v/>
      </c>
      <c r="S5" s="97">
        <f>VLOOKUP(I5,Análisis!B:AN,17,0)</f>
        <v/>
      </c>
      <c r="T5" s="96">
        <f>VLOOKUP(I5,Análisis!B:AN,18,0)</f>
        <v/>
      </c>
      <c r="U5" s="97">
        <f>VLOOKUP(I5,Análisis!B:AN,19,0)</f>
        <v/>
      </c>
      <c r="V5" s="96">
        <f>VLOOKUP(I5,Análisis!B:AN,20,0)</f>
        <v/>
      </c>
      <c r="W5" s="100">
        <f>VLOOKUP(I5,Análisis!B:AN,21,0)</f>
        <v/>
      </c>
      <c r="X5" s="99">
        <f>VLOOKUP(I5,Análisis!B:AN,28,0)</f>
        <v/>
      </c>
      <c r="Y5" s="99">
        <f>IF(VLOOKUP(I5,Análisis!B:AN,39,0)=0,"Sin cambios",VLOOKUP(I5,Análisis!B:AN,39,0))</f>
        <v/>
      </c>
      <c r="Z5" s="97">
        <f>VLOOKUP(I5,Análisis!B:AN,29,0)</f>
        <v/>
      </c>
      <c r="AA5" s="96">
        <f>VLOOKUP(I5,Análisis!B:AN,30,0)</f>
        <v/>
      </c>
      <c r="AB5" s="97">
        <f>VLOOKUP(I5,Análisis!B:AN,31,0)</f>
        <v/>
      </c>
      <c r="AC5" s="96">
        <f>VLOOKUP(I5,Análisis!B:AN,32,0)</f>
        <v/>
      </c>
      <c r="AD5" s="100">
        <f>VLOOKUP(I5,Análisis!B:AN,33,0)</f>
        <v/>
      </c>
      <c r="AE5" s="71">
        <f>+LEFT(AG5,2)</f>
        <v/>
      </c>
      <c r="AF5" s="15" t="s">
        <v>78</v>
      </c>
      <c r="AG5" s="16" t="s">
        <v>145</v>
      </c>
      <c r="AH5" s="101">
        <f>VLOOKUP(AF5,Análisis!$B:$AN,4,0)</f>
        <v/>
      </c>
      <c r="AI5" s="102">
        <f>IF(VLOOKUP(AF5,Análisis!$B:$AN,15,0)="","Sin cambios",VLOOKUP(AF5,Análisis!$B:$AN,15,0))</f>
        <v/>
      </c>
      <c r="AJ5" s="103">
        <f>VLOOKUP(AF5,Análisis!$B:$AN,5,0)</f>
        <v/>
      </c>
      <c r="AK5" s="102">
        <f>VLOOKUP(AF5,Análisis!$B:$AN,6,0)</f>
        <v/>
      </c>
      <c r="AL5" s="103">
        <f>VLOOKUP(AF5,Análisis!$B:$AN,7,0)</f>
        <v/>
      </c>
      <c r="AM5" s="102">
        <f>VLOOKUP(AF5,Análisis!$B:$AN,8,0)</f>
        <v/>
      </c>
      <c r="AN5" s="104">
        <f>VLOOKUP(AF5,Análisis!$B:$AN,9,0)</f>
        <v/>
      </c>
      <c r="AO5" s="101">
        <f>VLOOKUP(AF5,Análisis!$B:$AN,16,0)</f>
        <v/>
      </c>
      <c r="AP5" s="102">
        <f>IF(VLOOKUP(AF5,Análisis!$B:$AN,27,0)="","Sin cambios",VLOOKUP(AF5,Análisis!$B:$AN,27,0))</f>
        <v/>
      </c>
      <c r="AQ5" s="103">
        <f>VLOOKUP(AF5,Análisis!$B:$AN,17,0)</f>
        <v/>
      </c>
      <c r="AR5" s="102">
        <f>VLOOKUP(AF5,Análisis!$B:$AN,18,0)</f>
        <v/>
      </c>
      <c r="AS5" s="103">
        <f>VLOOKUP(AF5,Análisis!$B:$AN,19,0)</f>
        <v/>
      </c>
      <c r="AT5" s="102">
        <f>VLOOKUP(AF5,Análisis!$B:$AN,20,0)</f>
        <v/>
      </c>
      <c r="AU5" s="104">
        <f>VLOOKUP(AF5,Análisis!$B:$AN,21,0)</f>
        <v/>
      </c>
      <c r="AV5" s="101">
        <f>VLOOKUP(AF5,Análisis!$B:$AN,28,0)</f>
        <v/>
      </c>
      <c r="AW5" s="102">
        <f>IF(VLOOKUP(AF5,Análisis!$B:$AN,39,0)="","Sin cambios",VLOOKUP(AF5,Análisis!$B:$AN,39,0))</f>
        <v/>
      </c>
      <c r="AX5" s="103">
        <f>VLOOKUP(AF5,Análisis!$B:$AN,29,0)</f>
        <v/>
      </c>
      <c r="AY5" s="102">
        <f>VLOOKUP(AF5,Análisis!$B:$AN,30,0)</f>
        <v/>
      </c>
      <c r="AZ5" s="103">
        <f>VLOOKUP(AF5,Análisis!$B:$AN,31,0)</f>
        <v/>
      </c>
      <c r="BA5" s="102">
        <f>VLOOKUP(AF5,Análisis!$B:$AN,32,0)</f>
        <v/>
      </c>
      <c r="BB5" s="104">
        <f>VLOOKUP(AF5,Análisis!$B:$AN,33,0)</f>
        <v/>
      </c>
      <c r="BE5" s="24" t="s">
        <v>31</v>
      </c>
      <c r="BF5" s="184" t="s">
        <v>146</v>
      </c>
      <c r="BH5" s="105">
        <f>IFERROR(VLOOKUP(BE5,$AF:$BB,3,0),0)</f>
        <v/>
      </c>
      <c r="BI5" s="29">
        <f>IFERROR(VLOOKUP(BE5,$AF:$BB,5,0),0)</f>
        <v/>
      </c>
      <c r="BJ5" s="106">
        <f>IFERROR(VLOOKUP(BE5,$AF:$BB,6,0),0)</f>
        <v/>
      </c>
      <c r="BK5" s="25">
        <f>IFERROR(VLOOKUP(BE5,$AF:$BB,7,0),0)</f>
        <v/>
      </c>
      <c r="BL5" s="107">
        <f>IFERROR(VLOOKUP(BE5,$AF:$BB,8,0),0)</f>
        <v/>
      </c>
      <c r="BM5" s="25">
        <f>IFERROR(VLOOKUP(BE5,$AF:$BB,9,0),0)</f>
        <v/>
      </c>
      <c r="BN5" s="105">
        <f>IFERROR(VLOOKUP(BE5,$AF:$BB,10,0),0)</f>
        <v/>
      </c>
      <c r="BO5" s="29">
        <f>IFERROR(VLOOKUP(BE5,$AF:$BB,12,0),0)</f>
        <v/>
      </c>
      <c r="BP5" s="106">
        <f>IFERROR(VLOOKUP(BE5,$AF:$BB,13,0),0)</f>
        <v/>
      </c>
      <c r="BQ5" s="25">
        <f>IFERROR(VLOOKUP(BE5,$AF:$BB,14,0),0)</f>
        <v/>
      </c>
      <c r="BR5" s="107">
        <f>IFERROR(VLOOKUP(BE5,$AF:$BB,15,0),0)</f>
        <v/>
      </c>
      <c r="BS5" s="25">
        <f>IFERROR(VLOOKUP(BE5,$AF:$BB,16,0),0)</f>
        <v/>
      </c>
      <c r="BT5" s="105">
        <f>IFERROR(VLOOKUP(BE5,$AF:$BB,17,0),0)</f>
        <v/>
      </c>
      <c r="BU5" s="29">
        <f>IFERROR(VLOOKUP(BE5,$AF:$BB,19,0),0)</f>
        <v/>
      </c>
      <c r="BV5" s="106">
        <f>IFERROR(VLOOKUP(BE5,$AF:$BB,20,0),0)</f>
        <v/>
      </c>
      <c r="BW5" s="25">
        <f>IFERROR(VLOOKUP(BE5,$AF:$BB,21,0),0)</f>
        <v/>
      </c>
      <c r="BX5" s="107">
        <f>IFERROR(VLOOKUP(BE5,$AF:$BB,22,0),0)</f>
        <v/>
      </c>
      <c r="BY5" s="25">
        <f>IFERROR(VLOOKUP(BE5,$AF:$BB,23,0),0)</f>
        <v/>
      </c>
    </row>
    <row customHeight="1" ht="15.75" r="6" s="172" spans="1:77" thickBot="1">
      <c r="B6" s="9" t="n">
        <v>344</v>
      </c>
      <c r="C6" s="9" t="s">
        <v>33</v>
      </c>
      <c r="D6" s="14">
        <f>IF(VLOOKUP(Resumen!C6,Análisis!B:AN,15,0)="","Sin cambios",VLOOKUP(Resumen!C6,Análisis!B:AN,15,0))</f>
        <v/>
      </c>
      <c r="E6" s="14">
        <f>IF(VLOOKUP(Resumen!C6,Análisis!B:AN,27,0)="","Sin cambios",VLOOKUP(Resumen!C6,Análisis!B:AN,27,0))</f>
        <v/>
      </c>
      <c r="F6" s="14">
        <f>IF(VLOOKUP(Resumen!C6,Análisis!B:AN,39,0)="","Sin cambios",VLOOKUP(Resumen!C6,Análisis!B:AN,39,0))</f>
        <v/>
      </c>
      <c r="G6" s="14">
        <f>IF(AND(D6="Sin cambios",E6="Sin cambios",F6="Sin cambios")=TRUE,"No","Sí")</f>
        <v/>
      </c>
      <c r="I6" s="11">
        <f>#REF!</f>
        <v/>
      </c>
      <c r="J6" s="108">
        <f>VLOOKUP(I6,Análisis!B:AN,4,0)</f>
        <v/>
      </c>
      <c r="K6" s="109">
        <f>IF(VLOOKUP(I6,Análisis!B:AN,15,0)=0,"Sin cambios",VLOOKUP(I6,Análisis!B:AN,15,0))</f>
        <v/>
      </c>
      <c r="L6" s="110">
        <f>VLOOKUP(I6,Análisis!B:AN,5,0)</f>
        <v/>
      </c>
      <c r="M6" s="109">
        <f>VLOOKUP(I6,Análisis!B:AN,6,0)</f>
        <v/>
      </c>
      <c r="N6" s="110">
        <f>VLOOKUP(I6,Análisis!B:AN,7,0)</f>
        <v/>
      </c>
      <c r="O6" s="109">
        <f>VLOOKUP(I6,Análisis!B:AN,8,0)</f>
        <v/>
      </c>
      <c r="P6" s="111">
        <f>VLOOKUP(I6,Análisis!B:AN,9,0)</f>
        <v/>
      </c>
      <c r="Q6" s="108">
        <f>VLOOKUP(I6,Análisis!B:AN,16,0)</f>
        <v/>
      </c>
      <c r="R6" s="112">
        <f>IF(VLOOKUP(I6,Análisis!B:AN,27,0)=0,"Sin cambios",VLOOKUP(I6,Análisis!B:AN,27,0))</f>
        <v/>
      </c>
      <c r="S6" s="110">
        <f>VLOOKUP(I6,Análisis!B:AN,17,0)</f>
        <v/>
      </c>
      <c r="T6" s="109">
        <f>VLOOKUP(I6,Análisis!B:AN,18,0)</f>
        <v/>
      </c>
      <c r="U6" s="110">
        <f>VLOOKUP(I6,Análisis!B:AN,19,0)</f>
        <v/>
      </c>
      <c r="V6" s="109">
        <f>VLOOKUP(I6,Análisis!B:AN,20,0)</f>
        <v/>
      </c>
      <c r="W6" s="113">
        <f>VLOOKUP(I6,Análisis!B:AN,21,0)</f>
        <v/>
      </c>
      <c r="X6" s="112">
        <f>VLOOKUP(I6,Análisis!B:AN,28,0)</f>
        <v/>
      </c>
      <c r="Y6" s="112">
        <f>IF(VLOOKUP(I6,Análisis!B:AN,39,0)=0,"Sin cambios",VLOOKUP(I6,Análisis!B:AN,39,0))</f>
        <v/>
      </c>
      <c r="Z6" s="110">
        <f>VLOOKUP(I6,Análisis!B:AN,29,0)</f>
        <v/>
      </c>
      <c r="AA6" s="109">
        <f>VLOOKUP(I6,Análisis!B:AN,30,0)</f>
        <v/>
      </c>
      <c r="AB6" s="110">
        <f>VLOOKUP(I6,Análisis!B:AN,31,0)</f>
        <v/>
      </c>
      <c r="AC6" s="109">
        <f>VLOOKUP(I6,Análisis!B:AN,32,0)</f>
        <v/>
      </c>
      <c r="AD6" s="113">
        <f>VLOOKUP(I6,Análisis!B:AN,33,0)</f>
        <v/>
      </c>
      <c r="AE6" s="71">
        <f>+LEFT(AG6,2)</f>
        <v/>
      </c>
      <c r="AF6" s="15" t="s">
        <v>99</v>
      </c>
      <c r="AG6" s="16" t="s">
        <v>145</v>
      </c>
      <c r="AH6" s="114">
        <f>VLOOKUP(AF6,Análisis!$B:$AN,4,0)</f>
        <v/>
      </c>
      <c r="AI6" s="102">
        <f>IF(VLOOKUP(AF6,Análisis!$B:$AN,15,0)="","Sin cambios",VLOOKUP(AF6,Análisis!$B:$AN,15,0))</f>
        <v/>
      </c>
      <c r="AJ6" s="115">
        <f>VLOOKUP(AF6,Análisis!$B:$AN,5,0)</f>
        <v/>
      </c>
      <c r="AK6" s="116">
        <f>VLOOKUP(AF6,Análisis!$B:$AN,6,0)</f>
        <v/>
      </c>
      <c r="AL6" s="115">
        <f>VLOOKUP(AF6,Análisis!$B:$AN,7,0)</f>
        <v/>
      </c>
      <c r="AM6" s="116">
        <f>VLOOKUP(AF6,Análisis!$B:$AN,8,0)</f>
        <v/>
      </c>
      <c r="AN6" s="117">
        <f>VLOOKUP(AF6,Análisis!$B:$AN,9,0)</f>
        <v/>
      </c>
      <c r="AO6" s="114">
        <f>VLOOKUP(AF6,Análisis!$B:$AN,16,0)</f>
        <v/>
      </c>
      <c r="AP6" s="102">
        <f>IF(VLOOKUP(AF6,Análisis!$B:$AN,27,0)="","Sin cambios",VLOOKUP(AF6,Análisis!$B:$AN,27,0))</f>
        <v/>
      </c>
      <c r="AQ6" s="115">
        <f>VLOOKUP(AF6,Análisis!$B:$AN,17,0)</f>
        <v/>
      </c>
      <c r="AR6" s="116">
        <f>VLOOKUP(AF6,Análisis!$B:$AN,18,0)</f>
        <v/>
      </c>
      <c r="AS6" s="115">
        <f>VLOOKUP(AF6,Análisis!$B:$AN,19,0)</f>
        <v/>
      </c>
      <c r="AT6" s="116">
        <f>VLOOKUP(AF6,Análisis!$B:$AN,20,0)</f>
        <v/>
      </c>
      <c r="AU6" s="117">
        <f>VLOOKUP(AF6,Análisis!$B:$AN,21,0)</f>
        <v/>
      </c>
      <c r="AV6" s="114">
        <f>VLOOKUP(AF6,Análisis!$B:$AN,28,0)</f>
        <v/>
      </c>
      <c r="AW6" s="102">
        <f>IF(VLOOKUP(AF6,Análisis!$B:$AN,39,0)="","Sin cambios",VLOOKUP(AF6,Análisis!$B:$AN,39,0))</f>
        <v/>
      </c>
      <c r="AX6" s="115">
        <f>VLOOKUP(AF6,Análisis!$B:$AN,29,0)</f>
        <v/>
      </c>
      <c r="AY6" s="116">
        <f>VLOOKUP(AF6,Análisis!$B:$AN,30,0)</f>
        <v/>
      </c>
      <c r="AZ6" s="115">
        <f>VLOOKUP(AF6,Análisis!$B:$AN,31,0)</f>
        <v/>
      </c>
      <c r="BA6" s="116">
        <f>VLOOKUP(AF6,Análisis!$B:$AN,32,0)</f>
        <v/>
      </c>
      <c r="BB6" s="117">
        <f>VLOOKUP(AF6,Análisis!$B:$AN,33,0)</f>
        <v/>
      </c>
      <c r="BE6" s="24" t="s">
        <v>26</v>
      </c>
      <c r="BF6" s="184" t="s">
        <v>147</v>
      </c>
      <c r="BH6" s="105">
        <f>IFERROR(VLOOKUP(BE6,$AF:$BB,3,0),0)</f>
        <v/>
      </c>
      <c r="BI6" s="29">
        <f>IFERROR(VLOOKUP(BE6,$AF:$BB,5,0),0)</f>
        <v/>
      </c>
      <c r="BJ6" s="106">
        <f>IFERROR(VLOOKUP(BE6,$AF:$BB,6,0),0)</f>
        <v/>
      </c>
      <c r="BK6" s="25">
        <f>IFERROR(VLOOKUP(BE6,$AF:$BB,7,0),0)</f>
        <v/>
      </c>
      <c r="BL6" s="107">
        <f>IFERROR(VLOOKUP(BE6,$AF:$BB,8,0),0)</f>
        <v/>
      </c>
      <c r="BM6" s="25">
        <f>IFERROR(VLOOKUP(BE6,$AF:$BB,9,0),0)</f>
        <v/>
      </c>
      <c r="BN6" s="105">
        <f>IFERROR(VLOOKUP(BE6,$AF:$BB,10,0),0)</f>
        <v/>
      </c>
      <c r="BO6" s="29">
        <f>IFERROR(VLOOKUP(BE6,$AF:$BB,12,0),0)</f>
        <v/>
      </c>
      <c r="BP6" s="106">
        <f>IFERROR(VLOOKUP(BE6,$AF:$BB,13,0),0)</f>
        <v/>
      </c>
      <c r="BQ6" s="25">
        <f>IFERROR(VLOOKUP(BE6,$AF:$BB,14,0),0)</f>
        <v/>
      </c>
      <c r="BR6" s="107">
        <f>IFERROR(VLOOKUP(BE6,$AF:$BB,15,0),0)</f>
        <v/>
      </c>
      <c r="BS6" s="25">
        <f>IFERROR(VLOOKUP(BE6,$AF:$BB,16,0),0)</f>
        <v/>
      </c>
      <c r="BT6" s="105">
        <f>IFERROR(VLOOKUP(BE6,$AF:$BB,17,0),0)</f>
        <v/>
      </c>
      <c r="BU6" s="29">
        <f>IFERROR(VLOOKUP(BE6,$AF:$BB,19,0),0)</f>
        <v/>
      </c>
      <c r="BV6" s="106">
        <f>IFERROR(VLOOKUP(BE6,$AF:$BB,20,0),0)</f>
        <v/>
      </c>
      <c r="BW6" s="25">
        <f>IFERROR(VLOOKUP(BE6,$AF:$BB,21,0),0)</f>
        <v/>
      </c>
      <c r="BX6" s="107">
        <f>IFERROR(VLOOKUP(BE6,$AF:$BB,22,0),0)</f>
        <v/>
      </c>
      <c r="BY6" s="25">
        <f>IFERROR(VLOOKUP(BE6,$AF:$BB,23,0),0)</f>
        <v/>
      </c>
    </row>
    <row customHeight="1" ht="15.75" r="7" s="172" spans="1:77" thickBot="1">
      <c r="B7" s="9" t="n">
        <v>314</v>
      </c>
      <c r="C7" s="9" t="s">
        <v>34</v>
      </c>
      <c r="D7" s="14">
        <f>IF(VLOOKUP(Resumen!C7,Análisis!B:AN,15,0)="","Sin cambios",VLOOKUP(Resumen!C7,Análisis!B:AN,15,0))</f>
        <v/>
      </c>
      <c r="E7" s="14">
        <f>IF(VLOOKUP(Resumen!C7,Análisis!B:AN,27,0)="","Sin cambios",VLOOKUP(Resumen!C7,Análisis!B:AN,27,0))</f>
        <v/>
      </c>
      <c r="F7" s="14">
        <f>IF(VLOOKUP(Resumen!C7,Análisis!B:AN,39,0)="","Sin cambios",VLOOKUP(Resumen!C7,Análisis!B:AN,39,0))</f>
        <v/>
      </c>
      <c r="G7" s="14">
        <f>IF(AND(D7="Sin cambios",E7="Sin cambios",F7="Sin cambios")=TRUE,"No","Sí")</f>
        <v/>
      </c>
      <c r="I7" s="11">
        <f>#REF!</f>
        <v/>
      </c>
      <c r="J7" s="108">
        <f>VLOOKUP(I7,Análisis!B:AN,4,0)</f>
        <v/>
      </c>
      <c r="K7" s="109">
        <f>IF(VLOOKUP(I7,Análisis!B:AN,15,0)=0,"Sin cambios",VLOOKUP(I7,Análisis!B:AN,15,0))</f>
        <v/>
      </c>
      <c r="L7" s="110">
        <f>VLOOKUP(I7,Análisis!B:AN,5,0)</f>
        <v/>
      </c>
      <c r="M7" s="109">
        <f>VLOOKUP(I7,Análisis!B:AN,6,0)</f>
        <v/>
      </c>
      <c r="N7" s="110">
        <f>VLOOKUP(I7,Análisis!B:AN,7,0)</f>
        <v/>
      </c>
      <c r="O7" s="109">
        <f>VLOOKUP(I7,Análisis!B:AN,8,0)</f>
        <v/>
      </c>
      <c r="P7" s="111">
        <f>VLOOKUP(I7,Análisis!B:AN,9,0)</f>
        <v/>
      </c>
      <c r="Q7" s="108">
        <f>VLOOKUP(I7,Análisis!B:AN,16,0)</f>
        <v/>
      </c>
      <c r="R7" s="112">
        <f>IF(VLOOKUP(I7,Análisis!B:AN,27,0)=0,"Sin cambios",VLOOKUP(I7,Análisis!B:AN,27,0))</f>
        <v/>
      </c>
      <c r="S7" s="110">
        <f>VLOOKUP(I7,Análisis!B:AN,17,0)</f>
        <v/>
      </c>
      <c r="T7" s="109">
        <f>VLOOKUP(I7,Análisis!B:AN,18,0)</f>
        <v/>
      </c>
      <c r="U7" s="110">
        <f>VLOOKUP(I7,Análisis!B:AN,19,0)</f>
        <v/>
      </c>
      <c r="V7" s="109">
        <f>VLOOKUP(I7,Análisis!B:AN,20,0)</f>
        <v/>
      </c>
      <c r="W7" s="113">
        <f>VLOOKUP(I7,Análisis!B:AN,21,0)</f>
        <v/>
      </c>
      <c r="X7" s="112">
        <f>VLOOKUP(I7,Análisis!B:AN,28,0)</f>
        <v/>
      </c>
      <c r="Y7" s="112">
        <f>IF(VLOOKUP(I7,Análisis!B:AN,39,0)=0,"Sin cambios",VLOOKUP(I7,Análisis!B:AN,39,0))</f>
        <v/>
      </c>
      <c r="Z7" s="110">
        <f>VLOOKUP(I7,Análisis!B:AN,29,0)</f>
        <v/>
      </c>
      <c r="AA7" s="109">
        <f>VLOOKUP(I7,Análisis!B:AN,30,0)</f>
        <v/>
      </c>
      <c r="AB7" s="110">
        <f>VLOOKUP(I7,Análisis!B:AN,31,0)</f>
        <v/>
      </c>
      <c r="AC7" s="109">
        <f>VLOOKUP(I7,Análisis!B:AN,32,0)</f>
        <v/>
      </c>
      <c r="AD7" s="113">
        <f>VLOOKUP(I7,Análisis!B:AN,33,0)</f>
        <v/>
      </c>
      <c r="AE7" s="71">
        <f>+LEFT(AG7,2)</f>
        <v/>
      </c>
      <c r="AF7" s="15" t="s">
        <v>96</v>
      </c>
      <c r="AG7" s="16" t="s">
        <v>145</v>
      </c>
      <c r="AH7" s="114">
        <f>VLOOKUP(AF7,Análisis!$B:$AN,4,0)</f>
        <v/>
      </c>
      <c r="AI7" s="102">
        <f>IF(VLOOKUP(AF7,Análisis!$B:$AN,15,0)="","Sin cambios",VLOOKUP(AF7,Análisis!$B:$AN,15,0))</f>
        <v/>
      </c>
      <c r="AJ7" s="115">
        <f>VLOOKUP(AF7,Análisis!$B:$AN,5,0)</f>
        <v/>
      </c>
      <c r="AK7" s="116">
        <f>VLOOKUP(AF7,Análisis!$B:$AN,6,0)</f>
        <v/>
      </c>
      <c r="AL7" s="115">
        <f>VLOOKUP(AF7,Análisis!$B:$AN,7,0)</f>
        <v/>
      </c>
      <c r="AM7" s="116">
        <f>VLOOKUP(AF7,Análisis!$B:$AN,8,0)</f>
        <v/>
      </c>
      <c r="AN7" s="117">
        <f>VLOOKUP(AF7,Análisis!$B:$AN,9,0)</f>
        <v/>
      </c>
      <c r="AO7" s="114">
        <f>VLOOKUP(AF7,Análisis!$B:$AN,16,0)</f>
        <v/>
      </c>
      <c r="AP7" s="102">
        <f>IF(VLOOKUP(AF7,Análisis!$B:$AN,27,0)="","Sin cambios",VLOOKUP(AF7,Análisis!$B:$AN,27,0))</f>
        <v/>
      </c>
      <c r="AQ7" s="115">
        <f>VLOOKUP(AF7,Análisis!$B:$AN,17,0)</f>
        <v/>
      </c>
      <c r="AR7" s="116">
        <f>VLOOKUP(AF7,Análisis!$B:$AN,18,0)</f>
        <v/>
      </c>
      <c r="AS7" s="115">
        <f>VLOOKUP(AF7,Análisis!$B:$AN,19,0)</f>
        <v/>
      </c>
      <c r="AT7" s="116">
        <f>VLOOKUP(AF7,Análisis!$B:$AN,20,0)</f>
        <v/>
      </c>
      <c r="AU7" s="117">
        <f>VLOOKUP(AF7,Análisis!$B:$AN,21,0)</f>
        <v/>
      </c>
      <c r="AV7" s="114">
        <f>VLOOKUP(AF7,Análisis!$B:$AN,28,0)</f>
        <v/>
      </c>
      <c r="AW7" s="102">
        <f>IF(VLOOKUP(AF7,Análisis!$B:$AN,39,0)="","Sin cambios",VLOOKUP(AF7,Análisis!$B:$AN,39,0))</f>
        <v/>
      </c>
      <c r="AX7" s="115">
        <f>VLOOKUP(AF7,Análisis!$B:$AN,29,0)</f>
        <v/>
      </c>
      <c r="AY7" s="116">
        <f>VLOOKUP(AF7,Análisis!$B:$AN,30,0)</f>
        <v/>
      </c>
      <c r="AZ7" s="115">
        <f>VLOOKUP(AF7,Análisis!$B:$AN,31,0)</f>
        <v/>
      </c>
      <c r="BA7" s="116">
        <f>VLOOKUP(AF7,Análisis!$B:$AN,32,0)</f>
        <v/>
      </c>
      <c r="BB7" s="117">
        <f>VLOOKUP(AF7,Análisis!$B:$AN,33,0)</f>
        <v/>
      </c>
      <c r="BE7" s="24" t="s">
        <v>33</v>
      </c>
      <c r="BF7" s="184" t="s">
        <v>148</v>
      </c>
      <c r="BH7" s="105">
        <f>IFERROR(VLOOKUP(BE7,$AF:$BB,3,0),0)</f>
        <v/>
      </c>
      <c r="BI7" s="29">
        <f>IFERROR(VLOOKUP(BE7,$AF:$BB,5,0),0)</f>
        <v/>
      </c>
      <c r="BJ7" s="106">
        <f>IFERROR(VLOOKUP(BE7,$AF:$BB,6,0),0)</f>
        <v/>
      </c>
      <c r="BK7" s="25">
        <f>IFERROR(VLOOKUP(BE7,$AF:$BB,7,0),0)</f>
        <v/>
      </c>
      <c r="BL7" s="107">
        <f>IFERROR(VLOOKUP(BE7,$AF:$BB,8,0),0)</f>
        <v/>
      </c>
      <c r="BM7" s="25">
        <f>IFERROR(VLOOKUP(BE7,$AF:$BB,9,0),0)</f>
        <v/>
      </c>
      <c r="BN7" s="105">
        <f>IFERROR(VLOOKUP(BE7,$AF:$BB,10,0),0)</f>
        <v/>
      </c>
      <c r="BO7" s="29">
        <f>IFERROR(VLOOKUP(BE7,$AF:$BB,12,0),0)</f>
        <v/>
      </c>
      <c r="BP7" s="106">
        <f>IFERROR(VLOOKUP(BE7,$AF:$BB,13,0),0)</f>
        <v/>
      </c>
      <c r="BQ7" s="25">
        <f>IFERROR(VLOOKUP(BE7,$AF:$BB,14,0),0)</f>
        <v/>
      </c>
      <c r="BR7" s="107">
        <f>IFERROR(VLOOKUP(BE7,$AF:$BB,15,0),0)</f>
        <v/>
      </c>
      <c r="BS7" s="25">
        <f>IFERROR(VLOOKUP(BE7,$AF:$BB,16,0),0)</f>
        <v/>
      </c>
      <c r="BT7" s="105">
        <f>IFERROR(VLOOKUP(BE7,$AF:$BB,17,0),0)</f>
        <v/>
      </c>
      <c r="BU7" s="29">
        <f>IFERROR(VLOOKUP(BE7,$AF:$BB,19,0),0)</f>
        <v/>
      </c>
      <c r="BV7" s="106">
        <f>IFERROR(VLOOKUP(BE7,$AF:$BB,20,0),0)</f>
        <v/>
      </c>
      <c r="BW7" s="25">
        <f>IFERROR(VLOOKUP(BE7,$AF:$BB,21,0),0)</f>
        <v/>
      </c>
      <c r="BX7" s="107">
        <f>IFERROR(VLOOKUP(BE7,$AF:$BB,22,0),0)</f>
        <v/>
      </c>
      <c r="BY7" s="25">
        <f>IFERROR(VLOOKUP(BE7,$AF:$BB,23,0),0)</f>
        <v/>
      </c>
    </row>
    <row customHeight="1" ht="15.75" r="8" s="172" spans="1:77" thickBot="1">
      <c r="B8" s="9" t="n">
        <v>356</v>
      </c>
      <c r="C8" s="9" t="s">
        <v>35</v>
      </c>
      <c r="D8" s="14">
        <f>IF(VLOOKUP(Resumen!C8,Análisis!B:AN,15,0)="","Sin cambios",VLOOKUP(Resumen!C8,Análisis!B:AN,15,0))</f>
        <v/>
      </c>
      <c r="E8" s="14">
        <f>IF(VLOOKUP(Resumen!C8,Análisis!B:AN,27,0)="","Sin cambios",VLOOKUP(Resumen!C8,Análisis!B:AN,27,0))</f>
        <v/>
      </c>
      <c r="F8" s="14">
        <f>IF(VLOOKUP(Resumen!C8,Análisis!B:AN,39,0)="","Sin cambios",VLOOKUP(Resumen!C8,Análisis!B:AN,39,0))</f>
        <v/>
      </c>
      <c r="G8" s="14">
        <f>IF(AND(D8="Sin cambios",E8="Sin cambios",F8="Sin cambios")=TRUE,"No","Sí")</f>
        <v/>
      </c>
      <c r="I8" s="11">
        <f>#REF!</f>
        <v/>
      </c>
      <c r="J8" s="108">
        <f>VLOOKUP(I8,Análisis!B:AN,4,0)</f>
        <v/>
      </c>
      <c r="K8" s="109">
        <f>IF(VLOOKUP(I8,Análisis!B:AN,15,0)=0,"Sin cambios",VLOOKUP(I8,Análisis!B:AN,15,0))</f>
        <v/>
      </c>
      <c r="L8" s="110">
        <f>VLOOKUP(I8,Análisis!B:AN,5,0)</f>
        <v/>
      </c>
      <c r="M8" s="109">
        <f>VLOOKUP(I8,Análisis!B:AN,6,0)</f>
        <v/>
      </c>
      <c r="N8" s="110">
        <f>VLOOKUP(I8,Análisis!B:AN,7,0)</f>
        <v/>
      </c>
      <c r="O8" s="109">
        <f>VLOOKUP(I8,Análisis!B:AN,8,0)</f>
        <v/>
      </c>
      <c r="P8" s="111">
        <f>VLOOKUP(I8,Análisis!B:AN,9,0)</f>
        <v/>
      </c>
      <c r="Q8" s="108">
        <f>VLOOKUP(I8,Análisis!B:AN,16,0)</f>
        <v/>
      </c>
      <c r="R8" s="112">
        <f>IF(VLOOKUP(I8,Análisis!B:AN,27,0)=0,"Sin cambios",VLOOKUP(I8,Análisis!B:AN,27,0))</f>
        <v/>
      </c>
      <c r="S8" s="110">
        <f>VLOOKUP(I8,Análisis!B:AN,17,0)</f>
        <v/>
      </c>
      <c r="T8" s="109">
        <f>VLOOKUP(I8,Análisis!B:AN,18,0)</f>
        <v/>
      </c>
      <c r="U8" s="110">
        <f>VLOOKUP(I8,Análisis!B:AN,19,0)</f>
        <v/>
      </c>
      <c r="V8" s="109">
        <f>VLOOKUP(I8,Análisis!B:AN,20,0)</f>
        <v/>
      </c>
      <c r="W8" s="113">
        <f>VLOOKUP(I8,Análisis!B:AN,21,0)</f>
        <v/>
      </c>
      <c r="X8" s="112">
        <f>VLOOKUP(I8,Análisis!B:AN,28,0)</f>
        <v/>
      </c>
      <c r="Y8" s="112">
        <f>IF(VLOOKUP(I8,Análisis!B:AN,39,0)=0,"Sin cambios",VLOOKUP(I8,Análisis!B:AN,39,0))</f>
        <v/>
      </c>
      <c r="Z8" s="110">
        <f>VLOOKUP(I8,Análisis!B:AN,29,0)</f>
        <v/>
      </c>
      <c r="AA8" s="109">
        <f>VLOOKUP(I8,Análisis!B:AN,30,0)</f>
        <v/>
      </c>
      <c r="AB8" s="110">
        <f>VLOOKUP(I8,Análisis!B:AN,31,0)</f>
        <v/>
      </c>
      <c r="AC8" s="109">
        <f>VLOOKUP(I8,Análisis!B:AN,32,0)</f>
        <v/>
      </c>
      <c r="AD8" s="113">
        <f>VLOOKUP(I8,Análisis!B:AN,33,0)</f>
        <v/>
      </c>
      <c r="AE8" s="71">
        <f>+LEFT(AG8,2)</f>
        <v/>
      </c>
      <c r="AF8" s="15" t="s">
        <v>94</v>
      </c>
      <c r="AG8" s="16" t="s">
        <v>145</v>
      </c>
      <c r="AH8" s="114">
        <f>VLOOKUP(AF8,Análisis!$B:$AN,4,0)</f>
        <v/>
      </c>
      <c r="AI8" s="102">
        <f>IF(VLOOKUP(AF8,Análisis!$B:$AN,15,0)="","Sin cambios",VLOOKUP(AF8,Análisis!$B:$AN,15,0))</f>
        <v/>
      </c>
      <c r="AJ8" s="115">
        <f>VLOOKUP(AF8,Análisis!$B:$AN,5,0)</f>
        <v/>
      </c>
      <c r="AK8" s="116">
        <f>VLOOKUP(AF8,Análisis!$B:$AN,6,0)</f>
        <v/>
      </c>
      <c r="AL8" s="115">
        <f>VLOOKUP(AF8,Análisis!$B:$AN,7,0)</f>
        <v/>
      </c>
      <c r="AM8" s="116">
        <f>VLOOKUP(AF8,Análisis!$B:$AN,8,0)</f>
        <v/>
      </c>
      <c r="AN8" s="117">
        <f>VLOOKUP(AF8,Análisis!$B:$AN,9,0)</f>
        <v/>
      </c>
      <c r="AO8" s="114">
        <f>VLOOKUP(AF8,Análisis!$B:$AN,16,0)</f>
        <v/>
      </c>
      <c r="AP8" s="102">
        <f>IF(VLOOKUP(AF8,Análisis!$B:$AN,27,0)="","Sin cambios",VLOOKUP(AF8,Análisis!$B:$AN,27,0))</f>
        <v/>
      </c>
      <c r="AQ8" s="115">
        <f>VLOOKUP(AF8,Análisis!$B:$AN,17,0)</f>
        <v/>
      </c>
      <c r="AR8" s="116">
        <f>VLOOKUP(AF8,Análisis!$B:$AN,18,0)</f>
        <v/>
      </c>
      <c r="AS8" s="115">
        <f>VLOOKUP(AF8,Análisis!$B:$AN,19,0)</f>
        <v/>
      </c>
      <c r="AT8" s="116">
        <f>VLOOKUP(AF8,Análisis!$B:$AN,20,0)</f>
        <v/>
      </c>
      <c r="AU8" s="117">
        <f>VLOOKUP(AF8,Análisis!$B:$AN,21,0)</f>
        <v/>
      </c>
      <c r="AV8" s="114">
        <f>VLOOKUP(AF8,Análisis!$B:$AN,28,0)</f>
        <v/>
      </c>
      <c r="AW8" s="102">
        <f>IF(VLOOKUP(AF8,Análisis!$B:$AN,39,0)="","Sin cambios",VLOOKUP(AF8,Análisis!$B:$AN,39,0))</f>
        <v/>
      </c>
      <c r="AX8" s="115">
        <f>VLOOKUP(AF8,Análisis!$B:$AN,29,0)</f>
        <v/>
      </c>
      <c r="AY8" s="116">
        <f>VLOOKUP(AF8,Análisis!$B:$AN,30,0)</f>
        <v/>
      </c>
      <c r="AZ8" s="115">
        <f>VLOOKUP(AF8,Análisis!$B:$AN,31,0)</f>
        <v/>
      </c>
      <c r="BA8" s="116">
        <f>VLOOKUP(AF8,Análisis!$B:$AN,32,0)</f>
        <v/>
      </c>
      <c r="BB8" s="117">
        <f>VLOOKUP(AF8,Análisis!$B:$AN,33,0)</f>
        <v/>
      </c>
      <c r="BE8" s="24" t="s">
        <v>32</v>
      </c>
      <c r="BF8" s="184" t="s">
        <v>149</v>
      </c>
      <c r="BH8" s="105">
        <f>IFERROR(VLOOKUP(BE8,$AF:$BB,3,0),0)</f>
        <v/>
      </c>
      <c r="BI8" s="29">
        <f>IFERROR(VLOOKUP(BE8,$AF:$BB,5,0),0)</f>
        <v/>
      </c>
      <c r="BJ8" s="106">
        <f>IFERROR(VLOOKUP(BE8,$AF:$BB,6,0),0)</f>
        <v/>
      </c>
      <c r="BK8" s="25">
        <f>IFERROR(VLOOKUP(BE8,$AF:$BB,7,0),0)</f>
        <v/>
      </c>
      <c r="BL8" s="107">
        <f>IFERROR(VLOOKUP(BE8,$AF:$BB,8,0),0)</f>
        <v/>
      </c>
      <c r="BM8" s="25">
        <f>IFERROR(VLOOKUP(BE8,$AF:$BB,9,0),0)</f>
        <v/>
      </c>
      <c r="BN8" s="105">
        <f>IFERROR(VLOOKUP(BE8,$AF:$BB,10,0),0)</f>
        <v/>
      </c>
      <c r="BO8" s="29">
        <f>IFERROR(VLOOKUP(BE8,$AF:$BB,12,0),0)</f>
        <v/>
      </c>
      <c r="BP8" s="106">
        <f>IFERROR(VLOOKUP(BE8,$AF:$BB,13,0),0)</f>
        <v/>
      </c>
      <c r="BQ8" s="25">
        <f>IFERROR(VLOOKUP(BE8,$AF:$BB,14,0),0)</f>
        <v/>
      </c>
      <c r="BR8" s="107">
        <f>IFERROR(VLOOKUP(BE8,$AF:$BB,15,0),0)</f>
        <v/>
      </c>
      <c r="BS8" s="25">
        <f>IFERROR(VLOOKUP(BE8,$AF:$BB,16,0),0)</f>
        <v/>
      </c>
      <c r="BT8" s="105">
        <f>IFERROR(VLOOKUP(BE8,$AF:$BB,17,0),0)</f>
        <v/>
      </c>
      <c r="BU8" s="29">
        <f>IFERROR(VLOOKUP(BE8,$AF:$BB,19,0),0)</f>
        <v/>
      </c>
      <c r="BV8" s="106">
        <f>IFERROR(VLOOKUP(BE8,$AF:$BB,20,0),0)</f>
        <v/>
      </c>
      <c r="BW8" s="25">
        <f>IFERROR(VLOOKUP(BE8,$AF:$BB,21,0),0)</f>
        <v/>
      </c>
      <c r="BX8" s="107">
        <f>IFERROR(VLOOKUP(BE8,$AF:$BB,22,0),0)</f>
        <v/>
      </c>
      <c r="BY8" s="25">
        <f>IFERROR(VLOOKUP(BE8,$AF:$BB,23,0),0)</f>
        <v/>
      </c>
    </row>
    <row customHeight="1" ht="15.75" r="9" s="172" spans="1:77" thickBot="1">
      <c r="B9" s="9" t="n">
        <v>332</v>
      </c>
      <c r="C9" s="9" t="s">
        <v>36</v>
      </c>
      <c r="D9" s="14">
        <f>IF(VLOOKUP(Resumen!C9,Análisis!B:AN,15,0)="","Sin cambios",VLOOKUP(Resumen!C9,Análisis!B:AN,15,0))</f>
        <v/>
      </c>
      <c r="E9" s="14">
        <f>IF(VLOOKUP(Resumen!C9,Análisis!B:AN,27,0)="","Sin cambios",VLOOKUP(Resumen!C9,Análisis!B:AN,27,0))</f>
        <v/>
      </c>
      <c r="F9" s="14">
        <f>IF(VLOOKUP(Resumen!C9,Análisis!B:AN,39,0)="","Sin cambios",VLOOKUP(Resumen!C9,Análisis!B:AN,39,0))</f>
        <v/>
      </c>
      <c r="G9" s="14">
        <f>IF(AND(D9="Sin cambios",E9="Sin cambios",F9="Sin cambios")=TRUE,"No","Sí")</f>
        <v/>
      </c>
      <c r="I9" s="11">
        <f>#REF!</f>
        <v/>
      </c>
      <c r="J9" s="108">
        <f>VLOOKUP(I9,Análisis!B:AN,4,0)</f>
        <v/>
      </c>
      <c r="K9" s="109">
        <f>IF(VLOOKUP(I9,Análisis!B:AN,15,0)=0,"Sin cambios",VLOOKUP(I9,Análisis!B:AN,15,0))</f>
        <v/>
      </c>
      <c r="L9" s="110">
        <f>VLOOKUP(I9,Análisis!B:AN,5,0)</f>
        <v/>
      </c>
      <c r="M9" s="109">
        <f>VLOOKUP(I9,Análisis!B:AN,6,0)</f>
        <v/>
      </c>
      <c r="N9" s="110">
        <f>VLOOKUP(I9,Análisis!B:AN,7,0)</f>
        <v/>
      </c>
      <c r="O9" s="109">
        <f>VLOOKUP(I9,Análisis!B:AN,8,0)</f>
        <v/>
      </c>
      <c r="P9" s="111">
        <f>VLOOKUP(I9,Análisis!B:AN,9,0)</f>
        <v/>
      </c>
      <c r="Q9" s="108">
        <f>VLOOKUP(I9,Análisis!B:AN,16,0)</f>
        <v/>
      </c>
      <c r="R9" s="112">
        <f>IF(VLOOKUP(I9,Análisis!B:AN,27,0)=0,"Sin cambios",VLOOKUP(I9,Análisis!B:AN,27,0))</f>
        <v/>
      </c>
      <c r="S9" s="110">
        <f>VLOOKUP(I9,Análisis!B:AN,17,0)</f>
        <v/>
      </c>
      <c r="T9" s="109">
        <f>VLOOKUP(I9,Análisis!B:AN,18,0)</f>
        <v/>
      </c>
      <c r="U9" s="110">
        <f>VLOOKUP(I9,Análisis!B:AN,19,0)</f>
        <v/>
      </c>
      <c r="V9" s="109">
        <f>VLOOKUP(I9,Análisis!B:AN,20,0)</f>
        <v/>
      </c>
      <c r="W9" s="113">
        <f>VLOOKUP(I9,Análisis!B:AN,21,0)</f>
        <v/>
      </c>
      <c r="X9" s="112">
        <f>VLOOKUP(I9,Análisis!B:AN,28,0)</f>
        <v/>
      </c>
      <c r="Y9" s="112">
        <f>IF(VLOOKUP(I9,Análisis!B:AN,39,0)=0,"Sin cambios",VLOOKUP(I9,Análisis!B:AN,39,0))</f>
        <v/>
      </c>
      <c r="Z9" s="110">
        <f>VLOOKUP(I9,Análisis!B:AN,29,0)</f>
        <v/>
      </c>
      <c r="AA9" s="109">
        <f>VLOOKUP(I9,Análisis!B:AN,30,0)</f>
        <v/>
      </c>
      <c r="AB9" s="110">
        <f>VLOOKUP(I9,Análisis!B:AN,31,0)</f>
        <v/>
      </c>
      <c r="AC9" s="109">
        <f>VLOOKUP(I9,Análisis!B:AN,32,0)</f>
        <v/>
      </c>
      <c r="AD9" s="113">
        <f>VLOOKUP(I9,Análisis!B:AN,33,0)</f>
        <v/>
      </c>
      <c r="AE9" s="71">
        <f>+LEFT(AG9,2)</f>
        <v/>
      </c>
      <c r="AF9" s="15" t="s">
        <v>103</v>
      </c>
      <c r="AG9" s="16" t="s">
        <v>145</v>
      </c>
      <c r="AH9" s="114">
        <f>VLOOKUP(AF9,Análisis!$B:$AN,4,0)</f>
        <v/>
      </c>
      <c r="AI9" s="102">
        <f>IF(VLOOKUP(AF9,Análisis!$B:$AN,15,0)="","Sin cambios",VLOOKUP(AF9,Análisis!$B:$AN,15,0))</f>
        <v/>
      </c>
      <c r="AJ9" s="115">
        <f>VLOOKUP(AF9,Análisis!$B:$AN,5,0)</f>
        <v/>
      </c>
      <c r="AK9" s="116">
        <f>VLOOKUP(AF9,Análisis!$B:$AN,6,0)</f>
        <v/>
      </c>
      <c r="AL9" s="115">
        <f>VLOOKUP(AF9,Análisis!$B:$AN,7,0)</f>
        <v/>
      </c>
      <c r="AM9" s="116">
        <f>VLOOKUP(AF9,Análisis!$B:$AN,8,0)</f>
        <v/>
      </c>
      <c r="AN9" s="117">
        <f>VLOOKUP(AF9,Análisis!$B:$AN,9,0)</f>
        <v/>
      </c>
      <c r="AO9" s="114">
        <f>VLOOKUP(AF9,Análisis!$B:$AN,16,0)</f>
        <v/>
      </c>
      <c r="AP9" s="102">
        <f>IF(VLOOKUP(AF9,Análisis!$B:$AN,27,0)="","Sin cambios",VLOOKUP(AF9,Análisis!$B:$AN,27,0))</f>
        <v/>
      </c>
      <c r="AQ9" s="115">
        <f>VLOOKUP(AF9,Análisis!$B:$AN,17,0)</f>
        <v/>
      </c>
      <c r="AR9" s="116">
        <f>VLOOKUP(AF9,Análisis!$B:$AN,18,0)</f>
        <v/>
      </c>
      <c r="AS9" s="115">
        <f>VLOOKUP(AF9,Análisis!$B:$AN,19,0)</f>
        <v/>
      </c>
      <c r="AT9" s="116">
        <f>VLOOKUP(AF9,Análisis!$B:$AN,20,0)</f>
        <v/>
      </c>
      <c r="AU9" s="117">
        <f>VLOOKUP(AF9,Análisis!$B:$AN,21,0)</f>
        <v/>
      </c>
      <c r="AV9" s="114">
        <f>VLOOKUP(AF9,Análisis!$B:$AN,28,0)</f>
        <v/>
      </c>
      <c r="AW9" s="102">
        <f>IF(VLOOKUP(AF9,Análisis!$B:$AN,39,0)="","Sin cambios",VLOOKUP(AF9,Análisis!$B:$AN,39,0))</f>
        <v/>
      </c>
      <c r="AX9" s="115">
        <f>VLOOKUP(AF9,Análisis!$B:$AN,29,0)</f>
        <v/>
      </c>
      <c r="AY9" s="116">
        <f>VLOOKUP(AF9,Análisis!$B:$AN,30,0)</f>
        <v/>
      </c>
      <c r="AZ9" s="115">
        <f>VLOOKUP(AF9,Análisis!$B:$AN,31,0)</f>
        <v/>
      </c>
      <c r="BA9" s="116">
        <f>VLOOKUP(AF9,Análisis!$B:$AN,32,0)</f>
        <v/>
      </c>
      <c r="BB9" s="117">
        <f>VLOOKUP(AF9,Análisis!$B:$AN,33,0)</f>
        <v/>
      </c>
      <c r="BE9" s="24" t="s">
        <v>34</v>
      </c>
      <c r="BF9" s="184" t="s">
        <v>150</v>
      </c>
      <c r="BH9" s="105">
        <f>IFERROR(VLOOKUP(BE9,$AF:$BB,3,0),0)</f>
        <v/>
      </c>
      <c r="BI9" s="29">
        <f>IFERROR(VLOOKUP(BE9,$AF:$BB,5,0),0)</f>
        <v/>
      </c>
      <c r="BJ9" s="106">
        <f>IFERROR(VLOOKUP(BE9,$AF:$BB,6,0),0)</f>
        <v/>
      </c>
      <c r="BK9" s="25">
        <f>IFERROR(VLOOKUP(BE9,$AF:$BB,7,0),0)</f>
        <v/>
      </c>
      <c r="BL9" s="107">
        <f>IFERROR(VLOOKUP(BE9,$AF:$BB,8,0),0)</f>
        <v/>
      </c>
      <c r="BM9" s="25">
        <f>IFERROR(VLOOKUP(BE9,$AF:$BB,9,0),0)</f>
        <v/>
      </c>
      <c r="BN9" s="105">
        <f>IFERROR(VLOOKUP(BE9,$AF:$BB,10,0),0)</f>
        <v/>
      </c>
      <c r="BO9" s="29">
        <f>IFERROR(VLOOKUP(BE9,$AF:$BB,12,0),0)</f>
        <v/>
      </c>
      <c r="BP9" s="106">
        <f>IFERROR(VLOOKUP(BE9,$AF:$BB,13,0),0)</f>
        <v/>
      </c>
      <c r="BQ9" s="25">
        <f>IFERROR(VLOOKUP(BE9,$AF:$BB,14,0),0)</f>
        <v/>
      </c>
      <c r="BR9" s="107">
        <f>IFERROR(VLOOKUP(BE9,$AF:$BB,15,0),0)</f>
        <v/>
      </c>
      <c r="BS9" s="25">
        <f>IFERROR(VLOOKUP(BE9,$AF:$BB,16,0),0)</f>
        <v/>
      </c>
      <c r="BT9" s="105">
        <f>IFERROR(VLOOKUP(BE9,$AF:$BB,17,0),0)</f>
        <v/>
      </c>
      <c r="BU9" s="29">
        <f>IFERROR(VLOOKUP(BE9,$AF:$BB,19,0),0)</f>
        <v/>
      </c>
      <c r="BV9" s="106">
        <f>IFERROR(VLOOKUP(BE9,$AF:$BB,20,0),0)</f>
        <v/>
      </c>
      <c r="BW9" s="25">
        <f>IFERROR(VLOOKUP(BE9,$AF:$BB,21,0),0)</f>
        <v/>
      </c>
      <c r="BX9" s="107">
        <f>IFERROR(VLOOKUP(BE9,$AF:$BB,22,0),0)</f>
        <v/>
      </c>
      <c r="BY9" s="25">
        <f>IFERROR(VLOOKUP(BE9,$AF:$BB,23,0),0)</f>
        <v/>
      </c>
    </row>
    <row customHeight="1" ht="15.75" r="10" s="172" spans="1:77" thickBot="1">
      <c r="B10" s="9" t="n">
        <v>369</v>
      </c>
      <c r="C10" s="9" t="s">
        <v>37</v>
      </c>
      <c r="D10" s="14">
        <f>IF(VLOOKUP(Resumen!C10,Análisis!B:AN,15,0)="","Sin cambios",VLOOKUP(Resumen!C10,Análisis!B:AN,15,0))</f>
        <v/>
      </c>
      <c r="E10" s="14">
        <f>IF(VLOOKUP(Resumen!C10,Análisis!B:AN,27,0)="","Sin cambios",VLOOKUP(Resumen!C10,Análisis!B:AN,27,0))</f>
        <v/>
      </c>
      <c r="F10" s="14">
        <f>IF(VLOOKUP(Resumen!C10,Análisis!B:AN,39,0)="","Sin cambios",VLOOKUP(Resumen!C10,Análisis!B:AN,39,0))</f>
        <v/>
      </c>
      <c r="G10" s="14">
        <f>IF(AND(D10="Sin cambios",E10="Sin cambios",F10="Sin cambios")=TRUE,"No","Sí")</f>
        <v/>
      </c>
      <c r="I10" s="11">
        <f>#REF!</f>
        <v/>
      </c>
      <c r="J10" s="108">
        <f>VLOOKUP(I10,Análisis!B:AN,4,0)</f>
        <v/>
      </c>
      <c r="K10" s="109">
        <f>IF(VLOOKUP(I10,Análisis!B:AN,15,0)=0,"Sin cambios",VLOOKUP(I10,Análisis!B:AN,15,0))</f>
        <v/>
      </c>
      <c r="L10" s="110">
        <f>VLOOKUP(I10,Análisis!B:AN,5,0)</f>
        <v/>
      </c>
      <c r="M10" s="109">
        <f>VLOOKUP(I10,Análisis!B:AN,6,0)</f>
        <v/>
      </c>
      <c r="N10" s="110">
        <f>VLOOKUP(I10,Análisis!B:AN,7,0)</f>
        <v/>
      </c>
      <c r="O10" s="109">
        <f>VLOOKUP(I10,Análisis!B:AN,8,0)</f>
        <v/>
      </c>
      <c r="P10" s="111">
        <f>VLOOKUP(I10,Análisis!B:AN,9,0)</f>
        <v/>
      </c>
      <c r="Q10" s="108">
        <f>VLOOKUP(I10,Análisis!B:AN,16,0)</f>
        <v/>
      </c>
      <c r="R10" s="112">
        <f>IF(VLOOKUP(I10,Análisis!B:AN,27,0)=0,"Sin cambios",VLOOKUP(I10,Análisis!B:AN,27,0))</f>
        <v/>
      </c>
      <c r="S10" s="110">
        <f>VLOOKUP(I10,Análisis!B:AN,17,0)</f>
        <v/>
      </c>
      <c r="T10" s="109">
        <f>VLOOKUP(I10,Análisis!B:AN,18,0)</f>
        <v/>
      </c>
      <c r="U10" s="110">
        <f>VLOOKUP(I10,Análisis!B:AN,19,0)</f>
        <v/>
      </c>
      <c r="V10" s="109">
        <f>VLOOKUP(I10,Análisis!B:AN,20,0)</f>
        <v/>
      </c>
      <c r="W10" s="113">
        <f>VLOOKUP(I10,Análisis!B:AN,21,0)</f>
        <v/>
      </c>
      <c r="X10" s="112">
        <f>VLOOKUP(I10,Análisis!B:AN,28,0)</f>
        <v/>
      </c>
      <c r="Y10" s="112">
        <f>IF(VLOOKUP(I10,Análisis!B:AN,39,0)=0,"Sin cambios",VLOOKUP(I10,Análisis!B:AN,39,0))</f>
        <v/>
      </c>
      <c r="Z10" s="110">
        <f>VLOOKUP(I10,Análisis!B:AN,29,0)</f>
        <v/>
      </c>
      <c r="AA10" s="109">
        <f>VLOOKUP(I10,Análisis!B:AN,30,0)</f>
        <v/>
      </c>
      <c r="AB10" s="110">
        <f>VLOOKUP(I10,Análisis!B:AN,31,0)</f>
        <v/>
      </c>
      <c r="AC10" s="109">
        <f>VLOOKUP(I10,Análisis!B:AN,32,0)</f>
        <v/>
      </c>
      <c r="AD10" s="113">
        <f>VLOOKUP(I10,Análisis!B:AN,33,0)</f>
        <v/>
      </c>
      <c r="AE10" s="71">
        <f>+LEFT(AG10,2)</f>
        <v/>
      </c>
      <c r="AF10" s="15" t="s">
        <v>92</v>
      </c>
      <c r="AG10" s="16" t="s">
        <v>145</v>
      </c>
      <c r="AH10" s="114">
        <f>VLOOKUP(AF10,Análisis!$B:$AN,4,0)</f>
        <v/>
      </c>
      <c r="AI10" s="102">
        <f>IF(VLOOKUP(AF10,Análisis!$B:$AN,15,0)="","Sin cambios",VLOOKUP(AF10,Análisis!$B:$AN,15,0))</f>
        <v/>
      </c>
      <c r="AJ10" s="115">
        <f>VLOOKUP(AF10,Análisis!$B:$AN,5,0)</f>
        <v/>
      </c>
      <c r="AK10" s="116">
        <f>VLOOKUP(AF10,Análisis!$B:$AN,6,0)</f>
        <v/>
      </c>
      <c r="AL10" s="115">
        <f>VLOOKUP(AF10,Análisis!$B:$AN,7,0)</f>
        <v/>
      </c>
      <c r="AM10" s="116">
        <f>VLOOKUP(AF10,Análisis!$B:$AN,8,0)</f>
        <v/>
      </c>
      <c r="AN10" s="117">
        <f>VLOOKUP(AF10,Análisis!$B:$AN,9,0)</f>
        <v/>
      </c>
      <c r="AO10" s="114">
        <f>VLOOKUP(AF10,Análisis!$B:$AN,16,0)</f>
        <v/>
      </c>
      <c r="AP10" s="102">
        <f>IF(VLOOKUP(AF10,Análisis!$B:$AN,27,0)="","Sin cambios",VLOOKUP(AF10,Análisis!$B:$AN,27,0))</f>
        <v/>
      </c>
      <c r="AQ10" s="115">
        <f>VLOOKUP(AF10,Análisis!$B:$AN,17,0)</f>
        <v/>
      </c>
      <c r="AR10" s="116">
        <f>VLOOKUP(AF10,Análisis!$B:$AN,18,0)</f>
        <v/>
      </c>
      <c r="AS10" s="115">
        <f>VLOOKUP(AF10,Análisis!$B:$AN,19,0)</f>
        <v/>
      </c>
      <c r="AT10" s="116">
        <f>VLOOKUP(AF10,Análisis!$B:$AN,20,0)</f>
        <v/>
      </c>
      <c r="AU10" s="117">
        <f>VLOOKUP(AF10,Análisis!$B:$AN,21,0)</f>
        <v/>
      </c>
      <c r="AV10" s="114">
        <f>VLOOKUP(AF10,Análisis!$B:$AN,28,0)</f>
        <v/>
      </c>
      <c r="AW10" s="102">
        <f>IF(VLOOKUP(AF10,Análisis!$B:$AN,39,0)="","Sin cambios",VLOOKUP(AF10,Análisis!$B:$AN,39,0))</f>
        <v/>
      </c>
      <c r="AX10" s="115">
        <f>VLOOKUP(AF10,Análisis!$B:$AN,29,0)</f>
        <v/>
      </c>
      <c r="AY10" s="116">
        <f>VLOOKUP(AF10,Análisis!$B:$AN,30,0)</f>
        <v/>
      </c>
      <c r="AZ10" s="115">
        <f>VLOOKUP(AF10,Análisis!$B:$AN,31,0)</f>
        <v/>
      </c>
      <c r="BA10" s="116">
        <f>VLOOKUP(AF10,Análisis!$B:$AN,32,0)</f>
        <v/>
      </c>
      <c r="BB10" s="117">
        <f>VLOOKUP(AF10,Análisis!$B:$AN,33,0)</f>
        <v/>
      </c>
      <c r="BE10" s="24" t="s">
        <v>35</v>
      </c>
      <c r="BF10" s="184" t="s">
        <v>151</v>
      </c>
      <c r="BH10" s="105">
        <f>IFERROR(VLOOKUP(BE10,$AF:$BB,3,0),0)</f>
        <v/>
      </c>
      <c r="BI10" s="29">
        <f>IFERROR(VLOOKUP(BE10,$AF:$BB,5,0),0)</f>
        <v/>
      </c>
      <c r="BJ10" s="106">
        <f>IFERROR(VLOOKUP(BE10,$AF:$BB,6,0),0)</f>
        <v/>
      </c>
      <c r="BK10" s="25">
        <f>IFERROR(VLOOKUP(BE10,$AF:$BB,7,0),0)</f>
        <v/>
      </c>
      <c r="BL10" s="107">
        <f>IFERROR(VLOOKUP(BE10,$AF:$BB,8,0),0)</f>
        <v/>
      </c>
      <c r="BM10" s="25">
        <f>IFERROR(VLOOKUP(BE10,$AF:$BB,9,0),0)</f>
        <v/>
      </c>
      <c r="BN10" s="105">
        <f>IFERROR(VLOOKUP(BE10,$AF:$BB,10,0),0)</f>
        <v/>
      </c>
      <c r="BO10" s="29">
        <f>IFERROR(VLOOKUP(BE10,$AF:$BB,12,0),0)</f>
        <v/>
      </c>
      <c r="BP10" s="106">
        <f>IFERROR(VLOOKUP(BE10,$AF:$BB,13,0),0)</f>
        <v/>
      </c>
      <c r="BQ10" s="25">
        <f>IFERROR(VLOOKUP(BE10,$AF:$BB,14,0),0)</f>
        <v/>
      </c>
      <c r="BR10" s="107">
        <f>IFERROR(VLOOKUP(BE10,$AF:$BB,15,0),0)</f>
        <v/>
      </c>
      <c r="BS10" s="25">
        <f>IFERROR(VLOOKUP(BE10,$AF:$BB,16,0),0)</f>
        <v/>
      </c>
      <c r="BT10" s="105">
        <f>IFERROR(VLOOKUP(BE10,$AF:$BB,17,0),0)</f>
        <v/>
      </c>
      <c r="BU10" s="29">
        <f>IFERROR(VLOOKUP(BE10,$AF:$BB,19,0),0)</f>
        <v/>
      </c>
      <c r="BV10" s="106">
        <f>IFERROR(VLOOKUP(BE10,$AF:$BB,20,0),0)</f>
        <v/>
      </c>
      <c r="BW10" s="25">
        <f>IFERROR(VLOOKUP(BE10,$AF:$BB,21,0),0)</f>
        <v/>
      </c>
      <c r="BX10" s="107">
        <f>IFERROR(VLOOKUP(BE10,$AF:$BB,22,0),0)</f>
        <v/>
      </c>
      <c r="BY10" s="25">
        <f>IFERROR(VLOOKUP(BE10,$AF:$BB,23,0),0)</f>
        <v/>
      </c>
    </row>
    <row customHeight="1" ht="15.75" r="11" s="172" spans="1:77" thickBot="1">
      <c r="B11" s="9" t="n">
        <v>355</v>
      </c>
      <c r="C11" s="9" t="s">
        <v>38</v>
      </c>
      <c r="D11" s="14">
        <f>IF(VLOOKUP(Resumen!C11,Análisis!B:AN,15,0)="","Sin cambios",VLOOKUP(Resumen!C11,Análisis!B:AN,15,0))</f>
        <v/>
      </c>
      <c r="E11" s="14">
        <f>IF(VLOOKUP(Resumen!C11,Análisis!B:AN,27,0)="","Sin cambios",VLOOKUP(Resumen!C11,Análisis!B:AN,27,0))</f>
        <v/>
      </c>
      <c r="F11" s="14">
        <f>IF(VLOOKUP(Resumen!C11,Análisis!B:AN,39,0)="","Sin cambios",VLOOKUP(Resumen!C11,Análisis!B:AN,39,0))</f>
        <v/>
      </c>
      <c r="G11" s="14">
        <f>IF(AND(D11="Sin cambios",E11="Sin cambios",F11="Sin cambios")=TRUE,"No","Sí")</f>
        <v/>
      </c>
      <c r="I11" s="11">
        <f>#REF!</f>
        <v/>
      </c>
      <c r="J11" s="108">
        <f>VLOOKUP(I11,Análisis!B:AN,4,0)</f>
        <v/>
      </c>
      <c r="K11" s="109">
        <f>IF(VLOOKUP(I11,Análisis!B:AN,15,0)=0,"Sin cambios",VLOOKUP(I11,Análisis!B:AN,15,0))</f>
        <v/>
      </c>
      <c r="L11" s="110">
        <f>VLOOKUP(I11,Análisis!B:AN,5,0)</f>
        <v/>
      </c>
      <c r="M11" s="109">
        <f>VLOOKUP(I11,Análisis!B:AN,6,0)</f>
        <v/>
      </c>
      <c r="N11" s="110">
        <f>VLOOKUP(I11,Análisis!B:AN,7,0)</f>
        <v/>
      </c>
      <c r="O11" s="109">
        <f>VLOOKUP(I11,Análisis!B:AN,8,0)</f>
        <v/>
      </c>
      <c r="P11" s="111">
        <f>VLOOKUP(I11,Análisis!B:AN,9,0)</f>
        <v/>
      </c>
      <c r="Q11" s="108">
        <f>VLOOKUP(I11,Análisis!B:AN,16,0)</f>
        <v/>
      </c>
      <c r="R11" s="112">
        <f>IF(VLOOKUP(I11,Análisis!B:AN,27,0)=0,"Sin cambios",VLOOKUP(I11,Análisis!B:AN,27,0))</f>
        <v/>
      </c>
      <c r="S11" s="110">
        <f>VLOOKUP(I11,Análisis!B:AN,17,0)</f>
        <v/>
      </c>
      <c r="T11" s="109">
        <f>VLOOKUP(I11,Análisis!B:AN,18,0)</f>
        <v/>
      </c>
      <c r="U11" s="110">
        <f>VLOOKUP(I11,Análisis!B:AN,19,0)</f>
        <v/>
      </c>
      <c r="V11" s="109">
        <f>VLOOKUP(I11,Análisis!B:AN,20,0)</f>
        <v/>
      </c>
      <c r="W11" s="113">
        <f>VLOOKUP(I11,Análisis!B:AN,21,0)</f>
        <v/>
      </c>
      <c r="X11" s="112">
        <f>VLOOKUP(I11,Análisis!B:AN,28,0)</f>
        <v/>
      </c>
      <c r="Y11" s="112">
        <f>IF(VLOOKUP(I11,Análisis!B:AN,39,0)=0,"Sin cambios",VLOOKUP(I11,Análisis!B:AN,39,0))</f>
        <v/>
      </c>
      <c r="Z11" s="110">
        <f>VLOOKUP(I11,Análisis!B:AN,29,0)</f>
        <v/>
      </c>
      <c r="AA11" s="109">
        <f>VLOOKUP(I11,Análisis!B:AN,30,0)</f>
        <v/>
      </c>
      <c r="AB11" s="110">
        <f>VLOOKUP(I11,Análisis!B:AN,31,0)</f>
        <v/>
      </c>
      <c r="AC11" s="109">
        <f>VLOOKUP(I11,Análisis!B:AN,32,0)</f>
        <v/>
      </c>
      <c r="AD11" s="113">
        <f>VLOOKUP(I11,Análisis!B:AN,33,0)</f>
        <v/>
      </c>
      <c r="AE11" s="71">
        <f>+LEFT(AG11,2)</f>
        <v/>
      </c>
      <c r="AF11" s="15" t="s">
        <v>87</v>
      </c>
      <c r="AG11" s="16" t="s">
        <v>145</v>
      </c>
      <c r="AH11" s="114">
        <f>VLOOKUP(AF11,Análisis!$B:$AN,4,0)</f>
        <v/>
      </c>
      <c r="AI11" s="102">
        <f>IF(VLOOKUP(AF11,Análisis!$B:$AN,15,0)="","Sin cambios",VLOOKUP(AF11,Análisis!$B:$AN,15,0))</f>
        <v/>
      </c>
      <c r="AJ11" s="115">
        <f>VLOOKUP(AF11,Análisis!$B:$AN,5,0)</f>
        <v/>
      </c>
      <c r="AK11" s="116">
        <f>VLOOKUP(AF11,Análisis!$B:$AN,6,0)</f>
        <v/>
      </c>
      <c r="AL11" s="115">
        <f>VLOOKUP(AF11,Análisis!$B:$AN,7,0)</f>
        <v/>
      </c>
      <c r="AM11" s="116">
        <f>VLOOKUP(AF11,Análisis!$B:$AN,8,0)</f>
        <v/>
      </c>
      <c r="AN11" s="117">
        <f>VLOOKUP(AF11,Análisis!$B:$AN,9,0)</f>
        <v/>
      </c>
      <c r="AO11" s="114">
        <f>VLOOKUP(AF11,Análisis!$B:$AN,16,0)</f>
        <v/>
      </c>
      <c r="AP11" s="102">
        <f>IF(VLOOKUP(AF11,Análisis!$B:$AN,27,0)="","Sin cambios",VLOOKUP(AF11,Análisis!$B:$AN,27,0))</f>
        <v/>
      </c>
      <c r="AQ11" s="115">
        <f>VLOOKUP(AF11,Análisis!$B:$AN,17,0)</f>
        <v/>
      </c>
      <c r="AR11" s="116">
        <f>VLOOKUP(AF11,Análisis!$B:$AN,18,0)</f>
        <v/>
      </c>
      <c r="AS11" s="115">
        <f>VLOOKUP(AF11,Análisis!$B:$AN,19,0)</f>
        <v/>
      </c>
      <c r="AT11" s="116">
        <f>VLOOKUP(AF11,Análisis!$B:$AN,20,0)</f>
        <v/>
      </c>
      <c r="AU11" s="117">
        <f>VLOOKUP(AF11,Análisis!$B:$AN,21,0)</f>
        <v/>
      </c>
      <c r="AV11" s="114">
        <f>VLOOKUP(AF11,Análisis!$B:$AN,28,0)</f>
        <v/>
      </c>
      <c r="AW11" s="102">
        <f>IF(VLOOKUP(AF11,Análisis!$B:$AN,39,0)="","Sin cambios",VLOOKUP(AF11,Análisis!$B:$AN,39,0))</f>
        <v/>
      </c>
      <c r="AX11" s="115">
        <f>VLOOKUP(AF11,Análisis!$B:$AN,29,0)</f>
        <v/>
      </c>
      <c r="AY11" s="116">
        <f>VLOOKUP(AF11,Análisis!$B:$AN,30,0)</f>
        <v/>
      </c>
      <c r="AZ11" s="115">
        <f>VLOOKUP(AF11,Análisis!$B:$AN,31,0)</f>
        <v/>
      </c>
      <c r="BA11" s="116">
        <f>VLOOKUP(AF11,Análisis!$B:$AN,32,0)</f>
        <v/>
      </c>
      <c r="BB11" s="117">
        <f>VLOOKUP(AF11,Análisis!$B:$AN,33,0)</f>
        <v/>
      </c>
      <c r="BE11" s="24" t="s">
        <v>36</v>
      </c>
      <c r="BF11" s="184" t="s">
        <v>152</v>
      </c>
      <c r="BH11" s="105">
        <f>IFERROR(VLOOKUP(BE11,$AF:$BB,3,0),0)</f>
        <v/>
      </c>
      <c r="BI11" s="29">
        <f>IFERROR(VLOOKUP(BE11,$AF:$BB,5,0),0)</f>
        <v/>
      </c>
      <c r="BJ11" s="106">
        <f>IFERROR(VLOOKUP(BE11,$AF:$BB,6,0),0)</f>
        <v/>
      </c>
      <c r="BK11" s="25">
        <f>IFERROR(VLOOKUP(BE11,$AF:$BB,7,0),0)</f>
        <v/>
      </c>
      <c r="BL11" s="107">
        <f>IFERROR(VLOOKUP(BE11,$AF:$BB,8,0),0)</f>
        <v/>
      </c>
      <c r="BM11" s="25">
        <f>IFERROR(VLOOKUP(BE11,$AF:$BB,9,0),0)</f>
        <v/>
      </c>
      <c r="BN11" s="105">
        <f>IFERROR(VLOOKUP(BE11,$AF:$BB,10,0),0)</f>
        <v/>
      </c>
      <c r="BO11" s="29">
        <f>IFERROR(VLOOKUP(BE11,$AF:$BB,12,0),0)</f>
        <v/>
      </c>
      <c r="BP11" s="106">
        <f>IFERROR(VLOOKUP(BE11,$AF:$BB,13,0),0)</f>
        <v/>
      </c>
      <c r="BQ11" s="25">
        <f>IFERROR(VLOOKUP(BE11,$AF:$BB,14,0),0)</f>
        <v/>
      </c>
      <c r="BR11" s="107">
        <f>IFERROR(VLOOKUP(BE11,$AF:$BB,15,0),0)</f>
        <v/>
      </c>
      <c r="BS11" s="25">
        <f>IFERROR(VLOOKUP(BE11,$AF:$BB,16,0),0)</f>
        <v/>
      </c>
      <c r="BT11" s="105">
        <f>IFERROR(VLOOKUP(BE11,$AF:$BB,17,0),0)</f>
        <v/>
      </c>
      <c r="BU11" s="29">
        <f>IFERROR(VLOOKUP(BE11,$AF:$BB,19,0),0)</f>
        <v/>
      </c>
      <c r="BV11" s="106">
        <f>IFERROR(VLOOKUP(BE11,$AF:$BB,20,0),0)</f>
        <v/>
      </c>
      <c r="BW11" s="25">
        <f>IFERROR(VLOOKUP(BE11,$AF:$BB,21,0),0)</f>
        <v/>
      </c>
      <c r="BX11" s="107">
        <f>IFERROR(VLOOKUP(BE11,$AF:$BB,22,0),0)</f>
        <v/>
      </c>
      <c r="BY11" s="25">
        <f>IFERROR(VLOOKUP(BE11,$AF:$BB,23,0),0)</f>
        <v/>
      </c>
    </row>
    <row customHeight="1" ht="15.75" r="12" s="172" spans="1:77" thickBot="1">
      <c r="B12" s="9" t="n">
        <v>351</v>
      </c>
      <c r="C12" s="9" t="s">
        <v>39</v>
      </c>
      <c r="D12" s="14">
        <f>IF(VLOOKUP(Resumen!C12,Análisis!B:AN,15,0)="","Sin cambios",VLOOKUP(Resumen!C12,Análisis!B:AN,15,0))</f>
        <v/>
      </c>
      <c r="E12" s="14">
        <f>IF(VLOOKUP(Resumen!C12,Análisis!B:AN,27,0)="","Sin cambios",VLOOKUP(Resumen!C12,Análisis!B:AN,27,0))</f>
        <v/>
      </c>
      <c r="F12" s="14">
        <f>IF(VLOOKUP(Resumen!C12,Análisis!B:AN,39,0)="","Sin cambios",VLOOKUP(Resumen!C12,Análisis!B:AN,39,0))</f>
        <v/>
      </c>
      <c r="G12" s="14">
        <f>IF(AND(D12="Sin cambios",E12="Sin cambios",F12="Sin cambios")=TRUE,"No","Sí")</f>
        <v/>
      </c>
      <c r="I12" s="11">
        <f>#REF!</f>
        <v/>
      </c>
      <c r="J12" s="108">
        <f>VLOOKUP(I12,Análisis!B:AN,4,0)</f>
        <v/>
      </c>
      <c r="K12" s="109">
        <f>IF(VLOOKUP(I12,Análisis!B:AN,15,0)=0,"Sin cambios",VLOOKUP(I12,Análisis!B:AN,15,0))</f>
        <v/>
      </c>
      <c r="L12" s="110">
        <f>VLOOKUP(I12,Análisis!B:AN,5,0)</f>
        <v/>
      </c>
      <c r="M12" s="109">
        <f>VLOOKUP(I12,Análisis!B:AN,6,0)</f>
        <v/>
      </c>
      <c r="N12" s="110">
        <f>VLOOKUP(I12,Análisis!B:AN,7,0)</f>
        <v/>
      </c>
      <c r="O12" s="109">
        <f>VLOOKUP(I12,Análisis!B:AN,8,0)</f>
        <v/>
      </c>
      <c r="P12" s="111">
        <f>VLOOKUP(I12,Análisis!B:AN,9,0)</f>
        <v/>
      </c>
      <c r="Q12" s="108">
        <f>VLOOKUP(I12,Análisis!B:AN,16,0)</f>
        <v/>
      </c>
      <c r="R12" s="112">
        <f>IF(VLOOKUP(I12,Análisis!B:AN,27,0)=0,"Sin cambios",VLOOKUP(I12,Análisis!B:AN,27,0))</f>
        <v/>
      </c>
      <c r="S12" s="110">
        <f>VLOOKUP(I12,Análisis!B:AN,17,0)</f>
        <v/>
      </c>
      <c r="T12" s="109">
        <f>VLOOKUP(I12,Análisis!B:AN,18,0)</f>
        <v/>
      </c>
      <c r="U12" s="110">
        <f>VLOOKUP(I12,Análisis!B:AN,19,0)</f>
        <v/>
      </c>
      <c r="V12" s="109">
        <f>VLOOKUP(I12,Análisis!B:AN,20,0)</f>
        <v/>
      </c>
      <c r="W12" s="113">
        <f>VLOOKUP(I12,Análisis!B:AN,21,0)</f>
        <v/>
      </c>
      <c r="X12" s="112">
        <f>VLOOKUP(I12,Análisis!B:AN,28,0)</f>
        <v/>
      </c>
      <c r="Y12" s="112">
        <f>IF(VLOOKUP(I12,Análisis!B:AN,39,0)=0,"Sin cambios",VLOOKUP(I12,Análisis!B:AN,39,0))</f>
        <v/>
      </c>
      <c r="Z12" s="110">
        <f>VLOOKUP(I12,Análisis!B:AN,29,0)</f>
        <v/>
      </c>
      <c r="AA12" s="109">
        <f>VLOOKUP(I12,Análisis!B:AN,30,0)</f>
        <v/>
      </c>
      <c r="AB12" s="110">
        <f>VLOOKUP(I12,Análisis!B:AN,31,0)</f>
        <v/>
      </c>
      <c r="AC12" s="109">
        <f>VLOOKUP(I12,Análisis!B:AN,32,0)</f>
        <v/>
      </c>
      <c r="AD12" s="113">
        <f>VLOOKUP(I12,Análisis!B:AN,33,0)</f>
        <v/>
      </c>
      <c r="AE12" s="71">
        <f>+LEFT(AG12,2)</f>
        <v/>
      </c>
      <c r="AF12" s="15" t="s">
        <v>85</v>
      </c>
      <c r="AG12" s="16" t="s">
        <v>145</v>
      </c>
      <c r="AH12" s="114">
        <f>VLOOKUP(AF12,Análisis!$B:$AN,4,0)</f>
        <v/>
      </c>
      <c r="AI12" s="102">
        <f>IF(VLOOKUP(AF12,Análisis!$B:$AN,15,0)="","Sin cambios",VLOOKUP(AF12,Análisis!$B:$AN,15,0))</f>
        <v/>
      </c>
      <c r="AJ12" s="115">
        <f>VLOOKUP(AF12,Análisis!$B:$AN,5,0)</f>
        <v/>
      </c>
      <c r="AK12" s="116">
        <f>VLOOKUP(AF12,Análisis!$B:$AN,6,0)</f>
        <v/>
      </c>
      <c r="AL12" s="115">
        <f>VLOOKUP(AF12,Análisis!$B:$AN,7,0)</f>
        <v/>
      </c>
      <c r="AM12" s="116">
        <f>VLOOKUP(AF12,Análisis!$B:$AN,8,0)</f>
        <v/>
      </c>
      <c r="AN12" s="117">
        <f>VLOOKUP(AF12,Análisis!$B:$AN,9,0)</f>
        <v/>
      </c>
      <c r="AO12" s="114">
        <f>VLOOKUP(AF12,Análisis!$B:$AN,16,0)</f>
        <v/>
      </c>
      <c r="AP12" s="102">
        <f>IF(VLOOKUP(AF12,Análisis!$B:$AN,27,0)="","Sin cambios",VLOOKUP(AF12,Análisis!$B:$AN,27,0))</f>
        <v/>
      </c>
      <c r="AQ12" s="115">
        <f>VLOOKUP(AF12,Análisis!$B:$AN,17,0)</f>
        <v/>
      </c>
      <c r="AR12" s="116">
        <f>VLOOKUP(AF12,Análisis!$B:$AN,18,0)</f>
        <v/>
      </c>
      <c r="AS12" s="115">
        <f>VLOOKUP(AF12,Análisis!$B:$AN,19,0)</f>
        <v/>
      </c>
      <c r="AT12" s="116">
        <f>VLOOKUP(AF12,Análisis!$B:$AN,20,0)</f>
        <v/>
      </c>
      <c r="AU12" s="117">
        <f>VLOOKUP(AF12,Análisis!$B:$AN,21,0)</f>
        <v/>
      </c>
      <c r="AV12" s="114">
        <f>VLOOKUP(AF12,Análisis!$B:$AN,28,0)</f>
        <v/>
      </c>
      <c r="AW12" s="102">
        <f>IF(VLOOKUP(AF12,Análisis!$B:$AN,39,0)="","Sin cambios",VLOOKUP(AF12,Análisis!$B:$AN,39,0))</f>
        <v/>
      </c>
      <c r="AX12" s="115">
        <f>VLOOKUP(AF12,Análisis!$B:$AN,29,0)</f>
        <v/>
      </c>
      <c r="AY12" s="116">
        <f>VLOOKUP(AF12,Análisis!$B:$AN,30,0)</f>
        <v/>
      </c>
      <c r="AZ12" s="115">
        <f>VLOOKUP(AF12,Análisis!$B:$AN,31,0)</f>
        <v/>
      </c>
      <c r="BA12" s="116">
        <f>VLOOKUP(AF12,Análisis!$B:$AN,32,0)</f>
        <v/>
      </c>
      <c r="BB12" s="117">
        <f>VLOOKUP(AF12,Análisis!$B:$AN,33,0)</f>
        <v/>
      </c>
      <c r="BE12" s="24" t="s">
        <v>37</v>
      </c>
      <c r="BF12" s="184" t="s">
        <v>153</v>
      </c>
      <c r="BH12" s="105">
        <f>IFERROR(VLOOKUP(BE12,$AF:$BB,3,0),0)</f>
        <v/>
      </c>
      <c r="BI12" s="29">
        <f>IFERROR(VLOOKUP(BE12,$AF:$BB,5,0),0)</f>
        <v/>
      </c>
      <c r="BJ12" s="106">
        <f>IFERROR(VLOOKUP(BE12,$AF:$BB,6,0),0)</f>
        <v/>
      </c>
      <c r="BK12" s="25">
        <f>IFERROR(VLOOKUP(BE12,$AF:$BB,7,0),0)</f>
        <v/>
      </c>
      <c r="BL12" s="107">
        <f>IFERROR(VLOOKUP(BE12,$AF:$BB,8,0),0)</f>
        <v/>
      </c>
      <c r="BM12" s="25">
        <f>IFERROR(VLOOKUP(BE12,$AF:$BB,9,0),0)</f>
        <v/>
      </c>
      <c r="BN12" s="105">
        <f>IFERROR(VLOOKUP(BE12,$AF:$BB,10,0),0)</f>
        <v/>
      </c>
      <c r="BO12" s="29">
        <f>IFERROR(VLOOKUP(BE12,$AF:$BB,12,0),0)</f>
        <v/>
      </c>
      <c r="BP12" s="106">
        <f>IFERROR(VLOOKUP(BE12,$AF:$BB,13,0),0)</f>
        <v/>
      </c>
      <c r="BQ12" s="25">
        <f>IFERROR(VLOOKUP(BE12,$AF:$BB,14,0),0)</f>
        <v/>
      </c>
      <c r="BR12" s="107">
        <f>IFERROR(VLOOKUP(BE12,$AF:$BB,15,0),0)</f>
        <v/>
      </c>
      <c r="BS12" s="25">
        <f>IFERROR(VLOOKUP(BE12,$AF:$BB,16,0),0)</f>
        <v/>
      </c>
      <c r="BT12" s="105">
        <f>IFERROR(VLOOKUP(BE12,$AF:$BB,17,0),0)</f>
        <v/>
      </c>
      <c r="BU12" s="29">
        <f>IFERROR(VLOOKUP(BE12,$AF:$BB,19,0),0)</f>
        <v/>
      </c>
      <c r="BV12" s="106">
        <f>IFERROR(VLOOKUP(BE12,$AF:$BB,20,0),0)</f>
        <v/>
      </c>
      <c r="BW12" s="25">
        <f>IFERROR(VLOOKUP(BE12,$AF:$BB,21,0),0)</f>
        <v/>
      </c>
      <c r="BX12" s="107">
        <f>IFERROR(VLOOKUP(BE12,$AF:$BB,22,0),0)</f>
        <v/>
      </c>
      <c r="BY12" s="25">
        <f>IFERROR(VLOOKUP(BE12,$AF:$BB,23,0),0)</f>
        <v/>
      </c>
    </row>
    <row customHeight="1" ht="15.75" r="13" s="172" spans="1:77" thickBot="1">
      <c r="B13" s="9" t="n">
        <v>364</v>
      </c>
      <c r="C13" s="9" t="s">
        <v>40</v>
      </c>
      <c r="D13" s="14">
        <f>IF(VLOOKUP(Resumen!C13,Análisis!B:AN,15,0)="","Sin cambios",VLOOKUP(Resumen!C13,Análisis!B:AN,15,0))</f>
        <v/>
      </c>
      <c r="E13" s="14">
        <f>IF(VLOOKUP(Resumen!C13,Análisis!B:AN,27,0)="","Sin cambios",VLOOKUP(Resumen!C13,Análisis!B:AN,27,0))</f>
        <v/>
      </c>
      <c r="F13" s="14">
        <f>IF(VLOOKUP(Resumen!C13,Análisis!B:AN,39,0)="","Sin cambios",VLOOKUP(Resumen!C13,Análisis!B:AN,39,0))</f>
        <v/>
      </c>
      <c r="G13" s="14">
        <f>IF(AND(D13="Sin cambios",E13="Sin cambios",F13="Sin cambios")=TRUE,"No","Sí")</f>
        <v/>
      </c>
      <c r="I13" s="11">
        <f>#REF!</f>
        <v/>
      </c>
      <c r="J13" s="108">
        <f>VLOOKUP(I13,Análisis!B:AN,4,0)</f>
        <v/>
      </c>
      <c r="K13" s="109">
        <f>IF(VLOOKUP(I13,Análisis!B:AN,15,0)=0,"Sin cambios",VLOOKUP(I13,Análisis!B:AN,15,0))</f>
        <v/>
      </c>
      <c r="L13" s="110">
        <f>VLOOKUP(I13,Análisis!B:AN,5,0)</f>
        <v/>
      </c>
      <c r="M13" s="109">
        <f>VLOOKUP(I13,Análisis!B:AN,6,0)</f>
        <v/>
      </c>
      <c r="N13" s="110">
        <f>VLOOKUP(I13,Análisis!B:AN,7,0)</f>
        <v/>
      </c>
      <c r="O13" s="109">
        <f>VLOOKUP(I13,Análisis!B:AN,8,0)</f>
        <v/>
      </c>
      <c r="P13" s="111">
        <f>VLOOKUP(I13,Análisis!B:AN,9,0)</f>
        <v/>
      </c>
      <c r="Q13" s="108">
        <f>VLOOKUP(I13,Análisis!B:AN,16,0)</f>
        <v/>
      </c>
      <c r="R13" s="112">
        <f>IF(VLOOKUP(I13,Análisis!B:AN,27,0)=0,"Sin cambios",VLOOKUP(I13,Análisis!B:AN,27,0))</f>
        <v/>
      </c>
      <c r="S13" s="110">
        <f>VLOOKUP(I13,Análisis!B:AN,17,0)</f>
        <v/>
      </c>
      <c r="T13" s="109">
        <f>VLOOKUP(I13,Análisis!B:AN,18,0)</f>
        <v/>
      </c>
      <c r="U13" s="110">
        <f>VLOOKUP(I13,Análisis!B:AN,19,0)</f>
        <v/>
      </c>
      <c r="V13" s="109">
        <f>VLOOKUP(I13,Análisis!B:AN,20,0)</f>
        <v/>
      </c>
      <c r="W13" s="113">
        <f>VLOOKUP(I13,Análisis!B:AN,21,0)</f>
        <v/>
      </c>
      <c r="X13" s="112">
        <f>VLOOKUP(I13,Análisis!B:AN,28,0)</f>
        <v/>
      </c>
      <c r="Y13" s="112">
        <f>IF(VLOOKUP(I13,Análisis!B:AN,39,0)=0,"Sin cambios",VLOOKUP(I13,Análisis!B:AN,39,0))</f>
        <v/>
      </c>
      <c r="Z13" s="110">
        <f>VLOOKUP(I13,Análisis!B:AN,29,0)</f>
        <v/>
      </c>
      <c r="AA13" s="109">
        <f>VLOOKUP(I13,Análisis!B:AN,30,0)</f>
        <v/>
      </c>
      <c r="AB13" s="110">
        <f>VLOOKUP(I13,Análisis!B:AN,31,0)</f>
        <v/>
      </c>
      <c r="AC13" s="109">
        <f>VLOOKUP(I13,Análisis!B:AN,32,0)</f>
        <v/>
      </c>
      <c r="AD13" s="113">
        <f>VLOOKUP(I13,Análisis!B:AN,33,0)</f>
        <v/>
      </c>
      <c r="AE13" s="71">
        <f>+LEFT(AG13,2)</f>
        <v/>
      </c>
      <c r="AF13" s="15" t="s">
        <v>91</v>
      </c>
      <c r="AG13" s="16" t="s">
        <v>145</v>
      </c>
      <c r="AH13" s="114">
        <f>VLOOKUP(AF13,Análisis!$B:$AN,4,0)</f>
        <v/>
      </c>
      <c r="AI13" s="102">
        <f>IF(VLOOKUP(AF13,Análisis!$B:$AN,15,0)="","Sin cambios",VLOOKUP(AF13,Análisis!$B:$AN,15,0))</f>
        <v/>
      </c>
      <c r="AJ13" s="115">
        <f>VLOOKUP(AF13,Análisis!$B:$AN,5,0)</f>
        <v/>
      </c>
      <c r="AK13" s="116">
        <f>VLOOKUP(AF13,Análisis!$B:$AN,6,0)</f>
        <v/>
      </c>
      <c r="AL13" s="115">
        <f>VLOOKUP(AF13,Análisis!$B:$AN,7,0)</f>
        <v/>
      </c>
      <c r="AM13" s="116">
        <f>VLOOKUP(AF13,Análisis!$B:$AN,8,0)</f>
        <v/>
      </c>
      <c r="AN13" s="117">
        <f>VLOOKUP(AF13,Análisis!$B:$AN,9,0)</f>
        <v/>
      </c>
      <c r="AO13" s="114">
        <f>VLOOKUP(AF13,Análisis!$B:$AN,16,0)</f>
        <v/>
      </c>
      <c r="AP13" s="102">
        <f>IF(VLOOKUP(AF13,Análisis!$B:$AN,27,0)="","Sin cambios",VLOOKUP(AF13,Análisis!$B:$AN,27,0))</f>
        <v/>
      </c>
      <c r="AQ13" s="115">
        <f>VLOOKUP(AF13,Análisis!$B:$AN,17,0)</f>
        <v/>
      </c>
      <c r="AR13" s="116">
        <f>VLOOKUP(AF13,Análisis!$B:$AN,18,0)</f>
        <v/>
      </c>
      <c r="AS13" s="115">
        <f>VLOOKUP(AF13,Análisis!$B:$AN,19,0)</f>
        <v/>
      </c>
      <c r="AT13" s="116">
        <f>VLOOKUP(AF13,Análisis!$B:$AN,20,0)</f>
        <v/>
      </c>
      <c r="AU13" s="117">
        <f>VLOOKUP(AF13,Análisis!$B:$AN,21,0)</f>
        <v/>
      </c>
      <c r="AV13" s="114">
        <f>VLOOKUP(AF13,Análisis!$B:$AN,28,0)</f>
        <v/>
      </c>
      <c r="AW13" s="102">
        <f>IF(VLOOKUP(AF13,Análisis!$B:$AN,39,0)="","Sin cambios",VLOOKUP(AF13,Análisis!$B:$AN,39,0))</f>
        <v/>
      </c>
      <c r="AX13" s="115">
        <f>VLOOKUP(AF13,Análisis!$B:$AN,29,0)</f>
        <v/>
      </c>
      <c r="AY13" s="116">
        <f>VLOOKUP(AF13,Análisis!$B:$AN,30,0)</f>
        <v/>
      </c>
      <c r="AZ13" s="115">
        <f>VLOOKUP(AF13,Análisis!$B:$AN,31,0)</f>
        <v/>
      </c>
      <c r="BA13" s="116">
        <f>VLOOKUP(AF13,Análisis!$B:$AN,32,0)</f>
        <v/>
      </c>
      <c r="BB13" s="117">
        <f>VLOOKUP(AF13,Análisis!$B:$AN,33,0)</f>
        <v/>
      </c>
      <c r="BE13" s="24" t="s">
        <v>38</v>
      </c>
      <c r="BF13" s="184" t="s">
        <v>154</v>
      </c>
      <c r="BH13" s="105">
        <f>IFERROR(VLOOKUP(BE13,$AF:$BB,3,0),0)</f>
        <v/>
      </c>
      <c r="BI13" s="29">
        <f>IFERROR(VLOOKUP(BE13,$AF:$BB,5,0),0)</f>
        <v/>
      </c>
      <c r="BJ13" s="106">
        <f>IFERROR(VLOOKUP(BE13,$AF:$BB,6,0),0)</f>
        <v/>
      </c>
      <c r="BK13" s="25">
        <f>IFERROR(VLOOKUP(BE13,$AF:$BB,7,0),0)</f>
        <v/>
      </c>
      <c r="BL13" s="107">
        <f>IFERROR(VLOOKUP(BE13,$AF:$BB,8,0),0)</f>
        <v/>
      </c>
      <c r="BM13" s="25">
        <f>IFERROR(VLOOKUP(BE13,$AF:$BB,9,0),0)</f>
        <v/>
      </c>
      <c r="BN13" s="105">
        <f>IFERROR(VLOOKUP(BE13,$AF:$BB,10,0),0)</f>
        <v/>
      </c>
      <c r="BO13" s="29">
        <f>IFERROR(VLOOKUP(BE13,$AF:$BB,12,0),0)</f>
        <v/>
      </c>
      <c r="BP13" s="106">
        <f>IFERROR(VLOOKUP(BE13,$AF:$BB,13,0),0)</f>
        <v/>
      </c>
      <c r="BQ13" s="25">
        <f>IFERROR(VLOOKUP(BE13,$AF:$BB,14,0),0)</f>
        <v/>
      </c>
      <c r="BR13" s="107">
        <f>IFERROR(VLOOKUP(BE13,$AF:$BB,15,0),0)</f>
        <v/>
      </c>
      <c r="BS13" s="25">
        <f>IFERROR(VLOOKUP(BE13,$AF:$BB,16,0),0)</f>
        <v/>
      </c>
      <c r="BT13" s="105">
        <f>IFERROR(VLOOKUP(BE13,$AF:$BB,17,0),0)</f>
        <v/>
      </c>
      <c r="BU13" s="29">
        <f>IFERROR(VLOOKUP(BE13,$AF:$BB,19,0),0)</f>
        <v/>
      </c>
      <c r="BV13" s="106">
        <f>IFERROR(VLOOKUP(BE13,$AF:$BB,20,0),0)</f>
        <v/>
      </c>
      <c r="BW13" s="25">
        <f>IFERROR(VLOOKUP(BE13,$AF:$BB,21,0),0)</f>
        <v/>
      </c>
      <c r="BX13" s="107">
        <f>IFERROR(VLOOKUP(BE13,$AF:$BB,22,0),0)</f>
        <v/>
      </c>
      <c r="BY13" s="25">
        <f>IFERROR(VLOOKUP(BE13,$AF:$BB,23,0),0)</f>
        <v/>
      </c>
    </row>
    <row customHeight="1" ht="15.75" r="14" s="172" spans="1:77" thickBot="1">
      <c r="B14" s="9" t="n">
        <v>362</v>
      </c>
      <c r="C14" s="9" t="s">
        <v>41</v>
      </c>
      <c r="D14" s="14">
        <f>IF(VLOOKUP(Resumen!C14,Análisis!B:AN,15,0)="","Sin cambios",VLOOKUP(Resumen!C14,Análisis!B:AN,15,0))</f>
        <v/>
      </c>
      <c r="E14" s="14">
        <f>IF(VLOOKUP(Resumen!C14,Análisis!B:AN,27,0)="","Sin cambios",VLOOKUP(Resumen!C14,Análisis!B:AN,27,0))</f>
        <v/>
      </c>
      <c r="F14" s="14">
        <f>IF(VLOOKUP(Resumen!C14,Análisis!B:AN,39,0)="","Sin cambios",VLOOKUP(Resumen!C14,Análisis!B:AN,39,0))</f>
        <v/>
      </c>
      <c r="G14" s="14">
        <f>IF(AND(D14="Sin cambios",E14="Sin cambios",F14="Sin cambios")=TRUE,"No","Sí")</f>
        <v/>
      </c>
      <c r="I14" s="12">
        <f>#REF!</f>
        <v/>
      </c>
      <c r="J14" s="118">
        <f>VLOOKUP(I14,Análisis!B:AN,4,0)</f>
        <v/>
      </c>
      <c r="K14" s="119">
        <f>IF(VLOOKUP(I14,Análisis!B:AN,15,0)=0,"Sin cambios",VLOOKUP(I14,Análisis!B:AN,15,0))</f>
        <v/>
      </c>
      <c r="L14" s="120">
        <f>VLOOKUP(I14,Análisis!B:AN,5,0)</f>
        <v/>
      </c>
      <c r="M14" s="119">
        <f>VLOOKUP(I14,Análisis!B:AN,6,0)</f>
        <v/>
      </c>
      <c r="N14" s="120">
        <f>VLOOKUP(I14,Análisis!B:AN,7,0)</f>
        <v/>
      </c>
      <c r="O14" s="119">
        <f>VLOOKUP(I14,Análisis!B:AN,8,0)</f>
        <v/>
      </c>
      <c r="P14" s="121">
        <f>VLOOKUP(I14,Análisis!B:AN,9,0)</f>
        <v/>
      </c>
      <c r="Q14" s="118">
        <f>VLOOKUP(I14,Análisis!B:AN,16,0)</f>
        <v/>
      </c>
      <c r="R14" s="122">
        <f>IF(VLOOKUP(I14,Análisis!B:AN,27,0)=0,"Sin cambios",VLOOKUP(I14,Análisis!B:AN,27,0))</f>
        <v/>
      </c>
      <c r="S14" s="120">
        <f>VLOOKUP(I14,Análisis!B:AN,17,0)</f>
        <v/>
      </c>
      <c r="T14" s="119">
        <f>VLOOKUP(I14,Análisis!B:AN,18,0)</f>
        <v/>
      </c>
      <c r="U14" s="120">
        <f>VLOOKUP(I14,Análisis!B:AN,19,0)</f>
        <v/>
      </c>
      <c r="V14" s="119">
        <f>VLOOKUP(I14,Análisis!B:AN,20,0)</f>
        <v/>
      </c>
      <c r="W14" s="123">
        <f>VLOOKUP(I14,Análisis!B:AN,21,0)</f>
        <v/>
      </c>
      <c r="X14" s="122">
        <f>VLOOKUP(I14,Análisis!B:AN,28,0)</f>
        <v/>
      </c>
      <c r="Y14" s="122">
        <f>IF(VLOOKUP(I14,Análisis!B:AN,39,0)=0,"Sin cambios",VLOOKUP(I14,Análisis!B:AN,39,0))</f>
        <v/>
      </c>
      <c r="Z14" s="120">
        <f>VLOOKUP(I14,Análisis!B:AN,29,0)</f>
        <v/>
      </c>
      <c r="AA14" s="119">
        <f>VLOOKUP(I14,Análisis!B:AN,30,0)</f>
        <v/>
      </c>
      <c r="AB14" s="120">
        <f>VLOOKUP(I14,Análisis!B:AN,31,0)</f>
        <v/>
      </c>
      <c r="AC14" s="119">
        <f>VLOOKUP(I14,Análisis!B:AN,32,0)</f>
        <v/>
      </c>
      <c r="AD14" s="123">
        <f>VLOOKUP(I14,Análisis!B:AN,33,0)</f>
        <v/>
      </c>
      <c r="AE14" s="71">
        <f>+LEFT(AG14,2)</f>
        <v/>
      </c>
      <c r="AF14" s="15" t="s">
        <v>93</v>
      </c>
      <c r="AG14" s="16" t="s">
        <v>145</v>
      </c>
      <c r="AH14" s="114">
        <f>VLOOKUP(AF14,Análisis!$B:$AN,4,0)</f>
        <v/>
      </c>
      <c r="AI14" s="102">
        <f>IF(VLOOKUP(AF14,Análisis!$B:$AN,15,0)="","Sin cambios",VLOOKUP(AF14,Análisis!$B:$AN,15,0))</f>
        <v/>
      </c>
      <c r="AJ14" s="115">
        <f>VLOOKUP(AF14,Análisis!$B:$AN,5,0)</f>
        <v/>
      </c>
      <c r="AK14" s="116">
        <f>VLOOKUP(AF14,Análisis!$B:$AN,6,0)</f>
        <v/>
      </c>
      <c r="AL14" s="115">
        <f>VLOOKUP(AF14,Análisis!$B:$AN,7,0)</f>
        <v/>
      </c>
      <c r="AM14" s="116">
        <f>VLOOKUP(AF14,Análisis!$B:$AN,8,0)</f>
        <v/>
      </c>
      <c r="AN14" s="117">
        <f>VLOOKUP(AF14,Análisis!$B:$AN,9,0)</f>
        <v/>
      </c>
      <c r="AO14" s="114">
        <f>VLOOKUP(AF14,Análisis!$B:$AN,16,0)</f>
        <v/>
      </c>
      <c r="AP14" s="102">
        <f>IF(VLOOKUP(AF14,Análisis!$B:$AN,27,0)="","Sin cambios",VLOOKUP(AF14,Análisis!$B:$AN,27,0))</f>
        <v/>
      </c>
      <c r="AQ14" s="115">
        <f>VLOOKUP(AF14,Análisis!$B:$AN,17,0)</f>
        <v/>
      </c>
      <c r="AR14" s="116">
        <f>VLOOKUP(AF14,Análisis!$B:$AN,18,0)</f>
        <v/>
      </c>
      <c r="AS14" s="115">
        <f>VLOOKUP(AF14,Análisis!$B:$AN,19,0)</f>
        <v/>
      </c>
      <c r="AT14" s="116">
        <f>VLOOKUP(AF14,Análisis!$B:$AN,20,0)</f>
        <v/>
      </c>
      <c r="AU14" s="117">
        <f>VLOOKUP(AF14,Análisis!$B:$AN,21,0)</f>
        <v/>
      </c>
      <c r="AV14" s="114">
        <f>VLOOKUP(AF14,Análisis!$B:$AN,28,0)</f>
        <v/>
      </c>
      <c r="AW14" s="102">
        <f>IF(VLOOKUP(AF14,Análisis!$B:$AN,39,0)="","Sin cambios",VLOOKUP(AF14,Análisis!$B:$AN,39,0))</f>
        <v/>
      </c>
      <c r="AX14" s="115">
        <f>VLOOKUP(AF14,Análisis!$B:$AN,29,0)</f>
        <v/>
      </c>
      <c r="AY14" s="116">
        <f>VLOOKUP(AF14,Análisis!$B:$AN,30,0)</f>
        <v/>
      </c>
      <c r="AZ14" s="115">
        <f>VLOOKUP(AF14,Análisis!$B:$AN,31,0)</f>
        <v/>
      </c>
      <c r="BA14" s="116">
        <f>VLOOKUP(AF14,Análisis!$B:$AN,32,0)</f>
        <v/>
      </c>
      <c r="BB14" s="117">
        <f>VLOOKUP(AF14,Análisis!$B:$AN,33,0)</f>
        <v/>
      </c>
      <c r="BE14" s="24" t="s">
        <v>41</v>
      </c>
      <c r="BF14" s="184" t="s">
        <v>155</v>
      </c>
      <c r="BH14" s="105">
        <f>IFERROR(VLOOKUP(BE14,$AF:$BB,3,0),0)</f>
        <v/>
      </c>
      <c r="BI14" s="29">
        <f>IFERROR(VLOOKUP(BE14,$AF:$BB,5,0),0)</f>
        <v/>
      </c>
      <c r="BJ14" s="106">
        <f>IFERROR(VLOOKUP(BE14,$AF:$BB,6,0),0)</f>
        <v/>
      </c>
      <c r="BK14" s="25">
        <f>IFERROR(VLOOKUP(BE14,$AF:$BB,7,0),0)</f>
        <v/>
      </c>
      <c r="BL14" s="107">
        <f>IFERROR(VLOOKUP(BE14,$AF:$BB,8,0),0)</f>
        <v/>
      </c>
      <c r="BM14" s="25">
        <f>IFERROR(VLOOKUP(BE14,$AF:$BB,9,0),0)</f>
        <v/>
      </c>
      <c r="BN14" s="105">
        <f>IFERROR(VLOOKUP(BE14,$AF:$BB,10,0),0)</f>
        <v/>
      </c>
      <c r="BO14" s="29">
        <f>IFERROR(VLOOKUP(BE14,$AF:$BB,12,0),0)</f>
        <v/>
      </c>
      <c r="BP14" s="106">
        <f>IFERROR(VLOOKUP(BE14,$AF:$BB,13,0),0)</f>
        <v/>
      </c>
      <c r="BQ14" s="25">
        <f>IFERROR(VLOOKUP(BE14,$AF:$BB,14,0),0)</f>
        <v/>
      </c>
      <c r="BR14" s="107">
        <f>IFERROR(VLOOKUP(BE14,$AF:$BB,15,0),0)</f>
        <v/>
      </c>
      <c r="BS14" s="25">
        <f>IFERROR(VLOOKUP(BE14,$AF:$BB,16,0),0)</f>
        <v/>
      </c>
      <c r="BT14" s="105">
        <f>IFERROR(VLOOKUP(BE14,$AF:$BB,17,0),0)</f>
        <v/>
      </c>
      <c r="BU14" s="29">
        <f>IFERROR(VLOOKUP(BE14,$AF:$BB,19,0),0)</f>
        <v/>
      </c>
      <c r="BV14" s="106">
        <f>IFERROR(VLOOKUP(BE14,$AF:$BB,20,0),0)</f>
        <v/>
      </c>
      <c r="BW14" s="25">
        <f>IFERROR(VLOOKUP(BE14,$AF:$BB,21,0),0)</f>
        <v/>
      </c>
      <c r="BX14" s="107">
        <f>IFERROR(VLOOKUP(BE14,$AF:$BB,22,0),0)</f>
        <v/>
      </c>
      <c r="BY14" s="25">
        <f>IFERROR(VLOOKUP(BE14,$AF:$BB,23,0),0)</f>
        <v/>
      </c>
    </row>
    <row customHeight="1" ht="15.75" r="15" s="172" spans="1:77" thickBot="1">
      <c r="B15" s="9" t="n">
        <v>358</v>
      </c>
      <c r="C15" s="9" t="s">
        <v>42</v>
      </c>
      <c r="D15" s="14">
        <f>IF(VLOOKUP(Resumen!C15,Análisis!B:AN,15,0)="","Sin cambios",VLOOKUP(Resumen!C15,Análisis!B:AN,15,0))</f>
        <v/>
      </c>
      <c r="E15" s="14">
        <f>IF(VLOOKUP(Resumen!C15,Análisis!B:AN,27,0)="","Sin cambios",VLOOKUP(Resumen!C15,Análisis!B:AN,27,0))</f>
        <v/>
      </c>
      <c r="F15" s="14">
        <f>IF(VLOOKUP(Resumen!C15,Análisis!B:AN,39,0)="","Sin cambios",VLOOKUP(Resumen!C15,Análisis!B:AN,39,0))</f>
        <v/>
      </c>
      <c r="G15" s="14">
        <f>IF(AND(D15="Sin cambios",E15="Sin cambios",F15="Sin cambios")=TRUE,"No","Sí")</f>
        <v/>
      </c>
      <c r="J15" s="124" t="s">
        <v>156</v>
      </c>
      <c r="K15" s="125" t="n"/>
      <c r="L15" s="126" t="n"/>
      <c r="M15" s="125" t="n"/>
      <c r="N15" s="126" t="n"/>
      <c r="O15" s="125" t="n"/>
      <c r="P15" s="126" t="n"/>
      <c r="Q15" s="125" t="n"/>
      <c r="R15" s="125" t="n"/>
      <c r="S15" s="126" t="n"/>
      <c r="T15" s="125" t="n"/>
      <c r="U15" s="126" t="n"/>
      <c r="V15" s="125" t="n"/>
      <c r="W15" s="126" t="n"/>
      <c r="X15" s="125" t="n"/>
      <c r="Y15" s="125" t="n"/>
      <c r="Z15" s="126" t="n"/>
      <c r="AA15" s="125" t="n"/>
      <c r="AB15" s="126" t="n"/>
      <c r="AC15" s="125" t="n"/>
      <c r="AD15" s="126" t="n"/>
      <c r="AE15" s="71">
        <f>+LEFT(AG15,2)</f>
        <v/>
      </c>
      <c r="AF15" s="15" t="s">
        <v>88</v>
      </c>
      <c r="AG15" s="16" t="s">
        <v>145</v>
      </c>
      <c r="AH15" s="114">
        <f>VLOOKUP(AF15,Análisis!$B:$AN,4,0)</f>
        <v/>
      </c>
      <c r="AI15" s="102">
        <f>IF(VLOOKUP(AF15,Análisis!$B:$AN,15,0)="","Sin cambios",VLOOKUP(AF15,Análisis!$B:$AN,15,0))</f>
        <v/>
      </c>
      <c r="AJ15" s="115">
        <f>VLOOKUP(AF15,Análisis!$B:$AN,5,0)</f>
        <v/>
      </c>
      <c r="AK15" s="116">
        <f>VLOOKUP(AF15,Análisis!$B:$AN,6,0)</f>
        <v/>
      </c>
      <c r="AL15" s="115">
        <f>VLOOKUP(AF15,Análisis!$B:$AN,7,0)</f>
        <v/>
      </c>
      <c r="AM15" s="116">
        <f>VLOOKUP(AF15,Análisis!$B:$AN,8,0)</f>
        <v/>
      </c>
      <c r="AN15" s="117">
        <f>VLOOKUP(AF15,Análisis!$B:$AN,9,0)</f>
        <v/>
      </c>
      <c r="AO15" s="114">
        <f>VLOOKUP(AF15,Análisis!$B:$AN,16,0)</f>
        <v/>
      </c>
      <c r="AP15" s="102">
        <f>IF(VLOOKUP(AF15,Análisis!$B:$AN,27,0)="","Sin cambios",VLOOKUP(AF15,Análisis!$B:$AN,27,0))</f>
        <v/>
      </c>
      <c r="AQ15" s="115">
        <f>VLOOKUP(AF15,Análisis!$B:$AN,17,0)</f>
        <v/>
      </c>
      <c r="AR15" s="116">
        <f>VLOOKUP(AF15,Análisis!$B:$AN,18,0)</f>
        <v/>
      </c>
      <c r="AS15" s="115">
        <f>VLOOKUP(AF15,Análisis!$B:$AN,19,0)</f>
        <v/>
      </c>
      <c r="AT15" s="116">
        <f>VLOOKUP(AF15,Análisis!$B:$AN,20,0)</f>
        <v/>
      </c>
      <c r="AU15" s="117">
        <f>VLOOKUP(AF15,Análisis!$B:$AN,21,0)</f>
        <v/>
      </c>
      <c r="AV15" s="114">
        <f>VLOOKUP(AF15,Análisis!$B:$AN,28,0)</f>
        <v/>
      </c>
      <c r="AW15" s="102">
        <f>IF(VLOOKUP(AF15,Análisis!$B:$AN,39,0)="","Sin cambios",VLOOKUP(AF15,Análisis!$B:$AN,39,0))</f>
        <v/>
      </c>
      <c r="AX15" s="115">
        <f>VLOOKUP(AF15,Análisis!$B:$AN,29,0)</f>
        <v/>
      </c>
      <c r="AY15" s="116">
        <f>VLOOKUP(AF15,Análisis!$B:$AN,30,0)</f>
        <v/>
      </c>
      <c r="AZ15" s="115">
        <f>VLOOKUP(AF15,Análisis!$B:$AN,31,0)</f>
        <v/>
      </c>
      <c r="BA15" s="116">
        <f>VLOOKUP(AF15,Análisis!$B:$AN,32,0)</f>
        <v/>
      </c>
      <c r="BB15" s="117">
        <f>VLOOKUP(AF15,Análisis!$B:$AN,33,0)</f>
        <v/>
      </c>
      <c r="BE15" s="24" t="s">
        <v>39</v>
      </c>
      <c r="BF15" s="184" t="s">
        <v>157</v>
      </c>
      <c r="BH15" s="105">
        <f>IFERROR(VLOOKUP(BE15,$AF:$BB,3,0),0)</f>
        <v/>
      </c>
      <c r="BI15" s="29">
        <f>IFERROR(VLOOKUP(BE15,$AF:$BB,5,0),0)</f>
        <v/>
      </c>
      <c r="BJ15" s="106">
        <f>IFERROR(VLOOKUP(BE15,$AF:$BB,6,0),0)</f>
        <v/>
      </c>
      <c r="BK15" s="25">
        <f>IFERROR(VLOOKUP(BE15,$AF:$BB,7,0),0)</f>
        <v/>
      </c>
      <c r="BL15" s="107">
        <f>IFERROR(VLOOKUP(BE15,$AF:$BB,8,0),0)</f>
        <v/>
      </c>
      <c r="BM15" s="25">
        <f>IFERROR(VLOOKUP(BE15,$AF:$BB,9,0),0)</f>
        <v/>
      </c>
      <c r="BN15" s="105">
        <f>IFERROR(VLOOKUP(BE15,$AF:$BB,10,0),0)</f>
        <v/>
      </c>
      <c r="BO15" s="29">
        <f>IFERROR(VLOOKUP(BE15,$AF:$BB,12,0),0)</f>
        <v/>
      </c>
      <c r="BP15" s="106">
        <f>IFERROR(VLOOKUP(BE15,$AF:$BB,13,0),0)</f>
        <v/>
      </c>
      <c r="BQ15" s="25">
        <f>IFERROR(VLOOKUP(BE15,$AF:$BB,14,0),0)</f>
        <v/>
      </c>
      <c r="BR15" s="107">
        <f>IFERROR(VLOOKUP(BE15,$AF:$BB,15,0),0)</f>
        <v/>
      </c>
      <c r="BS15" s="25">
        <f>IFERROR(VLOOKUP(BE15,$AF:$BB,16,0),0)</f>
        <v/>
      </c>
      <c r="BT15" s="105">
        <f>IFERROR(VLOOKUP(BE15,$AF:$BB,17,0),0)</f>
        <v/>
      </c>
      <c r="BU15" s="29">
        <f>IFERROR(VLOOKUP(BE15,$AF:$BB,19,0),0)</f>
        <v/>
      </c>
      <c r="BV15" s="106">
        <f>IFERROR(VLOOKUP(BE15,$AF:$BB,20,0),0)</f>
        <v/>
      </c>
      <c r="BW15" s="25">
        <f>IFERROR(VLOOKUP(BE15,$AF:$BB,21,0),0)</f>
        <v/>
      </c>
      <c r="BX15" s="107">
        <f>IFERROR(VLOOKUP(BE15,$AF:$BB,22,0),0)</f>
        <v/>
      </c>
      <c r="BY15" s="25">
        <f>IFERROR(VLOOKUP(BE15,$AF:$BB,23,0),0)</f>
        <v/>
      </c>
    </row>
    <row customHeight="1" ht="15.75" r="16" s="172" spans="1:77" thickBot="1">
      <c r="B16" s="9" t="n">
        <v>321</v>
      </c>
      <c r="C16" s="9" t="s">
        <v>43</v>
      </c>
      <c r="D16" s="14">
        <f>IF(VLOOKUP(Resumen!C16,Análisis!B:AN,15,0)="","Sin cambios",VLOOKUP(Resumen!C16,Análisis!B:AN,15,0))</f>
        <v/>
      </c>
      <c r="E16" s="14">
        <f>IF(VLOOKUP(Resumen!C16,Análisis!B:AN,27,0)="","Sin cambios",VLOOKUP(Resumen!C16,Análisis!B:AN,27,0))</f>
        <v/>
      </c>
      <c r="F16" s="14">
        <f>IF(VLOOKUP(Resumen!C16,Análisis!B:AN,39,0)="","Sin cambios",VLOOKUP(Resumen!C16,Análisis!B:AN,39,0))</f>
        <v/>
      </c>
      <c r="G16" s="14">
        <f>IF(AND(D16="Sin cambios",E16="Sin cambios",F16="Sin cambios")=TRUE,"No","Sí")</f>
        <v/>
      </c>
      <c r="J16" s="176">
        <f>J2</f>
        <v/>
      </c>
      <c r="Q16" s="176">
        <f>Q2</f>
        <v/>
      </c>
      <c r="X16" s="177">
        <f>X2</f>
        <v/>
      </c>
      <c r="AE16" s="71">
        <f>+LEFT(AG16,2)</f>
        <v/>
      </c>
      <c r="AF16" s="15" t="s">
        <v>107</v>
      </c>
      <c r="AG16" s="16" t="s">
        <v>145</v>
      </c>
      <c r="AH16" s="114">
        <f>VLOOKUP(AF16,Análisis!$B:$AN,4,0)</f>
        <v/>
      </c>
      <c r="AI16" s="102">
        <f>IF(VLOOKUP(AF16,Análisis!$B:$AN,15,0)="","Sin cambios",VLOOKUP(AF16,Análisis!$B:$AN,15,0))</f>
        <v/>
      </c>
      <c r="AJ16" s="115">
        <f>VLOOKUP(AF16,Análisis!$B:$AN,5,0)</f>
        <v/>
      </c>
      <c r="AK16" s="116">
        <f>VLOOKUP(AF16,Análisis!$B:$AN,6,0)</f>
        <v/>
      </c>
      <c r="AL16" s="115">
        <f>VLOOKUP(AF16,Análisis!$B:$AN,7,0)</f>
        <v/>
      </c>
      <c r="AM16" s="116">
        <f>VLOOKUP(AF16,Análisis!$B:$AN,8,0)</f>
        <v/>
      </c>
      <c r="AN16" s="117">
        <f>VLOOKUP(AF16,Análisis!$B:$AN,9,0)</f>
        <v/>
      </c>
      <c r="AO16" s="114">
        <f>VLOOKUP(AF16,Análisis!$B:$AN,16,0)</f>
        <v/>
      </c>
      <c r="AP16" s="102">
        <f>IF(VLOOKUP(AF16,Análisis!$B:$AN,27,0)="","Sin cambios",VLOOKUP(AF16,Análisis!$B:$AN,27,0))</f>
        <v/>
      </c>
      <c r="AQ16" s="115">
        <f>VLOOKUP(AF16,Análisis!$B:$AN,17,0)</f>
        <v/>
      </c>
      <c r="AR16" s="116">
        <f>VLOOKUP(AF16,Análisis!$B:$AN,18,0)</f>
        <v/>
      </c>
      <c r="AS16" s="115">
        <f>VLOOKUP(AF16,Análisis!$B:$AN,19,0)</f>
        <v/>
      </c>
      <c r="AT16" s="116">
        <f>VLOOKUP(AF16,Análisis!$B:$AN,20,0)</f>
        <v/>
      </c>
      <c r="AU16" s="117">
        <f>VLOOKUP(AF16,Análisis!$B:$AN,21,0)</f>
        <v/>
      </c>
      <c r="AV16" s="114">
        <f>VLOOKUP(AF16,Análisis!$B:$AN,28,0)</f>
        <v/>
      </c>
      <c r="AW16" s="102">
        <f>IF(VLOOKUP(AF16,Análisis!$B:$AN,39,0)="","Sin cambios",VLOOKUP(AF16,Análisis!$B:$AN,39,0))</f>
        <v/>
      </c>
      <c r="AX16" s="115">
        <f>VLOOKUP(AF16,Análisis!$B:$AN,29,0)</f>
        <v/>
      </c>
      <c r="AY16" s="116">
        <f>VLOOKUP(AF16,Análisis!$B:$AN,30,0)</f>
        <v/>
      </c>
      <c r="AZ16" s="115">
        <f>VLOOKUP(AF16,Análisis!$B:$AN,31,0)</f>
        <v/>
      </c>
      <c r="BA16" s="116">
        <f>VLOOKUP(AF16,Análisis!$B:$AN,32,0)</f>
        <v/>
      </c>
      <c r="BB16" s="117">
        <f>VLOOKUP(AF16,Análisis!$B:$AN,33,0)</f>
        <v/>
      </c>
      <c r="BE16" s="24" t="s">
        <v>43</v>
      </c>
      <c r="BF16" s="184" t="s">
        <v>158</v>
      </c>
      <c r="BH16" s="105">
        <f>IFERROR(VLOOKUP(BE16,$AF:$BB,3,0),0)</f>
        <v/>
      </c>
      <c r="BI16" s="29">
        <f>IFERROR(VLOOKUP(BE16,$AF:$BB,5,0),0)</f>
        <v/>
      </c>
      <c r="BJ16" s="106">
        <f>IFERROR(VLOOKUP(BE16,$AF:$BB,6,0),0)</f>
        <v/>
      </c>
      <c r="BK16" s="25">
        <f>IFERROR(VLOOKUP(BE16,$AF:$BB,7,0),0)</f>
        <v/>
      </c>
      <c r="BL16" s="107">
        <f>IFERROR(VLOOKUP(BE16,$AF:$BB,8,0),0)</f>
        <v/>
      </c>
      <c r="BM16" s="25">
        <f>IFERROR(VLOOKUP(BE16,$AF:$BB,9,0),0)</f>
        <v/>
      </c>
      <c r="BN16" s="105">
        <f>IFERROR(VLOOKUP(BE16,$AF:$BB,10,0),0)</f>
        <v/>
      </c>
      <c r="BO16" s="29">
        <f>IFERROR(VLOOKUP(BE16,$AF:$BB,12,0),0)</f>
        <v/>
      </c>
      <c r="BP16" s="106">
        <f>IFERROR(VLOOKUP(BE16,$AF:$BB,13,0),0)</f>
        <v/>
      </c>
      <c r="BQ16" s="25">
        <f>IFERROR(VLOOKUP(BE16,$AF:$BB,14,0),0)</f>
        <v/>
      </c>
      <c r="BR16" s="107">
        <f>IFERROR(VLOOKUP(BE16,$AF:$BB,15,0),0)</f>
        <v/>
      </c>
      <c r="BS16" s="25">
        <f>IFERROR(VLOOKUP(BE16,$AF:$BB,16,0),0)</f>
        <v/>
      </c>
      <c r="BT16" s="105">
        <f>IFERROR(VLOOKUP(BE16,$AF:$BB,17,0),0)</f>
        <v/>
      </c>
      <c r="BU16" s="29">
        <f>IFERROR(VLOOKUP(BE16,$AF:$BB,19,0),0)</f>
        <v/>
      </c>
      <c r="BV16" s="106">
        <f>IFERROR(VLOOKUP(BE16,$AF:$BB,20,0),0)</f>
        <v/>
      </c>
      <c r="BW16" s="25">
        <f>IFERROR(VLOOKUP(BE16,$AF:$BB,21,0),0)</f>
        <v/>
      </c>
      <c r="BX16" s="107">
        <f>IFERROR(VLOOKUP(BE16,$AF:$BB,22,0),0)</f>
        <v/>
      </c>
      <c r="BY16" s="25">
        <f>IFERROR(VLOOKUP(BE16,$AF:$BB,23,0),0)</f>
        <v/>
      </c>
    </row>
    <row customHeight="1" ht="15.75" r="17" s="172" spans="1:77" thickBot="1">
      <c r="B17" s="9" t="n">
        <v>359</v>
      </c>
      <c r="C17" s="9" t="s">
        <v>45</v>
      </c>
      <c r="D17" s="14">
        <f>IF(VLOOKUP(Resumen!C17,Análisis!B:AN,15,0)="","Sin cambios",VLOOKUP(Resumen!C17,Análisis!B:AN,15,0))</f>
        <v/>
      </c>
      <c r="E17" s="14">
        <f>IF(VLOOKUP(Resumen!C17,Análisis!B:AN,27,0)="","Sin cambios",VLOOKUP(Resumen!C17,Análisis!B:AN,27,0))</f>
        <v/>
      </c>
      <c r="F17" s="14">
        <f>IF(VLOOKUP(Resumen!C17,Análisis!B:AN,39,0)="","Sin cambios",VLOOKUP(Resumen!C17,Análisis!B:AN,39,0))</f>
        <v/>
      </c>
      <c r="G17" s="14">
        <f>IF(AND(D17="Sin cambios",E17="Sin cambios",F17="Sin cambios")=TRUE,"No","Sí")</f>
        <v/>
      </c>
      <c r="J17" s="175" t="s">
        <v>5</v>
      </c>
      <c r="M17" s="173" t="s">
        <v>6</v>
      </c>
      <c r="O17" s="174" t="s">
        <v>7</v>
      </c>
      <c r="Q17" s="175" t="s">
        <v>5</v>
      </c>
      <c r="T17" s="173" t="s">
        <v>6</v>
      </c>
      <c r="V17" s="174" t="s">
        <v>7</v>
      </c>
      <c r="X17" s="171" t="s">
        <v>5</v>
      </c>
      <c r="AA17" s="173" t="s">
        <v>6</v>
      </c>
      <c r="AC17" s="174" t="s">
        <v>7</v>
      </c>
      <c r="AE17" s="71">
        <f>+LEFT(AG17,2)</f>
        <v/>
      </c>
      <c r="AF17" s="15" t="s">
        <v>105</v>
      </c>
      <c r="AG17" s="16" t="s">
        <v>145</v>
      </c>
      <c r="AH17" s="114">
        <f>VLOOKUP(AF17,Análisis!$B:$AN,4,0)</f>
        <v/>
      </c>
      <c r="AI17" s="102">
        <f>IF(VLOOKUP(AF17,Análisis!$B:$AN,15,0)="","Sin cambios",VLOOKUP(AF17,Análisis!$B:$AN,15,0))</f>
        <v/>
      </c>
      <c r="AJ17" s="115">
        <f>VLOOKUP(AF17,Análisis!$B:$AN,5,0)</f>
        <v/>
      </c>
      <c r="AK17" s="116">
        <f>VLOOKUP(AF17,Análisis!$B:$AN,6,0)</f>
        <v/>
      </c>
      <c r="AL17" s="115">
        <f>VLOOKUP(AF17,Análisis!$B:$AN,7,0)</f>
        <v/>
      </c>
      <c r="AM17" s="116">
        <f>VLOOKUP(AF17,Análisis!$B:$AN,8,0)</f>
        <v/>
      </c>
      <c r="AN17" s="117">
        <f>VLOOKUP(AF17,Análisis!$B:$AN,9,0)</f>
        <v/>
      </c>
      <c r="AO17" s="114">
        <f>VLOOKUP(AF17,Análisis!$B:$AN,16,0)</f>
        <v/>
      </c>
      <c r="AP17" s="102">
        <f>IF(VLOOKUP(AF17,Análisis!$B:$AN,27,0)="","Sin cambios",VLOOKUP(AF17,Análisis!$B:$AN,27,0))</f>
        <v/>
      </c>
      <c r="AQ17" s="115">
        <f>VLOOKUP(AF17,Análisis!$B:$AN,17,0)</f>
        <v/>
      </c>
      <c r="AR17" s="116">
        <f>VLOOKUP(AF17,Análisis!$B:$AN,18,0)</f>
        <v/>
      </c>
      <c r="AS17" s="115">
        <f>VLOOKUP(AF17,Análisis!$B:$AN,19,0)</f>
        <v/>
      </c>
      <c r="AT17" s="116">
        <f>VLOOKUP(AF17,Análisis!$B:$AN,20,0)</f>
        <v/>
      </c>
      <c r="AU17" s="117">
        <f>VLOOKUP(AF17,Análisis!$B:$AN,21,0)</f>
        <v/>
      </c>
      <c r="AV17" s="114">
        <f>VLOOKUP(AF17,Análisis!$B:$AN,28,0)</f>
        <v/>
      </c>
      <c r="AW17" s="102">
        <f>IF(VLOOKUP(AF17,Análisis!$B:$AN,39,0)="","Sin cambios",VLOOKUP(AF17,Análisis!$B:$AN,39,0))</f>
        <v/>
      </c>
      <c r="AX17" s="115">
        <f>VLOOKUP(AF17,Análisis!$B:$AN,29,0)</f>
        <v/>
      </c>
      <c r="AY17" s="116">
        <f>VLOOKUP(AF17,Análisis!$B:$AN,30,0)</f>
        <v/>
      </c>
      <c r="AZ17" s="115">
        <f>VLOOKUP(AF17,Análisis!$B:$AN,31,0)</f>
        <v/>
      </c>
      <c r="BA17" s="116">
        <f>VLOOKUP(AF17,Análisis!$B:$AN,32,0)</f>
        <v/>
      </c>
      <c r="BB17" s="117">
        <f>VLOOKUP(AF17,Análisis!$B:$AN,33,0)</f>
        <v/>
      </c>
      <c r="BE17" s="24" t="s">
        <v>40</v>
      </c>
      <c r="BF17" s="184" t="s">
        <v>159</v>
      </c>
      <c r="BH17" s="105">
        <f>IFERROR(VLOOKUP(BE17,$AF:$BB,3,0),0)</f>
        <v/>
      </c>
      <c r="BI17" s="29">
        <f>IFERROR(VLOOKUP(BE17,$AF:$BB,5,0),0)</f>
        <v/>
      </c>
      <c r="BJ17" s="106">
        <f>IFERROR(VLOOKUP(BE17,$AF:$BB,6,0),0)</f>
        <v/>
      </c>
      <c r="BK17" s="25">
        <f>IFERROR(VLOOKUP(BE17,$AF:$BB,7,0),0)</f>
        <v/>
      </c>
      <c r="BL17" s="107">
        <f>IFERROR(VLOOKUP(BE17,$AF:$BB,8,0),0)</f>
        <v/>
      </c>
      <c r="BM17" s="25">
        <f>IFERROR(VLOOKUP(BE17,$AF:$BB,9,0),0)</f>
        <v/>
      </c>
      <c r="BN17" s="105">
        <f>IFERROR(VLOOKUP(BE17,$AF:$BB,10,0),0)</f>
        <v/>
      </c>
      <c r="BO17" s="29">
        <f>IFERROR(VLOOKUP(BE17,$AF:$BB,12,0),0)</f>
        <v/>
      </c>
      <c r="BP17" s="106">
        <f>IFERROR(VLOOKUP(BE17,$AF:$BB,13,0),0)</f>
        <v/>
      </c>
      <c r="BQ17" s="25">
        <f>IFERROR(VLOOKUP(BE17,$AF:$BB,14,0),0)</f>
        <v/>
      </c>
      <c r="BR17" s="107">
        <f>IFERROR(VLOOKUP(BE17,$AF:$BB,15,0),0)</f>
        <v/>
      </c>
      <c r="BS17" s="25">
        <f>IFERROR(VLOOKUP(BE17,$AF:$BB,16,0),0)</f>
        <v/>
      </c>
      <c r="BT17" s="105">
        <f>IFERROR(VLOOKUP(BE17,$AF:$BB,17,0),0)</f>
        <v/>
      </c>
      <c r="BU17" s="29">
        <f>IFERROR(VLOOKUP(BE17,$AF:$BB,19,0),0)</f>
        <v/>
      </c>
      <c r="BV17" s="106">
        <f>IFERROR(VLOOKUP(BE17,$AF:$BB,20,0),0)</f>
        <v/>
      </c>
      <c r="BW17" s="25">
        <f>IFERROR(VLOOKUP(BE17,$AF:$BB,21,0),0)</f>
        <v/>
      </c>
      <c r="BX17" s="107">
        <f>IFERROR(VLOOKUP(BE17,$AF:$BB,22,0),0)</f>
        <v/>
      </c>
      <c r="BY17" s="25">
        <f>IFERROR(VLOOKUP(BE17,$AF:$BB,23,0),0)</f>
        <v/>
      </c>
    </row>
    <row customHeight="1" ht="35.1" r="18" s="172" spans="1:77" thickBot="1">
      <c r="B18" s="9" t="n">
        <v>338</v>
      </c>
      <c r="C18" s="9" t="s">
        <v>46</v>
      </c>
      <c r="D18" s="14">
        <f>IF(VLOOKUP(Resumen!C18,Análisis!B:AN,15,0)="","Sin cambios",VLOOKUP(Resumen!C18,Análisis!B:AN,15,0))</f>
        <v/>
      </c>
      <c r="E18" s="14">
        <f>IF(VLOOKUP(Resumen!C18,Análisis!B:AN,27,0)="","Sin cambios",VLOOKUP(Resumen!C18,Análisis!B:AN,27,0))</f>
        <v/>
      </c>
      <c r="F18" s="14">
        <f>IF(VLOOKUP(Resumen!C18,Análisis!B:AN,39,0)="","Sin cambios",VLOOKUP(Resumen!C18,Análisis!B:AN,39,0))</f>
        <v/>
      </c>
      <c r="G18" s="14">
        <f>IF(AND(D18="Sin cambios",E18="Sin cambios",F18="Sin cambios")=TRUE,"No","Sí")</f>
        <v/>
      </c>
      <c r="J18" s="86" t="s">
        <v>141</v>
      </c>
      <c r="K18" s="86" t="s">
        <v>142</v>
      </c>
      <c r="L18" s="87" t="s">
        <v>13</v>
      </c>
      <c r="M18" s="88" t="s">
        <v>12</v>
      </c>
      <c r="N18" s="87" t="s">
        <v>13</v>
      </c>
      <c r="O18" s="88" t="s">
        <v>12</v>
      </c>
      <c r="P18" s="87" t="s">
        <v>13</v>
      </c>
      <c r="Q18" s="86" t="s">
        <v>141</v>
      </c>
      <c r="R18" s="86" t="s">
        <v>142</v>
      </c>
      <c r="S18" s="87" t="s">
        <v>13</v>
      </c>
      <c r="T18" s="88" t="s">
        <v>12</v>
      </c>
      <c r="U18" s="87" t="s">
        <v>13</v>
      </c>
      <c r="V18" s="88" t="s">
        <v>12</v>
      </c>
      <c r="W18" s="87" t="s">
        <v>13</v>
      </c>
      <c r="X18" s="86" t="s">
        <v>141</v>
      </c>
      <c r="Y18" s="86" t="s">
        <v>142</v>
      </c>
      <c r="Z18" s="87" t="s">
        <v>13</v>
      </c>
      <c r="AA18" s="88" t="s">
        <v>12</v>
      </c>
      <c r="AB18" s="87" t="s">
        <v>13</v>
      </c>
      <c r="AC18" s="88" t="s">
        <v>12</v>
      </c>
      <c r="AD18" s="89" t="s">
        <v>13</v>
      </c>
      <c r="AE18" s="71">
        <f>+LEFT(AG18,2)</f>
        <v/>
      </c>
      <c r="AF18" s="15" t="s">
        <v>97</v>
      </c>
      <c r="AG18" s="16" t="s">
        <v>145</v>
      </c>
      <c r="AH18" s="114">
        <f>VLOOKUP(AF18,Análisis!$B:$AN,4,0)</f>
        <v/>
      </c>
      <c r="AI18" s="102">
        <f>IF(VLOOKUP(AF18,Análisis!$B:$AN,15,0)="","Sin cambios",VLOOKUP(AF18,Análisis!$B:$AN,15,0))</f>
        <v/>
      </c>
      <c r="AJ18" s="115">
        <f>VLOOKUP(AF18,Análisis!$B:$AN,5,0)</f>
        <v/>
      </c>
      <c r="AK18" s="116">
        <f>VLOOKUP(AF18,Análisis!$B:$AN,6,0)</f>
        <v/>
      </c>
      <c r="AL18" s="115">
        <f>VLOOKUP(AF18,Análisis!$B:$AN,7,0)</f>
        <v/>
      </c>
      <c r="AM18" s="116">
        <f>VLOOKUP(AF18,Análisis!$B:$AN,8,0)</f>
        <v/>
      </c>
      <c r="AN18" s="117">
        <f>VLOOKUP(AF18,Análisis!$B:$AN,9,0)</f>
        <v/>
      </c>
      <c r="AO18" s="114">
        <f>VLOOKUP(AF18,Análisis!$B:$AN,16,0)</f>
        <v/>
      </c>
      <c r="AP18" s="102">
        <f>IF(VLOOKUP(AF18,Análisis!$B:$AN,27,0)="","Sin cambios",VLOOKUP(AF18,Análisis!$B:$AN,27,0))</f>
        <v/>
      </c>
      <c r="AQ18" s="115">
        <f>VLOOKUP(AF18,Análisis!$B:$AN,17,0)</f>
        <v/>
      </c>
      <c r="AR18" s="116">
        <f>VLOOKUP(AF18,Análisis!$B:$AN,18,0)</f>
        <v/>
      </c>
      <c r="AS18" s="115">
        <f>VLOOKUP(AF18,Análisis!$B:$AN,19,0)</f>
        <v/>
      </c>
      <c r="AT18" s="116">
        <f>VLOOKUP(AF18,Análisis!$B:$AN,20,0)</f>
        <v/>
      </c>
      <c r="AU18" s="117">
        <f>VLOOKUP(AF18,Análisis!$B:$AN,21,0)</f>
        <v/>
      </c>
      <c r="AV18" s="114">
        <f>VLOOKUP(AF18,Análisis!$B:$AN,28,0)</f>
        <v/>
      </c>
      <c r="AW18" s="102">
        <f>IF(VLOOKUP(AF18,Análisis!$B:$AN,39,0)="","Sin cambios",VLOOKUP(AF18,Análisis!$B:$AN,39,0))</f>
        <v/>
      </c>
      <c r="AX18" s="115">
        <f>VLOOKUP(AF18,Análisis!$B:$AN,29,0)</f>
        <v/>
      </c>
      <c r="AY18" s="116">
        <f>VLOOKUP(AF18,Análisis!$B:$AN,30,0)</f>
        <v/>
      </c>
      <c r="AZ18" s="115">
        <f>VLOOKUP(AF18,Análisis!$B:$AN,31,0)</f>
        <v/>
      </c>
      <c r="BA18" s="116">
        <f>VLOOKUP(AF18,Análisis!$B:$AN,32,0)</f>
        <v/>
      </c>
      <c r="BB18" s="117">
        <f>VLOOKUP(AF18,Análisis!$B:$AN,33,0)</f>
        <v/>
      </c>
      <c r="BE18" s="24" t="s">
        <v>42</v>
      </c>
      <c r="BF18" s="184" t="s">
        <v>160</v>
      </c>
      <c r="BH18" s="105">
        <f>IFERROR(VLOOKUP(BE18,$AF:$BB,3,0),0)</f>
        <v/>
      </c>
      <c r="BI18" s="29">
        <f>IFERROR(VLOOKUP(BE18,$AF:$BB,5,0),0)</f>
        <v/>
      </c>
      <c r="BJ18" s="106">
        <f>IFERROR(VLOOKUP(BE18,$AF:$BB,6,0),0)</f>
        <v/>
      </c>
      <c r="BK18" s="25">
        <f>IFERROR(VLOOKUP(BE18,$AF:$BB,7,0),0)</f>
        <v/>
      </c>
      <c r="BL18" s="107">
        <f>IFERROR(VLOOKUP(BE18,$AF:$BB,8,0),0)</f>
        <v/>
      </c>
      <c r="BM18" s="25">
        <f>IFERROR(VLOOKUP(BE18,$AF:$BB,9,0),0)</f>
        <v/>
      </c>
      <c r="BN18" s="105">
        <f>IFERROR(VLOOKUP(BE18,$AF:$BB,10,0),0)</f>
        <v/>
      </c>
      <c r="BO18" s="29">
        <f>IFERROR(VLOOKUP(BE18,$AF:$BB,12,0),0)</f>
        <v/>
      </c>
      <c r="BP18" s="106">
        <f>IFERROR(VLOOKUP(BE18,$AF:$BB,13,0),0)</f>
        <v/>
      </c>
      <c r="BQ18" s="25">
        <f>IFERROR(VLOOKUP(BE18,$AF:$BB,14,0),0)</f>
        <v/>
      </c>
      <c r="BR18" s="107">
        <f>IFERROR(VLOOKUP(BE18,$AF:$BB,15,0),0)</f>
        <v/>
      </c>
      <c r="BS18" s="25">
        <f>IFERROR(VLOOKUP(BE18,$AF:$BB,16,0),0)</f>
        <v/>
      </c>
      <c r="BT18" s="105">
        <f>IFERROR(VLOOKUP(BE18,$AF:$BB,17,0),0)</f>
        <v/>
      </c>
      <c r="BU18" s="29">
        <f>IFERROR(VLOOKUP(BE18,$AF:$BB,19,0),0)</f>
        <v/>
      </c>
      <c r="BV18" s="106">
        <f>IFERROR(VLOOKUP(BE18,$AF:$BB,20,0),0)</f>
        <v/>
      </c>
      <c r="BW18" s="25">
        <f>IFERROR(VLOOKUP(BE18,$AF:$BB,21,0),0)</f>
        <v/>
      </c>
      <c r="BX18" s="107">
        <f>IFERROR(VLOOKUP(BE18,$AF:$BB,22,0),0)</f>
        <v/>
      </c>
      <c r="BY18" s="25">
        <f>IFERROR(VLOOKUP(BE18,$AF:$BB,23,0),0)</f>
        <v/>
      </c>
    </row>
    <row customHeight="1" ht="26.25" r="19" s="172" spans="1:77" thickBot="1">
      <c r="B19" s="9" t="n">
        <v>335</v>
      </c>
      <c r="C19" s="9" t="s">
        <v>47</v>
      </c>
      <c r="D19" s="14">
        <f>IF(VLOOKUP(Resumen!C19,Análisis!B:AN,15,0)="","Sin cambios",VLOOKUP(Resumen!C19,Análisis!B:AN,15,0))</f>
        <v/>
      </c>
      <c r="E19" s="14">
        <f>IF(VLOOKUP(Resumen!C19,Análisis!B:AN,27,0)="","Sin cambios",VLOOKUP(Resumen!C19,Análisis!B:AN,27,0))</f>
        <v/>
      </c>
      <c r="F19" s="14">
        <f>IF(VLOOKUP(Resumen!C19,Análisis!B:AN,39,0)="","Sin cambios",VLOOKUP(Resumen!C19,Análisis!B:AN,39,0))</f>
        <v/>
      </c>
      <c r="G19" s="14">
        <f>IF(AND(D19="Sin cambios",E19="Sin cambios",F19="Sin cambios")=TRUE,"No","Sí")</f>
        <v/>
      </c>
      <c r="I19" s="8" t="s">
        <v>161</v>
      </c>
      <c r="J19" s="73">
        <f>(SUMIF(Análisis!$C:$C,"RM-Urbano",Análisis!E:E)+SUMIF(Análisis!$C:$C,"RM-Extra Urbano",Análisis!E:E))/(COUNTIF(Análisis!$C:$C,"RM-Urbano")+COUNTIF(Análisis!$C:$C,"RM-Extra Urbano"))</f>
        <v/>
      </c>
      <c r="K19" s="127">
        <f>(SUMIFS(AH:AH,$AG:$AG,"RM-Extra Urbano",AI:AI,"Sin cambios")+SUMIFS(AH:AH,$AG:$AG,"RM-Urbano",AI:AI,"Sin cambios")+AI105)/(COUNTIF(Análisis!$C:$C,"RM-Urbano")+COUNTIF(Análisis!$C:$C,"RM-Extra Urbano"))</f>
        <v/>
      </c>
      <c r="L19" s="128">
        <f>(SUMIF(Análisis!$C:$C,"RM-Urbano",Análisis!F:F)+SUMIF(Análisis!$C:$C,"RM-Extra Urbano",Análisis!F:F))/(COUNTIF(Análisis!$C:$C,"RM-Urbano")+COUNTIF(Análisis!$C:$C,"RM-Extra Urbano"))</f>
        <v/>
      </c>
      <c r="M19" s="129">
        <f>(SUMIF(Análisis!$C:$C,"RM-Urbano",Análisis!G:G)+SUMIF(Análisis!$C:$C,"RM-Extra Urbano",Análisis!G:G))/(COUNTIF(Análisis!$C:$C,"RM-Urbano")+COUNTIF(Análisis!$C:$C,"RM-Extra Urbano"))</f>
        <v/>
      </c>
      <c r="N19" s="128">
        <f>(SUMIF(Análisis!$C:$C,"RM-Urbano",Análisis!H:H)+SUMIF(Análisis!$C:$C,"RM-Extra Urbano",Análisis!H:H))/(COUNTIF(Análisis!$C:$C,"RM-Urbano")+COUNTIF(Análisis!$C:$C,"RM-Extra Urbano"))</f>
        <v/>
      </c>
      <c r="O19" s="129">
        <f>(SUMIF(Análisis!$C:$C,"RM-Urbano",Análisis!I:I)+SUMIF(Análisis!$C:$C,"RM-Extra Urbano",Análisis!I:I))/(COUNTIF(Análisis!$C:$C,"RM-Urbano")+COUNTIF(Análisis!$C:$C,"RM-Extra Urbano"))</f>
        <v/>
      </c>
      <c r="P19" s="130">
        <f>(SUMIF(Análisis!$C:$C,"RM-Urbano",Análisis!J:J)+SUMIF(Análisis!$C:$C,"RM-Extra Urbano",Análisis!J:J))/(COUNTIF(Análisis!$C:$C,"RM-Urbano")+COUNTIF(Análisis!$C:$C,"RM-Extra Urbano"))</f>
        <v/>
      </c>
      <c r="Q19" s="131">
        <f>(SUMIF(Análisis!$C:$C,"RM-Urbano",Análisis!Q:Q)+SUMIF(Análisis!$C:$C,"RM-Extra Urbano",Análisis!Q:Q))/(COUNTIF(Análisis!$C:$C,"RM-Urbano")+COUNTIF(Análisis!$C:$C,"RM-Extra Urbano"))</f>
        <v/>
      </c>
      <c r="R19" s="127">
        <f>(SUMIFS(AO:AO,$AG:$AG,"RM-Extra Urbano",AP:AP,"Sin cambios")+SUMIFS(AO:AO,$AG:$AG,"RM-Urbano",AP:AP,"Sin cambios")+AP105)/(COUNTIF(Análisis!$C:$C,"RM-Urbano")+COUNTIF(Análisis!$C:$C,"RM-Extra Urbano"))</f>
        <v/>
      </c>
      <c r="S19" s="128">
        <f>(SUMIF(Análisis!$C:$C,"RM-Urbano",Análisis!R:R)+SUMIF(Análisis!$C:$C,"RM-Extra Urbano",Análisis!R:R))/(COUNTIF(Análisis!$C:$C,"RM-Urbano")+COUNTIF(Análisis!$C:$C,"RM-Extra Urbano"))</f>
        <v/>
      </c>
      <c r="T19" s="129">
        <f>(SUMIF(Análisis!$C:$C,"RM-Urbano",Análisis!S:S)+SUMIF(Análisis!$C:$C,"RM-Extra Urbano",Análisis!S:S))/(COUNTIF(Análisis!$C:$C,"RM-Urbano")+COUNTIF(Análisis!$C:$C,"RM-Extra Urbano"))</f>
        <v/>
      </c>
      <c r="U19" s="128">
        <f>(SUMIF(Análisis!$C:$C,"RM-Urbano",Análisis!T:T)+SUMIF(Análisis!$C:$C,"RM-Extra Urbano",Análisis!T:T))/(COUNTIF(Análisis!$C:$C,"RM-Urbano")+COUNTIF(Análisis!$C:$C,"RM-Extra Urbano"))</f>
        <v/>
      </c>
      <c r="V19" s="129">
        <f>(SUMIF(Análisis!$C:$C,"RM-Urbano",Análisis!U:U)+SUMIF(Análisis!$C:$C,"RM-Extra Urbano",Análisis!U:U))/(COUNTIF(Análisis!$C:$C,"RM-Urbano")+COUNTIF(Análisis!$C:$C,"RM-Extra Urbano"))</f>
        <v/>
      </c>
      <c r="W19" s="132">
        <f>(SUMIF(Análisis!$C:$C,"RM-Urbano",Análisis!V:V)+SUMIF(Análisis!$C:$C,"RM-Extra Urbano",Análisis!V:V))/(COUNTIF(Análisis!$C:$C,"RM-Urbano")+COUNTIF(Análisis!$C:$C,"RM-Extra Urbano"))</f>
        <v/>
      </c>
      <c r="X19" s="133">
        <f>(SUMIF(Análisis!$C:$C,"RM-Urbano",Análisis!AC:AC)+SUMIF(Análisis!$C:$C,"RM-Extra Urbano",Análisis!AC:AC))/(COUNTIF(Análisis!$C:$C,"RM-Urbano")+COUNTIF(Análisis!$C:$C,"RM-Extra Urbano"))</f>
        <v/>
      </c>
      <c r="Y19" s="127">
        <f>(SUMIFS(AV:AV,$AG:$AG,"RM-Extra Urbano",AW:AW,"Sin cambios")+SUMIFS(AV:AV,$AG:$AG,"RM-Urbano",AW:AW,"Sin cambios")+AW105)/(COUNTIF(Análisis!$C:$C,"RM-Urbano")+COUNTIF(Análisis!$C:$C,"RM-Extra Urbano"))</f>
        <v/>
      </c>
      <c r="Z19" s="128">
        <f>(SUMIF(Análisis!$C:$C,"RM-Urbano",Análisis!AD:AD)+SUMIF(Análisis!$C:$C,"RM-Extra Urbano",Análisis!AD:AD))/(COUNTIF(Análisis!$C:$C,"RM-Urbano")+COUNTIF(Análisis!$C:$C,"RM-Extra Urbano"))</f>
        <v/>
      </c>
      <c r="AA19" s="129">
        <f>(SUMIF(Análisis!$C:$C,"RM-Urbano",Análisis!AE:AE)+SUMIF(Análisis!$C:$C,"RM-Extra Urbano",Análisis!AE:AE))/(COUNTIF(Análisis!$C:$C,"RM-Urbano")+COUNTIF(Análisis!$C:$C,"RM-Extra Urbano"))</f>
        <v/>
      </c>
      <c r="AB19" s="128">
        <f>(SUMIF(Análisis!$C:$C,"RM-Urbano",Análisis!AF:AF)+SUMIF(Análisis!$C:$C,"RM-Extra Urbano",Análisis!AF:AF))/(COUNTIF(Análisis!$C:$C,"RM-Urbano")+COUNTIF(Análisis!$C:$C,"RM-Extra Urbano"))</f>
        <v/>
      </c>
      <c r="AC19" s="129">
        <f>(SUMIF(Análisis!$C:$C,"RM-Urbano",Análisis!AG:AG)+SUMIF(Análisis!$C:$C,"RM-Extra Urbano",Análisis!AG:AG))/(COUNTIF(Análisis!$C:$C,"RM-Urbano")+COUNTIF(Análisis!$C:$C,"RM-Extra Urbano"))</f>
        <v/>
      </c>
      <c r="AD19" s="132">
        <f>(SUMIF(Análisis!$C:$C,"RM-Urbano",Análisis!AH:AH)+SUMIF(Análisis!$C:$C,"RM-Extra Urbano",Análisis!AH:AH))/(COUNTIF(Análisis!$C:$C,"RM-Urbano")+COUNTIF(Análisis!$C:$C,"RM-Extra Urbano"))</f>
        <v/>
      </c>
      <c r="AE19" s="71">
        <f>+LEFT(AG19,2)</f>
        <v/>
      </c>
      <c r="AF19" s="15" t="s">
        <v>106</v>
      </c>
      <c r="AG19" s="16" t="s">
        <v>145</v>
      </c>
      <c r="AH19" s="114">
        <f>VLOOKUP(AF19,Análisis!$B:$AN,4,0)</f>
        <v/>
      </c>
      <c r="AI19" s="102">
        <f>IF(VLOOKUP(AF19,Análisis!$B:$AN,15,0)="","Sin cambios",VLOOKUP(AF19,Análisis!$B:$AN,15,0))</f>
        <v/>
      </c>
      <c r="AJ19" s="115">
        <f>VLOOKUP(AF19,Análisis!$B:$AN,5,0)</f>
        <v/>
      </c>
      <c r="AK19" s="116">
        <f>VLOOKUP(AF19,Análisis!$B:$AN,6,0)</f>
        <v/>
      </c>
      <c r="AL19" s="115">
        <f>VLOOKUP(AF19,Análisis!$B:$AN,7,0)</f>
        <v/>
      </c>
      <c r="AM19" s="116">
        <f>VLOOKUP(AF19,Análisis!$B:$AN,8,0)</f>
        <v/>
      </c>
      <c r="AN19" s="117">
        <f>VLOOKUP(AF19,Análisis!$B:$AN,9,0)</f>
        <v/>
      </c>
      <c r="AO19" s="114">
        <f>VLOOKUP(AF19,Análisis!$B:$AN,16,0)</f>
        <v/>
      </c>
      <c r="AP19" s="102">
        <f>IF(VLOOKUP(AF19,Análisis!$B:$AN,27,0)="","Sin cambios",VLOOKUP(AF19,Análisis!$B:$AN,27,0))</f>
        <v/>
      </c>
      <c r="AQ19" s="115">
        <f>VLOOKUP(AF19,Análisis!$B:$AN,17,0)</f>
        <v/>
      </c>
      <c r="AR19" s="116">
        <f>VLOOKUP(AF19,Análisis!$B:$AN,18,0)</f>
        <v/>
      </c>
      <c r="AS19" s="115">
        <f>VLOOKUP(AF19,Análisis!$B:$AN,19,0)</f>
        <v/>
      </c>
      <c r="AT19" s="116">
        <f>VLOOKUP(AF19,Análisis!$B:$AN,20,0)</f>
        <v/>
      </c>
      <c r="AU19" s="117">
        <f>VLOOKUP(AF19,Análisis!$B:$AN,21,0)</f>
        <v/>
      </c>
      <c r="AV19" s="114">
        <f>VLOOKUP(AF19,Análisis!$B:$AN,28,0)</f>
        <v/>
      </c>
      <c r="AW19" s="102">
        <f>IF(VLOOKUP(AF19,Análisis!$B:$AN,39,0)="","Sin cambios",VLOOKUP(AF19,Análisis!$B:$AN,39,0))</f>
        <v/>
      </c>
      <c r="AX19" s="115">
        <f>VLOOKUP(AF19,Análisis!$B:$AN,29,0)</f>
        <v/>
      </c>
      <c r="AY19" s="116">
        <f>VLOOKUP(AF19,Análisis!$B:$AN,30,0)</f>
        <v/>
      </c>
      <c r="AZ19" s="115">
        <f>VLOOKUP(AF19,Análisis!$B:$AN,31,0)</f>
        <v/>
      </c>
      <c r="BA19" s="116">
        <f>VLOOKUP(AF19,Análisis!$B:$AN,32,0)</f>
        <v/>
      </c>
      <c r="BB19" s="117">
        <f>VLOOKUP(AF19,Análisis!$B:$AN,33,0)</f>
        <v/>
      </c>
      <c r="BE19" s="26" t="n"/>
      <c r="BF19" s="186" t="s">
        <v>162</v>
      </c>
      <c r="BH19" s="134">
        <f>AVERAGE(BH5:BH18)</f>
        <v/>
      </c>
      <c r="BI19" s="135">
        <f>AVERAGE(BI5:BI18)</f>
        <v/>
      </c>
      <c r="BJ19" s="134">
        <f>AVERAGE(BJ5:BJ18)</f>
        <v/>
      </c>
      <c r="BK19" s="136">
        <f>AVERAGE(BK5:BK18)</f>
        <v/>
      </c>
      <c r="BL19" s="137">
        <f>AVERAGE(BL5:BL18)</f>
        <v/>
      </c>
      <c r="BM19" s="136">
        <f>AVERAGE(BM5:BM18)</f>
        <v/>
      </c>
      <c r="BN19" s="134">
        <f>AVERAGE(BN5:BN18)</f>
        <v/>
      </c>
      <c r="BO19" s="135">
        <f>AVERAGE(BO5:BO18)</f>
        <v/>
      </c>
      <c r="BP19" s="134">
        <f>AVERAGE(BP5:BP18)</f>
        <v/>
      </c>
      <c r="BQ19" s="136">
        <f>AVERAGE(BQ5:BQ18)</f>
        <v/>
      </c>
      <c r="BR19" s="137">
        <f>AVERAGE(BR5:BR18)</f>
        <v/>
      </c>
      <c r="BS19" s="136">
        <f>AVERAGE(BS5:BS18)</f>
        <v/>
      </c>
      <c r="BT19" s="134">
        <f>AVERAGE(BT5:BT18)</f>
        <v/>
      </c>
      <c r="BU19" s="136">
        <f>AVERAGE(BU5:BU18)</f>
        <v/>
      </c>
      <c r="BV19" s="134">
        <f>AVERAGE(BV5:BV18)</f>
        <v/>
      </c>
      <c r="BW19" s="136">
        <f>AVERAGE(BW5:BW18)</f>
        <v/>
      </c>
      <c r="BX19" s="137">
        <f>AVERAGE(BX5:BX18)</f>
        <v/>
      </c>
      <c r="BY19" s="136">
        <f>AVERAGE(BY5:BY18)</f>
        <v/>
      </c>
    </row>
    <row customHeight="1" ht="15.75" r="20" s="172" spans="1:77" thickBot="1">
      <c r="B20" s="9" t="n">
        <v>327</v>
      </c>
      <c r="C20" s="9" t="s">
        <v>48</v>
      </c>
      <c r="D20" s="14">
        <f>IF(VLOOKUP(Resumen!C20,Análisis!B:AN,15,0)="","Sin cambios",VLOOKUP(Resumen!C20,Análisis!B:AN,15,0))</f>
        <v/>
      </c>
      <c r="E20" s="14">
        <f>IF(VLOOKUP(Resumen!C20,Análisis!B:AN,27,0)="","Sin cambios",VLOOKUP(Resumen!C20,Análisis!B:AN,27,0))</f>
        <v/>
      </c>
      <c r="F20" s="14">
        <f>IF(VLOOKUP(Resumen!C20,Análisis!B:AN,39,0)="","Sin cambios",VLOOKUP(Resumen!C20,Análisis!B:AN,39,0))</f>
        <v/>
      </c>
      <c r="G20" s="14">
        <f>IF(AND(D20="Sin cambios",E20="Sin cambios",F20="Sin cambios")=TRUE,"No","Sí")</f>
        <v/>
      </c>
      <c r="J20" s="125" t="n"/>
      <c r="K20" s="125" t="s">
        <v>163</v>
      </c>
      <c r="L20" s="126" t="n">
        <v>4502</v>
      </c>
      <c r="M20" s="125" t="n"/>
      <c r="N20" s="126" t="n"/>
      <c r="O20" s="125" t="n"/>
      <c r="P20" s="126" t="n"/>
      <c r="Q20" s="125" t="n"/>
      <c r="R20" s="125" t="s">
        <v>163</v>
      </c>
      <c r="S20" s="126" t="n">
        <v>9276</v>
      </c>
      <c r="T20" s="125" t="n"/>
      <c r="U20" s="126" t="n"/>
      <c r="V20" s="125" t="n"/>
      <c r="W20" s="126" t="n"/>
      <c r="X20" s="125" t="n"/>
      <c r="Y20" s="125" t="s">
        <v>163</v>
      </c>
      <c r="Z20" s="126" t="n">
        <v>11026</v>
      </c>
      <c r="AA20" s="125" t="n"/>
      <c r="AB20" s="126" t="n"/>
      <c r="AC20" s="125" t="n"/>
      <c r="AD20" s="126" t="n"/>
      <c r="AE20" s="71">
        <f>+LEFT(AG20,2)</f>
        <v/>
      </c>
      <c r="AF20" s="15" t="s">
        <v>82</v>
      </c>
      <c r="AG20" s="16" t="s">
        <v>145</v>
      </c>
      <c r="AH20" s="114">
        <f>VLOOKUP(AF20,Análisis!$B:$AN,4,0)</f>
        <v/>
      </c>
      <c r="AI20" s="102">
        <f>IF(VLOOKUP(AF20,Análisis!$B:$AN,15,0)="","Sin cambios",VLOOKUP(AF20,Análisis!$B:$AN,15,0))</f>
        <v/>
      </c>
      <c r="AJ20" s="115">
        <f>VLOOKUP(AF20,Análisis!$B:$AN,5,0)</f>
        <v/>
      </c>
      <c r="AK20" s="116">
        <f>VLOOKUP(AF20,Análisis!$B:$AN,6,0)</f>
        <v/>
      </c>
      <c r="AL20" s="115">
        <f>VLOOKUP(AF20,Análisis!$B:$AN,7,0)</f>
        <v/>
      </c>
      <c r="AM20" s="116">
        <f>VLOOKUP(AF20,Análisis!$B:$AN,8,0)</f>
        <v/>
      </c>
      <c r="AN20" s="117">
        <f>VLOOKUP(AF20,Análisis!$B:$AN,9,0)</f>
        <v/>
      </c>
      <c r="AO20" s="114">
        <f>VLOOKUP(AF20,Análisis!$B:$AN,16,0)</f>
        <v/>
      </c>
      <c r="AP20" s="102">
        <f>IF(VLOOKUP(AF20,Análisis!$B:$AN,27,0)="","Sin cambios",VLOOKUP(AF20,Análisis!$B:$AN,27,0))</f>
        <v/>
      </c>
      <c r="AQ20" s="115">
        <f>VLOOKUP(AF20,Análisis!$B:$AN,17,0)</f>
        <v/>
      </c>
      <c r="AR20" s="116">
        <f>VLOOKUP(AF20,Análisis!$B:$AN,18,0)</f>
        <v/>
      </c>
      <c r="AS20" s="115">
        <f>VLOOKUP(AF20,Análisis!$B:$AN,19,0)</f>
        <v/>
      </c>
      <c r="AT20" s="116">
        <f>VLOOKUP(AF20,Análisis!$B:$AN,20,0)</f>
        <v/>
      </c>
      <c r="AU20" s="117">
        <f>VLOOKUP(AF20,Análisis!$B:$AN,21,0)</f>
        <v/>
      </c>
      <c r="AV20" s="114">
        <f>VLOOKUP(AF20,Análisis!$B:$AN,28,0)</f>
        <v/>
      </c>
      <c r="AW20" s="102">
        <f>IF(VLOOKUP(AF20,Análisis!$B:$AN,39,0)="","Sin cambios",VLOOKUP(AF20,Análisis!$B:$AN,39,0))</f>
        <v/>
      </c>
      <c r="AX20" s="115">
        <f>VLOOKUP(AF20,Análisis!$B:$AN,29,0)</f>
        <v/>
      </c>
      <c r="AY20" s="116">
        <f>VLOOKUP(AF20,Análisis!$B:$AN,30,0)</f>
        <v/>
      </c>
      <c r="AZ20" s="115">
        <f>VLOOKUP(AF20,Análisis!$B:$AN,31,0)</f>
        <v/>
      </c>
      <c r="BA20" s="116">
        <f>VLOOKUP(AF20,Análisis!$B:$AN,32,0)</f>
        <v/>
      </c>
      <c r="BB20" s="117">
        <f>VLOOKUP(AF20,Análisis!$B:$AN,33,0)</f>
        <v/>
      </c>
      <c r="BE20" s="28" t="s">
        <v>87</v>
      </c>
      <c r="BF20" s="184" t="s">
        <v>164</v>
      </c>
      <c r="BH20" s="105">
        <f>IFERROR(VLOOKUP(BE20,$AF:$BB,3,0),0)</f>
        <v/>
      </c>
      <c r="BI20" s="29">
        <f>IFERROR(VLOOKUP(BE20,$AF:$BB,5,0),0)</f>
        <v/>
      </c>
      <c r="BJ20" s="106">
        <f>IFERROR(VLOOKUP(BE20,$AF:$BB,6,0),0)</f>
        <v/>
      </c>
      <c r="BK20" s="25">
        <f>IFERROR(VLOOKUP(BE20,$AF:$BB,7,0),0)</f>
        <v/>
      </c>
      <c r="BL20" s="107">
        <f>IFERROR(VLOOKUP(BE20,$AF:$BB,8,0),0)</f>
        <v/>
      </c>
      <c r="BM20" s="25">
        <f>IFERROR(VLOOKUP(BE20,$AF:$BB,9,0),0)</f>
        <v/>
      </c>
      <c r="BN20" s="105">
        <f>IFERROR(VLOOKUP(BE20,$AF:$BB,10,0),0)</f>
        <v/>
      </c>
      <c r="BO20" s="29">
        <f>IFERROR(VLOOKUP(BE20,$AF:$BB,12,0),0)</f>
        <v/>
      </c>
      <c r="BP20" s="106">
        <f>IFERROR(VLOOKUP(BE20,$AF:$BB,13,0),0)</f>
        <v/>
      </c>
      <c r="BQ20" s="25">
        <f>IFERROR(VLOOKUP(BE20,$AF:$BB,14,0),0)</f>
        <v/>
      </c>
      <c r="BR20" s="107">
        <f>IFERROR(VLOOKUP(BE20,$AF:$BB,15,0),0)</f>
        <v/>
      </c>
      <c r="BS20" s="25">
        <f>IFERROR(VLOOKUP(BE20,$AF:$BB,16,0),0)</f>
        <v/>
      </c>
      <c r="BT20" s="105">
        <f>IFERROR(VLOOKUP(BE20,$AF:$BB,17,0),0)</f>
        <v/>
      </c>
      <c r="BU20" s="29">
        <f>IFERROR(VLOOKUP(BE20,$AF:$BB,19,0),0)</f>
        <v/>
      </c>
      <c r="BV20" s="106">
        <f>IFERROR(VLOOKUP(BE20,$AF:$BB,20,0),0)</f>
        <v/>
      </c>
      <c r="BW20" s="25">
        <f>IFERROR(VLOOKUP(BE20,$AF:$BB,21,0),0)</f>
        <v/>
      </c>
      <c r="BX20" s="107">
        <f>IFERROR(VLOOKUP(BE20,$AF:$BB,22,0),0)</f>
        <v/>
      </c>
      <c r="BY20" s="25">
        <f>IFERROR(VLOOKUP(BE20,$AF:$BB,23,0),0)</f>
        <v/>
      </c>
    </row>
    <row customHeight="1" ht="15.75" r="21" s="172" spans="1:77" thickBot="1">
      <c r="B21" s="9" t="n">
        <v>357</v>
      </c>
      <c r="C21" s="9" t="s">
        <v>49</v>
      </c>
      <c r="D21" s="14">
        <f>IF(VLOOKUP(Resumen!C21,Análisis!B:AN,15,0)="","Sin cambios",VLOOKUP(Resumen!C21,Análisis!B:AN,15,0))</f>
        <v/>
      </c>
      <c r="E21" s="14">
        <f>IF(VLOOKUP(Resumen!C21,Análisis!B:AN,27,0)="","Sin cambios",VLOOKUP(Resumen!C21,Análisis!B:AN,27,0))</f>
        <v/>
      </c>
      <c r="F21" s="14">
        <f>IF(VLOOKUP(Resumen!C21,Análisis!B:AN,39,0)="","Sin cambios",VLOOKUP(Resumen!C21,Análisis!B:AN,39,0))</f>
        <v/>
      </c>
      <c r="G21" s="14">
        <f>IF(AND(D21="Sin cambios",E21="Sin cambios",F21="Sin cambios")=TRUE,"No","Sí")</f>
        <v/>
      </c>
      <c r="J21" s="72" t="n">
        <v>4106.511627906977</v>
      </c>
      <c r="K21" s="72" t="n">
        <v>4153.023255813953</v>
      </c>
      <c r="L21" s="72" t="n">
        <v>0.9767441860465116</v>
      </c>
      <c r="M21" s="125" t="n"/>
      <c r="N21" s="126" t="n"/>
      <c r="O21" s="125" t="n"/>
      <c r="P21" s="126" t="n"/>
      <c r="Q21" s="125" t="n"/>
      <c r="R21" s="125" t="n"/>
      <c r="S21" s="126" t="n"/>
      <c r="T21" s="125" t="n"/>
      <c r="U21" s="126" t="n"/>
      <c r="V21" s="125" t="n"/>
      <c r="W21" s="126" t="n"/>
      <c r="X21" s="125" t="n"/>
      <c r="Y21" s="125" t="n"/>
      <c r="Z21" s="126" t="n"/>
      <c r="AA21" s="125" t="n"/>
      <c r="AB21" s="126" t="n"/>
      <c r="AC21" s="125" t="n"/>
      <c r="AD21" s="126" t="n"/>
      <c r="AE21" s="71">
        <f>+LEFT(AG21,2)</f>
        <v/>
      </c>
      <c r="AF21" s="15" t="s">
        <v>101</v>
      </c>
      <c r="AG21" s="16" t="s">
        <v>145</v>
      </c>
      <c r="AH21" s="114">
        <f>VLOOKUP(AF21,Análisis!$B:$AN,4,0)</f>
        <v/>
      </c>
      <c r="AI21" s="102">
        <f>IF(VLOOKUP(AF21,Análisis!$B:$AN,15,0)="","Sin cambios",VLOOKUP(AF21,Análisis!$B:$AN,15,0))</f>
        <v/>
      </c>
      <c r="AJ21" s="115">
        <f>VLOOKUP(AF21,Análisis!$B:$AN,5,0)</f>
        <v/>
      </c>
      <c r="AK21" s="116">
        <f>VLOOKUP(AF21,Análisis!$B:$AN,6,0)</f>
        <v/>
      </c>
      <c r="AL21" s="115">
        <f>VLOOKUP(AF21,Análisis!$B:$AN,7,0)</f>
        <v/>
      </c>
      <c r="AM21" s="116">
        <f>VLOOKUP(AF21,Análisis!$B:$AN,8,0)</f>
        <v/>
      </c>
      <c r="AN21" s="117">
        <f>VLOOKUP(AF21,Análisis!$B:$AN,9,0)</f>
        <v/>
      </c>
      <c r="AO21" s="114">
        <f>VLOOKUP(AF21,Análisis!$B:$AN,16,0)</f>
        <v/>
      </c>
      <c r="AP21" s="102">
        <f>IF(VLOOKUP(AF21,Análisis!$B:$AN,27,0)="","Sin cambios",VLOOKUP(AF21,Análisis!$B:$AN,27,0))</f>
        <v/>
      </c>
      <c r="AQ21" s="115">
        <f>VLOOKUP(AF21,Análisis!$B:$AN,17,0)</f>
        <v/>
      </c>
      <c r="AR21" s="116">
        <f>VLOOKUP(AF21,Análisis!$B:$AN,18,0)</f>
        <v/>
      </c>
      <c r="AS21" s="115">
        <f>VLOOKUP(AF21,Análisis!$B:$AN,19,0)</f>
        <v/>
      </c>
      <c r="AT21" s="116">
        <f>VLOOKUP(AF21,Análisis!$B:$AN,20,0)</f>
        <v/>
      </c>
      <c r="AU21" s="117">
        <f>VLOOKUP(AF21,Análisis!$B:$AN,21,0)</f>
        <v/>
      </c>
      <c r="AV21" s="114">
        <f>VLOOKUP(AF21,Análisis!$B:$AN,28,0)</f>
        <v/>
      </c>
      <c r="AW21" s="102">
        <f>IF(VLOOKUP(AF21,Análisis!$B:$AN,39,0)="","Sin cambios",VLOOKUP(AF21,Análisis!$B:$AN,39,0))</f>
        <v/>
      </c>
      <c r="AX21" s="115">
        <f>VLOOKUP(AF21,Análisis!$B:$AN,29,0)</f>
        <v/>
      </c>
      <c r="AY21" s="116">
        <f>VLOOKUP(AF21,Análisis!$B:$AN,30,0)</f>
        <v/>
      </c>
      <c r="AZ21" s="115">
        <f>VLOOKUP(AF21,Análisis!$B:$AN,31,0)</f>
        <v/>
      </c>
      <c r="BA21" s="116">
        <f>VLOOKUP(AF21,Análisis!$B:$AN,32,0)</f>
        <v/>
      </c>
      <c r="BB21" s="117">
        <f>VLOOKUP(AF21,Análisis!$B:$AN,33,0)</f>
        <v/>
      </c>
      <c r="BE21" s="28" t="s">
        <v>76</v>
      </c>
      <c r="BF21" s="184" t="s">
        <v>165</v>
      </c>
      <c r="BH21" s="105">
        <f>IFERROR(VLOOKUP(BE21,$AF:$BB,3,0),0)</f>
        <v/>
      </c>
      <c r="BI21" s="29">
        <f>IFERROR(VLOOKUP(BE21,$AF:$BB,5,0),0)</f>
        <v/>
      </c>
      <c r="BJ21" s="106">
        <f>IFERROR(VLOOKUP(BE21,$AF:$BB,6,0),0)</f>
        <v/>
      </c>
      <c r="BK21" s="25">
        <f>IFERROR(VLOOKUP(BE21,$AF:$BB,7,0),0)</f>
        <v/>
      </c>
      <c r="BL21" s="107">
        <f>IFERROR(VLOOKUP(BE21,$AF:$BB,8,0),0)</f>
        <v/>
      </c>
      <c r="BM21" s="25">
        <f>IFERROR(VLOOKUP(BE21,$AF:$BB,9,0),0)</f>
        <v/>
      </c>
      <c r="BN21" s="105">
        <f>IFERROR(VLOOKUP(BE21,$AF:$BB,10,0),0)</f>
        <v/>
      </c>
      <c r="BO21" s="29">
        <f>IFERROR(VLOOKUP(BE21,$AF:$BB,12,0),0)</f>
        <v/>
      </c>
      <c r="BP21" s="106">
        <f>IFERROR(VLOOKUP(BE21,$AF:$BB,13,0),0)</f>
        <v/>
      </c>
      <c r="BQ21" s="25">
        <f>IFERROR(VLOOKUP(BE21,$AF:$BB,14,0),0)</f>
        <v/>
      </c>
      <c r="BR21" s="107">
        <f>IFERROR(VLOOKUP(BE21,$AF:$BB,15,0),0)</f>
        <v/>
      </c>
      <c r="BS21" s="25">
        <f>IFERROR(VLOOKUP(BE21,$AF:$BB,16,0),0)</f>
        <v/>
      </c>
      <c r="BT21" s="105">
        <f>IFERROR(VLOOKUP(BE21,$AF:$BB,17,0),0)</f>
        <v/>
      </c>
      <c r="BU21" s="29">
        <f>IFERROR(VLOOKUP(BE21,$AF:$BB,19,0),0)</f>
        <v/>
      </c>
      <c r="BV21" s="106">
        <f>IFERROR(VLOOKUP(BE21,$AF:$BB,20,0),0)</f>
        <v/>
      </c>
      <c r="BW21" s="25">
        <f>IFERROR(VLOOKUP(BE21,$AF:$BB,21,0),0)</f>
        <v/>
      </c>
      <c r="BX21" s="107">
        <f>IFERROR(VLOOKUP(BE21,$AF:$BB,22,0),0)</f>
        <v/>
      </c>
      <c r="BY21" s="25">
        <f>IFERROR(VLOOKUP(BE21,$AF:$BB,23,0),0)</f>
        <v/>
      </c>
    </row>
    <row customHeight="1" ht="15.75" r="22" s="172" spans="1:77" thickBot="1">
      <c r="B22" s="9" t="n">
        <v>360</v>
      </c>
      <c r="C22" s="9" t="s">
        <v>50</v>
      </c>
      <c r="D22" s="14">
        <f>IF(VLOOKUP(Resumen!C22,Análisis!B:AN,15,0)="","Sin cambios",VLOOKUP(Resumen!C22,Análisis!B:AN,15,0))</f>
        <v/>
      </c>
      <c r="E22" s="14">
        <f>IF(VLOOKUP(Resumen!C22,Análisis!B:AN,27,0)="","Sin cambios",VLOOKUP(Resumen!C22,Análisis!B:AN,27,0))</f>
        <v/>
      </c>
      <c r="F22" s="14">
        <f>IF(VLOOKUP(Resumen!C22,Análisis!B:AN,39,0)="","Sin cambios",VLOOKUP(Resumen!C22,Análisis!B:AN,39,0))</f>
        <v/>
      </c>
      <c r="G22" s="14">
        <f>IF(AND(D22="Sin cambios",E22="Sin cambios",F22="Sin cambios")=TRUE,"No","Sí")</f>
        <v/>
      </c>
      <c r="J22" s="176">
        <f>J2</f>
        <v/>
      </c>
      <c r="Q22" s="176">
        <f>Q2</f>
        <v/>
      </c>
      <c r="X22" s="177">
        <f>X2</f>
        <v/>
      </c>
      <c r="AE22" s="71">
        <f>+LEFT(AG22,2)</f>
        <v/>
      </c>
      <c r="AF22" s="15" t="s">
        <v>76</v>
      </c>
      <c r="AG22" s="16" t="s">
        <v>145</v>
      </c>
      <c r="AH22" s="114">
        <f>VLOOKUP(AF22,Análisis!$B:$AN,4,0)</f>
        <v/>
      </c>
      <c r="AI22" s="102">
        <f>IF(VLOOKUP(AF22,Análisis!$B:$AN,15,0)="","Sin cambios",VLOOKUP(AF22,Análisis!$B:$AN,15,0))</f>
        <v/>
      </c>
      <c r="AJ22" s="115">
        <f>VLOOKUP(AF22,Análisis!$B:$AN,5,0)</f>
        <v/>
      </c>
      <c r="AK22" s="116">
        <f>VLOOKUP(AF22,Análisis!$B:$AN,6,0)</f>
        <v/>
      </c>
      <c r="AL22" s="115">
        <f>VLOOKUP(AF22,Análisis!$B:$AN,7,0)</f>
        <v/>
      </c>
      <c r="AM22" s="116">
        <f>VLOOKUP(AF22,Análisis!$B:$AN,8,0)</f>
        <v/>
      </c>
      <c r="AN22" s="117">
        <f>VLOOKUP(AF22,Análisis!$B:$AN,9,0)</f>
        <v/>
      </c>
      <c r="AO22" s="114">
        <f>VLOOKUP(AF22,Análisis!$B:$AN,16,0)</f>
        <v/>
      </c>
      <c r="AP22" s="102">
        <f>IF(VLOOKUP(AF22,Análisis!$B:$AN,27,0)="","Sin cambios",VLOOKUP(AF22,Análisis!$B:$AN,27,0))</f>
        <v/>
      </c>
      <c r="AQ22" s="115">
        <f>VLOOKUP(AF22,Análisis!$B:$AN,17,0)</f>
        <v/>
      </c>
      <c r="AR22" s="116">
        <f>VLOOKUP(AF22,Análisis!$B:$AN,18,0)</f>
        <v/>
      </c>
      <c r="AS22" s="115">
        <f>VLOOKUP(AF22,Análisis!$B:$AN,19,0)</f>
        <v/>
      </c>
      <c r="AT22" s="116">
        <f>VLOOKUP(AF22,Análisis!$B:$AN,20,0)</f>
        <v/>
      </c>
      <c r="AU22" s="117">
        <f>VLOOKUP(AF22,Análisis!$B:$AN,21,0)</f>
        <v/>
      </c>
      <c r="AV22" s="114">
        <f>VLOOKUP(AF22,Análisis!$B:$AN,28,0)</f>
        <v/>
      </c>
      <c r="AW22" s="102">
        <f>IF(VLOOKUP(AF22,Análisis!$B:$AN,39,0)="","Sin cambios",VLOOKUP(AF22,Análisis!$B:$AN,39,0))</f>
        <v/>
      </c>
      <c r="AX22" s="115">
        <f>VLOOKUP(AF22,Análisis!$B:$AN,29,0)</f>
        <v/>
      </c>
      <c r="AY22" s="116">
        <f>VLOOKUP(AF22,Análisis!$B:$AN,30,0)</f>
        <v/>
      </c>
      <c r="AZ22" s="115">
        <f>VLOOKUP(AF22,Análisis!$B:$AN,31,0)</f>
        <v/>
      </c>
      <c r="BA22" s="116">
        <f>VLOOKUP(AF22,Análisis!$B:$AN,32,0)</f>
        <v/>
      </c>
      <c r="BB22" s="117">
        <f>VLOOKUP(AF22,Análisis!$B:$AN,33,0)</f>
        <v/>
      </c>
      <c r="BE22" s="28" t="s">
        <v>82</v>
      </c>
      <c r="BF22" s="184" t="s">
        <v>166</v>
      </c>
      <c r="BH22" s="105">
        <f>IFERROR(VLOOKUP(BE22,$AF:$BB,3,0),0)</f>
        <v/>
      </c>
      <c r="BI22" s="29">
        <f>IFERROR(VLOOKUP(BE22,$AF:$BB,5,0),0)</f>
        <v/>
      </c>
      <c r="BJ22" s="106">
        <f>IFERROR(VLOOKUP(BE22,$AF:$BB,6,0),0)</f>
        <v/>
      </c>
      <c r="BK22" s="25">
        <f>IFERROR(VLOOKUP(BE22,$AF:$BB,7,0),0)</f>
        <v/>
      </c>
      <c r="BL22" s="107">
        <f>IFERROR(VLOOKUP(BE22,$AF:$BB,8,0),0)</f>
        <v/>
      </c>
      <c r="BM22" s="25">
        <f>IFERROR(VLOOKUP(BE22,$AF:$BB,9,0),0)</f>
        <v/>
      </c>
      <c r="BN22" s="105">
        <f>IFERROR(VLOOKUP(BE22,$AF:$BB,10,0),0)</f>
        <v/>
      </c>
      <c r="BO22" s="29">
        <f>IFERROR(VLOOKUP(BE22,$AF:$BB,12,0),0)</f>
        <v/>
      </c>
      <c r="BP22" s="106">
        <f>IFERROR(VLOOKUP(BE22,$AF:$BB,13,0),0)</f>
        <v/>
      </c>
      <c r="BQ22" s="25">
        <f>IFERROR(VLOOKUP(BE22,$AF:$BB,14,0),0)</f>
        <v/>
      </c>
      <c r="BR22" s="107">
        <f>IFERROR(VLOOKUP(BE22,$AF:$BB,15,0),0)</f>
        <v/>
      </c>
      <c r="BS22" s="25">
        <f>IFERROR(VLOOKUP(BE22,$AF:$BB,16,0),0)</f>
        <v/>
      </c>
      <c r="BT22" s="105">
        <f>IFERROR(VLOOKUP(BE22,$AF:$BB,17,0),0)</f>
        <v/>
      </c>
      <c r="BU22" s="29">
        <f>IFERROR(VLOOKUP(BE22,$AF:$BB,19,0),0)</f>
        <v/>
      </c>
      <c r="BV22" s="106">
        <f>IFERROR(VLOOKUP(BE22,$AF:$BB,20,0),0)</f>
        <v/>
      </c>
      <c r="BW22" s="25">
        <f>IFERROR(VLOOKUP(BE22,$AF:$BB,21,0),0)</f>
        <v/>
      </c>
      <c r="BX22" s="107">
        <f>IFERROR(VLOOKUP(BE22,$AF:$BB,22,0),0)</f>
        <v/>
      </c>
      <c r="BY22" s="25">
        <f>IFERROR(VLOOKUP(BE22,$AF:$BB,23,0),0)</f>
        <v/>
      </c>
    </row>
    <row customHeight="1" ht="15.75" r="23" s="172" spans="1:77" thickBot="1">
      <c r="B23" s="9" t="n">
        <v>326</v>
      </c>
      <c r="C23" s="9" t="s">
        <v>51</v>
      </c>
      <c r="D23" s="14">
        <f>IF(VLOOKUP(Resumen!C23,Análisis!B:AN,15,0)="","Sin cambios",VLOOKUP(Resumen!C23,Análisis!B:AN,15,0))</f>
        <v/>
      </c>
      <c r="E23" s="14">
        <f>IF(VLOOKUP(Resumen!C23,Análisis!B:AN,27,0)="","Sin cambios",VLOOKUP(Resumen!C23,Análisis!B:AN,27,0))</f>
        <v/>
      </c>
      <c r="F23" s="14">
        <f>IF(VLOOKUP(Resumen!C23,Análisis!B:AN,39,0)="","Sin cambios",VLOOKUP(Resumen!C23,Análisis!B:AN,39,0))</f>
        <v/>
      </c>
      <c r="G23" s="14">
        <f>IF(AND(D23="Sin cambios",E23="Sin cambios",F23="Sin cambios")=TRUE,"No","Sí")</f>
        <v/>
      </c>
      <c r="J23" s="178" t="s">
        <v>5</v>
      </c>
      <c r="M23" s="179" t="s">
        <v>6</v>
      </c>
      <c r="O23" s="180" t="s">
        <v>7</v>
      </c>
      <c r="Q23" s="175" t="s">
        <v>5</v>
      </c>
      <c r="T23" s="173" t="s">
        <v>6</v>
      </c>
      <c r="V23" s="174" t="s">
        <v>7</v>
      </c>
      <c r="X23" s="171" t="s">
        <v>5</v>
      </c>
      <c r="AA23" s="173" t="s">
        <v>6</v>
      </c>
      <c r="AC23" s="174" t="s">
        <v>7</v>
      </c>
      <c r="AE23" s="71">
        <f>+LEFT(AG23,2)</f>
        <v/>
      </c>
      <c r="AF23" s="15" t="s">
        <v>86</v>
      </c>
      <c r="AG23" s="16" t="s">
        <v>145</v>
      </c>
      <c r="AH23" s="114">
        <f>VLOOKUP(AF23,Análisis!$B:$AN,4,0)</f>
        <v/>
      </c>
      <c r="AI23" s="102">
        <f>IF(VLOOKUP(AF23,Análisis!$B:$AN,15,0)="","Sin cambios",VLOOKUP(AF23,Análisis!$B:$AN,15,0))</f>
        <v/>
      </c>
      <c r="AJ23" s="115">
        <f>VLOOKUP(AF23,Análisis!$B:$AN,5,0)</f>
        <v/>
      </c>
      <c r="AK23" s="116">
        <f>VLOOKUP(AF23,Análisis!$B:$AN,6,0)</f>
        <v/>
      </c>
      <c r="AL23" s="115">
        <f>VLOOKUP(AF23,Análisis!$B:$AN,7,0)</f>
        <v/>
      </c>
      <c r="AM23" s="116">
        <f>VLOOKUP(AF23,Análisis!$B:$AN,8,0)</f>
        <v/>
      </c>
      <c r="AN23" s="117">
        <f>VLOOKUP(AF23,Análisis!$B:$AN,9,0)</f>
        <v/>
      </c>
      <c r="AO23" s="114">
        <f>VLOOKUP(AF23,Análisis!$B:$AN,16,0)</f>
        <v/>
      </c>
      <c r="AP23" s="102">
        <f>IF(VLOOKUP(AF23,Análisis!$B:$AN,27,0)="","Sin cambios",VLOOKUP(AF23,Análisis!$B:$AN,27,0))</f>
        <v/>
      </c>
      <c r="AQ23" s="115">
        <f>VLOOKUP(AF23,Análisis!$B:$AN,17,0)</f>
        <v/>
      </c>
      <c r="AR23" s="116">
        <f>VLOOKUP(AF23,Análisis!$B:$AN,18,0)</f>
        <v/>
      </c>
      <c r="AS23" s="115">
        <f>VLOOKUP(AF23,Análisis!$B:$AN,19,0)</f>
        <v/>
      </c>
      <c r="AT23" s="116">
        <f>VLOOKUP(AF23,Análisis!$B:$AN,20,0)</f>
        <v/>
      </c>
      <c r="AU23" s="117">
        <f>VLOOKUP(AF23,Análisis!$B:$AN,21,0)</f>
        <v/>
      </c>
      <c r="AV23" s="114">
        <f>VLOOKUP(AF23,Análisis!$B:$AN,28,0)</f>
        <v/>
      </c>
      <c r="AW23" s="102">
        <f>IF(VLOOKUP(AF23,Análisis!$B:$AN,39,0)="","Sin cambios",VLOOKUP(AF23,Análisis!$B:$AN,39,0))</f>
        <v/>
      </c>
      <c r="AX23" s="115">
        <f>VLOOKUP(AF23,Análisis!$B:$AN,29,0)</f>
        <v/>
      </c>
      <c r="AY23" s="116">
        <f>VLOOKUP(AF23,Análisis!$B:$AN,30,0)</f>
        <v/>
      </c>
      <c r="AZ23" s="115">
        <f>VLOOKUP(AF23,Análisis!$B:$AN,31,0)</f>
        <v/>
      </c>
      <c r="BA23" s="116">
        <f>VLOOKUP(AF23,Análisis!$B:$AN,32,0)</f>
        <v/>
      </c>
      <c r="BB23" s="117">
        <f>VLOOKUP(AF23,Análisis!$B:$AN,33,0)</f>
        <v/>
      </c>
      <c r="BE23" s="28" t="s">
        <v>83</v>
      </c>
      <c r="BF23" s="184" t="s">
        <v>167</v>
      </c>
      <c r="BH23" s="105">
        <f>IFERROR(VLOOKUP(BE23,$AF:$BB,3,0),0)</f>
        <v/>
      </c>
      <c r="BI23" s="29">
        <f>IFERROR(VLOOKUP(BE23,$AF:$BB,5,0),0)</f>
        <v/>
      </c>
      <c r="BJ23" s="106">
        <f>IFERROR(VLOOKUP(BE23,$AF:$BB,6,0),0)</f>
        <v/>
      </c>
      <c r="BK23" s="25">
        <f>IFERROR(VLOOKUP(BE23,$AF:$BB,7,0),0)</f>
        <v/>
      </c>
      <c r="BL23" s="107">
        <f>IFERROR(VLOOKUP(BE23,$AF:$BB,8,0),0)</f>
        <v/>
      </c>
      <c r="BM23" s="25">
        <f>IFERROR(VLOOKUP(BE23,$AF:$BB,9,0),0)</f>
        <v/>
      </c>
      <c r="BN23" s="105">
        <f>IFERROR(VLOOKUP(BE23,$AF:$BB,10,0),0)</f>
        <v/>
      </c>
      <c r="BO23" s="29">
        <f>IFERROR(VLOOKUP(BE23,$AF:$BB,12,0),0)</f>
        <v/>
      </c>
      <c r="BP23" s="106">
        <f>IFERROR(VLOOKUP(BE23,$AF:$BB,13,0),0)</f>
        <v/>
      </c>
      <c r="BQ23" s="25">
        <f>IFERROR(VLOOKUP(BE23,$AF:$BB,14,0),0)</f>
        <v/>
      </c>
      <c r="BR23" s="107">
        <f>IFERROR(VLOOKUP(BE23,$AF:$BB,15,0),0)</f>
        <v/>
      </c>
      <c r="BS23" s="25">
        <f>IFERROR(VLOOKUP(BE23,$AF:$BB,16,0),0)</f>
        <v/>
      </c>
      <c r="BT23" s="105">
        <f>IFERROR(VLOOKUP(BE23,$AF:$BB,17,0),0)</f>
        <v/>
      </c>
      <c r="BU23" s="29">
        <f>IFERROR(VLOOKUP(BE23,$AF:$BB,19,0),0)</f>
        <v/>
      </c>
      <c r="BV23" s="106">
        <f>IFERROR(VLOOKUP(BE23,$AF:$BB,20,0),0)</f>
        <v/>
      </c>
      <c r="BW23" s="25">
        <f>IFERROR(VLOOKUP(BE23,$AF:$BB,21,0),0)</f>
        <v/>
      </c>
      <c r="BX23" s="107">
        <f>IFERROR(VLOOKUP(BE23,$AF:$BB,22,0),0)</f>
        <v/>
      </c>
      <c r="BY23" s="25">
        <f>IFERROR(VLOOKUP(BE23,$AF:$BB,23,0),0)</f>
        <v/>
      </c>
    </row>
    <row customHeight="1" ht="35.1" r="24" s="172" spans="1:77" thickBot="1">
      <c r="B24" s="9" t="n">
        <v>324</v>
      </c>
      <c r="C24" s="9" t="s">
        <v>52</v>
      </c>
      <c r="D24" s="14">
        <f>IF(VLOOKUP(Resumen!C24,Análisis!B:AN,15,0)="","Sin cambios",VLOOKUP(Resumen!C24,Análisis!B:AN,15,0))</f>
        <v/>
      </c>
      <c r="E24" s="14">
        <f>IF(VLOOKUP(Resumen!C24,Análisis!B:AN,27,0)="","Sin cambios",VLOOKUP(Resumen!C24,Análisis!B:AN,27,0))</f>
        <v/>
      </c>
      <c r="F24" s="14">
        <f>IF(VLOOKUP(Resumen!C24,Análisis!B:AN,39,0)="","Sin cambios",VLOOKUP(Resumen!C24,Análisis!B:AN,39,0))</f>
        <v/>
      </c>
      <c r="G24" s="14">
        <f>IF(AND(D24="Sin cambios",E24="Sin cambios",F24="Sin cambios")=TRUE,"No","Sí")</f>
        <v/>
      </c>
      <c r="I24" s="7" t="s">
        <v>168</v>
      </c>
      <c r="J24" s="86" t="s">
        <v>141</v>
      </c>
      <c r="K24" s="86" t="s">
        <v>142</v>
      </c>
      <c r="L24" s="87" t="s">
        <v>13</v>
      </c>
      <c r="M24" s="88" t="s">
        <v>12</v>
      </c>
      <c r="N24" s="87" t="s">
        <v>13</v>
      </c>
      <c r="O24" s="88" t="s">
        <v>12</v>
      </c>
      <c r="P24" s="87" t="s">
        <v>13</v>
      </c>
      <c r="Q24" s="86" t="s">
        <v>141</v>
      </c>
      <c r="R24" s="86" t="s">
        <v>142</v>
      </c>
      <c r="S24" s="87" t="s">
        <v>13</v>
      </c>
      <c r="T24" s="88" t="s">
        <v>12</v>
      </c>
      <c r="U24" s="87" t="s">
        <v>13</v>
      </c>
      <c r="V24" s="88" t="s">
        <v>12</v>
      </c>
      <c r="W24" s="87" t="s">
        <v>13</v>
      </c>
      <c r="X24" s="86" t="s">
        <v>141</v>
      </c>
      <c r="Y24" s="86" t="s">
        <v>142</v>
      </c>
      <c r="Z24" s="87" t="s">
        <v>13</v>
      </c>
      <c r="AA24" s="88" t="s">
        <v>12</v>
      </c>
      <c r="AB24" s="87" t="s">
        <v>13</v>
      </c>
      <c r="AC24" s="88" t="s">
        <v>12</v>
      </c>
      <c r="AD24" s="89" t="s">
        <v>13</v>
      </c>
      <c r="AE24" s="71">
        <f>+LEFT(AG24,2)</f>
        <v/>
      </c>
      <c r="AF24" s="15" t="s">
        <v>81</v>
      </c>
      <c r="AG24" s="16" t="s">
        <v>145</v>
      </c>
      <c r="AH24" s="114">
        <f>VLOOKUP(AF24,Análisis!$B:$AN,4,0)</f>
        <v/>
      </c>
      <c r="AI24" s="102">
        <f>IF(VLOOKUP(AF24,Análisis!$B:$AN,15,0)="","Sin cambios",VLOOKUP(AF24,Análisis!$B:$AN,15,0))</f>
        <v/>
      </c>
      <c r="AJ24" s="115">
        <f>VLOOKUP(AF24,Análisis!$B:$AN,5,0)</f>
        <v/>
      </c>
      <c r="AK24" s="116">
        <f>VLOOKUP(AF24,Análisis!$B:$AN,6,0)</f>
        <v/>
      </c>
      <c r="AL24" s="115">
        <f>VLOOKUP(AF24,Análisis!$B:$AN,7,0)</f>
        <v/>
      </c>
      <c r="AM24" s="116">
        <f>VLOOKUP(AF24,Análisis!$B:$AN,8,0)</f>
        <v/>
      </c>
      <c r="AN24" s="117">
        <f>VLOOKUP(AF24,Análisis!$B:$AN,9,0)</f>
        <v/>
      </c>
      <c r="AO24" s="114">
        <f>VLOOKUP(AF24,Análisis!$B:$AN,16,0)</f>
        <v/>
      </c>
      <c r="AP24" s="102">
        <f>IF(VLOOKUP(AF24,Análisis!$B:$AN,27,0)="","Sin cambios",VLOOKUP(AF24,Análisis!$B:$AN,27,0))</f>
        <v/>
      </c>
      <c r="AQ24" s="115">
        <f>VLOOKUP(AF24,Análisis!$B:$AN,17,0)</f>
        <v/>
      </c>
      <c r="AR24" s="116">
        <f>VLOOKUP(AF24,Análisis!$B:$AN,18,0)</f>
        <v/>
      </c>
      <c r="AS24" s="115">
        <f>VLOOKUP(AF24,Análisis!$B:$AN,19,0)</f>
        <v/>
      </c>
      <c r="AT24" s="116">
        <f>VLOOKUP(AF24,Análisis!$B:$AN,20,0)</f>
        <v/>
      </c>
      <c r="AU24" s="117">
        <f>VLOOKUP(AF24,Análisis!$B:$AN,21,0)</f>
        <v/>
      </c>
      <c r="AV24" s="114">
        <f>VLOOKUP(AF24,Análisis!$B:$AN,28,0)</f>
        <v/>
      </c>
      <c r="AW24" s="102">
        <f>IF(VLOOKUP(AF24,Análisis!$B:$AN,39,0)="","Sin cambios",VLOOKUP(AF24,Análisis!$B:$AN,39,0))</f>
        <v/>
      </c>
      <c r="AX24" s="115">
        <f>VLOOKUP(AF24,Análisis!$B:$AN,29,0)</f>
        <v/>
      </c>
      <c r="AY24" s="116">
        <f>VLOOKUP(AF24,Análisis!$B:$AN,30,0)</f>
        <v/>
      </c>
      <c r="AZ24" s="115">
        <f>VLOOKUP(AF24,Análisis!$B:$AN,31,0)</f>
        <v/>
      </c>
      <c r="BA24" s="116">
        <f>VLOOKUP(AF24,Análisis!$B:$AN,32,0)</f>
        <v/>
      </c>
      <c r="BB24" s="117">
        <f>VLOOKUP(AF24,Análisis!$B:$AN,33,0)</f>
        <v/>
      </c>
      <c r="BE24" s="28" t="s">
        <v>84</v>
      </c>
      <c r="BF24" s="184" t="s">
        <v>169</v>
      </c>
      <c r="BH24" s="105">
        <f>IFERROR(VLOOKUP(BE24,$AF:$BB,3,0),0)</f>
        <v/>
      </c>
      <c r="BI24" s="29">
        <f>IFERROR(VLOOKUP(BE24,$AF:$BB,5,0),0)</f>
        <v/>
      </c>
      <c r="BJ24" s="106">
        <f>IFERROR(VLOOKUP(BE24,$AF:$BB,6,0),0)</f>
        <v/>
      </c>
      <c r="BK24" s="25">
        <f>IFERROR(VLOOKUP(BE24,$AF:$BB,7,0),0)</f>
        <v/>
      </c>
      <c r="BL24" s="107">
        <f>IFERROR(VLOOKUP(BE24,$AF:$BB,8,0),0)</f>
        <v/>
      </c>
      <c r="BM24" s="25">
        <f>IFERROR(VLOOKUP(BE24,$AF:$BB,9,0),0)</f>
        <v/>
      </c>
      <c r="BN24" s="105">
        <f>IFERROR(VLOOKUP(BE24,$AF:$BB,10,0),0)</f>
        <v/>
      </c>
      <c r="BO24" s="29">
        <f>IFERROR(VLOOKUP(BE24,$AF:$BB,12,0),0)</f>
        <v/>
      </c>
      <c r="BP24" s="106">
        <f>IFERROR(VLOOKUP(BE24,$AF:$BB,13,0),0)</f>
        <v/>
      </c>
      <c r="BQ24" s="25">
        <f>IFERROR(VLOOKUP(BE24,$AF:$BB,14,0),0)</f>
        <v/>
      </c>
      <c r="BR24" s="107">
        <f>IFERROR(VLOOKUP(BE24,$AF:$BB,15,0),0)</f>
        <v/>
      </c>
      <c r="BS24" s="25">
        <f>IFERROR(VLOOKUP(BE24,$AF:$BB,16,0),0)</f>
        <v/>
      </c>
      <c r="BT24" s="105">
        <f>IFERROR(VLOOKUP(BE24,$AF:$BB,17,0),0)</f>
        <v/>
      </c>
      <c r="BU24" s="29">
        <f>IFERROR(VLOOKUP(BE24,$AF:$BB,19,0),0)</f>
        <v/>
      </c>
      <c r="BV24" s="106">
        <f>IFERROR(VLOOKUP(BE24,$AF:$BB,20,0),0)</f>
        <v/>
      </c>
      <c r="BW24" s="25">
        <f>IFERROR(VLOOKUP(BE24,$AF:$BB,21,0),0)</f>
        <v/>
      </c>
      <c r="BX24" s="107">
        <f>IFERROR(VLOOKUP(BE24,$AF:$BB,22,0),0)</f>
        <v/>
      </c>
      <c r="BY24" s="25">
        <f>IFERROR(VLOOKUP(BE24,$AF:$BB,23,0),0)</f>
        <v/>
      </c>
    </row>
    <row customHeight="1" ht="15.75" r="25" s="172" spans="1:77" thickBot="1">
      <c r="B25" s="9" t="n">
        <v>342</v>
      </c>
      <c r="C25" s="9" t="s">
        <v>53</v>
      </c>
      <c r="D25" s="14">
        <f>IF(VLOOKUP(Resumen!C25,Análisis!B:AN,15,0)="","Sin cambios",VLOOKUP(Resumen!C25,Análisis!B:AN,15,0))</f>
        <v/>
      </c>
      <c r="E25" s="14">
        <f>IF(VLOOKUP(Resumen!C25,Análisis!B:AN,27,0)="","Sin cambios",VLOOKUP(Resumen!C25,Análisis!B:AN,27,0))</f>
        <v/>
      </c>
      <c r="F25" s="14">
        <f>IF(VLOOKUP(Resumen!C25,Análisis!B:AN,39,0)="","Sin cambios",VLOOKUP(Resumen!C25,Análisis!B:AN,39,0))</f>
        <v/>
      </c>
      <c r="G25" s="14">
        <f>IF(AND(D25="Sin cambios",E25="Sin cambios",F25="Sin cambios")=TRUE,"No","Sí")</f>
        <v/>
      </c>
      <c r="I25" s="10">
        <f>#REF!</f>
        <v/>
      </c>
      <c r="J25" s="95">
        <f>VLOOKUP(I25,Análisis!B:AN,4,0)</f>
        <v/>
      </c>
      <c r="K25" s="96">
        <f>IF(VLOOKUP(I25,Análisis!B:AN,15,0)=0,"Sin cambios",VLOOKUP(I25,Análisis!B:AN,15,0))</f>
        <v/>
      </c>
      <c r="L25" s="97">
        <f>VLOOKUP(I25,Análisis!B:AN,5,0)</f>
        <v/>
      </c>
      <c r="M25" s="96">
        <f>VLOOKUP(I25,Análisis!B:AN,6,0)</f>
        <v/>
      </c>
      <c r="N25" s="97">
        <f>VLOOKUP(I25,Análisis!B:AN,7,0)</f>
        <v/>
      </c>
      <c r="O25" s="96">
        <f>VLOOKUP(I25,Análisis!B:AN,8,0)</f>
        <v/>
      </c>
      <c r="P25" s="98">
        <f>VLOOKUP(I25,Análisis!B:AN,9,0)</f>
        <v/>
      </c>
      <c r="Q25" s="95">
        <f>VLOOKUP(I25,Análisis!B:AN,16,0)</f>
        <v/>
      </c>
      <c r="R25" s="99">
        <f>IF(VLOOKUP(I25,Análisis!B:AN,27,0)=0,"Sin cambios",VLOOKUP(I25,Análisis!B:AN,27,0))</f>
        <v/>
      </c>
      <c r="S25" s="97">
        <f>VLOOKUP(I25,Análisis!B:AN,17,0)</f>
        <v/>
      </c>
      <c r="T25" s="96">
        <f>VLOOKUP(I25,Análisis!B:AN,18,0)</f>
        <v/>
      </c>
      <c r="U25" s="97">
        <f>VLOOKUP(I25,Análisis!B:AN,19,0)</f>
        <v/>
      </c>
      <c r="V25" s="96">
        <f>VLOOKUP(I25,Análisis!B:AN,20,0)</f>
        <v/>
      </c>
      <c r="W25" s="100">
        <f>VLOOKUP(I25,Análisis!B:AN,21,0)</f>
        <v/>
      </c>
      <c r="X25" s="99">
        <f>VLOOKUP(I25,Análisis!B:AN,28,0)</f>
        <v/>
      </c>
      <c r="Y25" s="99">
        <f>IF(VLOOKUP(I25,Análisis!B:AN,39,0)=0,"Sin cambios",VLOOKUP(I25,Análisis!B:AN,39,0))</f>
        <v/>
      </c>
      <c r="Z25" s="97">
        <f>VLOOKUP(I25,Análisis!B:AN,29,0)</f>
        <v/>
      </c>
      <c r="AA25" s="96">
        <f>VLOOKUP(I25,Análisis!B:AN,30,0)</f>
        <v/>
      </c>
      <c r="AB25" s="97">
        <f>VLOOKUP(I25,Análisis!B:AN,31,0)</f>
        <v/>
      </c>
      <c r="AC25" s="96">
        <f>VLOOKUP(I25,Análisis!B:AN,32,0)</f>
        <v/>
      </c>
      <c r="AD25" s="100">
        <f>VLOOKUP(I25,Análisis!B:AN,33,0)</f>
        <v/>
      </c>
      <c r="AE25" s="71">
        <f>+LEFT(AG25,2)</f>
        <v/>
      </c>
      <c r="AF25" s="15" t="s">
        <v>90</v>
      </c>
      <c r="AG25" s="16" t="s">
        <v>145</v>
      </c>
      <c r="AH25" s="114">
        <f>VLOOKUP(AF25,Análisis!$B:$AN,4,0)</f>
        <v/>
      </c>
      <c r="AI25" s="102">
        <f>IF(VLOOKUP(AF25,Análisis!$B:$AN,15,0)="","Sin cambios",VLOOKUP(AF25,Análisis!$B:$AN,15,0))</f>
        <v/>
      </c>
      <c r="AJ25" s="115">
        <f>VLOOKUP(AF25,Análisis!$B:$AN,5,0)</f>
        <v/>
      </c>
      <c r="AK25" s="116">
        <f>VLOOKUP(AF25,Análisis!$B:$AN,6,0)</f>
        <v/>
      </c>
      <c r="AL25" s="115">
        <f>VLOOKUP(AF25,Análisis!$B:$AN,7,0)</f>
        <v/>
      </c>
      <c r="AM25" s="116">
        <f>VLOOKUP(AF25,Análisis!$B:$AN,8,0)</f>
        <v/>
      </c>
      <c r="AN25" s="117">
        <f>VLOOKUP(AF25,Análisis!$B:$AN,9,0)</f>
        <v/>
      </c>
      <c r="AO25" s="114">
        <f>VLOOKUP(AF25,Análisis!$B:$AN,16,0)</f>
        <v/>
      </c>
      <c r="AP25" s="102">
        <f>IF(VLOOKUP(AF25,Análisis!$B:$AN,27,0)="","Sin cambios",VLOOKUP(AF25,Análisis!$B:$AN,27,0))</f>
        <v/>
      </c>
      <c r="AQ25" s="115">
        <f>VLOOKUP(AF25,Análisis!$B:$AN,17,0)</f>
        <v/>
      </c>
      <c r="AR25" s="116">
        <f>VLOOKUP(AF25,Análisis!$B:$AN,18,0)</f>
        <v/>
      </c>
      <c r="AS25" s="115">
        <f>VLOOKUP(AF25,Análisis!$B:$AN,19,0)</f>
        <v/>
      </c>
      <c r="AT25" s="116">
        <f>VLOOKUP(AF25,Análisis!$B:$AN,20,0)</f>
        <v/>
      </c>
      <c r="AU25" s="117">
        <f>VLOOKUP(AF25,Análisis!$B:$AN,21,0)</f>
        <v/>
      </c>
      <c r="AV25" s="114">
        <f>VLOOKUP(AF25,Análisis!$B:$AN,28,0)</f>
        <v/>
      </c>
      <c r="AW25" s="102">
        <f>IF(VLOOKUP(AF25,Análisis!$B:$AN,39,0)="","Sin cambios",VLOOKUP(AF25,Análisis!$B:$AN,39,0))</f>
        <v/>
      </c>
      <c r="AX25" s="115">
        <f>VLOOKUP(AF25,Análisis!$B:$AN,29,0)</f>
        <v/>
      </c>
      <c r="AY25" s="116">
        <f>VLOOKUP(AF25,Análisis!$B:$AN,30,0)</f>
        <v/>
      </c>
      <c r="AZ25" s="115">
        <f>VLOOKUP(AF25,Análisis!$B:$AN,31,0)</f>
        <v/>
      </c>
      <c r="BA25" s="116">
        <f>VLOOKUP(AF25,Análisis!$B:$AN,32,0)</f>
        <v/>
      </c>
      <c r="BB25" s="117">
        <f>VLOOKUP(AF25,Análisis!$B:$AN,33,0)</f>
        <v/>
      </c>
      <c r="BE25" s="28" t="s">
        <v>86</v>
      </c>
      <c r="BF25" s="184" t="s">
        <v>170</v>
      </c>
      <c r="BH25" s="105">
        <f>IFERROR(VLOOKUP(BE25,$AF:$BB,3,0),0)</f>
        <v/>
      </c>
      <c r="BI25" s="29">
        <f>IFERROR(VLOOKUP(BE25,$AF:$BB,5,0),0)</f>
        <v/>
      </c>
      <c r="BJ25" s="106">
        <f>IFERROR(VLOOKUP(BE25,$AF:$BB,6,0),0)</f>
        <v/>
      </c>
      <c r="BK25" s="25">
        <f>IFERROR(VLOOKUP(BE25,$AF:$BB,7,0),0)</f>
        <v/>
      </c>
      <c r="BL25" s="107">
        <f>IFERROR(VLOOKUP(BE25,$AF:$BB,8,0),0)</f>
        <v/>
      </c>
      <c r="BM25" s="25">
        <f>IFERROR(VLOOKUP(BE25,$AF:$BB,9,0),0)</f>
        <v/>
      </c>
      <c r="BN25" s="105">
        <f>IFERROR(VLOOKUP(BE25,$AF:$BB,10,0),0)</f>
        <v/>
      </c>
      <c r="BO25" s="29">
        <f>IFERROR(VLOOKUP(BE25,$AF:$BB,12,0),0)</f>
        <v/>
      </c>
      <c r="BP25" s="106">
        <f>IFERROR(VLOOKUP(BE25,$AF:$BB,13,0),0)</f>
        <v/>
      </c>
      <c r="BQ25" s="25">
        <f>IFERROR(VLOOKUP(BE25,$AF:$BB,14,0),0)</f>
        <v/>
      </c>
      <c r="BR25" s="107">
        <f>IFERROR(VLOOKUP(BE25,$AF:$BB,15,0),0)</f>
        <v/>
      </c>
      <c r="BS25" s="25">
        <f>IFERROR(VLOOKUP(BE25,$AF:$BB,16,0),0)</f>
        <v/>
      </c>
      <c r="BT25" s="105">
        <f>IFERROR(VLOOKUP(BE25,$AF:$BB,17,0),0)</f>
        <v/>
      </c>
      <c r="BU25" s="29">
        <f>IFERROR(VLOOKUP(BE25,$AF:$BB,19,0),0)</f>
        <v/>
      </c>
      <c r="BV25" s="106">
        <f>IFERROR(VLOOKUP(BE25,$AF:$BB,20,0),0)</f>
        <v/>
      </c>
      <c r="BW25" s="25">
        <f>IFERROR(VLOOKUP(BE25,$AF:$BB,21,0),0)</f>
        <v/>
      </c>
      <c r="BX25" s="107">
        <f>IFERROR(VLOOKUP(BE25,$AF:$BB,22,0),0)</f>
        <v/>
      </c>
      <c r="BY25" s="25">
        <f>IFERROR(VLOOKUP(BE25,$AF:$BB,23,0),0)</f>
        <v/>
      </c>
    </row>
    <row customHeight="1" ht="15.75" r="26" s="172" spans="1:77" thickBot="1">
      <c r="B26" s="9" t="n">
        <v>330</v>
      </c>
      <c r="C26" s="9" t="s">
        <v>54</v>
      </c>
      <c r="D26" s="14">
        <f>IF(VLOOKUP(Resumen!C26,Análisis!B:AN,15,0)="","Sin cambios",VLOOKUP(Resumen!C26,Análisis!B:AN,15,0))</f>
        <v/>
      </c>
      <c r="E26" s="14">
        <f>IF(VLOOKUP(Resumen!C26,Análisis!B:AN,27,0)="","Sin cambios",VLOOKUP(Resumen!C26,Análisis!B:AN,27,0))</f>
        <v/>
      </c>
      <c r="F26" s="14">
        <f>IF(VLOOKUP(Resumen!C26,Análisis!B:AN,39,0)="","Sin cambios",VLOOKUP(Resumen!C26,Análisis!B:AN,39,0))</f>
        <v/>
      </c>
      <c r="G26" s="14">
        <f>IF(AND(D26="Sin cambios",E26="Sin cambios",F26="Sin cambios")=TRUE,"No","Sí")</f>
        <v/>
      </c>
      <c r="I26" s="11">
        <f>#REF!</f>
        <v/>
      </c>
      <c r="J26" s="108">
        <f>VLOOKUP(I26,Análisis!B:AN,4,0)</f>
        <v/>
      </c>
      <c r="K26" s="109">
        <f>IF(VLOOKUP(I26,Análisis!B:AN,15,0)=0,"Sin cambios",VLOOKUP(I26,Análisis!B:AN,15,0))</f>
        <v/>
      </c>
      <c r="L26" s="110">
        <f>VLOOKUP(I26,Análisis!B:AN,5,0)</f>
        <v/>
      </c>
      <c r="M26" s="109">
        <f>VLOOKUP(I26,Análisis!B:AN,6,0)</f>
        <v/>
      </c>
      <c r="N26" s="110">
        <f>VLOOKUP(I26,Análisis!B:AN,7,0)</f>
        <v/>
      </c>
      <c r="O26" s="109">
        <f>VLOOKUP(I26,Análisis!B:AN,8,0)</f>
        <v/>
      </c>
      <c r="P26" s="111">
        <f>VLOOKUP(I26,Análisis!B:AN,9,0)</f>
        <v/>
      </c>
      <c r="Q26" s="108">
        <f>VLOOKUP(I26,Análisis!B:AN,16,0)</f>
        <v/>
      </c>
      <c r="R26" s="112">
        <f>IF(VLOOKUP(I26,Análisis!B:AN,27,0)=0,"Sin cambios",VLOOKUP(I26,Análisis!B:AN,27,0))</f>
        <v/>
      </c>
      <c r="S26" s="110">
        <f>VLOOKUP(I26,Análisis!B:AN,17,0)</f>
        <v/>
      </c>
      <c r="T26" s="109">
        <f>VLOOKUP(I26,Análisis!B:AN,18,0)</f>
        <v/>
      </c>
      <c r="U26" s="110">
        <f>VLOOKUP(I26,Análisis!B:AN,19,0)</f>
        <v/>
      </c>
      <c r="V26" s="109">
        <f>VLOOKUP(I26,Análisis!B:AN,20,0)</f>
        <v/>
      </c>
      <c r="W26" s="113">
        <f>VLOOKUP(I26,Análisis!B:AN,21,0)</f>
        <v/>
      </c>
      <c r="X26" s="112">
        <f>VLOOKUP(I26,Análisis!B:AN,28,0)</f>
        <v/>
      </c>
      <c r="Y26" s="112">
        <f>IF(VLOOKUP(I26,Análisis!B:AN,39,0)=0,"Sin cambios",VLOOKUP(I26,Análisis!B:AN,39,0))</f>
        <v/>
      </c>
      <c r="Z26" s="110">
        <f>VLOOKUP(I26,Análisis!B:AN,29,0)</f>
        <v/>
      </c>
      <c r="AA26" s="109">
        <f>VLOOKUP(I26,Análisis!B:AN,30,0)</f>
        <v/>
      </c>
      <c r="AB26" s="110">
        <f>VLOOKUP(I26,Análisis!B:AN,31,0)</f>
        <v/>
      </c>
      <c r="AC26" s="109">
        <f>VLOOKUP(I26,Análisis!B:AN,32,0)</f>
        <v/>
      </c>
      <c r="AD26" s="113">
        <f>VLOOKUP(I26,Análisis!B:AN,33,0)</f>
        <v/>
      </c>
      <c r="AE26" s="71">
        <f>+LEFT(AG26,2)</f>
        <v/>
      </c>
      <c r="AF26" s="15" t="s">
        <v>100</v>
      </c>
      <c r="AG26" s="16" t="s">
        <v>145</v>
      </c>
      <c r="AH26" s="114">
        <f>VLOOKUP(AF26,Análisis!$B:$AN,4,0)</f>
        <v/>
      </c>
      <c r="AI26" s="102">
        <f>IF(VLOOKUP(AF26,Análisis!$B:$AN,15,0)="","Sin cambios",VLOOKUP(AF26,Análisis!$B:$AN,15,0))</f>
        <v/>
      </c>
      <c r="AJ26" s="115">
        <f>VLOOKUP(AF26,Análisis!$B:$AN,5,0)</f>
        <v/>
      </c>
      <c r="AK26" s="116">
        <f>VLOOKUP(AF26,Análisis!$B:$AN,6,0)</f>
        <v/>
      </c>
      <c r="AL26" s="115">
        <f>VLOOKUP(AF26,Análisis!$B:$AN,7,0)</f>
        <v/>
      </c>
      <c r="AM26" s="116">
        <f>VLOOKUP(AF26,Análisis!$B:$AN,8,0)</f>
        <v/>
      </c>
      <c r="AN26" s="117">
        <f>VLOOKUP(AF26,Análisis!$B:$AN,9,0)</f>
        <v/>
      </c>
      <c r="AO26" s="114">
        <f>VLOOKUP(AF26,Análisis!$B:$AN,16,0)</f>
        <v/>
      </c>
      <c r="AP26" s="102">
        <f>IF(VLOOKUP(AF26,Análisis!$B:$AN,27,0)="","Sin cambios",VLOOKUP(AF26,Análisis!$B:$AN,27,0))</f>
        <v/>
      </c>
      <c r="AQ26" s="115">
        <f>VLOOKUP(AF26,Análisis!$B:$AN,17,0)</f>
        <v/>
      </c>
      <c r="AR26" s="116">
        <f>VLOOKUP(AF26,Análisis!$B:$AN,18,0)</f>
        <v/>
      </c>
      <c r="AS26" s="115">
        <f>VLOOKUP(AF26,Análisis!$B:$AN,19,0)</f>
        <v/>
      </c>
      <c r="AT26" s="116">
        <f>VLOOKUP(AF26,Análisis!$B:$AN,20,0)</f>
        <v/>
      </c>
      <c r="AU26" s="117">
        <f>VLOOKUP(AF26,Análisis!$B:$AN,21,0)</f>
        <v/>
      </c>
      <c r="AV26" s="114">
        <f>VLOOKUP(AF26,Análisis!$B:$AN,28,0)</f>
        <v/>
      </c>
      <c r="AW26" s="102">
        <f>IF(VLOOKUP(AF26,Análisis!$B:$AN,39,0)="","Sin cambios",VLOOKUP(AF26,Análisis!$B:$AN,39,0))</f>
        <v/>
      </c>
      <c r="AX26" s="115">
        <f>VLOOKUP(AF26,Análisis!$B:$AN,29,0)</f>
        <v/>
      </c>
      <c r="AY26" s="116">
        <f>VLOOKUP(AF26,Análisis!$B:$AN,30,0)</f>
        <v/>
      </c>
      <c r="AZ26" s="115">
        <f>VLOOKUP(AF26,Análisis!$B:$AN,31,0)</f>
        <v/>
      </c>
      <c r="BA26" s="116">
        <f>VLOOKUP(AF26,Análisis!$B:$AN,32,0)</f>
        <v/>
      </c>
      <c r="BB26" s="117">
        <f>VLOOKUP(AF26,Análisis!$B:$AN,33,0)</f>
        <v/>
      </c>
      <c r="BE26" s="28" t="s">
        <v>81</v>
      </c>
      <c r="BF26" s="184" t="s">
        <v>171</v>
      </c>
      <c r="BH26" s="105">
        <f>IFERROR(VLOOKUP(BE26,$AF:$BB,3,0),0)</f>
        <v/>
      </c>
      <c r="BI26" s="29">
        <f>IFERROR(VLOOKUP(BE26,$AF:$BB,5,0),0)</f>
        <v/>
      </c>
      <c r="BJ26" s="106">
        <f>IFERROR(VLOOKUP(BE26,$AF:$BB,6,0),0)</f>
        <v/>
      </c>
      <c r="BK26" s="25">
        <f>IFERROR(VLOOKUP(BE26,$AF:$BB,7,0),0)</f>
        <v/>
      </c>
      <c r="BL26" s="107">
        <f>IFERROR(VLOOKUP(BE26,$AF:$BB,8,0),0)</f>
        <v/>
      </c>
      <c r="BM26" s="25">
        <f>IFERROR(VLOOKUP(BE26,$AF:$BB,9,0),0)</f>
        <v/>
      </c>
      <c r="BN26" s="105">
        <f>IFERROR(VLOOKUP(BE26,$AF:$BB,10,0),0)</f>
        <v/>
      </c>
      <c r="BO26" s="29">
        <f>IFERROR(VLOOKUP(BE26,$AF:$BB,12,0),0)</f>
        <v/>
      </c>
      <c r="BP26" s="106">
        <f>IFERROR(VLOOKUP(BE26,$AF:$BB,13,0),0)</f>
        <v/>
      </c>
      <c r="BQ26" s="25">
        <f>IFERROR(VLOOKUP(BE26,$AF:$BB,14,0),0)</f>
        <v/>
      </c>
      <c r="BR26" s="107">
        <f>IFERROR(VLOOKUP(BE26,$AF:$BB,15,0),0)</f>
        <v/>
      </c>
      <c r="BS26" s="25">
        <f>IFERROR(VLOOKUP(BE26,$AF:$BB,16,0),0)</f>
        <v/>
      </c>
      <c r="BT26" s="105">
        <f>IFERROR(VLOOKUP(BE26,$AF:$BB,17,0),0)</f>
        <v/>
      </c>
      <c r="BU26" s="29">
        <f>IFERROR(VLOOKUP(BE26,$AF:$BB,19,0),0)</f>
        <v/>
      </c>
      <c r="BV26" s="106">
        <f>IFERROR(VLOOKUP(BE26,$AF:$BB,20,0),0)</f>
        <v/>
      </c>
      <c r="BW26" s="25">
        <f>IFERROR(VLOOKUP(BE26,$AF:$BB,21,0),0)</f>
        <v/>
      </c>
      <c r="BX26" s="107">
        <f>IFERROR(VLOOKUP(BE26,$AF:$BB,22,0),0)</f>
        <v/>
      </c>
      <c r="BY26" s="25">
        <f>IFERROR(VLOOKUP(BE26,$AF:$BB,23,0),0)</f>
        <v/>
      </c>
    </row>
    <row customHeight="1" ht="15.75" r="27" s="172" spans="1:77" thickBot="1">
      <c r="B27" s="9" t="n">
        <v>322</v>
      </c>
      <c r="C27" s="9" t="s">
        <v>55</v>
      </c>
      <c r="D27" s="14">
        <f>IF(VLOOKUP(Resumen!C27,Análisis!B:AN,15,0)="","Sin cambios",VLOOKUP(Resumen!C27,Análisis!B:AN,15,0))</f>
        <v/>
      </c>
      <c r="E27" s="14">
        <f>IF(VLOOKUP(Resumen!C27,Análisis!B:AN,27,0)="","Sin cambios",VLOOKUP(Resumen!C27,Análisis!B:AN,27,0))</f>
        <v/>
      </c>
      <c r="F27" s="14">
        <f>IF(VLOOKUP(Resumen!C27,Análisis!B:AN,39,0)="","Sin cambios",VLOOKUP(Resumen!C27,Análisis!B:AN,39,0))</f>
        <v/>
      </c>
      <c r="G27" s="14">
        <f>IF(AND(D27="Sin cambios",E27="Sin cambios",F27="Sin cambios")=TRUE,"No","Sí")</f>
        <v/>
      </c>
      <c r="I27" s="11">
        <f>#REF!</f>
        <v/>
      </c>
      <c r="J27" s="108">
        <f>VLOOKUP(I27,Análisis!B:AN,4,0)</f>
        <v/>
      </c>
      <c r="K27" s="109">
        <f>IF(VLOOKUP(I27,Análisis!B:AN,15,0)=0,"Sin cambios",VLOOKUP(I27,Análisis!B:AN,15,0))</f>
        <v/>
      </c>
      <c r="L27" s="110">
        <f>VLOOKUP(I27,Análisis!B:AN,5,0)</f>
        <v/>
      </c>
      <c r="M27" s="109">
        <f>VLOOKUP(I27,Análisis!B:AN,6,0)</f>
        <v/>
      </c>
      <c r="N27" s="110">
        <f>VLOOKUP(I27,Análisis!B:AN,7,0)</f>
        <v/>
      </c>
      <c r="O27" s="109">
        <f>VLOOKUP(I27,Análisis!B:AN,8,0)</f>
        <v/>
      </c>
      <c r="P27" s="111">
        <f>VLOOKUP(I27,Análisis!B:AN,9,0)</f>
        <v/>
      </c>
      <c r="Q27" s="108">
        <f>VLOOKUP(I27,Análisis!B:AN,16,0)</f>
        <v/>
      </c>
      <c r="R27" s="112">
        <f>IF(VLOOKUP(I27,Análisis!B:AN,27,0)=0,"Sin cambios",VLOOKUP(I27,Análisis!B:AN,27,0))</f>
        <v/>
      </c>
      <c r="S27" s="110">
        <f>VLOOKUP(I27,Análisis!B:AN,17,0)</f>
        <v/>
      </c>
      <c r="T27" s="109">
        <f>VLOOKUP(I27,Análisis!B:AN,18,0)</f>
        <v/>
      </c>
      <c r="U27" s="110">
        <f>VLOOKUP(I27,Análisis!B:AN,19,0)</f>
        <v/>
      </c>
      <c r="V27" s="109">
        <f>VLOOKUP(I27,Análisis!B:AN,20,0)</f>
        <v/>
      </c>
      <c r="W27" s="113">
        <f>VLOOKUP(I27,Análisis!B:AN,21,0)</f>
        <v/>
      </c>
      <c r="X27" s="112">
        <f>VLOOKUP(I27,Análisis!B:AN,28,0)</f>
        <v/>
      </c>
      <c r="Y27" s="112">
        <f>IF(VLOOKUP(I27,Análisis!B:AN,39,0)=0,"Sin cambios",VLOOKUP(I27,Análisis!B:AN,39,0))</f>
        <v/>
      </c>
      <c r="Z27" s="110">
        <f>VLOOKUP(I27,Análisis!B:AN,29,0)</f>
        <v/>
      </c>
      <c r="AA27" s="109">
        <f>VLOOKUP(I27,Análisis!B:AN,30,0)</f>
        <v/>
      </c>
      <c r="AB27" s="110">
        <f>VLOOKUP(I27,Análisis!B:AN,31,0)</f>
        <v/>
      </c>
      <c r="AC27" s="109">
        <f>VLOOKUP(I27,Análisis!B:AN,32,0)</f>
        <v/>
      </c>
      <c r="AD27" s="113">
        <f>VLOOKUP(I27,Análisis!B:AN,33,0)</f>
        <v/>
      </c>
      <c r="AE27" s="71">
        <f>+LEFT(AG27,2)</f>
        <v/>
      </c>
      <c r="AF27" s="15" t="s">
        <v>102</v>
      </c>
      <c r="AG27" s="16" t="s">
        <v>145</v>
      </c>
      <c r="AH27" s="114">
        <f>VLOOKUP(AF27,Análisis!$B:$AN,4,0)</f>
        <v/>
      </c>
      <c r="AI27" s="102">
        <f>IF(VLOOKUP(AF27,Análisis!$B:$AN,15,0)="","Sin cambios",VLOOKUP(AF27,Análisis!$B:$AN,15,0))</f>
        <v/>
      </c>
      <c r="AJ27" s="115">
        <f>VLOOKUP(AF27,Análisis!$B:$AN,5,0)</f>
        <v/>
      </c>
      <c r="AK27" s="116">
        <f>VLOOKUP(AF27,Análisis!$B:$AN,6,0)</f>
        <v/>
      </c>
      <c r="AL27" s="115">
        <f>VLOOKUP(AF27,Análisis!$B:$AN,7,0)</f>
        <v/>
      </c>
      <c r="AM27" s="116">
        <f>VLOOKUP(AF27,Análisis!$B:$AN,8,0)</f>
        <v/>
      </c>
      <c r="AN27" s="117">
        <f>VLOOKUP(AF27,Análisis!$B:$AN,9,0)</f>
        <v/>
      </c>
      <c r="AO27" s="114">
        <f>VLOOKUP(AF27,Análisis!$B:$AN,16,0)</f>
        <v/>
      </c>
      <c r="AP27" s="102">
        <f>IF(VLOOKUP(AF27,Análisis!$B:$AN,27,0)="","Sin cambios",VLOOKUP(AF27,Análisis!$B:$AN,27,0))</f>
        <v/>
      </c>
      <c r="AQ27" s="115">
        <f>VLOOKUP(AF27,Análisis!$B:$AN,17,0)</f>
        <v/>
      </c>
      <c r="AR27" s="116">
        <f>VLOOKUP(AF27,Análisis!$B:$AN,18,0)</f>
        <v/>
      </c>
      <c r="AS27" s="115">
        <f>VLOOKUP(AF27,Análisis!$B:$AN,19,0)</f>
        <v/>
      </c>
      <c r="AT27" s="116">
        <f>VLOOKUP(AF27,Análisis!$B:$AN,20,0)</f>
        <v/>
      </c>
      <c r="AU27" s="117">
        <f>VLOOKUP(AF27,Análisis!$B:$AN,21,0)</f>
        <v/>
      </c>
      <c r="AV27" s="114">
        <f>VLOOKUP(AF27,Análisis!$B:$AN,28,0)</f>
        <v/>
      </c>
      <c r="AW27" s="102">
        <f>IF(VLOOKUP(AF27,Análisis!$B:$AN,39,0)="","Sin cambios",VLOOKUP(AF27,Análisis!$B:$AN,39,0))</f>
        <v/>
      </c>
      <c r="AX27" s="115">
        <f>VLOOKUP(AF27,Análisis!$B:$AN,29,0)</f>
        <v/>
      </c>
      <c r="AY27" s="116">
        <f>VLOOKUP(AF27,Análisis!$B:$AN,30,0)</f>
        <v/>
      </c>
      <c r="AZ27" s="115">
        <f>VLOOKUP(AF27,Análisis!$B:$AN,31,0)</f>
        <v/>
      </c>
      <c r="BA27" s="116">
        <f>VLOOKUP(AF27,Análisis!$B:$AN,32,0)</f>
        <v/>
      </c>
      <c r="BB27" s="117">
        <f>VLOOKUP(AF27,Análisis!$B:$AN,33,0)</f>
        <v/>
      </c>
      <c r="BE27" s="28" t="s">
        <v>88</v>
      </c>
      <c r="BF27" s="184" t="s">
        <v>172</v>
      </c>
      <c r="BH27" s="105">
        <f>IFERROR(VLOOKUP(BE27,$AF:$BB,3,0),0)</f>
        <v/>
      </c>
      <c r="BI27" s="29">
        <f>IFERROR(VLOOKUP(BE27,$AF:$BB,5,0),0)</f>
        <v/>
      </c>
      <c r="BJ27" s="106">
        <f>IFERROR(VLOOKUP(BE27,$AF:$BB,6,0),0)</f>
        <v/>
      </c>
      <c r="BK27" s="25">
        <f>IFERROR(VLOOKUP(BE27,$AF:$BB,7,0),0)</f>
        <v/>
      </c>
      <c r="BL27" s="107">
        <f>IFERROR(VLOOKUP(BE27,$AF:$BB,8,0),0)</f>
        <v/>
      </c>
      <c r="BM27" s="25">
        <f>IFERROR(VLOOKUP(BE27,$AF:$BB,9,0),0)</f>
        <v/>
      </c>
      <c r="BN27" s="105">
        <f>IFERROR(VLOOKUP(BE27,$AF:$BB,10,0),0)</f>
        <v/>
      </c>
      <c r="BO27" s="29">
        <f>IFERROR(VLOOKUP(BE27,$AF:$BB,12,0),0)</f>
        <v/>
      </c>
      <c r="BP27" s="106">
        <f>IFERROR(VLOOKUP(BE27,$AF:$BB,13,0),0)</f>
        <v/>
      </c>
      <c r="BQ27" s="25">
        <f>IFERROR(VLOOKUP(BE27,$AF:$BB,14,0),0)</f>
        <v/>
      </c>
      <c r="BR27" s="107">
        <f>IFERROR(VLOOKUP(BE27,$AF:$BB,15,0),0)</f>
        <v/>
      </c>
      <c r="BS27" s="25">
        <f>IFERROR(VLOOKUP(BE27,$AF:$BB,16,0),0)</f>
        <v/>
      </c>
      <c r="BT27" s="105">
        <f>IFERROR(VLOOKUP(BE27,$AF:$BB,17,0),0)</f>
        <v/>
      </c>
      <c r="BU27" s="29">
        <f>IFERROR(VLOOKUP(BE27,$AF:$BB,19,0),0)</f>
        <v/>
      </c>
      <c r="BV27" s="106">
        <f>IFERROR(VLOOKUP(BE27,$AF:$BB,20,0),0)</f>
        <v/>
      </c>
      <c r="BW27" s="25">
        <f>IFERROR(VLOOKUP(BE27,$AF:$BB,21,0),0)</f>
        <v/>
      </c>
      <c r="BX27" s="107">
        <f>IFERROR(VLOOKUP(BE27,$AF:$BB,22,0),0)</f>
        <v/>
      </c>
      <c r="BY27" s="25">
        <f>IFERROR(VLOOKUP(BE27,$AF:$BB,23,0),0)</f>
        <v/>
      </c>
    </row>
    <row customHeight="1" ht="15.75" r="28" s="172" spans="1:77" thickBot="1">
      <c r="B28" s="9" t="n">
        <v>328</v>
      </c>
      <c r="C28" s="9" t="s">
        <v>56</v>
      </c>
      <c r="D28" s="14">
        <f>IF(VLOOKUP(Resumen!C28,Análisis!B:AN,15,0)="","Sin cambios",VLOOKUP(Resumen!C28,Análisis!B:AN,15,0))</f>
        <v/>
      </c>
      <c r="E28" s="14">
        <f>IF(VLOOKUP(Resumen!C28,Análisis!B:AN,27,0)="","Sin cambios",VLOOKUP(Resumen!C28,Análisis!B:AN,27,0))</f>
        <v/>
      </c>
      <c r="F28" s="14">
        <f>IF(VLOOKUP(Resumen!C28,Análisis!B:AN,39,0)="","Sin cambios",VLOOKUP(Resumen!C28,Análisis!B:AN,39,0))</f>
        <v/>
      </c>
      <c r="G28" s="14">
        <f>IF(AND(D28="Sin cambios",E28="Sin cambios",F28="Sin cambios")=TRUE,"No","Sí")</f>
        <v/>
      </c>
      <c r="I28" s="11">
        <f>#REF!</f>
        <v/>
      </c>
      <c r="J28" s="108">
        <f>VLOOKUP(I28,Análisis!B:AN,4,0)</f>
        <v/>
      </c>
      <c r="K28" s="109">
        <f>IF(VLOOKUP(I28,Análisis!B:AN,15,0)=0,"Sin cambios",VLOOKUP(I28,Análisis!B:AN,15,0))</f>
        <v/>
      </c>
      <c r="L28" s="110">
        <f>VLOOKUP(I28,Análisis!B:AN,5,0)</f>
        <v/>
      </c>
      <c r="M28" s="109">
        <f>VLOOKUP(I28,Análisis!B:AN,6,0)</f>
        <v/>
      </c>
      <c r="N28" s="110">
        <f>VLOOKUP(I28,Análisis!B:AN,7,0)</f>
        <v/>
      </c>
      <c r="O28" s="109">
        <f>VLOOKUP(I28,Análisis!B:AN,8,0)</f>
        <v/>
      </c>
      <c r="P28" s="111">
        <f>VLOOKUP(I28,Análisis!B:AN,9,0)</f>
        <v/>
      </c>
      <c r="Q28" s="108">
        <f>VLOOKUP(I28,Análisis!B:AN,16,0)</f>
        <v/>
      </c>
      <c r="R28" s="112">
        <f>IF(VLOOKUP(I28,Análisis!B:AN,27,0)=0,"Sin cambios",VLOOKUP(I28,Análisis!B:AN,27,0))</f>
        <v/>
      </c>
      <c r="S28" s="110">
        <f>VLOOKUP(I28,Análisis!B:AN,17,0)</f>
        <v/>
      </c>
      <c r="T28" s="109">
        <f>VLOOKUP(I28,Análisis!B:AN,18,0)</f>
        <v/>
      </c>
      <c r="U28" s="110">
        <f>VLOOKUP(I28,Análisis!B:AN,19,0)</f>
        <v/>
      </c>
      <c r="V28" s="109">
        <f>VLOOKUP(I28,Análisis!B:AN,20,0)</f>
        <v/>
      </c>
      <c r="W28" s="113">
        <f>VLOOKUP(I28,Análisis!B:AN,21,0)</f>
        <v/>
      </c>
      <c r="X28" s="112">
        <f>VLOOKUP(I28,Análisis!B:AN,28,0)</f>
        <v/>
      </c>
      <c r="Y28" s="112">
        <f>IF(VLOOKUP(I28,Análisis!B:AN,39,0)=0,"Sin cambios",VLOOKUP(I28,Análisis!B:AN,39,0))</f>
        <v/>
      </c>
      <c r="Z28" s="110">
        <f>VLOOKUP(I28,Análisis!B:AN,29,0)</f>
        <v/>
      </c>
      <c r="AA28" s="109">
        <f>VLOOKUP(I28,Análisis!B:AN,30,0)</f>
        <v/>
      </c>
      <c r="AB28" s="110">
        <f>VLOOKUP(I28,Análisis!B:AN,31,0)</f>
        <v/>
      </c>
      <c r="AC28" s="109">
        <f>VLOOKUP(I28,Análisis!B:AN,32,0)</f>
        <v/>
      </c>
      <c r="AD28" s="113">
        <f>VLOOKUP(I28,Análisis!B:AN,33,0)</f>
        <v/>
      </c>
      <c r="AE28" s="71">
        <f>+LEFT(AG28,2)</f>
        <v/>
      </c>
      <c r="AF28" s="15" t="s">
        <v>83</v>
      </c>
      <c r="AG28" s="16" t="s">
        <v>145</v>
      </c>
      <c r="AH28" s="114">
        <f>VLOOKUP(AF28,Análisis!$B:$AN,4,0)</f>
        <v/>
      </c>
      <c r="AI28" s="102">
        <f>IF(VLOOKUP(AF28,Análisis!$B:$AN,15,0)="","Sin cambios",VLOOKUP(AF28,Análisis!$B:$AN,15,0))</f>
        <v/>
      </c>
      <c r="AJ28" s="115">
        <f>VLOOKUP(AF28,Análisis!$B:$AN,5,0)</f>
        <v/>
      </c>
      <c r="AK28" s="116">
        <f>VLOOKUP(AF28,Análisis!$B:$AN,6,0)</f>
        <v/>
      </c>
      <c r="AL28" s="115">
        <f>VLOOKUP(AF28,Análisis!$B:$AN,7,0)</f>
        <v/>
      </c>
      <c r="AM28" s="116">
        <f>VLOOKUP(AF28,Análisis!$B:$AN,8,0)</f>
        <v/>
      </c>
      <c r="AN28" s="117">
        <f>VLOOKUP(AF28,Análisis!$B:$AN,9,0)</f>
        <v/>
      </c>
      <c r="AO28" s="114">
        <f>VLOOKUP(AF28,Análisis!$B:$AN,16,0)</f>
        <v/>
      </c>
      <c r="AP28" s="102">
        <f>IF(VLOOKUP(AF28,Análisis!$B:$AN,27,0)="","Sin cambios",VLOOKUP(AF28,Análisis!$B:$AN,27,0))</f>
        <v/>
      </c>
      <c r="AQ28" s="115">
        <f>VLOOKUP(AF28,Análisis!$B:$AN,17,0)</f>
        <v/>
      </c>
      <c r="AR28" s="116">
        <f>VLOOKUP(AF28,Análisis!$B:$AN,18,0)</f>
        <v/>
      </c>
      <c r="AS28" s="115">
        <f>VLOOKUP(AF28,Análisis!$B:$AN,19,0)</f>
        <v/>
      </c>
      <c r="AT28" s="116">
        <f>VLOOKUP(AF28,Análisis!$B:$AN,20,0)</f>
        <v/>
      </c>
      <c r="AU28" s="117">
        <f>VLOOKUP(AF28,Análisis!$B:$AN,21,0)</f>
        <v/>
      </c>
      <c r="AV28" s="114">
        <f>VLOOKUP(AF28,Análisis!$B:$AN,28,0)</f>
        <v/>
      </c>
      <c r="AW28" s="102">
        <f>IF(VLOOKUP(AF28,Análisis!$B:$AN,39,0)="","Sin cambios",VLOOKUP(AF28,Análisis!$B:$AN,39,0))</f>
        <v/>
      </c>
      <c r="AX28" s="115">
        <f>VLOOKUP(AF28,Análisis!$B:$AN,29,0)</f>
        <v/>
      </c>
      <c r="AY28" s="116">
        <f>VLOOKUP(AF28,Análisis!$B:$AN,30,0)</f>
        <v/>
      </c>
      <c r="AZ28" s="115">
        <f>VLOOKUP(AF28,Análisis!$B:$AN,31,0)</f>
        <v/>
      </c>
      <c r="BA28" s="116">
        <f>VLOOKUP(AF28,Análisis!$B:$AN,32,0)</f>
        <v/>
      </c>
      <c r="BB28" s="117">
        <f>VLOOKUP(AF28,Análisis!$B:$AN,33,0)</f>
        <v/>
      </c>
      <c r="BE28" s="28" t="s">
        <v>85</v>
      </c>
      <c r="BF28" s="184" t="s">
        <v>173</v>
      </c>
      <c r="BH28" s="105">
        <f>IFERROR(VLOOKUP(BE28,$AF:$BB,3,0),0)</f>
        <v/>
      </c>
      <c r="BI28" s="29">
        <f>IFERROR(VLOOKUP(BE28,$AF:$BB,5,0),0)</f>
        <v/>
      </c>
      <c r="BJ28" s="106">
        <f>IFERROR(VLOOKUP(BE28,$AF:$BB,6,0),0)</f>
        <v/>
      </c>
      <c r="BK28" s="25">
        <f>IFERROR(VLOOKUP(BE28,$AF:$BB,7,0),0)</f>
        <v/>
      </c>
      <c r="BL28" s="107">
        <f>IFERROR(VLOOKUP(BE28,$AF:$BB,8,0),0)</f>
        <v/>
      </c>
      <c r="BM28" s="25">
        <f>IFERROR(VLOOKUP(BE28,$AF:$BB,9,0),0)</f>
        <v/>
      </c>
      <c r="BN28" s="105">
        <f>IFERROR(VLOOKUP(BE28,$AF:$BB,10,0),0)</f>
        <v/>
      </c>
      <c r="BO28" s="29">
        <f>IFERROR(VLOOKUP(BE28,$AF:$BB,12,0),0)</f>
        <v/>
      </c>
      <c r="BP28" s="106">
        <f>IFERROR(VLOOKUP(BE28,$AF:$BB,13,0),0)</f>
        <v/>
      </c>
      <c r="BQ28" s="25">
        <f>IFERROR(VLOOKUP(BE28,$AF:$BB,14,0),0)</f>
        <v/>
      </c>
      <c r="BR28" s="107">
        <f>IFERROR(VLOOKUP(BE28,$AF:$BB,15,0),0)</f>
        <v/>
      </c>
      <c r="BS28" s="25">
        <f>IFERROR(VLOOKUP(BE28,$AF:$BB,16,0),0)</f>
        <v/>
      </c>
      <c r="BT28" s="105">
        <f>IFERROR(VLOOKUP(BE28,$AF:$BB,17,0),0)</f>
        <v/>
      </c>
      <c r="BU28" s="29">
        <f>IFERROR(VLOOKUP(BE28,$AF:$BB,19,0),0)</f>
        <v/>
      </c>
      <c r="BV28" s="106">
        <f>IFERROR(VLOOKUP(BE28,$AF:$BB,20,0),0)</f>
        <v/>
      </c>
      <c r="BW28" s="25">
        <f>IFERROR(VLOOKUP(BE28,$AF:$BB,21,0),0)</f>
        <v/>
      </c>
      <c r="BX28" s="107">
        <f>IFERROR(VLOOKUP(BE28,$AF:$BB,22,0),0)</f>
        <v/>
      </c>
      <c r="BY28" s="25">
        <f>IFERROR(VLOOKUP(BE28,$AF:$BB,23,0),0)</f>
        <v/>
      </c>
    </row>
    <row customHeight="1" ht="15.75" r="29" s="172" spans="1:77" thickBot="1">
      <c r="B29" s="9" t="n">
        <v>347</v>
      </c>
      <c r="C29" s="9" t="s">
        <v>57</v>
      </c>
      <c r="D29" s="14">
        <f>IF(VLOOKUP(Resumen!C29,Análisis!B:AN,15,0)="","Sin cambios",VLOOKUP(Resumen!C29,Análisis!B:AN,15,0))</f>
        <v/>
      </c>
      <c r="E29" s="14">
        <f>IF(VLOOKUP(Resumen!C29,Análisis!B:AN,27,0)="","Sin cambios",VLOOKUP(Resumen!C29,Análisis!B:AN,27,0))</f>
        <v/>
      </c>
      <c r="F29" s="14">
        <f>IF(VLOOKUP(Resumen!C29,Análisis!B:AN,39,0)="","Sin cambios",VLOOKUP(Resumen!C29,Análisis!B:AN,39,0))</f>
        <v/>
      </c>
      <c r="G29" s="14">
        <f>IF(AND(D29="Sin cambios",E29="Sin cambios",F29="Sin cambios")=TRUE,"No","Sí")</f>
        <v/>
      </c>
      <c r="I29" s="11">
        <f>#REF!</f>
        <v/>
      </c>
      <c r="J29" s="108">
        <f>VLOOKUP(I29,Análisis!B:AN,4,0)</f>
        <v/>
      </c>
      <c r="K29" s="109">
        <f>IF(VLOOKUP(I29,Análisis!B:AN,15,0)=0,"Sin cambios",VLOOKUP(I29,Análisis!B:AN,15,0))</f>
        <v/>
      </c>
      <c r="L29" s="110">
        <f>VLOOKUP(I29,Análisis!B:AN,5,0)</f>
        <v/>
      </c>
      <c r="M29" s="109">
        <f>VLOOKUP(I29,Análisis!B:AN,6,0)</f>
        <v/>
      </c>
      <c r="N29" s="110">
        <f>VLOOKUP(I29,Análisis!B:AN,7,0)</f>
        <v/>
      </c>
      <c r="O29" s="109">
        <f>VLOOKUP(I29,Análisis!B:AN,8,0)</f>
        <v/>
      </c>
      <c r="P29" s="111">
        <f>VLOOKUP(I29,Análisis!B:AN,9,0)</f>
        <v/>
      </c>
      <c r="Q29" s="108">
        <f>VLOOKUP(I29,Análisis!B:AN,16,0)</f>
        <v/>
      </c>
      <c r="R29" s="112">
        <f>IF(VLOOKUP(I29,Análisis!B:AN,27,0)=0,"Sin cambios",VLOOKUP(I29,Análisis!B:AN,27,0))</f>
        <v/>
      </c>
      <c r="S29" s="110">
        <f>VLOOKUP(I29,Análisis!B:AN,17,0)</f>
        <v/>
      </c>
      <c r="T29" s="109">
        <f>VLOOKUP(I29,Análisis!B:AN,18,0)</f>
        <v/>
      </c>
      <c r="U29" s="110">
        <f>VLOOKUP(I29,Análisis!B:AN,19,0)</f>
        <v/>
      </c>
      <c r="V29" s="109">
        <f>VLOOKUP(I29,Análisis!B:AN,20,0)</f>
        <v/>
      </c>
      <c r="W29" s="113">
        <f>VLOOKUP(I29,Análisis!B:AN,21,0)</f>
        <v/>
      </c>
      <c r="X29" s="112">
        <f>VLOOKUP(I29,Análisis!B:AN,28,0)</f>
        <v/>
      </c>
      <c r="Y29" s="112">
        <f>IF(VLOOKUP(I29,Análisis!B:AN,39,0)=0,"Sin cambios",VLOOKUP(I29,Análisis!B:AN,39,0))</f>
        <v/>
      </c>
      <c r="Z29" s="110">
        <f>VLOOKUP(I29,Análisis!B:AN,29,0)</f>
        <v/>
      </c>
      <c r="AA29" s="109">
        <f>VLOOKUP(I29,Análisis!B:AN,30,0)</f>
        <v/>
      </c>
      <c r="AB29" s="110">
        <f>VLOOKUP(I29,Análisis!B:AN,31,0)</f>
        <v/>
      </c>
      <c r="AC29" s="109">
        <f>VLOOKUP(I29,Análisis!B:AN,32,0)</f>
        <v/>
      </c>
      <c r="AD29" s="113">
        <f>VLOOKUP(I29,Análisis!B:AN,33,0)</f>
        <v/>
      </c>
      <c r="AE29" s="71">
        <f>+LEFT(AG29,2)</f>
        <v/>
      </c>
      <c r="AF29" s="15" t="s">
        <v>104</v>
      </c>
      <c r="AG29" s="16" t="s">
        <v>145</v>
      </c>
      <c r="AH29" s="114">
        <f>VLOOKUP(AF29,Análisis!$B:$AN,4,0)</f>
        <v/>
      </c>
      <c r="AI29" s="102">
        <f>IF(VLOOKUP(AF29,Análisis!$B:$AN,15,0)="","Sin cambios",VLOOKUP(AF29,Análisis!$B:$AN,15,0))</f>
        <v/>
      </c>
      <c r="AJ29" s="115">
        <f>VLOOKUP(AF29,Análisis!$B:$AN,5,0)</f>
        <v/>
      </c>
      <c r="AK29" s="116">
        <f>VLOOKUP(AF29,Análisis!$B:$AN,6,0)</f>
        <v/>
      </c>
      <c r="AL29" s="115">
        <f>VLOOKUP(AF29,Análisis!$B:$AN,7,0)</f>
        <v/>
      </c>
      <c r="AM29" s="116">
        <f>VLOOKUP(AF29,Análisis!$B:$AN,8,0)</f>
        <v/>
      </c>
      <c r="AN29" s="117">
        <f>VLOOKUP(AF29,Análisis!$B:$AN,9,0)</f>
        <v/>
      </c>
      <c r="AO29" s="114">
        <f>VLOOKUP(AF29,Análisis!$B:$AN,16,0)</f>
        <v/>
      </c>
      <c r="AP29" s="102">
        <f>IF(VLOOKUP(AF29,Análisis!$B:$AN,27,0)="","Sin cambios",VLOOKUP(AF29,Análisis!$B:$AN,27,0))</f>
        <v/>
      </c>
      <c r="AQ29" s="115">
        <f>VLOOKUP(AF29,Análisis!$B:$AN,17,0)</f>
        <v/>
      </c>
      <c r="AR29" s="116">
        <f>VLOOKUP(AF29,Análisis!$B:$AN,18,0)</f>
        <v/>
      </c>
      <c r="AS29" s="115">
        <f>VLOOKUP(AF29,Análisis!$B:$AN,19,0)</f>
        <v/>
      </c>
      <c r="AT29" s="116">
        <f>VLOOKUP(AF29,Análisis!$B:$AN,20,0)</f>
        <v/>
      </c>
      <c r="AU29" s="117">
        <f>VLOOKUP(AF29,Análisis!$B:$AN,21,0)</f>
        <v/>
      </c>
      <c r="AV29" s="114">
        <f>VLOOKUP(AF29,Análisis!$B:$AN,28,0)</f>
        <v/>
      </c>
      <c r="AW29" s="102">
        <f>IF(VLOOKUP(AF29,Análisis!$B:$AN,39,0)="","Sin cambios",VLOOKUP(AF29,Análisis!$B:$AN,39,0))</f>
        <v/>
      </c>
      <c r="AX29" s="115">
        <f>VLOOKUP(AF29,Análisis!$B:$AN,29,0)</f>
        <v/>
      </c>
      <c r="AY29" s="116">
        <f>VLOOKUP(AF29,Análisis!$B:$AN,30,0)</f>
        <v/>
      </c>
      <c r="AZ29" s="115">
        <f>VLOOKUP(AF29,Análisis!$B:$AN,31,0)</f>
        <v/>
      </c>
      <c r="BA29" s="116">
        <f>VLOOKUP(AF29,Análisis!$B:$AN,32,0)</f>
        <v/>
      </c>
      <c r="BB29" s="117">
        <f>VLOOKUP(AF29,Análisis!$B:$AN,33,0)</f>
        <v/>
      </c>
      <c r="BE29" s="28" t="s">
        <v>91</v>
      </c>
      <c r="BF29" s="187" t="s">
        <v>174</v>
      </c>
      <c r="BH29" s="105">
        <f>IFERROR(VLOOKUP(BE29,$AF:$BB,3,0),0)</f>
        <v/>
      </c>
      <c r="BI29" s="29">
        <f>IFERROR(VLOOKUP(BE29,$AF:$BB,5,0),0)</f>
        <v/>
      </c>
      <c r="BJ29" s="106">
        <f>IFERROR(VLOOKUP(BE29,$AF:$BB,6,0),0)</f>
        <v/>
      </c>
      <c r="BK29" s="25">
        <f>IFERROR(VLOOKUP(BE29,$AF:$BB,7,0),0)</f>
        <v/>
      </c>
      <c r="BL29" s="107">
        <f>IFERROR(VLOOKUP(BE29,$AF:$BB,8,0),0)</f>
        <v/>
      </c>
      <c r="BM29" s="25">
        <f>IFERROR(VLOOKUP(BE29,$AF:$BB,9,0),0)</f>
        <v/>
      </c>
      <c r="BN29" s="105">
        <f>IFERROR(VLOOKUP(BE29,$AF:$BB,10,0),0)</f>
        <v/>
      </c>
      <c r="BO29" s="29">
        <f>IFERROR(VLOOKUP(BE29,$AF:$BB,12,0),0)</f>
        <v/>
      </c>
      <c r="BP29" s="106">
        <f>IFERROR(VLOOKUP(BE29,$AF:$BB,13,0),0)</f>
        <v/>
      </c>
      <c r="BQ29" s="25">
        <f>IFERROR(VLOOKUP(BE29,$AF:$BB,14,0),0)</f>
        <v/>
      </c>
      <c r="BR29" s="107">
        <f>IFERROR(VLOOKUP(BE29,$AF:$BB,15,0),0)</f>
        <v/>
      </c>
      <c r="BS29" s="25">
        <f>IFERROR(VLOOKUP(BE29,$AF:$BB,16,0),0)</f>
        <v/>
      </c>
      <c r="BT29" s="105">
        <f>IFERROR(VLOOKUP(BE29,$AF:$BB,17,0),0)</f>
        <v/>
      </c>
      <c r="BU29" s="29">
        <f>IFERROR(VLOOKUP(BE29,$AF:$BB,19,0),0)</f>
        <v/>
      </c>
      <c r="BV29" s="106">
        <f>IFERROR(VLOOKUP(BE29,$AF:$BB,20,0),0)</f>
        <v/>
      </c>
      <c r="BW29" s="25">
        <f>IFERROR(VLOOKUP(BE29,$AF:$BB,21,0),0)</f>
        <v/>
      </c>
      <c r="BX29" s="107">
        <f>IFERROR(VLOOKUP(BE29,$AF:$BB,22,0),0)</f>
        <v/>
      </c>
      <c r="BY29" s="25">
        <f>IFERROR(VLOOKUP(BE29,$AF:$BB,23,0),0)</f>
        <v/>
      </c>
    </row>
    <row customHeight="1" ht="15.75" r="30" s="172" spans="1:77" thickBot="1">
      <c r="B30" s="9" t="n">
        <v>316</v>
      </c>
      <c r="C30" s="9" t="s">
        <v>59</v>
      </c>
      <c r="D30" s="14">
        <f>IF(VLOOKUP(Resumen!C30,Análisis!B:AN,15,0)="","Sin cambios",VLOOKUP(Resumen!C30,Análisis!B:AN,15,0))</f>
        <v/>
      </c>
      <c r="E30" s="14">
        <f>IF(VLOOKUP(Resumen!C30,Análisis!B:AN,27,0)="","Sin cambios",VLOOKUP(Resumen!C30,Análisis!B:AN,27,0))</f>
        <v/>
      </c>
      <c r="F30" s="14">
        <f>IF(VLOOKUP(Resumen!C30,Análisis!B:AN,39,0)="","Sin cambios",VLOOKUP(Resumen!C30,Análisis!B:AN,39,0))</f>
        <v/>
      </c>
      <c r="G30" s="14">
        <f>IF(AND(D30="Sin cambios",E30="Sin cambios",F30="Sin cambios")=TRUE,"No","Sí")</f>
        <v/>
      </c>
      <c r="I30" s="11">
        <f>#REF!</f>
        <v/>
      </c>
      <c r="J30" s="108">
        <f>VLOOKUP(I30,Análisis!B:AN,4,0)</f>
        <v/>
      </c>
      <c r="K30" s="109">
        <f>IF(VLOOKUP(I30,Análisis!B:AN,15,0)=0,"Sin cambios",VLOOKUP(I30,Análisis!B:AN,15,0))</f>
        <v/>
      </c>
      <c r="L30" s="110">
        <f>VLOOKUP(I30,Análisis!B:AN,5,0)</f>
        <v/>
      </c>
      <c r="M30" s="109">
        <f>VLOOKUP(I30,Análisis!B:AN,6,0)</f>
        <v/>
      </c>
      <c r="N30" s="110">
        <f>VLOOKUP(I30,Análisis!B:AN,7,0)</f>
        <v/>
      </c>
      <c r="O30" s="109">
        <f>VLOOKUP(I30,Análisis!B:AN,8,0)</f>
        <v/>
      </c>
      <c r="P30" s="111">
        <f>VLOOKUP(I30,Análisis!B:AN,9,0)</f>
        <v/>
      </c>
      <c r="Q30" s="108">
        <f>VLOOKUP(I30,Análisis!B:AN,16,0)</f>
        <v/>
      </c>
      <c r="R30" s="112">
        <f>IF(VLOOKUP(I30,Análisis!B:AN,27,0)=0,"Sin cambios",VLOOKUP(I30,Análisis!B:AN,27,0))</f>
        <v/>
      </c>
      <c r="S30" s="110">
        <f>VLOOKUP(I30,Análisis!B:AN,17,0)</f>
        <v/>
      </c>
      <c r="T30" s="109">
        <f>VLOOKUP(I30,Análisis!B:AN,18,0)</f>
        <v/>
      </c>
      <c r="U30" s="110">
        <f>VLOOKUP(I30,Análisis!B:AN,19,0)</f>
        <v/>
      </c>
      <c r="V30" s="109">
        <f>VLOOKUP(I30,Análisis!B:AN,20,0)</f>
        <v/>
      </c>
      <c r="W30" s="113">
        <f>VLOOKUP(I30,Análisis!B:AN,21,0)</f>
        <v/>
      </c>
      <c r="X30" s="112">
        <f>VLOOKUP(I30,Análisis!B:AN,28,0)</f>
        <v/>
      </c>
      <c r="Y30" s="112">
        <f>IF(VLOOKUP(I30,Análisis!B:AN,39,0)=0,"Sin cambios",VLOOKUP(I30,Análisis!B:AN,39,0))</f>
        <v/>
      </c>
      <c r="Z30" s="110">
        <f>VLOOKUP(I30,Análisis!B:AN,29,0)</f>
        <v/>
      </c>
      <c r="AA30" s="109">
        <f>VLOOKUP(I30,Análisis!B:AN,30,0)</f>
        <v/>
      </c>
      <c r="AB30" s="110">
        <f>VLOOKUP(I30,Análisis!B:AN,31,0)</f>
        <v/>
      </c>
      <c r="AC30" s="109">
        <f>VLOOKUP(I30,Análisis!B:AN,32,0)</f>
        <v/>
      </c>
      <c r="AD30" s="113">
        <f>VLOOKUP(I30,Análisis!B:AN,33,0)</f>
        <v/>
      </c>
      <c r="AE30" s="71">
        <f>+LEFT(AG30,2)</f>
        <v/>
      </c>
      <c r="AF30" s="15" t="s">
        <v>98</v>
      </c>
      <c r="AG30" s="16" t="s">
        <v>145</v>
      </c>
      <c r="AH30" s="114">
        <f>VLOOKUP(AF30,Análisis!$B:$AN,4,0)</f>
        <v/>
      </c>
      <c r="AI30" s="102">
        <f>IF(VLOOKUP(AF30,Análisis!$B:$AN,15,0)="","Sin cambios",VLOOKUP(AF30,Análisis!$B:$AN,15,0))</f>
        <v/>
      </c>
      <c r="AJ30" s="115">
        <f>VLOOKUP(AF30,Análisis!$B:$AN,5,0)</f>
        <v/>
      </c>
      <c r="AK30" s="116">
        <f>VLOOKUP(AF30,Análisis!$B:$AN,6,0)</f>
        <v/>
      </c>
      <c r="AL30" s="115">
        <f>VLOOKUP(AF30,Análisis!$B:$AN,7,0)</f>
        <v/>
      </c>
      <c r="AM30" s="116">
        <f>VLOOKUP(AF30,Análisis!$B:$AN,8,0)</f>
        <v/>
      </c>
      <c r="AN30" s="117">
        <f>VLOOKUP(AF30,Análisis!$B:$AN,9,0)</f>
        <v/>
      </c>
      <c r="AO30" s="114">
        <f>VLOOKUP(AF30,Análisis!$B:$AN,16,0)</f>
        <v/>
      </c>
      <c r="AP30" s="102">
        <f>IF(VLOOKUP(AF30,Análisis!$B:$AN,27,0)="","Sin cambios",VLOOKUP(AF30,Análisis!$B:$AN,27,0))</f>
        <v/>
      </c>
      <c r="AQ30" s="115">
        <f>VLOOKUP(AF30,Análisis!$B:$AN,17,0)</f>
        <v/>
      </c>
      <c r="AR30" s="116">
        <f>VLOOKUP(AF30,Análisis!$B:$AN,18,0)</f>
        <v/>
      </c>
      <c r="AS30" s="115">
        <f>VLOOKUP(AF30,Análisis!$B:$AN,19,0)</f>
        <v/>
      </c>
      <c r="AT30" s="116">
        <f>VLOOKUP(AF30,Análisis!$B:$AN,20,0)</f>
        <v/>
      </c>
      <c r="AU30" s="117">
        <f>VLOOKUP(AF30,Análisis!$B:$AN,21,0)</f>
        <v/>
      </c>
      <c r="AV30" s="114">
        <f>VLOOKUP(AF30,Análisis!$B:$AN,28,0)</f>
        <v/>
      </c>
      <c r="AW30" s="102">
        <f>IF(VLOOKUP(AF30,Análisis!$B:$AN,39,0)="","Sin cambios",VLOOKUP(AF30,Análisis!$B:$AN,39,0))</f>
        <v/>
      </c>
      <c r="AX30" s="115">
        <f>VLOOKUP(AF30,Análisis!$B:$AN,29,0)</f>
        <v/>
      </c>
      <c r="AY30" s="116">
        <f>VLOOKUP(AF30,Análisis!$B:$AN,30,0)</f>
        <v/>
      </c>
      <c r="AZ30" s="115">
        <f>VLOOKUP(AF30,Análisis!$B:$AN,31,0)</f>
        <v/>
      </c>
      <c r="BA30" s="116">
        <f>VLOOKUP(AF30,Análisis!$B:$AN,32,0)</f>
        <v/>
      </c>
      <c r="BB30" s="117">
        <f>VLOOKUP(AF30,Análisis!$B:$AN,33,0)</f>
        <v/>
      </c>
      <c r="BE30" s="26" t="n"/>
      <c r="BF30" s="186" t="s">
        <v>175</v>
      </c>
      <c r="BH30" s="134">
        <f>AVERAGE(BH20:BH29)</f>
        <v/>
      </c>
      <c r="BI30" s="135">
        <f>AVERAGE(BI20:BI29)</f>
        <v/>
      </c>
      <c r="BJ30" s="134">
        <f>AVERAGE(BJ20:BJ29)</f>
        <v/>
      </c>
      <c r="BK30" s="136">
        <f>AVERAGE(BK20:BK29)</f>
        <v/>
      </c>
      <c r="BL30" s="137">
        <f>AVERAGE(BL20:BL29)</f>
        <v/>
      </c>
      <c r="BM30" s="136">
        <f>AVERAGE(BM20:BM29)</f>
        <v/>
      </c>
      <c r="BN30" s="134">
        <f>AVERAGE(BN20:BN29)</f>
        <v/>
      </c>
      <c r="BO30" s="135">
        <f>AVERAGE(BO20:BO29)</f>
        <v/>
      </c>
      <c r="BP30" s="134">
        <f>AVERAGE(BP20:BP29)</f>
        <v/>
      </c>
      <c r="BQ30" s="136">
        <f>AVERAGE(BQ20:BQ29)</f>
        <v/>
      </c>
      <c r="BR30" s="137">
        <f>AVERAGE(BR20:BR29)</f>
        <v/>
      </c>
      <c r="BS30" s="136">
        <f>AVERAGE(BS20:BS29)</f>
        <v/>
      </c>
      <c r="BT30" s="134">
        <f>AVERAGE(BT20:BT29)</f>
        <v/>
      </c>
      <c r="BU30" s="135">
        <f>AVERAGE(BU20:BU29)</f>
        <v/>
      </c>
      <c r="BV30" s="134">
        <f>AVERAGE(BV20:BV29)</f>
        <v/>
      </c>
      <c r="BW30" s="136">
        <f>AVERAGE(BW20:BW29)</f>
        <v/>
      </c>
      <c r="BX30" s="137">
        <f>AVERAGE(BX20:BX29)</f>
        <v/>
      </c>
      <c r="BY30" s="136">
        <f>AVERAGE(BY20:BY29)</f>
        <v/>
      </c>
    </row>
    <row customHeight="1" ht="15.75" r="31" s="172" spans="1:77" thickBot="1">
      <c r="B31" s="9" t="n">
        <v>320</v>
      </c>
      <c r="C31" s="9" t="s">
        <v>60</v>
      </c>
      <c r="D31" s="14">
        <f>IF(VLOOKUP(Resumen!C31,Análisis!B:AN,15,0)="","Sin cambios",VLOOKUP(Resumen!C31,Análisis!B:AN,15,0))</f>
        <v/>
      </c>
      <c r="E31" s="14">
        <f>IF(VLOOKUP(Resumen!C31,Análisis!B:AN,27,0)="","Sin cambios",VLOOKUP(Resumen!C31,Análisis!B:AN,27,0))</f>
        <v/>
      </c>
      <c r="F31" s="14">
        <f>IF(VLOOKUP(Resumen!C31,Análisis!B:AN,39,0)="","Sin cambios",VLOOKUP(Resumen!C31,Análisis!B:AN,39,0))</f>
        <v/>
      </c>
      <c r="G31" s="14">
        <f>IF(AND(D31="Sin cambios",E31="Sin cambios",F31="Sin cambios")=TRUE,"No","Sí")</f>
        <v/>
      </c>
      <c r="I31" s="11">
        <f>#REF!</f>
        <v/>
      </c>
      <c r="J31" s="108">
        <f>VLOOKUP(I31,Análisis!B:AN,4,0)</f>
        <v/>
      </c>
      <c r="K31" s="109">
        <f>IF(VLOOKUP(I31,Análisis!B:AN,15,0)=0,"Sin cambios",VLOOKUP(I31,Análisis!B:AN,15,0))</f>
        <v/>
      </c>
      <c r="L31" s="110">
        <f>VLOOKUP(I31,Análisis!B:AN,5,0)</f>
        <v/>
      </c>
      <c r="M31" s="109">
        <f>VLOOKUP(I31,Análisis!B:AN,6,0)</f>
        <v/>
      </c>
      <c r="N31" s="110">
        <f>VLOOKUP(I31,Análisis!B:AN,7,0)</f>
        <v/>
      </c>
      <c r="O31" s="109">
        <f>VLOOKUP(I31,Análisis!B:AN,8,0)</f>
        <v/>
      </c>
      <c r="P31" s="111">
        <f>VLOOKUP(I31,Análisis!B:AN,9,0)</f>
        <v/>
      </c>
      <c r="Q31" s="108">
        <f>VLOOKUP(I31,Análisis!B:AN,16,0)</f>
        <v/>
      </c>
      <c r="R31" s="112">
        <f>IF(VLOOKUP(I31,Análisis!B:AN,27,0)=0,"Sin cambios",VLOOKUP(I31,Análisis!B:AN,27,0))</f>
        <v/>
      </c>
      <c r="S31" s="110">
        <f>VLOOKUP(I31,Análisis!B:AN,17,0)</f>
        <v/>
      </c>
      <c r="T31" s="109">
        <f>VLOOKUP(I31,Análisis!B:AN,18,0)</f>
        <v/>
      </c>
      <c r="U31" s="110">
        <f>VLOOKUP(I31,Análisis!B:AN,19,0)</f>
        <v/>
      </c>
      <c r="V31" s="109">
        <f>VLOOKUP(I31,Análisis!B:AN,20,0)</f>
        <v/>
      </c>
      <c r="W31" s="113">
        <f>VLOOKUP(I31,Análisis!B:AN,21,0)</f>
        <v/>
      </c>
      <c r="X31" s="112">
        <f>VLOOKUP(I31,Análisis!B:AN,28,0)</f>
        <v/>
      </c>
      <c r="Y31" s="112">
        <f>IF(VLOOKUP(I31,Análisis!B:AN,39,0)=0,"Sin cambios",VLOOKUP(I31,Análisis!B:AN,39,0))</f>
        <v/>
      </c>
      <c r="Z31" s="110">
        <f>VLOOKUP(I31,Análisis!B:AN,29,0)</f>
        <v/>
      </c>
      <c r="AA31" s="109">
        <f>VLOOKUP(I31,Análisis!B:AN,30,0)</f>
        <v/>
      </c>
      <c r="AB31" s="110">
        <f>VLOOKUP(I31,Análisis!B:AN,31,0)</f>
        <v/>
      </c>
      <c r="AC31" s="109">
        <f>VLOOKUP(I31,Análisis!B:AN,32,0)</f>
        <v/>
      </c>
      <c r="AD31" s="113">
        <f>VLOOKUP(I31,Análisis!B:AN,33,0)</f>
        <v/>
      </c>
      <c r="AE31" s="71">
        <f>+LEFT(AG31,2)</f>
        <v/>
      </c>
      <c r="AF31" s="15" t="s">
        <v>84</v>
      </c>
      <c r="AG31" s="16" t="s">
        <v>145</v>
      </c>
      <c r="AH31" s="114">
        <f>VLOOKUP(AF31,Análisis!$B:$AN,4,0)</f>
        <v/>
      </c>
      <c r="AI31" s="102">
        <f>IF(VLOOKUP(AF31,Análisis!$B:$AN,15,0)="","Sin cambios",VLOOKUP(AF31,Análisis!$B:$AN,15,0))</f>
        <v/>
      </c>
      <c r="AJ31" s="115">
        <f>VLOOKUP(AF31,Análisis!$B:$AN,5,0)</f>
        <v/>
      </c>
      <c r="AK31" s="116">
        <f>VLOOKUP(AF31,Análisis!$B:$AN,6,0)</f>
        <v/>
      </c>
      <c r="AL31" s="115">
        <f>VLOOKUP(AF31,Análisis!$B:$AN,7,0)</f>
        <v/>
      </c>
      <c r="AM31" s="116">
        <f>VLOOKUP(AF31,Análisis!$B:$AN,8,0)</f>
        <v/>
      </c>
      <c r="AN31" s="117">
        <f>VLOOKUP(AF31,Análisis!$B:$AN,9,0)</f>
        <v/>
      </c>
      <c r="AO31" s="114">
        <f>VLOOKUP(AF31,Análisis!$B:$AN,16,0)</f>
        <v/>
      </c>
      <c r="AP31" s="102">
        <f>IF(VLOOKUP(AF31,Análisis!$B:$AN,27,0)="","Sin cambios",VLOOKUP(AF31,Análisis!$B:$AN,27,0))</f>
        <v/>
      </c>
      <c r="AQ31" s="115">
        <f>VLOOKUP(AF31,Análisis!$B:$AN,17,0)</f>
        <v/>
      </c>
      <c r="AR31" s="116">
        <f>VLOOKUP(AF31,Análisis!$B:$AN,18,0)</f>
        <v/>
      </c>
      <c r="AS31" s="115">
        <f>VLOOKUP(AF31,Análisis!$B:$AN,19,0)</f>
        <v/>
      </c>
      <c r="AT31" s="116">
        <f>VLOOKUP(AF31,Análisis!$B:$AN,20,0)</f>
        <v/>
      </c>
      <c r="AU31" s="117">
        <f>VLOOKUP(AF31,Análisis!$B:$AN,21,0)</f>
        <v/>
      </c>
      <c r="AV31" s="114">
        <f>VLOOKUP(AF31,Análisis!$B:$AN,28,0)</f>
        <v/>
      </c>
      <c r="AW31" s="102">
        <f>IF(VLOOKUP(AF31,Análisis!$B:$AN,39,0)="","Sin cambios",VLOOKUP(AF31,Análisis!$B:$AN,39,0))</f>
        <v/>
      </c>
      <c r="AX31" s="115">
        <f>VLOOKUP(AF31,Análisis!$B:$AN,29,0)</f>
        <v/>
      </c>
      <c r="AY31" s="116">
        <f>VLOOKUP(AF31,Análisis!$B:$AN,30,0)</f>
        <v/>
      </c>
      <c r="AZ31" s="115">
        <f>VLOOKUP(AF31,Análisis!$B:$AN,31,0)</f>
        <v/>
      </c>
      <c r="BA31" s="116">
        <f>VLOOKUP(AF31,Análisis!$B:$AN,32,0)</f>
        <v/>
      </c>
      <c r="BB31" s="117">
        <f>VLOOKUP(AF31,Análisis!$B:$AN,33,0)</f>
        <v/>
      </c>
      <c r="BE31" s="28" t="s">
        <v>96</v>
      </c>
      <c r="BF31" s="184" t="s">
        <v>176</v>
      </c>
      <c r="BH31" s="105">
        <f>IFERROR(VLOOKUP(BE31,$AF:$BB,3,0),0)</f>
        <v/>
      </c>
      <c r="BI31" s="29">
        <f>IFERROR(VLOOKUP(BE31,$AF:$BB,5,0),0)</f>
        <v/>
      </c>
      <c r="BJ31" s="106">
        <f>IFERROR(VLOOKUP(BE31,$AF:$BB,6,0),0)</f>
        <v/>
      </c>
      <c r="BK31" s="25">
        <f>IFERROR(VLOOKUP(BE31,$AF:$BB,7,0),0)</f>
        <v/>
      </c>
      <c r="BL31" s="107">
        <f>IFERROR(VLOOKUP(BE31,$AF:$BB,8,0),0)</f>
        <v/>
      </c>
      <c r="BM31" s="25">
        <f>IFERROR(VLOOKUP(BE31,$AF:$BB,9,0),0)</f>
        <v/>
      </c>
      <c r="BN31" s="105">
        <f>IFERROR(VLOOKUP(BE31,$AF:$BB,10,0),0)</f>
        <v/>
      </c>
      <c r="BO31" s="29">
        <f>IFERROR(VLOOKUP(BE31,$AF:$BB,12,0),0)</f>
        <v/>
      </c>
      <c r="BP31" s="106">
        <f>IFERROR(VLOOKUP(BE31,$AF:$BB,13,0),0)</f>
        <v/>
      </c>
      <c r="BQ31" s="25">
        <f>IFERROR(VLOOKUP(BE31,$AF:$BB,14,0),0)</f>
        <v/>
      </c>
      <c r="BR31" s="107">
        <f>IFERROR(VLOOKUP(BE31,$AF:$BB,15,0),0)</f>
        <v/>
      </c>
      <c r="BS31" s="25">
        <f>IFERROR(VLOOKUP(BE31,$AF:$BB,16,0),0)</f>
        <v/>
      </c>
      <c r="BT31" s="105">
        <f>IFERROR(VLOOKUP(BE31,$AF:$BB,17,0),0)</f>
        <v/>
      </c>
      <c r="BU31" s="29">
        <f>IFERROR(VLOOKUP(BE31,$AF:$BB,19,0),0)</f>
        <v/>
      </c>
      <c r="BV31" s="106">
        <f>IFERROR(VLOOKUP(BE31,$AF:$BB,20,0),0)</f>
        <v/>
      </c>
      <c r="BW31" s="25">
        <f>IFERROR(VLOOKUP(BE31,$AF:$BB,21,0),0)</f>
        <v/>
      </c>
      <c r="BX31" s="107">
        <f>IFERROR(VLOOKUP(BE31,$AF:$BB,22,0),0)</f>
        <v/>
      </c>
      <c r="BY31" s="25">
        <f>IFERROR(VLOOKUP(BE31,$AF:$BB,23,0),0)</f>
        <v/>
      </c>
    </row>
    <row customHeight="1" ht="15.75" r="32" s="172" spans="1:77" thickBot="1">
      <c r="B32" s="9" t="n">
        <v>331</v>
      </c>
      <c r="C32" s="9" t="s">
        <v>61</v>
      </c>
      <c r="D32" s="14">
        <f>IF(VLOOKUP(Resumen!C32,Análisis!B:AN,15,0)="","Sin cambios",VLOOKUP(Resumen!C32,Análisis!B:AN,15,0))</f>
        <v/>
      </c>
      <c r="E32" s="14">
        <f>IF(VLOOKUP(Resumen!C32,Análisis!B:AN,27,0)="","Sin cambios",VLOOKUP(Resumen!C32,Análisis!B:AN,27,0))</f>
        <v/>
      </c>
      <c r="F32" s="14">
        <f>IF(VLOOKUP(Resumen!C32,Análisis!B:AN,39,0)="","Sin cambios",VLOOKUP(Resumen!C32,Análisis!B:AN,39,0))</f>
        <v/>
      </c>
      <c r="G32" s="14">
        <f>IF(AND(D32="Sin cambios",E32="Sin cambios",F32="Sin cambios")=TRUE,"No","Sí")</f>
        <v/>
      </c>
      <c r="I32" s="11">
        <f>#REF!</f>
        <v/>
      </c>
      <c r="J32" s="108">
        <f>VLOOKUP(I32,Análisis!B:AN,4,0)</f>
        <v/>
      </c>
      <c r="K32" s="109">
        <f>IF(VLOOKUP(I32,Análisis!B:AN,15,0)=0,"Sin cambios",VLOOKUP(I32,Análisis!B:AN,15,0))</f>
        <v/>
      </c>
      <c r="L32" s="110">
        <f>VLOOKUP(I32,Análisis!B:AN,5,0)</f>
        <v/>
      </c>
      <c r="M32" s="109">
        <f>VLOOKUP(I32,Análisis!B:AN,6,0)</f>
        <v/>
      </c>
      <c r="N32" s="110">
        <f>VLOOKUP(I32,Análisis!B:AN,7,0)</f>
        <v/>
      </c>
      <c r="O32" s="109">
        <f>VLOOKUP(I32,Análisis!B:AN,8,0)</f>
        <v/>
      </c>
      <c r="P32" s="111">
        <f>VLOOKUP(I32,Análisis!B:AN,9,0)</f>
        <v/>
      </c>
      <c r="Q32" s="108">
        <f>VLOOKUP(I32,Análisis!B:AN,16,0)</f>
        <v/>
      </c>
      <c r="R32" s="112">
        <f>IF(VLOOKUP(I32,Análisis!B:AN,27,0)=0,"Sin cambios",VLOOKUP(I32,Análisis!B:AN,27,0))</f>
        <v/>
      </c>
      <c r="S32" s="110">
        <f>VLOOKUP(I32,Análisis!B:AN,17,0)</f>
        <v/>
      </c>
      <c r="T32" s="109">
        <f>VLOOKUP(I32,Análisis!B:AN,18,0)</f>
        <v/>
      </c>
      <c r="U32" s="110">
        <f>VLOOKUP(I32,Análisis!B:AN,19,0)</f>
        <v/>
      </c>
      <c r="V32" s="109">
        <f>VLOOKUP(I32,Análisis!B:AN,20,0)</f>
        <v/>
      </c>
      <c r="W32" s="113">
        <f>VLOOKUP(I32,Análisis!B:AN,21,0)</f>
        <v/>
      </c>
      <c r="X32" s="112">
        <f>VLOOKUP(I32,Análisis!B:AN,28,0)</f>
        <v/>
      </c>
      <c r="Y32" s="112">
        <f>IF(VLOOKUP(I32,Análisis!B:AN,39,0)=0,"Sin cambios",VLOOKUP(I32,Análisis!B:AN,39,0))</f>
        <v/>
      </c>
      <c r="Z32" s="110">
        <f>VLOOKUP(I32,Análisis!B:AN,29,0)</f>
        <v/>
      </c>
      <c r="AA32" s="109">
        <f>VLOOKUP(I32,Análisis!B:AN,30,0)</f>
        <v/>
      </c>
      <c r="AB32" s="110">
        <f>VLOOKUP(I32,Análisis!B:AN,31,0)</f>
        <v/>
      </c>
      <c r="AC32" s="109">
        <f>VLOOKUP(I32,Análisis!B:AN,32,0)</f>
        <v/>
      </c>
      <c r="AD32" s="113">
        <f>VLOOKUP(I32,Análisis!B:AN,33,0)</f>
        <v/>
      </c>
      <c r="AE32" s="71">
        <f>+LEFT(AG32,2)</f>
        <v/>
      </c>
      <c r="AF32" s="15" t="s">
        <v>59</v>
      </c>
      <c r="AG32" s="16" t="s">
        <v>44</v>
      </c>
      <c r="AH32" s="114">
        <f>VLOOKUP(AF32,Análisis!$B:$AN,4,0)</f>
        <v/>
      </c>
      <c r="AI32" s="102">
        <f>IF(VLOOKUP(AF32,Análisis!$B:$AN,15,0)="","Sin cambios",VLOOKUP(AF32,Análisis!$B:$AN,15,0))</f>
        <v/>
      </c>
      <c r="AJ32" s="115">
        <f>VLOOKUP(AF32,Análisis!$B:$AN,5,0)</f>
        <v/>
      </c>
      <c r="AK32" s="116">
        <f>VLOOKUP(AF32,Análisis!$B:$AN,6,0)</f>
        <v/>
      </c>
      <c r="AL32" s="115">
        <f>VLOOKUP(AF32,Análisis!$B:$AN,7,0)</f>
        <v/>
      </c>
      <c r="AM32" s="116">
        <f>VLOOKUP(AF32,Análisis!$B:$AN,8,0)</f>
        <v/>
      </c>
      <c r="AN32" s="117">
        <f>VLOOKUP(AF32,Análisis!$B:$AN,9,0)</f>
        <v/>
      </c>
      <c r="AO32" s="114">
        <f>VLOOKUP(AF32,Análisis!$B:$AN,16,0)</f>
        <v/>
      </c>
      <c r="AP32" s="102">
        <f>IF(VLOOKUP(AF32,Análisis!$B:$AN,27,0)="","Sin cambios",VLOOKUP(AF32,Análisis!$B:$AN,27,0))</f>
        <v/>
      </c>
      <c r="AQ32" s="115">
        <f>VLOOKUP(AF32,Análisis!$B:$AN,17,0)</f>
        <v/>
      </c>
      <c r="AR32" s="116">
        <f>VLOOKUP(AF32,Análisis!$B:$AN,18,0)</f>
        <v/>
      </c>
      <c r="AS32" s="115">
        <f>VLOOKUP(AF32,Análisis!$B:$AN,19,0)</f>
        <v/>
      </c>
      <c r="AT32" s="116">
        <f>VLOOKUP(AF32,Análisis!$B:$AN,20,0)</f>
        <v/>
      </c>
      <c r="AU32" s="117">
        <f>VLOOKUP(AF32,Análisis!$B:$AN,21,0)</f>
        <v/>
      </c>
      <c r="AV32" s="114">
        <f>VLOOKUP(AF32,Análisis!$B:$AN,28,0)</f>
        <v/>
      </c>
      <c r="AW32" s="102">
        <f>IF(VLOOKUP(AF32,Análisis!$B:$AN,39,0)="","Sin cambios",VLOOKUP(AF32,Análisis!$B:$AN,39,0))</f>
        <v/>
      </c>
      <c r="AX32" s="115">
        <f>VLOOKUP(AF32,Análisis!$B:$AN,29,0)</f>
        <v/>
      </c>
      <c r="AY32" s="116">
        <f>VLOOKUP(AF32,Análisis!$B:$AN,30,0)</f>
        <v/>
      </c>
      <c r="AZ32" s="115">
        <f>VLOOKUP(AF32,Análisis!$B:$AN,31,0)</f>
        <v/>
      </c>
      <c r="BA32" s="116">
        <f>VLOOKUP(AF32,Análisis!$B:$AN,32,0)</f>
        <v/>
      </c>
      <c r="BB32" s="117">
        <f>VLOOKUP(AF32,Análisis!$B:$AN,33,0)</f>
        <v/>
      </c>
      <c r="BE32" s="28" t="s">
        <v>105</v>
      </c>
      <c r="BF32" s="184" t="s">
        <v>177</v>
      </c>
      <c r="BH32" s="105">
        <f>IFERROR(VLOOKUP(BE32,$AF:$BB,3,0),0)</f>
        <v/>
      </c>
      <c r="BI32" s="29">
        <f>IFERROR(VLOOKUP(BE32,$AF:$BB,5,0),0)</f>
        <v/>
      </c>
      <c r="BJ32" s="106">
        <f>IFERROR(VLOOKUP(BE32,$AF:$BB,6,0),0)</f>
        <v/>
      </c>
      <c r="BK32" s="25">
        <f>IFERROR(VLOOKUP(BE32,$AF:$BB,7,0),0)</f>
        <v/>
      </c>
      <c r="BL32" s="107">
        <f>IFERROR(VLOOKUP(BE32,$AF:$BB,8,0),0)</f>
        <v/>
      </c>
      <c r="BM32" s="25">
        <f>IFERROR(VLOOKUP(BE32,$AF:$BB,9,0),0)</f>
        <v/>
      </c>
      <c r="BN32" s="105">
        <f>IFERROR(VLOOKUP(BE32,$AF:$BB,10,0),0)</f>
        <v/>
      </c>
      <c r="BO32" s="29">
        <f>IFERROR(VLOOKUP(BE32,$AF:$BB,12,0),0)</f>
        <v/>
      </c>
      <c r="BP32" s="106">
        <f>IFERROR(VLOOKUP(BE32,$AF:$BB,13,0),0)</f>
        <v/>
      </c>
      <c r="BQ32" s="25">
        <f>IFERROR(VLOOKUP(BE32,$AF:$BB,14,0),0)</f>
        <v/>
      </c>
      <c r="BR32" s="107">
        <f>IFERROR(VLOOKUP(BE32,$AF:$BB,15,0),0)</f>
        <v/>
      </c>
      <c r="BS32" s="25">
        <f>IFERROR(VLOOKUP(BE32,$AF:$BB,16,0),0)</f>
        <v/>
      </c>
      <c r="BT32" s="105">
        <f>IFERROR(VLOOKUP(BE32,$AF:$BB,17,0),0)</f>
        <v/>
      </c>
      <c r="BU32" s="29">
        <f>IFERROR(VLOOKUP(BE32,$AF:$BB,19,0),0)</f>
        <v/>
      </c>
      <c r="BV32" s="106">
        <f>IFERROR(VLOOKUP(BE32,$AF:$BB,20,0),0)</f>
        <v/>
      </c>
      <c r="BW32" s="25">
        <f>IFERROR(VLOOKUP(BE32,$AF:$BB,21,0),0)</f>
        <v/>
      </c>
      <c r="BX32" s="107">
        <f>IFERROR(VLOOKUP(BE32,$AF:$BB,22,0),0)</f>
        <v/>
      </c>
      <c r="BY32" s="25">
        <f>IFERROR(VLOOKUP(BE32,$AF:$BB,23,0),0)</f>
        <v/>
      </c>
    </row>
    <row customHeight="1" ht="15.75" r="33" s="172" spans="1:77" thickBot="1">
      <c r="B33" s="9" t="n">
        <v>334</v>
      </c>
      <c r="C33" s="9" t="s">
        <v>64</v>
      </c>
      <c r="D33" s="14">
        <f>IF(VLOOKUP(Resumen!C33,Análisis!B:AN,15,0)="","Sin cambios",VLOOKUP(Resumen!C33,Análisis!B:AN,15,0))</f>
        <v/>
      </c>
      <c r="E33" s="14">
        <f>IF(VLOOKUP(Resumen!C33,Análisis!B:AN,27,0)="","Sin cambios",VLOOKUP(Resumen!C33,Análisis!B:AN,27,0))</f>
        <v/>
      </c>
      <c r="F33" s="14">
        <f>IF(VLOOKUP(Resumen!C33,Análisis!B:AN,39,0)="","Sin cambios",VLOOKUP(Resumen!C33,Análisis!B:AN,39,0))</f>
        <v/>
      </c>
      <c r="G33" s="14">
        <f>IF(AND(D33="Sin cambios",E33="Sin cambios",F33="Sin cambios")=TRUE,"No","Sí")</f>
        <v/>
      </c>
      <c r="I33" s="11">
        <f>#REF!</f>
        <v/>
      </c>
      <c r="J33" s="108">
        <f>VLOOKUP(I33,Análisis!B:AN,4,0)</f>
        <v/>
      </c>
      <c r="K33" s="109">
        <f>IF(VLOOKUP(I33,Análisis!B:AN,15,0)=0,"Sin cambios",VLOOKUP(I33,Análisis!B:AN,15,0))</f>
        <v/>
      </c>
      <c r="L33" s="110">
        <f>VLOOKUP(I33,Análisis!B:AN,5,0)</f>
        <v/>
      </c>
      <c r="M33" s="109">
        <f>VLOOKUP(I33,Análisis!B:AN,6,0)</f>
        <v/>
      </c>
      <c r="N33" s="110">
        <f>VLOOKUP(I33,Análisis!B:AN,7,0)</f>
        <v/>
      </c>
      <c r="O33" s="109">
        <f>VLOOKUP(I33,Análisis!B:AN,8,0)</f>
        <v/>
      </c>
      <c r="P33" s="111">
        <f>VLOOKUP(I33,Análisis!B:AN,9,0)</f>
        <v/>
      </c>
      <c r="Q33" s="108">
        <f>VLOOKUP(I33,Análisis!B:AN,16,0)</f>
        <v/>
      </c>
      <c r="R33" s="112">
        <f>IF(VLOOKUP(I33,Análisis!B:AN,27,0)=0,"Sin cambios",VLOOKUP(I33,Análisis!B:AN,27,0))</f>
        <v/>
      </c>
      <c r="S33" s="110">
        <f>VLOOKUP(I33,Análisis!B:AN,17,0)</f>
        <v/>
      </c>
      <c r="T33" s="109">
        <f>VLOOKUP(I33,Análisis!B:AN,18,0)</f>
        <v/>
      </c>
      <c r="U33" s="110">
        <f>VLOOKUP(I33,Análisis!B:AN,19,0)</f>
        <v/>
      </c>
      <c r="V33" s="109">
        <f>VLOOKUP(I33,Análisis!B:AN,20,0)</f>
        <v/>
      </c>
      <c r="W33" s="113">
        <f>VLOOKUP(I33,Análisis!B:AN,21,0)</f>
        <v/>
      </c>
      <c r="X33" s="112">
        <f>VLOOKUP(I33,Análisis!B:AN,28,0)</f>
        <v/>
      </c>
      <c r="Y33" s="112">
        <f>IF(VLOOKUP(I33,Análisis!B:AN,39,0)=0,"Sin cambios",VLOOKUP(I33,Análisis!B:AN,39,0))</f>
        <v/>
      </c>
      <c r="Z33" s="110">
        <f>VLOOKUP(I33,Análisis!B:AN,29,0)</f>
        <v/>
      </c>
      <c r="AA33" s="109">
        <f>VLOOKUP(I33,Análisis!B:AN,30,0)</f>
        <v/>
      </c>
      <c r="AB33" s="110">
        <f>VLOOKUP(I33,Análisis!B:AN,31,0)</f>
        <v/>
      </c>
      <c r="AC33" s="109">
        <f>VLOOKUP(I33,Análisis!B:AN,32,0)</f>
        <v/>
      </c>
      <c r="AD33" s="113">
        <f>VLOOKUP(I33,Análisis!B:AN,33,0)</f>
        <v/>
      </c>
      <c r="AE33" s="71">
        <f>+LEFT(AG33,2)</f>
        <v/>
      </c>
      <c r="AF33" s="15" t="s">
        <v>70</v>
      </c>
      <c r="AG33" s="16" t="s">
        <v>27</v>
      </c>
      <c r="AH33" s="114">
        <f>VLOOKUP(AF33,Análisis!$B:$AN,4,0)</f>
        <v/>
      </c>
      <c r="AI33" s="102">
        <f>IF(VLOOKUP(AF33,Análisis!$B:$AN,15,0)="","Sin cambios",VLOOKUP(AF33,Análisis!$B:$AN,15,0))</f>
        <v/>
      </c>
      <c r="AJ33" s="115">
        <f>VLOOKUP(AF33,Análisis!$B:$AN,5,0)</f>
        <v/>
      </c>
      <c r="AK33" s="116">
        <f>VLOOKUP(AF33,Análisis!$B:$AN,6,0)</f>
        <v/>
      </c>
      <c r="AL33" s="115">
        <f>VLOOKUP(AF33,Análisis!$B:$AN,7,0)</f>
        <v/>
      </c>
      <c r="AM33" s="116">
        <f>VLOOKUP(AF33,Análisis!$B:$AN,8,0)</f>
        <v/>
      </c>
      <c r="AN33" s="117">
        <f>VLOOKUP(AF33,Análisis!$B:$AN,9,0)</f>
        <v/>
      </c>
      <c r="AO33" s="114">
        <f>VLOOKUP(AF33,Análisis!$B:$AN,16,0)</f>
        <v/>
      </c>
      <c r="AP33" s="102">
        <f>IF(VLOOKUP(AF33,Análisis!$B:$AN,27,0)="","Sin cambios",VLOOKUP(AF33,Análisis!$B:$AN,27,0))</f>
        <v/>
      </c>
      <c r="AQ33" s="115">
        <f>VLOOKUP(AF33,Análisis!$B:$AN,17,0)</f>
        <v/>
      </c>
      <c r="AR33" s="116">
        <f>VLOOKUP(AF33,Análisis!$B:$AN,18,0)</f>
        <v/>
      </c>
      <c r="AS33" s="115">
        <f>VLOOKUP(AF33,Análisis!$B:$AN,19,0)</f>
        <v/>
      </c>
      <c r="AT33" s="116">
        <f>VLOOKUP(AF33,Análisis!$B:$AN,20,0)</f>
        <v/>
      </c>
      <c r="AU33" s="117">
        <f>VLOOKUP(AF33,Análisis!$B:$AN,21,0)</f>
        <v/>
      </c>
      <c r="AV33" s="114">
        <f>VLOOKUP(AF33,Análisis!$B:$AN,28,0)</f>
        <v/>
      </c>
      <c r="AW33" s="102">
        <f>IF(VLOOKUP(AF33,Análisis!$B:$AN,39,0)="","Sin cambios",VLOOKUP(AF33,Análisis!$B:$AN,39,0))</f>
        <v/>
      </c>
      <c r="AX33" s="115">
        <f>VLOOKUP(AF33,Análisis!$B:$AN,29,0)</f>
        <v/>
      </c>
      <c r="AY33" s="116">
        <f>VLOOKUP(AF33,Análisis!$B:$AN,30,0)</f>
        <v/>
      </c>
      <c r="AZ33" s="115">
        <f>VLOOKUP(AF33,Análisis!$B:$AN,31,0)</f>
        <v/>
      </c>
      <c r="BA33" s="116">
        <f>VLOOKUP(AF33,Análisis!$B:$AN,32,0)</f>
        <v/>
      </c>
      <c r="BB33" s="117">
        <f>VLOOKUP(AF33,Análisis!$B:$AN,33,0)</f>
        <v/>
      </c>
      <c r="BE33" s="28" t="s">
        <v>78</v>
      </c>
      <c r="BF33" s="184" t="s">
        <v>178</v>
      </c>
      <c r="BH33" s="105">
        <f>IFERROR(VLOOKUP(BE33,$AF:$BB,3,0),0)</f>
        <v/>
      </c>
      <c r="BI33" s="29">
        <f>IFERROR(VLOOKUP(BE33,$AF:$BB,5,0),0)</f>
        <v/>
      </c>
      <c r="BJ33" s="106">
        <f>IFERROR(VLOOKUP(BE33,$AF:$BB,6,0),0)</f>
        <v/>
      </c>
      <c r="BK33" s="25">
        <f>IFERROR(VLOOKUP(BE33,$AF:$BB,7,0),0)</f>
        <v/>
      </c>
      <c r="BL33" s="107">
        <f>IFERROR(VLOOKUP(BE33,$AF:$BB,8,0),0)</f>
        <v/>
      </c>
      <c r="BM33" s="25">
        <f>IFERROR(VLOOKUP(BE33,$AF:$BB,9,0),0)</f>
        <v/>
      </c>
      <c r="BN33" s="105">
        <f>IFERROR(VLOOKUP(BE33,$AF:$BB,10,0),0)</f>
        <v/>
      </c>
      <c r="BO33" s="29">
        <f>IFERROR(VLOOKUP(BE33,$AF:$BB,12,0),0)</f>
        <v/>
      </c>
      <c r="BP33" s="106">
        <f>IFERROR(VLOOKUP(BE33,$AF:$BB,13,0),0)</f>
        <v/>
      </c>
      <c r="BQ33" s="25">
        <f>IFERROR(VLOOKUP(BE33,$AF:$BB,14,0),0)</f>
        <v/>
      </c>
      <c r="BR33" s="107">
        <f>IFERROR(VLOOKUP(BE33,$AF:$BB,15,0),0)</f>
        <v/>
      </c>
      <c r="BS33" s="25">
        <f>IFERROR(VLOOKUP(BE33,$AF:$BB,16,0),0)</f>
        <v/>
      </c>
      <c r="BT33" s="105">
        <f>IFERROR(VLOOKUP(BE33,$AF:$BB,17,0),0)</f>
        <v/>
      </c>
      <c r="BU33" s="29">
        <f>IFERROR(VLOOKUP(BE33,$AF:$BB,19,0),0)</f>
        <v/>
      </c>
      <c r="BV33" s="106">
        <f>IFERROR(VLOOKUP(BE33,$AF:$BB,20,0),0)</f>
        <v/>
      </c>
      <c r="BW33" s="25">
        <f>IFERROR(VLOOKUP(BE33,$AF:$BB,21,0),0)</f>
        <v/>
      </c>
      <c r="BX33" s="107">
        <f>IFERROR(VLOOKUP(BE33,$AF:$BB,22,0),0)</f>
        <v/>
      </c>
      <c r="BY33" s="25">
        <f>IFERROR(VLOOKUP(BE33,$AF:$BB,23,0),0)</f>
        <v/>
      </c>
    </row>
    <row customHeight="1" ht="15.75" r="34" s="172" spans="1:77" thickBot="1">
      <c r="B34" s="9" t="n">
        <v>367</v>
      </c>
      <c r="C34" s="9" t="s">
        <v>65</v>
      </c>
      <c r="D34" s="14">
        <f>IF(VLOOKUP(Resumen!C34,Análisis!B:AN,15,0)="","Sin cambios",VLOOKUP(Resumen!C34,Análisis!B:AN,15,0))</f>
        <v/>
      </c>
      <c r="E34" s="14">
        <f>IF(VLOOKUP(Resumen!C34,Análisis!B:AN,27,0)="","Sin cambios",VLOOKUP(Resumen!C34,Análisis!B:AN,27,0))</f>
        <v/>
      </c>
      <c r="F34" s="14">
        <f>IF(VLOOKUP(Resumen!C34,Análisis!B:AN,39,0)="","Sin cambios",VLOOKUP(Resumen!C34,Análisis!B:AN,39,0))</f>
        <v/>
      </c>
      <c r="G34" s="14">
        <f>IF(AND(D34="Sin cambios",E34="Sin cambios",F34="Sin cambios")=TRUE,"No","Sí")</f>
        <v/>
      </c>
      <c r="I34" s="12">
        <f>#REF!</f>
        <v/>
      </c>
      <c r="J34" s="118">
        <f>VLOOKUP(I34,Análisis!B:AN,4,0)</f>
        <v/>
      </c>
      <c r="K34" s="119">
        <f>IF(VLOOKUP(I34,Análisis!B:AN,15,0)=0,"Sin cambios",VLOOKUP(I34,Análisis!B:AN,15,0))</f>
        <v/>
      </c>
      <c r="L34" s="120">
        <f>VLOOKUP(I34,Análisis!B:AN,5,0)</f>
        <v/>
      </c>
      <c r="M34" s="119">
        <f>VLOOKUP(I34,Análisis!B:AN,6,0)</f>
        <v/>
      </c>
      <c r="N34" s="120">
        <f>VLOOKUP(I34,Análisis!B:AN,7,0)</f>
        <v/>
      </c>
      <c r="O34" s="119">
        <f>VLOOKUP(I34,Análisis!B:AN,8,0)</f>
        <v/>
      </c>
      <c r="P34" s="121">
        <f>VLOOKUP(I34,Análisis!B:AN,9,0)</f>
        <v/>
      </c>
      <c r="Q34" s="118">
        <f>VLOOKUP(I34,Análisis!B:AN,16,0)</f>
        <v/>
      </c>
      <c r="R34" s="122">
        <f>IF(VLOOKUP(I34,Análisis!B:AN,27,0)=0,"Sin cambios",VLOOKUP(I34,Análisis!B:AN,27,0))</f>
        <v/>
      </c>
      <c r="S34" s="120">
        <f>VLOOKUP(I34,Análisis!B:AN,17,0)</f>
        <v/>
      </c>
      <c r="T34" s="119">
        <f>VLOOKUP(I34,Análisis!B:AN,18,0)</f>
        <v/>
      </c>
      <c r="U34" s="120">
        <f>VLOOKUP(I34,Análisis!B:AN,19,0)</f>
        <v/>
      </c>
      <c r="V34" s="119">
        <f>VLOOKUP(I34,Análisis!B:AN,20,0)</f>
        <v/>
      </c>
      <c r="W34" s="123">
        <f>VLOOKUP(I34,Análisis!B:AN,21,0)</f>
        <v/>
      </c>
      <c r="X34" s="122">
        <f>VLOOKUP(I34,Análisis!B:AN,28,0)</f>
        <v/>
      </c>
      <c r="Y34" s="122">
        <f>IF(VLOOKUP(I34,Análisis!B:AN,39,0)=0,"Sin cambios",VLOOKUP(I34,Análisis!B:AN,39,0))</f>
        <v/>
      </c>
      <c r="Z34" s="120">
        <f>VLOOKUP(I34,Análisis!B:AN,29,0)</f>
        <v/>
      </c>
      <c r="AA34" s="119">
        <f>VLOOKUP(I34,Análisis!B:AN,30,0)</f>
        <v/>
      </c>
      <c r="AB34" s="120">
        <f>VLOOKUP(I34,Análisis!B:AN,31,0)</f>
        <v/>
      </c>
      <c r="AC34" s="119">
        <f>VLOOKUP(I34,Análisis!B:AN,32,0)</f>
        <v/>
      </c>
      <c r="AD34" s="123">
        <f>VLOOKUP(I34,Análisis!B:AN,33,0)</f>
        <v/>
      </c>
      <c r="AE34" s="71">
        <f>+LEFT(AG34,2)</f>
        <v/>
      </c>
      <c r="AF34" s="15" t="s">
        <v>60</v>
      </c>
      <c r="AG34" s="16" t="s">
        <v>27</v>
      </c>
      <c r="AH34" s="114">
        <f>VLOOKUP(AF34,Análisis!$B:$AN,4,0)</f>
        <v/>
      </c>
      <c r="AI34" s="102">
        <f>IF(VLOOKUP(AF34,Análisis!$B:$AN,15,0)="","Sin cambios",VLOOKUP(AF34,Análisis!$B:$AN,15,0))</f>
        <v/>
      </c>
      <c r="AJ34" s="115">
        <f>VLOOKUP(AF34,Análisis!$B:$AN,5,0)</f>
        <v/>
      </c>
      <c r="AK34" s="116">
        <f>VLOOKUP(AF34,Análisis!$B:$AN,6,0)</f>
        <v/>
      </c>
      <c r="AL34" s="115">
        <f>VLOOKUP(AF34,Análisis!$B:$AN,7,0)</f>
        <v/>
      </c>
      <c r="AM34" s="116">
        <f>VLOOKUP(AF34,Análisis!$B:$AN,8,0)</f>
        <v/>
      </c>
      <c r="AN34" s="117">
        <f>VLOOKUP(AF34,Análisis!$B:$AN,9,0)</f>
        <v/>
      </c>
      <c r="AO34" s="114">
        <f>VLOOKUP(AF34,Análisis!$B:$AN,16,0)</f>
        <v/>
      </c>
      <c r="AP34" s="102">
        <f>IF(VLOOKUP(AF34,Análisis!$B:$AN,27,0)="","Sin cambios",VLOOKUP(AF34,Análisis!$B:$AN,27,0))</f>
        <v/>
      </c>
      <c r="AQ34" s="115">
        <f>VLOOKUP(AF34,Análisis!$B:$AN,17,0)</f>
        <v/>
      </c>
      <c r="AR34" s="116">
        <f>VLOOKUP(AF34,Análisis!$B:$AN,18,0)</f>
        <v/>
      </c>
      <c r="AS34" s="115">
        <f>VLOOKUP(AF34,Análisis!$B:$AN,19,0)</f>
        <v/>
      </c>
      <c r="AT34" s="116">
        <f>VLOOKUP(AF34,Análisis!$B:$AN,20,0)</f>
        <v/>
      </c>
      <c r="AU34" s="117">
        <f>VLOOKUP(AF34,Análisis!$B:$AN,21,0)</f>
        <v/>
      </c>
      <c r="AV34" s="114">
        <f>VLOOKUP(AF34,Análisis!$B:$AN,28,0)</f>
        <v/>
      </c>
      <c r="AW34" s="102">
        <f>IF(VLOOKUP(AF34,Análisis!$B:$AN,39,0)="","Sin cambios",VLOOKUP(AF34,Análisis!$B:$AN,39,0))</f>
        <v/>
      </c>
      <c r="AX34" s="115">
        <f>VLOOKUP(AF34,Análisis!$B:$AN,29,0)</f>
        <v/>
      </c>
      <c r="AY34" s="116">
        <f>VLOOKUP(AF34,Análisis!$B:$AN,30,0)</f>
        <v/>
      </c>
      <c r="AZ34" s="115">
        <f>VLOOKUP(AF34,Análisis!$B:$AN,31,0)</f>
        <v/>
      </c>
      <c r="BA34" s="116">
        <f>VLOOKUP(AF34,Análisis!$B:$AN,32,0)</f>
        <v/>
      </c>
      <c r="BB34" s="117">
        <f>VLOOKUP(AF34,Análisis!$B:$AN,33,0)</f>
        <v/>
      </c>
      <c r="BE34" s="28" t="s">
        <v>94</v>
      </c>
      <c r="BF34" s="184" t="s">
        <v>179</v>
      </c>
      <c r="BH34" s="105">
        <f>IFERROR(VLOOKUP(BE34,$AF:$BB,3,0),0)</f>
        <v/>
      </c>
      <c r="BI34" s="29">
        <f>IFERROR(VLOOKUP(BE34,$AF:$BB,5,0),0)</f>
        <v/>
      </c>
      <c r="BJ34" s="106">
        <f>IFERROR(VLOOKUP(BE34,$AF:$BB,6,0),0)</f>
        <v/>
      </c>
      <c r="BK34" s="25">
        <f>IFERROR(VLOOKUP(BE34,$AF:$BB,7,0),0)</f>
        <v/>
      </c>
      <c r="BL34" s="107">
        <f>IFERROR(VLOOKUP(BE34,$AF:$BB,8,0),0)</f>
        <v/>
      </c>
      <c r="BM34" s="25">
        <f>IFERROR(VLOOKUP(BE34,$AF:$BB,9,0),0)</f>
        <v/>
      </c>
      <c r="BN34" s="105">
        <f>IFERROR(VLOOKUP(BE34,$AF:$BB,10,0),0)</f>
        <v/>
      </c>
      <c r="BO34" s="29">
        <f>IFERROR(VLOOKUP(BE34,$AF:$BB,12,0),0)</f>
        <v/>
      </c>
      <c r="BP34" s="106">
        <f>IFERROR(VLOOKUP(BE34,$AF:$BB,13,0),0)</f>
        <v/>
      </c>
      <c r="BQ34" s="25">
        <f>IFERROR(VLOOKUP(BE34,$AF:$BB,14,0),0)</f>
        <v/>
      </c>
      <c r="BR34" s="107">
        <f>IFERROR(VLOOKUP(BE34,$AF:$BB,15,0),0)</f>
        <v/>
      </c>
      <c r="BS34" s="25">
        <f>IFERROR(VLOOKUP(BE34,$AF:$BB,16,0),0)</f>
        <v/>
      </c>
      <c r="BT34" s="105">
        <f>IFERROR(VLOOKUP(BE34,$AF:$BB,17,0),0)</f>
        <v/>
      </c>
      <c r="BU34" s="29">
        <f>IFERROR(VLOOKUP(BE34,$AF:$BB,19,0),0)</f>
        <v/>
      </c>
      <c r="BV34" s="106">
        <f>IFERROR(VLOOKUP(BE34,$AF:$BB,20,0),0)</f>
        <v/>
      </c>
      <c r="BW34" s="25">
        <f>IFERROR(VLOOKUP(BE34,$AF:$BB,21,0),0)</f>
        <v/>
      </c>
      <c r="BX34" s="107">
        <f>IFERROR(VLOOKUP(BE34,$AF:$BB,22,0),0)</f>
        <v/>
      </c>
      <c r="BY34" s="25">
        <f>IFERROR(VLOOKUP(BE34,$AF:$BB,23,0),0)</f>
        <v/>
      </c>
    </row>
    <row customHeight="1" ht="15.75" r="35" s="172" spans="1:77" thickBot="1">
      <c r="B35" s="9" t="n">
        <v>340</v>
      </c>
      <c r="C35" s="9" t="s">
        <v>66</v>
      </c>
      <c r="D35" s="14">
        <f>IF(VLOOKUP(Resumen!C35,Análisis!B:AN,15,0)="","Sin cambios",VLOOKUP(Resumen!C35,Análisis!B:AN,15,0))</f>
        <v/>
      </c>
      <c r="E35" s="14">
        <f>IF(VLOOKUP(Resumen!C35,Análisis!B:AN,27,0)="","Sin cambios",VLOOKUP(Resumen!C35,Análisis!B:AN,27,0))</f>
        <v/>
      </c>
      <c r="F35" s="14">
        <f>IF(VLOOKUP(Resumen!C35,Análisis!B:AN,39,0)="","Sin cambios",VLOOKUP(Resumen!C35,Análisis!B:AN,39,0))</f>
        <v/>
      </c>
      <c r="G35" s="14">
        <f>IF(AND(D35="Sin cambios",E35="Sin cambios",F35="Sin cambios")=TRUE,"No","Sí")</f>
        <v/>
      </c>
      <c r="J35" s="124" t="s">
        <v>156</v>
      </c>
      <c r="K35" s="125" t="n"/>
      <c r="L35" s="126" t="n"/>
      <c r="M35" s="125" t="n"/>
      <c r="N35" s="126" t="n"/>
      <c r="O35" s="125" t="n"/>
      <c r="P35" s="126" t="n"/>
      <c r="Q35" s="125" t="n"/>
      <c r="R35" s="125" t="n"/>
      <c r="S35" s="126" t="n"/>
      <c r="T35" s="125" t="n"/>
      <c r="U35" s="126" t="n"/>
      <c r="V35" s="125" t="n"/>
      <c r="W35" s="126" t="n"/>
      <c r="X35" s="125" t="n"/>
      <c r="Y35" s="125" t="n"/>
      <c r="Z35" s="126" t="n"/>
      <c r="AA35" s="125" t="n"/>
      <c r="AB35" s="126" t="n"/>
      <c r="AC35" s="125" t="n"/>
      <c r="AD35" s="126" t="n"/>
      <c r="AE35" s="71">
        <f>+LEFT(AG35,2)</f>
        <v/>
      </c>
      <c r="AF35" s="15" t="s">
        <v>43</v>
      </c>
      <c r="AG35" s="16" t="s">
        <v>44</v>
      </c>
      <c r="AH35" s="114">
        <f>VLOOKUP(AF35,Análisis!$B:$AN,4,0)</f>
        <v/>
      </c>
      <c r="AI35" s="102">
        <f>IF(VLOOKUP(AF35,Análisis!$B:$AN,15,0)="","Sin cambios",VLOOKUP(AF35,Análisis!$B:$AN,15,0))</f>
        <v/>
      </c>
      <c r="AJ35" s="115">
        <f>VLOOKUP(AF35,Análisis!$B:$AN,5,0)</f>
        <v/>
      </c>
      <c r="AK35" s="116">
        <f>VLOOKUP(AF35,Análisis!$B:$AN,6,0)</f>
        <v/>
      </c>
      <c r="AL35" s="115">
        <f>VLOOKUP(AF35,Análisis!$B:$AN,7,0)</f>
        <v/>
      </c>
      <c r="AM35" s="116">
        <f>VLOOKUP(AF35,Análisis!$B:$AN,8,0)</f>
        <v/>
      </c>
      <c r="AN35" s="117">
        <f>VLOOKUP(AF35,Análisis!$B:$AN,9,0)</f>
        <v/>
      </c>
      <c r="AO35" s="114">
        <f>VLOOKUP(AF35,Análisis!$B:$AN,16,0)</f>
        <v/>
      </c>
      <c r="AP35" s="102">
        <f>IF(VLOOKUP(AF35,Análisis!$B:$AN,27,0)="","Sin cambios",VLOOKUP(AF35,Análisis!$B:$AN,27,0))</f>
        <v/>
      </c>
      <c r="AQ35" s="115">
        <f>VLOOKUP(AF35,Análisis!$B:$AN,17,0)</f>
        <v/>
      </c>
      <c r="AR35" s="116">
        <f>VLOOKUP(AF35,Análisis!$B:$AN,18,0)</f>
        <v/>
      </c>
      <c r="AS35" s="115">
        <f>VLOOKUP(AF35,Análisis!$B:$AN,19,0)</f>
        <v/>
      </c>
      <c r="AT35" s="116">
        <f>VLOOKUP(AF35,Análisis!$B:$AN,20,0)</f>
        <v/>
      </c>
      <c r="AU35" s="117">
        <f>VLOOKUP(AF35,Análisis!$B:$AN,21,0)</f>
        <v/>
      </c>
      <c r="AV35" s="114">
        <f>VLOOKUP(AF35,Análisis!$B:$AN,28,0)</f>
        <v/>
      </c>
      <c r="AW35" s="102">
        <f>IF(VLOOKUP(AF35,Análisis!$B:$AN,39,0)="","Sin cambios",VLOOKUP(AF35,Análisis!$B:$AN,39,0))</f>
        <v/>
      </c>
      <c r="AX35" s="115">
        <f>VLOOKUP(AF35,Análisis!$B:$AN,29,0)</f>
        <v/>
      </c>
      <c r="AY35" s="116">
        <f>VLOOKUP(AF35,Análisis!$B:$AN,30,0)</f>
        <v/>
      </c>
      <c r="AZ35" s="115">
        <f>VLOOKUP(AF35,Análisis!$B:$AN,31,0)</f>
        <v/>
      </c>
      <c r="BA35" s="116">
        <f>VLOOKUP(AF35,Análisis!$B:$AN,32,0)</f>
        <v/>
      </c>
      <c r="BB35" s="117">
        <f>VLOOKUP(AF35,Análisis!$B:$AN,33,0)</f>
        <v/>
      </c>
      <c r="BE35" s="28" t="s">
        <v>103</v>
      </c>
      <c r="BF35" s="184" t="s">
        <v>180</v>
      </c>
      <c r="BH35" s="105">
        <f>IFERROR(VLOOKUP(BE35,$AF:$BB,3,0),0)</f>
        <v/>
      </c>
      <c r="BI35" s="29">
        <f>IFERROR(VLOOKUP(BE35,$AF:$BB,5,0),0)</f>
        <v/>
      </c>
      <c r="BJ35" s="106">
        <f>IFERROR(VLOOKUP(BE35,$AF:$BB,6,0),0)</f>
        <v/>
      </c>
      <c r="BK35" s="25">
        <f>IFERROR(VLOOKUP(BE35,$AF:$BB,7,0),0)</f>
        <v/>
      </c>
      <c r="BL35" s="107">
        <f>IFERROR(VLOOKUP(BE35,$AF:$BB,8,0),0)</f>
        <v/>
      </c>
      <c r="BM35" s="25">
        <f>IFERROR(VLOOKUP(BE35,$AF:$BB,9,0),0)</f>
        <v/>
      </c>
      <c r="BN35" s="105">
        <f>IFERROR(VLOOKUP(BE35,$AF:$BB,10,0),0)</f>
        <v/>
      </c>
      <c r="BO35" s="29">
        <f>IFERROR(VLOOKUP(BE35,$AF:$BB,12,0),0)</f>
        <v/>
      </c>
      <c r="BP35" s="106">
        <f>IFERROR(VLOOKUP(BE35,$AF:$BB,13,0),0)</f>
        <v/>
      </c>
      <c r="BQ35" s="25">
        <f>IFERROR(VLOOKUP(BE35,$AF:$BB,14,0),0)</f>
        <v/>
      </c>
      <c r="BR35" s="107">
        <f>IFERROR(VLOOKUP(BE35,$AF:$BB,15,0),0)</f>
        <v/>
      </c>
      <c r="BS35" s="25">
        <f>IFERROR(VLOOKUP(BE35,$AF:$BB,16,0),0)</f>
        <v/>
      </c>
      <c r="BT35" s="105">
        <f>IFERROR(VLOOKUP(BE35,$AF:$BB,17,0),0)</f>
        <v/>
      </c>
      <c r="BU35" s="29">
        <f>IFERROR(VLOOKUP(BE35,$AF:$BB,19,0),0)</f>
        <v/>
      </c>
      <c r="BV35" s="106">
        <f>IFERROR(VLOOKUP(BE35,$AF:$BB,20,0),0)</f>
        <v/>
      </c>
      <c r="BW35" s="25">
        <f>IFERROR(VLOOKUP(BE35,$AF:$BB,21,0),0)</f>
        <v/>
      </c>
      <c r="BX35" s="107">
        <f>IFERROR(VLOOKUP(BE35,$AF:$BB,22,0),0)</f>
        <v/>
      </c>
      <c r="BY35" s="25">
        <f>IFERROR(VLOOKUP(BE35,$AF:$BB,23,0),0)</f>
        <v/>
      </c>
    </row>
    <row customHeight="1" ht="15.75" r="36" s="172" spans="1:77" thickBot="1">
      <c r="B36" s="9" t="n">
        <v>350</v>
      </c>
      <c r="C36" s="9" t="s">
        <v>67</v>
      </c>
      <c r="D36" s="14">
        <f>IF(VLOOKUP(Resumen!C36,Análisis!B:AN,15,0)="","Sin cambios",VLOOKUP(Resumen!C36,Análisis!B:AN,15,0))</f>
        <v/>
      </c>
      <c r="E36" s="14">
        <f>IF(VLOOKUP(Resumen!C36,Análisis!B:AN,27,0)="","Sin cambios",VLOOKUP(Resumen!C36,Análisis!B:AN,27,0))</f>
        <v/>
      </c>
      <c r="F36" s="14">
        <f>IF(VLOOKUP(Resumen!C36,Análisis!B:AN,39,0)="","Sin cambios",VLOOKUP(Resumen!C36,Análisis!B:AN,39,0))</f>
        <v/>
      </c>
      <c r="G36" s="14">
        <f>IF(AND(D36="Sin cambios",E36="Sin cambios",F36="Sin cambios")=TRUE,"No","Sí")</f>
        <v/>
      </c>
      <c r="J36" s="176">
        <f>J2</f>
        <v/>
      </c>
      <c r="Q36" s="176">
        <f>Q2</f>
        <v/>
      </c>
      <c r="X36" s="177">
        <f>X2</f>
        <v/>
      </c>
      <c r="AE36" s="71">
        <f>+LEFT(AG36,2)</f>
        <v/>
      </c>
      <c r="AF36" s="15" t="s">
        <v>55</v>
      </c>
      <c r="AG36" s="16" t="s">
        <v>27</v>
      </c>
      <c r="AH36" s="114">
        <f>VLOOKUP(AF36,Análisis!$B:$AN,4,0)</f>
        <v/>
      </c>
      <c r="AI36" s="102">
        <f>IF(VLOOKUP(AF36,Análisis!$B:$AN,15,0)="","Sin cambios",VLOOKUP(AF36,Análisis!$B:$AN,15,0))</f>
        <v/>
      </c>
      <c r="AJ36" s="115">
        <f>VLOOKUP(AF36,Análisis!$B:$AN,5,0)</f>
        <v/>
      </c>
      <c r="AK36" s="116">
        <f>VLOOKUP(AF36,Análisis!$B:$AN,6,0)</f>
        <v/>
      </c>
      <c r="AL36" s="115">
        <f>VLOOKUP(AF36,Análisis!$B:$AN,7,0)</f>
        <v/>
      </c>
      <c r="AM36" s="116">
        <f>VLOOKUP(AF36,Análisis!$B:$AN,8,0)</f>
        <v/>
      </c>
      <c r="AN36" s="117">
        <f>VLOOKUP(AF36,Análisis!$B:$AN,9,0)</f>
        <v/>
      </c>
      <c r="AO36" s="114">
        <f>VLOOKUP(AF36,Análisis!$B:$AN,16,0)</f>
        <v/>
      </c>
      <c r="AP36" s="102">
        <f>IF(VLOOKUP(AF36,Análisis!$B:$AN,27,0)="","Sin cambios",VLOOKUP(AF36,Análisis!$B:$AN,27,0))</f>
        <v/>
      </c>
      <c r="AQ36" s="115">
        <f>VLOOKUP(AF36,Análisis!$B:$AN,17,0)</f>
        <v/>
      </c>
      <c r="AR36" s="116">
        <f>VLOOKUP(AF36,Análisis!$B:$AN,18,0)</f>
        <v/>
      </c>
      <c r="AS36" s="115">
        <f>VLOOKUP(AF36,Análisis!$B:$AN,19,0)</f>
        <v/>
      </c>
      <c r="AT36" s="116">
        <f>VLOOKUP(AF36,Análisis!$B:$AN,20,0)</f>
        <v/>
      </c>
      <c r="AU36" s="117">
        <f>VLOOKUP(AF36,Análisis!$B:$AN,21,0)</f>
        <v/>
      </c>
      <c r="AV36" s="114">
        <f>VLOOKUP(AF36,Análisis!$B:$AN,28,0)</f>
        <v/>
      </c>
      <c r="AW36" s="102">
        <f>IF(VLOOKUP(AF36,Análisis!$B:$AN,39,0)="","Sin cambios",VLOOKUP(AF36,Análisis!$B:$AN,39,0))</f>
        <v/>
      </c>
      <c r="AX36" s="115">
        <f>VLOOKUP(AF36,Análisis!$B:$AN,29,0)</f>
        <v/>
      </c>
      <c r="AY36" s="116">
        <f>VLOOKUP(AF36,Análisis!$B:$AN,30,0)</f>
        <v/>
      </c>
      <c r="AZ36" s="115">
        <f>VLOOKUP(AF36,Análisis!$B:$AN,31,0)</f>
        <v/>
      </c>
      <c r="BA36" s="116">
        <f>VLOOKUP(AF36,Análisis!$B:$AN,32,0)</f>
        <v/>
      </c>
      <c r="BB36" s="117">
        <f>VLOOKUP(AF36,Análisis!$B:$AN,33,0)</f>
        <v/>
      </c>
      <c r="BE36" s="28" t="s">
        <v>107</v>
      </c>
      <c r="BF36" s="184" t="s">
        <v>181</v>
      </c>
      <c r="BH36" s="105">
        <f>IFERROR(VLOOKUP(BE36,$AF:$BB,3,0),0)</f>
        <v/>
      </c>
      <c r="BI36" s="29">
        <f>IFERROR(VLOOKUP(BE36,$AF:$BB,5,0),0)</f>
        <v/>
      </c>
      <c r="BJ36" s="106">
        <f>IFERROR(VLOOKUP(BE36,$AF:$BB,6,0),0)</f>
        <v/>
      </c>
      <c r="BK36" s="25">
        <f>IFERROR(VLOOKUP(BE36,$AF:$BB,7,0),0)</f>
        <v/>
      </c>
      <c r="BL36" s="107">
        <f>IFERROR(VLOOKUP(BE36,$AF:$BB,8,0),0)</f>
        <v/>
      </c>
      <c r="BM36" s="25">
        <f>IFERROR(VLOOKUP(BE36,$AF:$BB,9,0),0)</f>
        <v/>
      </c>
      <c r="BN36" s="105">
        <f>IFERROR(VLOOKUP(BE36,$AF:$BB,10,0),0)</f>
        <v/>
      </c>
      <c r="BO36" s="29">
        <f>IFERROR(VLOOKUP(BE36,$AF:$BB,12,0),0)</f>
        <v/>
      </c>
      <c r="BP36" s="106">
        <f>IFERROR(VLOOKUP(BE36,$AF:$BB,13,0),0)</f>
        <v/>
      </c>
      <c r="BQ36" s="25">
        <f>IFERROR(VLOOKUP(BE36,$AF:$BB,14,0),0)</f>
        <v/>
      </c>
      <c r="BR36" s="107">
        <f>IFERROR(VLOOKUP(BE36,$AF:$BB,15,0),0)</f>
        <v/>
      </c>
      <c r="BS36" s="25">
        <f>IFERROR(VLOOKUP(BE36,$AF:$BB,16,0),0)</f>
        <v/>
      </c>
      <c r="BT36" s="105">
        <f>IFERROR(VLOOKUP(BE36,$AF:$BB,17,0),0)</f>
        <v/>
      </c>
      <c r="BU36" s="29">
        <f>IFERROR(VLOOKUP(BE36,$AF:$BB,19,0),0)</f>
        <v/>
      </c>
      <c r="BV36" s="106">
        <f>IFERROR(VLOOKUP(BE36,$AF:$BB,20,0),0)</f>
        <v/>
      </c>
      <c r="BW36" s="25">
        <f>IFERROR(VLOOKUP(BE36,$AF:$BB,21,0),0)</f>
        <v/>
      </c>
      <c r="BX36" s="107">
        <f>IFERROR(VLOOKUP(BE36,$AF:$BB,22,0),0)</f>
        <v/>
      </c>
      <c r="BY36" s="25">
        <f>IFERROR(VLOOKUP(BE36,$AF:$BB,23,0),0)</f>
        <v/>
      </c>
    </row>
    <row customHeight="1" ht="15.75" r="37" s="172" spans="1:77" thickBot="1">
      <c r="B37" s="9" t="n">
        <v>336</v>
      </c>
      <c r="C37" s="9" t="s">
        <v>68</v>
      </c>
      <c r="D37" s="14">
        <f>IF(VLOOKUP(Resumen!C37,Análisis!B:AN,15,0)="","Sin cambios",VLOOKUP(Resumen!C37,Análisis!B:AN,15,0))</f>
        <v/>
      </c>
      <c r="E37" s="14">
        <f>IF(VLOOKUP(Resumen!C37,Análisis!B:AN,27,0)="","Sin cambios",VLOOKUP(Resumen!C37,Análisis!B:AN,27,0))</f>
        <v/>
      </c>
      <c r="F37" s="14">
        <f>IF(VLOOKUP(Resumen!C37,Análisis!B:AN,39,0)="","Sin cambios",VLOOKUP(Resumen!C37,Análisis!B:AN,39,0))</f>
        <v/>
      </c>
      <c r="G37" s="14">
        <f>IF(AND(D37="Sin cambios",E37="Sin cambios",F37="Sin cambios")=TRUE,"No","Sí")</f>
        <v/>
      </c>
      <c r="J37" s="175" t="s">
        <v>5</v>
      </c>
      <c r="M37" s="173" t="s">
        <v>6</v>
      </c>
      <c r="O37" s="174" t="s">
        <v>7</v>
      </c>
      <c r="Q37" s="175" t="s">
        <v>5</v>
      </c>
      <c r="T37" s="173" t="s">
        <v>6</v>
      </c>
      <c r="V37" s="174" t="s">
        <v>7</v>
      </c>
      <c r="X37" s="171" t="s">
        <v>5</v>
      </c>
      <c r="AA37" s="173" t="s">
        <v>6</v>
      </c>
      <c r="AC37" s="174" t="s">
        <v>7</v>
      </c>
      <c r="AE37" s="71">
        <f>+LEFT(AG37,2)</f>
        <v/>
      </c>
      <c r="AF37" s="15" t="s">
        <v>52</v>
      </c>
      <c r="AG37" s="16" t="s">
        <v>27</v>
      </c>
      <c r="AH37" s="114">
        <f>VLOOKUP(AF37,Análisis!$B:$AN,4,0)</f>
        <v/>
      </c>
      <c r="AI37" s="102">
        <f>IF(VLOOKUP(AF37,Análisis!$B:$AN,15,0)="","Sin cambios",VLOOKUP(AF37,Análisis!$B:$AN,15,0))</f>
        <v/>
      </c>
      <c r="AJ37" s="115">
        <f>VLOOKUP(AF37,Análisis!$B:$AN,5,0)</f>
        <v/>
      </c>
      <c r="AK37" s="116">
        <f>VLOOKUP(AF37,Análisis!$B:$AN,6,0)</f>
        <v/>
      </c>
      <c r="AL37" s="115">
        <f>VLOOKUP(AF37,Análisis!$B:$AN,7,0)</f>
        <v/>
      </c>
      <c r="AM37" s="116">
        <f>VLOOKUP(AF37,Análisis!$B:$AN,8,0)</f>
        <v/>
      </c>
      <c r="AN37" s="117">
        <f>VLOOKUP(AF37,Análisis!$B:$AN,9,0)</f>
        <v/>
      </c>
      <c r="AO37" s="114">
        <f>VLOOKUP(AF37,Análisis!$B:$AN,16,0)</f>
        <v/>
      </c>
      <c r="AP37" s="102">
        <f>IF(VLOOKUP(AF37,Análisis!$B:$AN,27,0)="","Sin cambios",VLOOKUP(AF37,Análisis!$B:$AN,27,0))</f>
        <v/>
      </c>
      <c r="AQ37" s="115">
        <f>VLOOKUP(AF37,Análisis!$B:$AN,17,0)</f>
        <v/>
      </c>
      <c r="AR37" s="116">
        <f>VLOOKUP(AF37,Análisis!$B:$AN,18,0)</f>
        <v/>
      </c>
      <c r="AS37" s="115">
        <f>VLOOKUP(AF37,Análisis!$B:$AN,19,0)</f>
        <v/>
      </c>
      <c r="AT37" s="116">
        <f>VLOOKUP(AF37,Análisis!$B:$AN,20,0)</f>
        <v/>
      </c>
      <c r="AU37" s="117">
        <f>VLOOKUP(AF37,Análisis!$B:$AN,21,0)</f>
        <v/>
      </c>
      <c r="AV37" s="114">
        <f>VLOOKUP(AF37,Análisis!$B:$AN,28,0)</f>
        <v/>
      </c>
      <c r="AW37" s="102">
        <f>IF(VLOOKUP(AF37,Análisis!$B:$AN,39,0)="","Sin cambios",VLOOKUP(AF37,Análisis!$B:$AN,39,0))</f>
        <v/>
      </c>
      <c r="AX37" s="115">
        <f>VLOOKUP(AF37,Análisis!$B:$AN,29,0)</f>
        <v/>
      </c>
      <c r="AY37" s="116">
        <f>VLOOKUP(AF37,Análisis!$B:$AN,30,0)</f>
        <v/>
      </c>
      <c r="AZ37" s="115">
        <f>VLOOKUP(AF37,Análisis!$B:$AN,31,0)</f>
        <v/>
      </c>
      <c r="BA37" s="116">
        <f>VLOOKUP(AF37,Análisis!$B:$AN,32,0)</f>
        <v/>
      </c>
      <c r="BB37" s="117">
        <f>VLOOKUP(AF37,Análisis!$B:$AN,33,0)</f>
        <v/>
      </c>
      <c r="BE37" s="26" t="n"/>
      <c r="BF37" s="186" t="s">
        <v>182</v>
      </c>
      <c r="BH37" s="134">
        <f>AVERAGE(BH31:BH36)</f>
        <v/>
      </c>
      <c r="BI37" s="135">
        <f>AVERAGE(BI31:BI36)</f>
        <v/>
      </c>
      <c r="BJ37" s="134">
        <f>AVERAGE(BJ31:BJ36)</f>
        <v/>
      </c>
      <c r="BK37" s="136">
        <f>AVERAGE(BK31:BK36)</f>
        <v/>
      </c>
      <c r="BL37" s="137">
        <f>AVERAGE(BL31:BL36)</f>
        <v/>
      </c>
      <c r="BM37" s="136">
        <f>AVERAGE(BM31:BM36)</f>
        <v/>
      </c>
      <c r="BN37" s="134">
        <f>AVERAGE(BN31:BN36)</f>
        <v/>
      </c>
      <c r="BO37" s="135">
        <f>AVERAGE(BO31:BO36)</f>
        <v/>
      </c>
      <c r="BP37" s="134">
        <f>AVERAGE(BP31:BP36)</f>
        <v/>
      </c>
      <c r="BQ37" s="136">
        <f>AVERAGE(BQ31:BQ36)</f>
        <v/>
      </c>
      <c r="BR37" s="137">
        <f>AVERAGE(BR31:BR36)</f>
        <v/>
      </c>
      <c r="BS37" s="136">
        <f>AVERAGE(BS31:BS36)</f>
        <v/>
      </c>
      <c r="BT37" s="134">
        <f>AVERAGE(BT31:BT36)</f>
        <v/>
      </c>
      <c r="BU37" s="135">
        <f>AVERAGE(BU31:BU36)</f>
        <v/>
      </c>
      <c r="BV37" s="134">
        <f>AVERAGE(BV31:BV36)</f>
        <v/>
      </c>
      <c r="BW37" s="136">
        <f>AVERAGE(BW31:BW36)</f>
        <v/>
      </c>
      <c r="BX37" s="137">
        <f>AVERAGE(BX31:BX36)</f>
        <v/>
      </c>
      <c r="BY37" s="136">
        <f>AVERAGE(BY31:BY36)</f>
        <v/>
      </c>
    </row>
    <row customHeight="1" ht="35.1" r="38" s="172" spans="1:77" thickBot="1">
      <c r="B38" s="9" t="n">
        <v>333</v>
      </c>
      <c r="C38" s="9" t="s">
        <v>69</v>
      </c>
      <c r="D38" s="14">
        <f>IF(VLOOKUP(Resumen!C38,Análisis!B:AN,15,0)="","Sin cambios",VLOOKUP(Resumen!C38,Análisis!B:AN,15,0))</f>
        <v/>
      </c>
      <c r="E38" s="14">
        <f>IF(VLOOKUP(Resumen!C38,Análisis!B:AN,27,0)="","Sin cambios",VLOOKUP(Resumen!C38,Análisis!B:AN,27,0))</f>
        <v/>
      </c>
      <c r="F38" s="14">
        <f>IF(VLOOKUP(Resumen!C38,Análisis!B:AN,39,0)="","Sin cambios",VLOOKUP(Resumen!C38,Análisis!B:AN,39,0))</f>
        <v/>
      </c>
      <c r="G38" s="14">
        <f>IF(AND(D38="Sin cambios",E38="Sin cambios",F38="Sin cambios")=TRUE,"No","Sí")</f>
        <v/>
      </c>
      <c r="J38" s="86" t="s">
        <v>141</v>
      </c>
      <c r="K38" s="86" t="s">
        <v>142</v>
      </c>
      <c r="L38" s="87" t="s">
        <v>13</v>
      </c>
      <c r="M38" s="88" t="s">
        <v>12</v>
      </c>
      <c r="N38" s="87" t="s">
        <v>13</v>
      </c>
      <c r="O38" s="88" t="s">
        <v>12</v>
      </c>
      <c r="P38" s="87" t="s">
        <v>13</v>
      </c>
      <c r="Q38" s="86" t="s">
        <v>141</v>
      </c>
      <c r="R38" s="86" t="s">
        <v>142</v>
      </c>
      <c r="S38" s="87" t="s">
        <v>13</v>
      </c>
      <c r="T38" s="88" t="s">
        <v>12</v>
      </c>
      <c r="U38" s="87" t="s">
        <v>13</v>
      </c>
      <c r="V38" s="88" t="s">
        <v>12</v>
      </c>
      <c r="W38" s="87" t="s">
        <v>13</v>
      </c>
      <c r="X38" s="86" t="s">
        <v>141</v>
      </c>
      <c r="Y38" s="86" t="s">
        <v>142</v>
      </c>
      <c r="Z38" s="87" t="s">
        <v>13</v>
      </c>
      <c r="AA38" s="88" t="s">
        <v>12</v>
      </c>
      <c r="AB38" s="87" t="s">
        <v>13</v>
      </c>
      <c r="AC38" s="88" t="s">
        <v>12</v>
      </c>
      <c r="AD38" s="89" t="s">
        <v>13</v>
      </c>
      <c r="AE38" s="71">
        <f>+LEFT(AG38,2)</f>
        <v/>
      </c>
      <c r="AF38" s="15" t="s">
        <v>51</v>
      </c>
      <c r="AG38" s="16" t="s">
        <v>27</v>
      </c>
      <c r="AH38" s="114">
        <f>VLOOKUP(AF38,Análisis!$B:$AN,4,0)</f>
        <v/>
      </c>
      <c r="AI38" s="102">
        <f>IF(VLOOKUP(AF38,Análisis!$B:$AN,15,0)="","Sin cambios",VLOOKUP(AF38,Análisis!$B:$AN,15,0))</f>
        <v/>
      </c>
      <c r="AJ38" s="115">
        <f>VLOOKUP(AF38,Análisis!$B:$AN,5,0)</f>
        <v/>
      </c>
      <c r="AK38" s="116">
        <f>VLOOKUP(AF38,Análisis!$B:$AN,6,0)</f>
        <v/>
      </c>
      <c r="AL38" s="115">
        <f>VLOOKUP(AF38,Análisis!$B:$AN,7,0)</f>
        <v/>
      </c>
      <c r="AM38" s="116">
        <f>VLOOKUP(AF38,Análisis!$B:$AN,8,0)</f>
        <v/>
      </c>
      <c r="AN38" s="117">
        <f>VLOOKUP(AF38,Análisis!$B:$AN,9,0)</f>
        <v/>
      </c>
      <c r="AO38" s="114">
        <f>VLOOKUP(AF38,Análisis!$B:$AN,16,0)</f>
        <v/>
      </c>
      <c r="AP38" s="102">
        <f>IF(VLOOKUP(AF38,Análisis!$B:$AN,27,0)="","Sin cambios",VLOOKUP(AF38,Análisis!$B:$AN,27,0))</f>
        <v/>
      </c>
      <c r="AQ38" s="115">
        <f>VLOOKUP(AF38,Análisis!$B:$AN,17,0)</f>
        <v/>
      </c>
      <c r="AR38" s="116">
        <f>VLOOKUP(AF38,Análisis!$B:$AN,18,0)</f>
        <v/>
      </c>
      <c r="AS38" s="115">
        <f>VLOOKUP(AF38,Análisis!$B:$AN,19,0)</f>
        <v/>
      </c>
      <c r="AT38" s="116">
        <f>VLOOKUP(AF38,Análisis!$B:$AN,20,0)</f>
        <v/>
      </c>
      <c r="AU38" s="117">
        <f>VLOOKUP(AF38,Análisis!$B:$AN,21,0)</f>
        <v/>
      </c>
      <c r="AV38" s="114">
        <f>VLOOKUP(AF38,Análisis!$B:$AN,28,0)</f>
        <v/>
      </c>
      <c r="AW38" s="102">
        <f>IF(VLOOKUP(AF38,Análisis!$B:$AN,39,0)="","Sin cambios",VLOOKUP(AF38,Análisis!$B:$AN,39,0))</f>
        <v/>
      </c>
      <c r="AX38" s="115">
        <f>VLOOKUP(AF38,Análisis!$B:$AN,29,0)</f>
        <v/>
      </c>
      <c r="AY38" s="116">
        <f>VLOOKUP(AF38,Análisis!$B:$AN,30,0)</f>
        <v/>
      </c>
      <c r="AZ38" s="115">
        <f>VLOOKUP(AF38,Análisis!$B:$AN,31,0)</f>
        <v/>
      </c>
      <c r="BA38" s="116">
        <f>VLOOKUP(AF38,Análisis!$B:$AN,32,0)</f>
        <v/>
      </c>
      <c r="BB38" s="117">
        <f>VLOOKUP(AF38,Análisis!$B:$AN,33,0)</f>
        <v/>
      </c>
    </row>
    <row customHeight="1" ht="39" r="39" s="172" spans="1:77" thickBot="1">
      <c r="B39" s="9" t="n">
        <v>319</v>
      </c>
      <c r="C39" s="9" t="s">
        <v>70</v>
      </c>
      <c r="D39" s="14">
        <f>IF(VLOOKUP(Resumen!C39,Análisis!B:AN,15,0)="","Sin cambios",VLOOKUP(Resumen!C39,Análisis!B:AN,15,0))</f>
        <v/>
      </c>
      <c r="E39" s="14">
        <f>IF(VLOOKUP(Resumen!C39,Análisis!B:AN,27,0)="","Sin cambios",VLOOKUP(Resumen!C39,Análisis!B:AN,27,0))</f>
        <v/>
      </c>
      <c r="F39" s="14">
        <f>IF(VLOOKUP(Resumen!C39,Análisis!B:AN,39,0)="","Sin cambios",VLOOKUP(Resumen!C39,Análisis!B:AN,39,0))</f>
        <v/>
      </c>
      <c r="G39" s="14">
        <f>IF(AND(D39="Sin cambios",E39="Sin cambios",F39="Sin cambios")=TRUE,"No","Sí")</f>
        <v/>
      </c>
      <c r="I39" s="8" t="s">
        <v>183</v>
      </c>
      <c r="J39" s="131">
        <f>SUMIF(Análisis!$C:$C,"Regiones",Análisis!E:E)/COUNTIF(Análisis!$C:$C,"Regiones")</f>
        <v/>
      </c>
      <c r="K39" s="127">
        <f>(SUMIFS(AH:AH,$AG:$AG,"Regs",AI:AI,"Sin cambios")+AI104)/(COUNTIF(Análisis!$C:$C,"Regiones"))</f>
        <v/>
      </c>
      <c r="L39" s="128">
        <f>SUMIF(Análisis!$C:$C,"Regiones",Análisis!F:F)/COUNTIF(Análisis!$C:$C,"Regiones")</f>
        <v/>
      </c>
      <c r="M39" s="129">
        <f>SUMIF(Análisis!$C:$C,"Regiones",Análisis!G:G)/COUNTIF(Análisis!$C:$C,"Regiones")</f>
        <v/>
      </c>
      <c r="N39" s="128">
        <f>SUMIF(Análisis!$C:$C,"Regiones",Análisis!H:H)/COUNTIF(Análisis!$C:$C,"Regiones")</f>
        <v/>
      </c>
      <c r="O39" s="129">
        <f>SUMIF(Análisis!$C:$C,"Regiones",Análisis!I:I)/COUNTIF(Análisis!$C:$C,"Regiones")</f>
        <v/>
      </c>
      <c r="P39" s="130">
        <f>SUMIF(Análisis!$C:$C,"Regiones",Análisis!J:J)/COUNTIF(Análisis!$C:$C,"Regiones")</f>
        <v/>
      </c>
      <c r="Q39" s="131">
        <f>SUMIF(Análisis!$C:$C,"Regiones",Análisis!Q:Q)/COUNTIF(Análisis!$C:$C,"Regiones")</f>
        <v/>
      </c>
      <c r="R39" s="127">
        <f>(SUMIFS(AO:AO,$AG:$AG,"Regs",AP:AP,"Sin cambios")+AP104)/(COUNTIF(Análisis!$C:$C,"Regiones"))</f>
        <v/>
      </c>
      <c r="S39" s="128">
        <f>SUMIF(Análisis!$C:$C,"Regiones",Análisis!R:R)/COUNTIF(Análisis!$C:$C,"Regiones")</f>
        <v/>
      </c>
      <c r="T39" s="129">
        <f>SUMIF(Análisis!$C:$C,"Regiones",Análisis!S:S)/COUNTIF(Análisis!$C:$C,"Regiones")</f>
        <v/>
      </c>
      <c r="U39" s="128">
        <f>SUMIF(Análisis!$C:$C,"Regiones",Análisis!T:T)/COUNTIF(Análisis!$C:$C,"Regiones")</f>
        <v/>
      </c>
      <c r="V39" s="129">
        <f>SUMIF(Análisis!$C:$C,"Regiones",Análisis!U:U)/COUNTIF(Análisis!$C:$C,"Regiones")</f>
        <v/>
      </c>
      <c r="W39" s="132">
        <f>SUMIF(Análisis!$C:$C,"Regiones",Análisis!V:V)/COUNTIF(Análisis!$C:$C,"Regiones")</f>
        <v/>
      </c>
      <c r="X39" s="133">
        <f>SUMIF(Análisis!$C:$C,"Regiones",Análisis!AC:AC)/COUNTIF(Análisis!$C:$C,"Regiones")</f>
        <v/>
      </c>
      <c r="Y39" s="127">
        <f>(SUMIFS(AV:AV,$AG:$AG,"Regs",AW:AW,"Sin cambios")+AW104)/(COUNTIF(Análisis!$C:$C,"Regiones"))</f>
        <v/>
      </c>
      <c r="Z39" s="128">
        <f>SUMIF(Análisis!$C:$C,"Regiones",Análisis!AD:AD)/COUNTIF(Análisis!$C:$C,"Regiones")</f>
        <v/>
      </c>
      <c r="AA39" s="129">
        <f>SUMIF(Análisis!$C:$C,"Regiones",Análisis!AE:AE)/COUNTIF(Análisis!$C:$C,"Regiones")</f>
        <v/>
      </c>
      <c r="AB39" s="128">
        <f>SUMIF(Análisis!$C:$C,"Regiones",Análisis!AF:AF)/COUNTIF(Análisis!$C:$C,"Regiones")</f>
        <v/>
      </c>
      <c r="AC39" s="129">
        <f>SUMIF(Análisis!$C:$C,"Regiones",Análisis!AG:AG)/COUNTIF(Análisis!$C:$C,"Regiones")</f>
        <v/>
      </c>
      <c r="AD39" s="132">
        <f>SUMIF(Análisis!$C:$C,"Regiones",Análisis!AH:AH)/COUNTIF(Análisis!$C:$C,"Regiones")</f>
        <v/>
      </c>
      <c r="AE39" s="71">
        <f>+LEFT(AG39,2)</f>
        <v/>
      </c>
      <c r="AF39" s="15" t="s">
        <v>48</v>
      </c>
      <c r="AG39" s="16" t="s">
        <v>27</v>
      </c>
      <c r="AH39" s="114">
        <f>VLOOKUP(AF39,Análisis!$B:$AN,4,0)</f>
        <v/>
      </c>
      <c r="AI39" s="102">
        <f>IF(VLOOKUP(AF39,Análisis!$B:$AN,15,0)="","Sin cambios",VLOOKUP(AF39,Análisis!$B:$AN,15,0))</f>
        <v/>
      </c>
      <c r="AJ39" s="115">
        <f>VLOOKUP(AF39,Análisis!$B:$AN,5,0)</f>
        <v/>
      </c>
      <c r="AK39" s="116">
        <f>VLOOKUP(AF39,Análisis!$B:$AN,6,0)</f>
        <v/>
      </c>
      <c r="AL39" s="115">
        <f>VLOOKUP(AF39,Análisis!$B:$AN,7,0)</f>
        <v/>
      </c>
      <c r="AM39" s="116">
        <f>VLOOKUP(AF39,Análisis!$B:$AN,8,0)</f>
        <v/>
      </c>
      <c r="AN39" s="117">
        <f>VLOOKUP(AF39,Análisis!$B:$AN,9,0)</f>
        <v/>
      </c>
      <c r="AO39" s="114">
        <f>VLOOKUP(AF39,Análisis!$B:$AN,16,0)</f>
        <v/>
      </c>
      <c r="AP39" s="102">
        <f>IF(VLOOKUP(AF39,Análisis!$B:$AN,27,0)="","Sin cambios",VLOOKUP(AF39,Análisis!$B:$AN,27,0))</f>
        <v/>
      </c>
      <c r="AQ39" s="115">
        <f>VLOOKUP(AF39,Análisis!$B:$AN,17,0)</f>
        <v/>
      </c>
      <c r="AR39" s="116">
        <f>VLOOKUP(AF39,Análisis!$B:$AN,18,0)</f>
        <v/>
      </c>
      <c r="AS39" s="115">
        <f>VLOOKUP(AF39,Análisis!$B:$AN,19,0)</f>
        <v/>
      </c>
      <c r="AT39" s="116">
        <f>VLOOKUP(AF39,Análisis!$B:$AN,20,0)</f>
        <v/>
      </c>
      <c r="AU39" s="117">
        <f>VLOOKUP(AF39,Análisis!$B:$AN,21,0)</f>
        <v/>
      </c>
      <c r="AV39" s="114">
        <f>VLOOKUP(AF39,Análisis!$B:$AN,28,0)</f>
        <v/>
      </c>
      <c r="AW39" s="102">
        <f>IF(VLOOKUP(AF39,Análisis!$B:$AN,39,0)="","Sin cambios",VLOOKUP(AF39,Análisis!$B:$AN,39,0))</f>
        <v/>
      </c>
      <c r="AX39" s="115">
        <f>VLOOKUP(AF39,Análisis!$B:$AN,29,0)</f>
        <v/>
      </c>
      <c r="AY39" s="116">
        <f>VLOOKUP(AF39,Análisis!$B:$AN,30,0)</f>
        <v/>
      </c>
      <c r="AZ39" s="115">
        <f>VLOOKUP(AF39,Análisis!$B:$AN,31,0)</f>
        <v/>
      </c>
      <c r="BA39" s="116">
        <f>VLOOKUP(AF39,Análisis!$B:$AN,32,0)</f>
        <v/>
      </c>
      <c r="BB39" s="117">
        <f>VLOOKUP(AF39,Análisis!$B:$AN,33,0)</f>
        <v/>
      </c>
    </row>
    <row customHeight="1" ht="15.75" r="40" s="172" spans="1:77" thickBot="1">
      <c r="B40" s="9" t="n">
        <v>363</v>
      </c>
      <c r="C40" s="9" t="s">
        <v>71</v>
      </c>
      <c r="D40" s="14">
        <f>IF(VLOOKUP(Resumen!C40,Análisis!B:AN,15,0)="","Sin cambios",VLOOKUP(Resumen!C40,Análisis!B:AN,15,0))</f>
        <v/>
      </c>
      <c r="E40" s="14">
        <f>IF(VLOOKUP(Resumen!C40,Análisis!B:AN,27,0)="","Sin cambios",VLOOKUP(Resumen!C40,Análisis!B:AN,27,0))</f>
        <v/>
      </c>
      <c r="F40" s="14">
        <f>IF(VLOOKUP(Resumen!C40,Análisis!B:AN,39,0)="","Sin cambios",VLOOKUP(Resumen!C40,Análisis!B:AN,39,0))</f>
        <v/>
      </c>
      <c r="G40" s="14">
        <f>IF(AND(D40="Sin cambios",E40="Sin cambios",F40="Sin cambios")=TRUE,"No","Sí")</f>
        <v/>
      </c>
      <c r="K40" s="125" t="s">
        <v>163</v>
      </c>
      <c r="L40" t="n">
        <v>7666</v>
      </c>
      <c r="R40" s="125" t="s">
        <v>163</v>
      </c>
      <c r="S40" t="n">
        <v>16481</v>
      </c>
      <c r="Y40" s="125" t="s">
        <v>163</v>
      </c>
      <c r="Z40" t="n">
        <v>20296</v>
      </c>
      <c r="AE40" s="71">
        <f>+LEFT(AG40,2)</f>
        <v/>
      </c>
      <c r="AF40" s="15" t="s">
        <v>56</v>
      </c>
      <c r="AG40" s="16" t="s">
        <v>27</v>
      </c>
      <c r="AH40" s="114">
        <f>VLOOKUP(AF40,Análisis!$B:$AN,4,0)</f>
        <v/>
      </c>
      <c r="AI40" s="102">
        <f>IF(VLOOKUP(AF40,Análisis!$B:$AN,15,0)="","Sin cambios",VLOOKUP(AF40,Análisis!$B:$AN,15,0))</f>
        <v/>
      </c>
      <c r="AJ40" s="115">
        <f>VLOOKUP(AF40,Análisis!$B:$AN,5,0)</f>
        <v/>
      </c>
      <c r="AK40" s="116">
        <f>VLOOKUP(AF40,Análisis!$B:$AN,6,0)</f>
        <v/>
      </c>
      <c r="AL40" s="115">
        <f>VLOOKUP(AF40,Análisis!$B:$AN,7,0)</f>
        <v/>
      </c>
      <c r="AM40" s="116">
        <f>VLOOKUP(AF40,Análisis!$B:$AN,8,0)</f>
        <v/>
      </c>
      <c r="AN40" s="117">
        <f>VLOOKUP(AF40,Análisis!$B:$AN,9,0)</f>
        <v/>
      </c>
      <c r="AO40" s="114">
        <f>VLOOKUP(AF40,Análisis!$B:$AN,16,0)</f>
        <v/>
      </c>
      <c r="AP40" s="102">
        <f>IF(VLOOKUP(AF40,Análisis!$B:$AN,27,0)="","Sin cambios",VLOOKUP(AF40,Análisis!$B:$AN,27,0))</f>
        <v/>
      </c>
      <c r="AQ40" s="115">
        <f>VLOOKUP(AF40,Análisis!$B:$AN,17,0)</f>
        <v/>
      </c>
      <c r="AR40" s="116">
        <f>VLOOKUP(AF40,Análisis!$B:$AN,18,0)</f>
        <v/>
      </c>
      <c r="AS40" s="115">
        <f>VLOOKUP(AF40,Análisis!$B:$AN,19,0)</f>
        <v/>
      </c>
      <c r="AT40" s="116">
        <f>VLOOKUP(AF40,Análisis!$B:$AN,20,0)</f>
        <v/>
      </c>
      <c r="AU40" s="117">
        <f>VLOOKUP(AF40,Análisis!$B:$AN,21,0)</f>
        <v/>
      </c>
      <c r="AV40" s="114">
        <f>VLOOKUP(AF40,Análisis!$B:$AN,28,0)</f>
        <v/>
      </c>
      <c r="AW40" s="102">
        <f>IF(VLOOKUP(AF40,Análisis!$B:$AN,39,0)="","Sin cambios",VLOOKUP(AF40,Análisis!$B:$AN,39,0))</f>
        <v/>
      </c>
      <c r="AX40" s="115">
        <f>VLOOKUP(AF40,Análisis!$B:$AN,29,0)</f>
        <v/>
      </c>
      <c r="AY40" s="116">
        <f>VLOOKUP(AF40,Análisis!$B:$AN,30,0)</f>
        <v/>
      </c>
      <c r="AZ40" s="115">
        <f>VLOOKUP(AF40,Análisis!$B:$AN,31,0)</f>
        <v/>
      </c>
      <c r="BA40" s="116">
        <f>VLOOKUP(AF40,Análisis!$B:$AN,32,0)</f>
        <v/>
      </c>
      <c r="BB40" s="117">
        <f>VLOOKUP(AF40,Análisis!$B:$AN,33,0)</f>
        <v/>
      </c>
    </row>
    <row customHeight="1" ht="15.75" r="41" s="172" spans="1:77" thickBot="1">
      <c r="B41" s="9" t="n">
        <v>352</v>
      </c>
      <c r="C41" s="9" t="s">
        <v>72</v>
      </c>
      <c r="D41" s="14">
        <f>IF(VLOOKUP(Resumen!C41,Análisis!B:AN,15,0)="","Sin cambios",VLOOKUP(Resumen!C41,Análisis!B:AN,15,0))</f>
        <v/>
      </c>
      <c r="E41" s="14">
        <f>IF(VLOOKUP(Resumen!C41,Análisis!B:AN,27,0)="","Sin cambios",VLOOKUP(Resumen!C41,Análisis!B:AN,27,0))</f>
        <v/>
      </c>
      <c r="F41" s="14">
        <f>IF(VLOOKUP(Resumen!C41,Análisis!B:AN,39,0)="","Sin cambios",VLOOKUP(Resumen!C41,Análisis!B:AN,39,0))</f>
        <v/>
      </c>
      <c r="G41" s="14">
        <f>IF(AND(D41="Sin cambios",E41="Sin cambios",F41="Sin cambios")=TRUE,"No","Sí")</f>
        <v/>
      </c>
      <c r="AE41" s="71">
        <f>+LEFT(AG41,2)</f>
        <v/>
      </c>
      <c r="AF41" s="15" t="s">
        <v>54</v>
      </c>
      <c r="AG41" s="16" t="s">
        <v>27</v>
      </c>
      <c r="AH41" s="114">
        <f>VLOOKUP(AF41,Análisis!$B:$AN,4,0)</f>
        <v/>
      </c>
      <c r="AI41" s="102">
        <f>IF(VLOOKUP(AF41,Análisis!$B:$AN,15,0)="","Sin cambios",VLOOKUP(AF41,Análisis!$B:$AN,15,0))</f>
        <v/>
      </c>
      <c r="AJ41" s="115">
        <f>VLOOKUP(AF41,Análisis!$B:$AN,5,0)</f>
        <v/>
      </c>
      <c r="AK41" s="116">
        <f>VLOOKUP(AF41,Análisis!$B:$AN,6,0)</f>
        <v/>
      </c>
      <c r="AL41" s="115">
        <f>VLOOKUP(AF41,Análisis!$B:$AN,7,0)</f>
        <v/>
      </c>
      <c r="AM41" s="116">
        <f>VLOOKUP(AF41,Análisis!$B:$AN,8,0)</f>
        <v/>
      </c>
      <c r="AN41" s="117">
        <f>VLOOKUP(AF41,Análisis!$B:$AN,9,0)</f>
        <v/>
      </c>
      <c r="AO41" s="114">
        <f>VLOOKUP(AF41,Análisis!$B:$AN,16,0)</f>
        <v/>
      </c>
      <c r="AP41" s="102">
        <f>IF(VLOOKUP(AF41,Análisis!$B:$AN,27,0)="","Sin cambios",VLOOKUP(AF41,Análisis!$B:$AN,27,0))</f>
        <v/>
      </c>
      <c r="AQ41" s="115">
        <f>VLOOKUP(AF41,Análisis!$B:$AN,17,0)</f>
        <v/>
      </c>
      <c r="AR41" s="116">
        <f>VLOOKUP(AF41,Análisis!$B:$AN,18,0)</f>
        <v/>
      </c>
      <c r="AS41" s="115">
        <f>VLOOKUP(AF41,Análisis!$B:$AN,19,0)</f>
        <v/>
      </c>
      <c r="AT41" s="116">
        <f>VLOOKUP(AF41,Análisis!$B:$AN,20,0)</f>
        <v/>
      </c>
      <c r="AU41" s="117">
        <f>VLOOKUP(AF41,Análisis!$B:$AN,21,0)</f>
        <v/>
      </c>
      <c r="AV41" s="114">
        <f>VLOOKUP(AF41,Análisis!$B:$AN,28,0)</f>
        <v/>
      </c>
      <c r="AW41" s="102">
        <f>IF(VLOOKUP(AF41,Análisis!$B:$AN,39,0)="","Sin cambios",VLOOKUP(AF41,Análisis!$B:$AN,39,0))</f>
        <v/>
      </c>
      <c r="AX41" s="115">
        <f>VLOOKUP(AF41,Análisis!$B:$AN,29,0)</f>
        <v/>
      </c>
      <c r="AY41" s="116">
        <f>VLOOKUP(AF41,Análisis!$B:$AN,30,0)</f>
        <v/>
      </c>
      <c r="AZ41" s="115">
        <f>VLOOKUP(AF41,Análisis!$B:$AN,31,0)</f>
        <v/>
      </c>
      <c r="BA41" s="116">
        <f>VLOOKUP(AF41,Análisis!$B:$AN,32,0)</f>
        <v/>
      </c>
      <c r="BB41" s="117">
        <f>VLOOKUP(AF41,Análisis!$B:$AN,33,0)</f>
        <v/>
      </c>
    </row>
    <row customHeight="1" ht="15.75" r="42" s="172" spans="1:77" thickBot="1">
      <c r="B42" s="9" t="n">
        <v>365</v>
      </c>
      <c r="C42" s="9" t="s">
        <v>73</v>
      </c>
      <c r="D42" s="14">
        <f>IF(VLOOKUP(Resumen!C42,Análisis!B:AN,15,0)="","Sin cambios",VLOOKUP(Resumen!C42,Análisis!B:AN,15,0))</f>
        <v/>
      </c>
      <c r="E42" s="14">
        <f>IF(VLOOKUP(Resumen!C42,Análisis!B:AN,27,0)="","Sin cambios",VLOOKUP(Resumen!C42,Análisis!B:AN,27,0))</f>
        <v/>
      </c>
      <c r="F42" s="14">
        <f>IF(VLOOKUP(Resumen!C42,Análisis!B:AN,39,0)="","Sin cambios",VLOOKUP(Resumen!C42,Análisis!B:AN,39,0))</f>
        <v/>
      </c>
      <c r="G42" s="14">
        <f>IF(AND(D42="Sin cambios",E42="Sin cambios",F42="Sin cambios")=TRUE,"No","Sí")</f>
        <v/>
      </c>
      <c r="AE42" s="71">
        <f>+LEFT(AG42,2)</f>
        <v/>
      </c>
      <c r="AF42" s="15" t="s">
        <v>61</v>
      </c>
      <c r="AG42" s="16" t="s">
        <v>27</v>
      </c>
      <c r="AH42" s="114">
        <f>VLOOKUP(AF42,Análisis!$B:$AN,4,0)</f>
        <v/>
      </c>
      <c r="AI42" s="102">
        <f>IF(VLOOKUP(AF42,Análisis!$B:$AN,15,0)="","Sin cambios",VLOOKUP(AF42,Análisis!$B:$AN,15,0))</f>
        <v/>
      </c>
      <c r="AJ42" s="115">
        <f>VLOOKUP(AF42,Análisis!$B:$AN,5,0)</f>
        <v/>
      </c>
      <c r="AK42" s="116">
        <f>VLOOKUP(AF42,Análisis!$B:$AN,6,0)</f>
        <v/>
      </c>
      <c r="AL42" s="115">
        <f>VLOOKUP(AF42,Análisis!$B:$AN,7,0)</f>
        <v/>
      </c>
      <c r="AM42" s="116">
        <f>VLOOKUP(AF42,Análisis!$B:$AN,8,0)</f>
        <v/>
      </c>
      <c r="AN42" s="117">
        <f>VLOOKUP(AF42,Análisis!$B:$AN,9,0)</f>
        <v/>
      </c>
      <c r="AO42" s="114">
        <f>VLOOKUP(AF42,Análisis!$B:$AN,16,0)</f>
        <v/>
      </c>
      <c r="AP42" s="102">
        <f>IF(VLOOKUP(AF42,Análisis!$B:$AN,27,0)="","Sin cambios",VLOOKUP(AF42,Análisis!$B:$AN,27,0))</f>
        <v/>
      </c>
      <c r="AQ42" s="115">
        <f>VLOOKUP(AF42,Análisis!$B:$AN,17,0)</f>
        <v/>
      </c>
      <c r="AR42" s="116">
        <f>VLOOKUP(AF42,Análisis!$B:$AN,18,0)</f>
        <v/>
      </c>
      <c r="AS42" s="115">
        <f>VLOOKUP(AF42,Análisis!$B:$AN,19,0)</f>
        <v/>
      </c>
      <c r="AT42" s="116">
        <f>VLOOKUP(AF42,Análisis!$B:$AN,20,0)</f>
        <v/>
      </c>
      <c r="AU42" s="117">
        <f>VLOOKUP(AF42,Análisis!$B:$AN,21,0)</f>
        <v/>
      </c>
      <c r="AV42" s="114">
        <f>VLOOKUP(AF42,Análisis!$B:$AN,28,0)</f>
        <v/>
      </c>
      <c r="AW42" s="102">
        <f>IF(VLOOKUP(AF42,Análisis!$B:$AN,39,0)="","Sin cambios",VLOOKUP(AF42,Análisis!$B:$AN,39,0))</f>
        <v/>
      </c>
      <c r="AX42" s="115">
        <f>VLOOKUP(AF42,Análisis!$B:$AN,29,0)</f>
        <v/>
      </c>
      <c r="AY42" s="116">
        <f>VLOOKUP(AF42,Análisis!$B:$AN,30,0)</f>
        <v/>
      </c>
      <c r="AZ42" s="115">
        <f>VLOOKUP(AF42,Análisis!$B:$AN,31,0)</f>
        <v/>
      </c>
      <c r="BA42" s="116">
        <f>VLOOKUP(AF42,Análisis!$B:$AN,32,0)</f>
        <v/>
      </c>
      <c r="BB42" s="117">
        <f>VLOOKUP(AF42,Análisis!$B:$AN,33,0)</f>
        <v/>
      </c>
    </row>
    <row customHeight="1" ht="15.75" r="43" s="172" spans="1:77" thickBot="1">
      <c r="B43" s="9" t="n">
        <v>339</v>
      </c>
      <c r="C43" s="9" t="s">
        <v>74</v>
      </c>
      <c r="D43" s="14">
        <f>IF(VLOOKUP(Resumen!C43,Análisis!B:AN,15,0)="","Sin cambios",VLOOKUP(Resumen!C43,Análisis!B:AN,15,0))</f>
        <v/>
      </c>
      <c r="E43" s="14">
        <f>IF(VLOOKUP(Resumen!C43,Análisis!B:AN,27,0)="","Sin cambios",VLOOKUP(Resumen!C43,Análisis!B:AN,27,0))</f>
        <v/>
      </c>
      <c r="F43" s="14">
        <f>IF(VLOOKUP(Resumen!C43,Análisis!B:AN,39,0)="","Sin cambios",VLOOKUP(Resumen!C43,Análisis!B:AN,39,0))</f>
        <v/>
      </c>
      <c r="G43" s="14">
        <f>IF(AND(D43="Sin cambios",E43="Sin cambios",F43="Sin cambios")=TRUE,"No","Sí")</f>
        <v/>
      </c>
      <c r="AE43" s="71">
        <f>+LEFT(AG43,2)</f>
        <v/>
      </c>
      <c r="AF43" s="15" t="s">
        <v>36</v>
      </c>
      <c r="AG43" s="16" t="s">
        <v>27</v>
      </c>
      <c r="AH43" s="114">
        <f>VLOOKUP(AF43,Análisis!$B:$AN,4,0)</f>
        <v/>
      </c>
      <c r="AI43" s="102">
        <f>IF(VLOOKUP(AF43,Análisis!$B:$AN,15,0)="","Sin cambios",VLOOKUP(AF43,Análisis!$B:$AN,15,0))</f>
        <v/>
      </c>
      <c r="AJ43" s="115">
        <f>VLOOKUP(AF43,Análisis!$B:$AN,5,0)</f>
        <v/>
      </c>
      <c r="AK43" s="116">
        <f>VLOOKUP(AF43,Análisis!$B:$AN,6,0)</f>
        <v/>
      </c>
      <c r="AL43" s="115">
        <f>VLOOKUP(AF43,Análisis!$B:$AN,7,0)</f>
        <v/>
      </c>
      <c r="AM43" s="116">
        <f>VLOOKUP(AF43,Análisis!$B:$AN,8,0)</f>
        <v/>
      </c>
      <c r="AN43" s="117">
        <f>VLOOKUP(AF43,Análisis!$B:$AN,9,0)</f>
        <v/>
      </c>
      <c r="AO43" s="114">
        <f>VLOOKUP(AF43,Análisis!$B:$AN,16,0)</f>
        <v/>
      </c>
      <c r="AP43" s="102">
        <f>IF(VLOOKUP(AF43,Análisis!$B:$AN,27,0)="","Sin cambios",VLOOKUP(AF43,Análisis!$B:$AN,27,0))</f>
        <v/>
      </c>
      <c r="AQ43" s="115">
        <f>VLOOKUP(AF43,Análisis!$B:$AN,17,0)</f>
        <v/>
      </c>
      <c r="AR43" s="116">
        <f>VLOOKUP(AF43,Análisis!$B:$AN,18,0)</f>
        <v/>
      </c>
      <c r="AS43" s="115">
        <f>VLOOKUP(AF43,Análisis!$B:$AN,19,0)</f>
        <v/>
      </c>
      <c r="AT43" s="116">
        <f>VLOOKUP(AF43,Análisis!$B:$AN,20,0)</f>
        <v/>
      </c>
      <c r="AU43" s="117">
        <f>VLOOKUP(AF43,Análisis!$B:$AN,21,0)</f>
        <v/>
      </c>
      <c r="AV43" s="114">
        <f>VLOOKUP(AF43,Análisis!$B:$AN,28,0)</f>
        <v/>
      </c>
      <c r="AW43" s="102">
        <f>IF(VLOOKUP(AF43,Análisis!$B:$AN,39,0)="","Sin cambios",VLOOKUP(AF43,Análisis!$B:$AN,39,0))</f>
        <v/>
      </c>
      <c r="AX43" s="115">
        <f>VLOOKUP(AF43,Análisis!$B:$AN,29,0)</f>
        <v/>
      </c>
      <c r="AY43" s="116">
        <f>VLOOKUP(AF43,Análisis!$B:$AN,30,0)</f>
        <v/>
      </c>
      <c r="AZ43" s="115">
        <f>VLOOKUP(AF43,Análisis!$B:$AN,31,0)</f>
        <v/>
      </c>
      <c r="BA43" s="116">
        <f>VLOOKUP(AF43,Análisis!$B:$AN,32,0)</f>
        <v/>
      </c>
      <c r="BB43" s="117">
        <f>VLOOKUP(AF43,Análisis!$B:$AN,33,0)</f>
        <v/>
      </c>
    </row>
    <row customHeight="1" ht="15.75" r="44" s="172" spans="1:77" thickBot="1">
      <c r="B44" s="9" t="n">
        <v>348</v>
      </c>
      <c r="C44" s="9" t="s">
        <v>75</v>
      </c>
      <c r="D44" s="14">
        <f>IF(VLOOKUP(Resumen!C44,Análisis!B:AN,15,0)="","Sin cambios",VLOOKUP(Resumen!C44,Análisis!B:AN,15,0))</f>
        <v/>
      </c>
      <c r="E44" s="14">
        <f>IF(VLOOKUP(Resumen!C44,Análisis!B:AN,27,0)="","Sin cambios",VLOOKUP(Resumen!C44,Análisis!B:AN,27,0))</f>
        <v/>
      </c>
      <c r="F44" s="14">
        <f>IF(VLOOKUP(Resumen!C44,Análisis!B:AN,39,0)="","Sin cambios",VLOOKUP(Resumen!C44,Análisis!B:AN,39,0))</f>
        <v/>
      </c>
      <c r="G44" s="14">
        <f>IF(AND(D44="Sin cambios",E44="Sin cambios",F44="Sin cambios")=TRUE,"No","Sí")</f>
        <v/>
      </c>
      <c r="K44" t="s">
        <v>140</v>
      </c>
      <c r="L44" t="n">
        <v>51870</v>
      </c>
      <c r="AE44" s="71">
        <f>+LEFT(AG44,2)</f>
        <v/>
      </c>
      <c r="AF44" s="15" t="s">
        <v>69</v>
      </c>
      <c r="AG44" s="16" t="s">
        <v>27</v>
      </c>
      <c r="AH44" s="114">
        <f>VLOOKUP(AF44,Análisis!$B:$AN,4,0)</f>
        <v/>
      </c>
      <c r="AI44" s="102">
        <f>IF(VLOOKUP(AF44,Análisis!$B:$AN,15,0)="","Sin cambios",VLOOKUP(AF44,Análisis!$B:$AN,15,0))</f>
        <v/>
      </c>
      <c r="AJ44" s="115">
        <f>VLOOKUP(AF44,Análisis!$B:$AN,5,0)</f>
        <v/>
      </c>
      <c r="AK44" s="116">
        <f>VLOOKUP(AF44,Análisis!$B:$AN,6,0)</f>
        <v/>
      </c>
      <c r="AL44" s="115">
        <f>VLOOKUP(AF44,Análisis!$B:$AN,7,0)</f>
        <v/>
      </c>
      <c r="AM44" s="116">
        <f>VLOOKUP(AF44,Análisis!$B:$AN,8,0)</f>
        <v/>
      </c>
      <c r="AN44" s="117">
        <f>VLOOKUP(AF44,Análisis!$B:$AN,9,0)</f>
        <v/>
      </c>
      <c r="AO44" s="114">
        <f>VLOOKUP(AF44,Análisis!$B:$AN,16,0)</f>
        <v/>
      </c>
      <c r="AP44" s="102">
        <f>IF(VLOOKUP(AF44,Análisis!$B:$AN,27,0)="","Sin cambios",VLOOKUP(AF44,Análisis!$B:$AN,27,0))</f>
        <v/>
      </c>
      <c r="AQ44" s="115">
        <f>VLOOKUP(AF44,Análisis!$B:$AN,17,0)</f>
        <v/>
      </c>
      <c r="AR44" s="116">
        <f>VLOOKUP(AF44,Análisis!$B:$AN,18,0)</f>
        <v/>
      </c>
      <c r="AS44" s="115">
        <f>VLOOKUP(AF44,Análisis!$B:$AN,19,0)</f>
        <v/>
      </c>
      <c r="AT44" s="116">
        <f>VLOOKUP(AF44,Análisis!$B:$AN,20,0)</f>
        <v/>
      </c>
      <c r="AU44" s="117">
        <f>VLOOKUP(AF44,Análisis!$B:$AN,21,0)</f>
        <v/>
      </c>
      <c r="AV44" s="114">
        <f>VLOOKUP(AF44,Análisis!$B:$AN,28,0)</f>
        <v/>
      </c>
      <c r="AW44" s="102">
        <f>IF(VLOOKUP(AF44,Análisis!$B:$AN,39,0)="","Sin cambios",VLOOKUP(AF44,Análisis!$B:$AN,39,0))</f>
        <v/>
      </c>
      <c r="AX44" s="115">
        <f>VLOOKUP(AF44,Análisis!$B:$AN,29,0)</f>
        <v/>
      </c>
      <c r="AY44" s="116">
        <f>VLOOKUP(AF44,Análisis!$B:$AN,30,0)</f>
        <v/>
      </c>
      <c r="AZ44" s="115">
        <f>VLOOKUP(AF44,Análisis!$B:$AN,31,0)</f>
        <v/>
      </c>
      <c r="BA44" s="116">
        <f>VLOOKUP(AF44,Análisis!$B:$AN,32,0)</f>
        <v/>
      </c>
      <c r="BB44" s="117">
        <f>VLOOKUP(AF44,Análisis!$B:$AN,33,0)</f>
        <v/>
      </c>
    </row>
    <row customHeight="1" ht="15.75" r="45" s="172" spans="1:77" thickBot="1">
      <c r="B45" s="70" t="s">
        <v>184</v>
      </c>
      <c r="C45" s="9" t="s">
        <v>76</v>
      </c>
      <c r="D45" s="14">
        <f>IF(VLOOKUP(Resumen!C45,Análisis!B:AN,15,0)="","Sin cambios",VLOOKUP(Resumen!C45,Análisis!B:AN,15,0))</f>
        <v/>
      </c>
      <c r="E45" s="14">
        <f>IF(VLOOKUP(Resumen!C45,Análisis!B:AN,27,0)="","Sin cambios",VLOOKUP(Resumen!C45,Análisis!B:AN,27,0))</f>
        <v/>
      </c>
      <c r="F45" s="14">
        <f>IF(VLOOKUP(Resumen!C45,Análisis!B:AN,39,0)="","Sin cambios",VLOOKUP(Resumen!C45,Análisis!B:AN,39,0))</f>
        <v/>
      </c>
      <c r="G45" s="14">
        <f>IF(AND(D45="Sin cambios",E45="Sin cambios",F45="Sin cambios")=TRUE,"No","Sí")</f>
        <v/>
      </c>
      <c r="K45" t="s">
        <v>185</v>
      </c>
      <c r="L45" t="n">
        <v>60850</v>
      </c>
      <c r="AE45" s="71">
        <f>+LEFT(AG45,2)</f>
        <v/>
      </c>
      <c r="AF45" s="15" t="s">
        <v>64</v>
      </c>
      <c r="AG45" s="16" t="s">
        <v>27</v>
      </c>
      <c r="AH45" s="114">
        <f>VLOOKUP(AF45,Análisis!$B:$AN,4,0)</f>
        <v/>
      </c>
      <c r="AI45" s="102">
        <f>IF(VLOOKUP(AF45,Análisis!$B:$AN,15,0)="","Sin cambios",VLOOKUP(AF45,Análisis!$B:$AN,15,0))</f>
        <v/>
      </c>
      <c r="AJ45" s="115">
        <f>VLOOKUP(AF45,Análisis!$B:$AN,5,0)</f>
        <v/>
      </c>
      <c r="AK45" s="116">
        <f>VLOOKUP(AF45,Análisis!$B:$AN,6,0)</f>
        <v/>
      </c>
      <c r="AL45" s="115">
        <f>VLOOKUP(AF45,Análisis!$B:$AN,7,0)</f>
        <v/>
      </c>
      <c r="AM45" s="116">
        <f>VLOOKUP(AF45,Análisis!$B:$AN,8,0)</f>
        <v/>
      </c>
      <c r="AN45" s="117">
        <f>VLOOKUP(AF45,Análisis!$B:$AN,9,0)</f>
        <v/>
      </c>
      <c r="AO45" s="114">
        <f>VLOOKUP(AF45,Análisis!$B:$AN,16,0)</f>
        <v/>
      </c>
      <c r="AP45" s="102">
        <f>IF(VLOOKUP(AF45,Análisis!$B:$AN,27,0)="","Sin cambios",VLOOKUP(AF45,Análisis!$B:$AN,27,0))</f>
        <v/>
      </c>
      <c r="AQ45" s="115">
        <f>VLOOKUP(AF45,Análisis!$B:$AN,17,0)</f>
        <v/>
      </c>
      <c r="AR45" s="116">
        <f>VLOOKUP(AF45,Análisis!$B:$AN,18,0)</f>
        <v/>
      </c>
      <c r="AS45" s="115">
        <f>VLOOKUP(AF45,Análisis!$B:$AN,19,0)</f>
        <v/>
      </c>
      <c r="AT45" s="116">
        <f>VLOOKUP(AF45,Análisis!$B:$AN,20,0)</f>
        <v/>
      </c>
      <c r="AU45" s="117">
        <f>VLOOKUP(AF45,Análisis!$B:$AN,21,0)</f>
        <v/>
      </c>
      <c r="AV45" s="114">
        <f>VLOOKUP(AF45,Análisis!$B:$AN,28,0)</f>
        <v/>
      </c>
      <c r="AW45" s="102">
        <f>IF(VLOOKUP(AF45,Análisis!$B:$AN,39,0)="","Sin cambios",VLOOKUP(AF45,Análisis!$B:$AN,39,0))</f>
        <v/>
      </c>
      <c r="AX45" s="115">
        <f>VLOOKUP(AF45,Análisis!$B:$AN,29,0)</f>
        <v/>
      </c>
      <c r="AY45" s="116">
        <f>VLOOKUP(AF45,Análisis!$B:$AN,30,0)</f>
        <v/>
      </c>
      <c r="AZ45" s="115">
        <f>VLOOKUP(AF45,Análisis!$B:$AN,31,0)</f>
        <v/>
      </c>
      <c r="BA45" s="116">
        <f>VLOOKUP(AF45,Análisis!$B:$AN,32,0)</f>
        <v/>
      </c>
      <c r="BB45" s="117">
        <f>VLOOKUP(AF45,Análisis!$B:$AN,33,0)</f>
        <v/>
      </c>
    </row>
    <row customHeight="1" ht="15.75" r="46" s="172" spans="1:77" thickBot="1">
      <c r="B46" s="70" t="s">
        <v>186</v>
      </c>
      <c r="C46" s="9" t="s">
        <v>78</v>
      </c>
      <c r="D46" s="14">
        <f>IF(VLOOKUP(Resumen!C46,Análisis!B:AN,15,0)="","Sin cambios",VLOOKUP(Resumen!C46,Análisis!B:AN,15,0))</f>
        <v/>
      </c>
      <c r="E46" s="14">
        <f>IF(VLOOKUP(Resumen!C46,Análisis!B:AN,27,0)="","Sin cambios",VLOOKUP(Resumen!C46,Análisis!B:AN,27,0))</f>
        <v/>
      </c>
      <c r="F46" s="14">
        <f>IF(VLOOKUP(Resumen!C46,Análisis!B:AN,39,0)="","Sin cambios",VLOOKUP(Resumen!C46,Análisis!B:AN,39,0))</f>
        <v/>
      </c>
      <c r="G46" s="14">
        <f>IF(AND(D46="Sin cambios",E46="Sin cambios",F46="Sin cambios")=TRUE,"No","Sí")</f>
        <v/>
      </c>
      <c r="AE46" s="71">
        <f>+LEFT(AG46,2)</f>
        <v/>
      </c>
      <c r="AF46" s="15" t="s">
        <v>47</v>
      </c>
      <c r="AG46" s="16" t="s">
        <v>27</v>
      </c>
      <c r="AH46" s="114">
        <f>VLOOKUP(AF46,Análisis!$B:$AN,4,0)</f>
        <v/>
      </c>
      <c r="AI46" s="102">
        <f>IF(VLOOKUP(AF46,Análisis!$B:$AN,15,0)="","Sin cambios",VLOOKUP(AF46,Análisis!$B:$AN,15,0))</f>
        <v/>
      </c>
      <c r="AJ46" s="115">
        <f>VLOOKUP(AF46,Análisis!$B:$AN,5,0)</f>
        <v/>
      </c>
      <c r="AK46" s="116">
        <f>VLOOKUP(AF46,Análisis!$B:$AN,6,0)</f>
        <v/>
      </c>
      <c r="AL46" s="115">
        <f>VLOOKUP(AF46,Análisis!$B:$AN,7,0)</f>
        <v/>
      </c>
      <c r="AM46" s="116">
        <f>VLOOKUP(AF46,Análisis!$B:$AN,8,0)</f>
        <v/>
      </c>
      <c r="AN46" s="117">
        <f>VLOOKUP(AF46,Análisis!$B:$AN,9,0)</f>
        <v/>
      </c>
      <c r="AO46" s="114">
        <f>VLOOKUP(AF46,Análisis!$B:$AN,16,0)</f>
        <v/>
      </c>
      <c r="AP46" s="102">
        <f>IF(VLOOKUP(AF46,Análisis!$B:$AN,27,0)="","Sin cambios",VLOOKUP(AF46,Análisis!$B:$AN,27,0))</f>
        <v/>
      </c>
      <c r="AQ46" s="115">
        <f>VLOOKUP(AF46,Análisis!$B:$AN,17,0)</f>
        <v/>
      </c>
      <c r="AR46" s="116">
        <f>VLOOKUP(AF46,Análisis!$B:$AN,18,0)</f>
        <v/>
      </c>
      <c r="AS46" s="115">
        <f>VLOOKUP(AF46,Análisis!$B:$AN,19,0)</f>
        <v/>
      </c>
      <c r="AT46" s="116">
        <f>VLOOKUP(AF46,Análisis!$B:$AN,20,0)</f>
        <v/>
      </c>
      <c r="AU46" s="117">
        <f>VLOOKUP(AF46,Análisis!$B:$AN,21,0)</f>
        <v/>
      </c>
      <c r="AV46" s="114">
        <f>VLOOKUP(AF46,Análisis!$B:$AN,28,0)</f>
        <v/>
      </c>
      <c r="AW46" s="102">
        <f>IF(VLOOKUP(AF46,Análisis!$B:$AN,39,0)="","Sin cambios",VLOOKUP(AF46,Análisis!$B:$AN,39,0))</f>
        <v/>
      </c>
      <c r="AX46" s="115">
        <f>VLOOKUP(AF46,Análisis!$B:$AN,29,0)</f>
        <v/>
      </c>
      <c r="AY46" s="116">
        <f>VLOOKUP(AF46,Análisis!$B:$AN,30,0)</f>
        <v/>
      </c>
      <c r="AZ46" s="115">
        <f>VLOOKUP(AF46,Análisis!$B:$AN,31,0)</f>
        <v/>
      </c>
      <c r="BA46" s="116">
        <f>VLOOKUP(AF46,Análisis!$B:$AN,32,0)</f>
        <v/>
      </c>
      <c r="BB46" s="117">
        <f>VLOOKUP(AF46,Análisis!$B:$AN,33,0)</f>
        <v/>
      </c>
    </row>
    <row customHeight="1" ht="15.75" r="47" s="172" spans="1:77" thickBot="1">
      <c r="B47" s="9" t="n">
        <v>171</v>
      </c>
      <c r="C47" s="9" t="s">
        <v>81</v>
      </c>
      <c r="D47" s="14">
        <f>IF(VLOOKUP(Resumen!C47,Análisis!B:AN,15,0)="","Sin cambios",VLOOKUP(Resumen!C47,Análisis!B:AN,15,0))</f>
        <v/>
      </c>
      <c r="E47" s="14">
        <f>IF(VLOOKUP(Resumen!C47,Análisis!B:AN,27,0)="","Sin cambios",VLOOKUP(Resumen!C47,Análisis!B:AN,27,0))</f>
        <v/>
      </c>
      <c r="F47" s="14">
        <f>IF(VLOOKUP(Resumen!C47,Análisis!B:AN,39,0)="","Sin cambios",VLOOKUP(Resumen!C47,Análisis!B:AN,39,0))</f>
        <v/>
      </c>
      <c r="G47" s="14">
        <f>IF(AND(D47="Sin cambios",E47="Sin cambios",F47="Sin cambios")=TRUE,"No","Sí")</f>
        <v/>
      </c>
      <c r="AE47" s="71">
        <f>+LEFT(AG47,2)</f>
        <v/>
      </c>
      <c r="AF47" s="15" t="s">
        <v>68</v>
      </c>
      <c r="AG47" s="16" t="s">
        <v>44</v>
      </c>
      <c r="AH47" s="114">
        <f>VLOOKUP(AF47,Análisis!$B:$AN,4,0)</f>
        <v/>
      </c>
      <c r="AI47" s="102">
        <f>IF(VLOOKUP(AF47,Análisis!$B:$AN,15,0)="","Sin cambios",VLOOKUP(AF47,Análisis!$B:$AN,15,0))</f>
        <v/>
      </c>
      <c r="AJ47" s="115">
        <f>VLOOKUP(AF47,Análisis!$B:$AN,5,0)</f>
        <v/>
      </c>
      <c r="AK47" s="116">
        <f>VLOOKUP(AF47,Análisis!$B:$AN,6,0)</f>
        <v/>
      </c>
      <c r="AL47" s="115">
        <f>VLOOKUP(AF47,Análisis!$B:$AN,7,0)</f>
        <v/>
      </c>
      <c r="AM47" s="116">
        <f>VLOOKUP(AF47,Análisis!$B:$AN,8,0)</f>
        <v/>
      </c>
      <c r="AN47" s="117">
        <f>VLOOKUP(AF47,Análisis!$B:$AN,9,0)</f>
        <v/>
      </c>
      <c r="AO47" s="114">
        <f>VLOOKUP(AF47,Análisis!$B:$AN,16,0)</f>
        <v/>
      </c>
      <c r="AP47" s="102">
        <f>IF(VLOOKUP(AF47,Análisis!$B:$AN,27,0)="","Sin cambios",VLOOKUP(AF47,Análisis!$B:$AN,27,0))</f>
        <v/>
      </c>
      <c r="AQ47" s="115">
        <f>VLOOKUP(AF47,Análisis!$B:$AN,17,0)</f>
        <v/>
      </c>
      <c r="AR47" s="116">
        <f>VLOOKUP(AF47,Análisis!$B:$AN,18,0)</f>
        <v/>
      </c>
      <c r="AS47" s="115">
        <f>VLOOKUP(AF47,Análisis!$B:$AN,19,0)</f>
        <v/>
      </c>
      <c r="AT47" s="116">
        <f>VLOOKUP(AF47,Análisis!$B:$AN,20,0)</f>
        <v/>
      </c>
      <c r="AU47" s="117">
        <f>VLOOKUP(AF47,Análisis!$B:$AN,21,0)</f>
        <v/>
      </c>
      <c r="AV47" s="114">
        <f>VLOOKUP(AF47,Análisis!$B:$AN,28,0)</f>
        <v/>
      </c>
      <c r="AW47" s="102">
        <f>IF(VLOOKUP(AF47,Análisis!$B:$AN,39,0)="","Sin cambios",VLOOKUP(AF47,Análisis!$B:$AN,39,0))</f>
        <v/>
      </c>
      <c r="AX47" s="115">
        <f>VLOOKUP(AF47,Análisis!$B:$AN,29,0)</f>
        <v/>
      </c>
      <c r="AY47" s="116">
        <f>VLOOKUP(AF47,Análisis!$B:$AN,30,0)</f>
        <v/>
      </c>
      <c r="AZ47" s="115">
        <f>VLOOKUP(AF47,Análisis!$B:$AN,31,0)</f>
        <v/>
      </c>
      <c r="BA47" s="116">
        <f>VLOOKUP(AF47,Análisis!$B:$AN,32,0)</f>
        <v/>
      </c>
      <c r="BB47" s="117">
        <f>VLOOKUP(AF47,Análisis!$B:$AN,33,0)</f>
        <v/>
      </c>
    </row>
    <row customHeight="1" ht="15.75" r="48" s="172" spans="1:77" thickBot="1">
      <c r="B48" s="70" t="s">
        <v>187</v>
      </c>
      <c r="C48" s="9" t="s">
        <v>82</v>
      </c>
      <c r="D48" s="14">
        <f>IF(VLOOKUP(Resumen!C48,Análisis!B:AN,15,0)="","Sin cambios",VLOOKUP(Resumen!C48,Análisis!B:AN,15,0))</f>
        <v/>
      </c>
      <c r="E48" s="14">
        <f>IF(VLOOKUP(Resumen!C48,Análisis!B:AN,27,0)="","Sin cambios",VLOOKUP(Resumen!C48,Análisis!B:AN,27,0))</f>
        <v/>
      </c>
      <c r="F48" s="14">
        <f>IF(VLOOKUP(Resumen!C48,Análisis!B:AN,39,0)="","Sin cambios",VLOOKUP(Resumen!C48,Análisis!B:AN,39,0))</f>
        <v/>
      </c>
      <c r="G48" s="14">
        <f>IF(AND(D48="Sin cambios",E48="Sin cambios",F48="Sin cambios")=TRUE,"No","Sí")</f>
        <v/>
      </c>
      <c r="AE48" s="71">
        <f>+LEFT(AG48,2)</f>
        <v/>
      </c>
      <c r="AF48" s="15" t="s">
        <v>31</v>
      </c>
      <c r="AG48" s="16" t="s">
        <v>27</v>
      </c>
      <c r="AH48" s="114">
        <f>VLOOKUP(AF48,Análisis!$B:$AN,4,0)</f>
        <v/>
      </c>
      <c r="AI48" s="102">
        <f>IF(VLOOKUP(AF48,Análisis!$B:$AN,15,0)="","Sin cambios",VLOOKUP(AF48,Análisis!$B:$AN,15,0))</f>
        <v/>
      </c>
      <c r="AJ48" s="115">
        <f>VLOOKUP(AF48,Análisis!$B:$AN,5,0)</f>
        <v/>
      </c>
      <c r="AK48" s="116">
        <f>VLOOKUP(AF48,Análisis!$B:$AN,6,0)</f>
        <v/>
      </c>
      <c r="AL48" s="115">
        <f>VLOOKUP(AF48,Análisis!$B:$AN,7,0)</f>
        <v/>
      </c>
      <c r="AM48" s="116">
        <f>VLOOKUP(AF48,Análisis!$B:$AN,8,0)</f>
        <v/>
      </c>
      <c r="AN48" s="117">
        <f>VLOOKUP(AF48,Análisis!$B:$AN,9,0)</f>
        <v/>
      </c>
      <c r="AO48" s="114">
        <f>VLOOKUP(AF48,Análisis!$B:$AN,16,0)</f>
        <v/>
      </c>
      <c r="AP48" s="102">
        <f>IF(VLOOKUP(AF48,Análisis!$B:$AN,27,0)="","Sin cambios",VLOOKUP(AF48,Análisis!$B:$AN,27,0))</f>
        <v/>
      </c>
      <c r="AQ48" s="115">
        <f>VLOOKUP(AF48,Análisis!$B:$AN,17,0)</f>
        <v/>
      </c>
      <c r="AR48" s="116">
        <f>VLOOKUP(AF48,Análisis!$B:$AN,18,0)</f>
        <v/>
      </c>
      <c r="AS48" s="115">
        <f>VLOOKUP(AF48,Análisis!$B:$AN,19,0)</f>
        <v/>
      </c>
      <c r="AT48" s="116">
        <f>VLOOKUP(AF48,Análisis!$B:$AN,20,0)</f>
        <v/>
      </c>
      <c r="AU48" s="117">
        <f>VLOOKUP(AF48,Análisis!$B:$AN,21,0)</f>
        <v/>
      </c>
      <c r="AV48" s="114">
        <f>VLOOKUP(AF48,Análisis!$B:$AN,28,0)</f>
        <v/>
      </c>
      <c r="AW48" s="102">
        <f>IF(VLOOKUP(AF48,Análisis!$B:$AN,39,0)="","Sin cambios",VLOOKUP(AF48,Análisis!$B:$AN,39,0))</f>
        <v/>
      </c>
      <c r="AX48" s="115">
        <f>VLOOKUP(AF48,Análisis!$B:$AN,29,0)</f>
        <v/>
      </c>
      <c r="AY48" s="116">
        <f>VLOOKUP(AF48,Análisis!$B:$AN,30,0)</f>
        <v/>
      </c>
      <c r="AZ48" s="115">
        <f>VLOOKUP(AF48,Análisis!$B:$AN,31,0)</f>
        <v/>
      </c>
      <c r="BA48" s="116">
        <f>VLOOKUP(AF48,Análisis!$B:$AN,32,0)</f>
        <v/>
      </c>
      <c r="BB48" s="117">
        <f>VLOOKUP(AF48,Análisis!$B:$AN,33,0)</f>
        <v/>
      </c>
    </row>
    <row customHeight="1" ht="15.75" r="49" s="172" spans="1:77" thickBot="1">
      <c r="B49" s="9" t="n">
        <v>121</v>
      </c>
      <c r="C49" s="9" t="s">
        <v>83</v>
      </c>
      <c r="D49" s="14">
        <f>IF(VLOOKUP(Resumen!C49,Análisis!B:AN,15,0)="","Sin cambios",VLOOKUP(Resumen!C49,Análisis!B:AN,15,0))</f>
        <v/>
      </c>
      <c r="E49" s="14">
        <f>IF(VLOOKUP(Resumen!C49,Análisis!B:AN,27,0)="","Sin cambios",VLOOKUP(Resumen!C49,Análisis!B:AN,27,0))</f>
        <v/>
      </c>
      <c r="F49" s="14">
        <f>IF(VLOOKUP(Resumen!C49,Análisis!B:AN,39,0)="","Sin cambios",VLOOKUP(Resumen!C49,Análisis!B:AN,39,0))</f>
        <v/>
      </c>
      <c r="G49" s="14">
        <f>IF(AND(D49="Sin cambios",E49="Sin cambios",F49="Sin cambios")=TRUE,"No","Sí")</f>
        <v/>
      </c>
      <c r="AE49" s="71">
        <f>+LEFT(AG49,2)</f>
        <v/>
      </c>
      <c r="AF49" s="15" t="s">
        <v>46</v>
      </c>
      <c r="AG49" s="16" t="s">
        <v>27</v>
      </c>
      <c r="AH49" s="114">
        <f>VLOOKUP(AF49,Análisis!$B:$AN,4,0)</f>
        <v/>
      </c>
      <c r="AI49" s="102">
        <f>IF(VLOOKUP(AF49,Análisis!$B:$AN,15,0)="","Sin cambios",VLOOKUP(AF49,Análisis!$B:$AN,15,0))</f>
        <v/>
      </c>
      <c r="AJ49" s="115">
        <f>VLOOKUP(AF49,Análisis!$B:$AN,5,0)</f>
        <v/>
      </c>
      <c r="AK49" s="116">
        <f>VLOOKUP(AF49,Análisis!$B:$AN,6,0)</f>
        <v/>
      </c>
      <c r="AL49" s="115">
        <f>VLOOKUP(AF49,Análisis!$B:$AN,7,0)</f>
        <v/>
      </c>
      <c r="AM49" s="116">
        <f>VLOOKUP(AF49,Análisis!$B:$AN,8,0)</f>
        <v/>
      </c>
      <c r="AN49" s="117">
        <f>VLOOKUP(AF49,Análisis!$B:$AN,9,0)</f>
        <v/>
      </c>
      <c r="AO49" s="114">
        <f>VLOOKUP(AF49,Análisis!$B:$AN,16,0)</f>
        <v/>
      </c>
      <c r="AP49" s="102">
        <f>IF(VLOOKUP(AF49,Análisis!$B:$AN,27,0)="","Sin cambios",VLOOKUP(AF49,Análisis!$B:$AN,27,0))</f>
        <v/>
      </c>
      <c r="AQ49" s="115">
        <f>VLOOKUP(AF49,Análisis!$B:$AN,17,0)</f>
        <v/>
      </c>
      <c r="AR49" s="116">
        <f>VLOOKUP(AF49,Análisis!$B:$AN,18,0)</f>
        <v/>
      </c>
      <c r="AS49" s="115">
        <f>VLOOKUP(AF49,Análisis!$B:$AN,19,0)</f>
        <v/>
      </c>
      <c r="AT49" s="116">
        <f>VLOOKUP(AF49,Análisis!$B:$AN,20,0)</f>
        <v/>
      </c>
      <c r="AU49" s="117">
        <f>VLOOKUP(AF49,Análisis!$B:$AN,21,0)</f>
        <v/>
      </c>
      <c r="AV49" s="114">
        <f>VLOOKUP(AF49,Análisis!$B:$AN,28,0)</f>
        <v/>
      </c>
      <c r="AW49" s="102">
        <f>IF(VLOOKUP(AF49,Análisis!$B:$AN,39,0)="","Sin cambios",VLOOKUP(AF49,Análisis!$B:$AN,39,0))</f>
        <v/>
      </c>
      <c r="AX49" s="115">
        <f>VLOOKUP(AF49,Análisis!$B:$AN,29,0)</f>
        <v/>
      </c>
      <c r="AY49" s="116">
        <f>VLOOKUP(AF49,Análisis!$B:$AN,30,0)</f>
        <v/>
      </c>
      <c r="AZ49" s="115">
        <f>VLOOKUP(AF49,Análisis!$B:$AN,31,0)</f>
        <v/>
      </c>
      <c r="BA49" s="116">
        <f>VLOOKUP(AF49,Análisis!$B:$AN,32,0)</f>
        <v/>
      </c>
      <c r="BB49" s="117">
        <f>VLOOKUP(AF49,Análisis!$B:$AN,33,0)</f>
        <v/>
      </c>
    </row>
    <row customHeight="1" ht="15.75" r="50" s="172" spans="1:77" thickBot="1">
      <c r="B50" s="9" t="n">
        <v>153</v>
      </c>
      <c r="C50" s="9" t="s">
        <v>84</v>
      </c>
      <c r="D50" s="14">
        <f>IF(VLOOKUP(Resumen!C50,Análisis!B:AN,15,0)="","Sin cambios",VLOOKUP(Resumen!C50,Análisis!B:AN,15,0))</f>
        <v/>
      </c>
      <c r="E50" s="14">
        <f>IF(VLOOKUP(Resumen!C50,Análisis!B:AN,27,0)="","Sin cambios",VLOOKUP(Resumen!C50,Análisis!B:AN,27,0))</f>
        <v/>
      </c>
      <c r="F50" s="14">
        <f>IF(VLOOKUP(Resumen!C50,Análisis!B:AN,39,0)="","Sin cambios",VLOOKUP(Resumen!C50,Análisis!B:AN,39,0))</f>
        <v/>
      </c>
      <c r="G50" s="14">
        <f>IF(AND(D50="Sin cambios",E50="Sin cambios",F50="Sin cambios")=TRUE,"No","Sí")</f>
        <v/>
      </c>
      <c r="AE50" s="71">
        <f>+LEFT(AG50,2)</f>
        <v/>
      </c>
      <c r="AF50" s="15" t="s">
        <v>66</v>
      </c>
      <c r="AG50" s="16" t="s">
        <v>27</v>
      </c>
      <c r="AH50" s="114">
        <f>VLOOKUP(AF50,Análisis!$B:$AN,4,0)</f>
        <v/>
      </c>
      <c r="AI50" s="102">
        <f>IF(VLOOKUP(AF50,Análisis!$B:$AN,15,0)="","Sin cambios",VLOOKUP(AF50,Análisis!$B:$AN,15,0))</f>
        <v/>
      </c>
      <c r="AJ50" s="115">
        <f>VLOOKUP(AF50,Análisis!$B:$AN,5,0)</f>
        <v/>
      </c>
      <c r="AK50" s="116">
        <f>VLOOKUP(AF50,Análisis!$B:$AN,6,0)</f>
        <v/>
      </c>
      <c r="AL50" s="115">
        <f>VLOOKUP(AF50,Análisis!$B:$AN,7,0)</f>
        <v/>
      </c>
      <c r="AM50" s="116">
        <f>VLOOKUP(AF50,Análisis!$B:$AN,8,0)</f>
        <v/>
      </c>
      <c r="AN50" s="117">
        <f>VLOOKUP(AF50,Análisis!$B:$AN,9,0)</f>
        <v/>
      </c>
      <c r="AO50" s="114">
        <f>VLOOKUP(AF50,Análisis!$B:$AN,16,0)</f>
        <v/>
      </c>
      <c r="AP50" s="102">
        <f>IF(VLOOKUP(AF50,Análisis!$B:$AN,27,0)="","Sin cambios",VLOOKUP(AF50,Análisis!$B:$AN,27,0))</f>
        <v/>
      </c>
      <c r="AQ50" s="115">
        <f>VLOOKUP(AF50,Análisis!$B:$AN,17,0)</f>
        <v/>
      </c>
      <c r="AR50" s="116">
        <f>VLOOKUP(AF50,Análisis!$B:$AN,18,0)</f>
        <v/>
      </c>
      <c r="AS50" s="115">
        <f>VLOOKUP(AF50,Análisis!$B:$AN,19,0)</f>
        <v/>
      </c>
      <c r="AT50" s="116">
        <f>VLOOKUP(AF50,Análisis!$B:$AN,20,0)</f>
        <v/>
      </c>
      <c r="AU50" s="117">
        <f>VLOOKUP(AF50,Análisis!$B:$AN,21,0)</f>
        <v/>
      </c>
      <c r="AV50" s="114">
        <f>VLOOKUP(AF50,Análisis!$B:$AN,28,0)</f>
        <v/>
      </c>
      <c r="AW50" s="102">
        <f>IF(VLOOKUP(AF50,Análisis!$B:$AN,39,0)="","Sin cambios",VLOOKUP(AF50,Análisis!$B:$AN,39,0))</f>
        <v/>
      </c>
      <c r="AX50" s="115">
        <f>VLOOKUP(AF50,Análisis!$B:$AN,29,0)</f>
        <v/>
      </c>
      <c r="AY50" s="116">
        <f>VLOOKUP(AF50,Análisis!$B:$AN,30,0)</f>
        <v/>
      </c>
      <c r="AZ50" s="115">
        <f>VLOOKUP(AF50,Análisis!$B:$AN,31,0)</f>
        <v/>
      </c>
      <c r="BA50" s="116">
        <f>VLOOKUP(AF50,Análisis!$B:$AN,32,0)</f>
        <v/>
      </c>
      <c r="BB50" s="117">
        <f>VLOOKUP(AF50,Análisis!$B:$AN,33,0)</f>
        <v/>
      </c>
    </row>
    <row customHeight="1" ht="15.75" r="51" s="172" spans="1:77" thickBot="1">
      <c r="B51" s="9" t="n">
        <v>241</v>
      </c>
      <c r="C51" s="9" t="s">
        <v>85</v>
      </c>
      <c r="D51" s="14">
        <f>IF(VLOOKUP(Resumen!C51,Análisis!B:AN,15,0)="","Sin cambios",VLOOKUP(Resumen!C51,Análisis!B:AN,15,0))</f>
        <v/>
      </c>
      <c r="E51" s="14">
        <f>IF(VLOOKUP(Resumen!C51,Análisis!B:AN,27,0)="","Sin cambios",VLOOKUP(Resumen!C51,Análisis!B:AN,27,0))</f>
        <v/>
      </c>
      <c r="F51" s="14">
        <f>IF(VLOOKUP(Resumen!C51,Análisis!B:AN,39,0)="","Sin cambios",VLOOKUP(Resumen!C51,Análisis!B:AN,39,0))</f>
        <v/>
      </c>
      <c r="G51" s="14">
        <f>IF(AND(D51="Sin cambios",E51="Sin cambios",F51="Sin cambios")=TRUE,"No","Sí")</f>
        <v/>
      </c>
      <c r="AE51" s="71">
        <f>+LEFT(AG51,2)</f>
        <v/>
      </c>
      <c r="AF51" s="15" t="s">
        <v>53</v>
      </c>
      <c r="AG51" s="16" t="s">
        <v>27</v>
      </c>
      <c r="AH51" s="114">
        <f>VLOOKUP(AF51,Análisis!$B:$AN,4,0)</f>
        <v/>
      </c>
      <c r="AI51" s="102">
        <f>IF(VLOOKUP(AF51,Análisis!$B:$AN,15,0)="","Sin cambios",VLOOKUP(AF51,Análisis!$B:$AN,15,0))</f>
        <v/>
      </c>
      <c r="AJ51" s="115">
        <f>VLOOKUP(AF51,Análisis!$B:$AN,5,0)</f>
        <v/>
      </c>
      <c r="AK51" s="116">
        <f>VLOOKUP(AF51,Análisis!$B:$AN,6,0)</f>
        <v/>
      </c>
      <c r="AL51" s="115">
        <f>VLOOKUP(AF51,Análisis!$B:$AN,7,0)</f>
        <v/>
      </c>
      <c r="AM51" s="116">
        <f>VLOOKUP(AF51,Análisis!$B:$AN,8,0)</f>
        <v/>
      </c>
      <c r="AN51" s="117">
        <f>VLOOKUP(AF51,Análisis!$B:$AN,9,0)</f>
        <v/>
      </c>
      <c r="AO51" s="114">
        <f>VLOOKUP(AF51,Análisis!$B:$AN,16,0)</f>
        <v/>
      </c>
      <c r="AP51" s="102">
        <f>IF(VLOOKUP(AF51,Análisis!$B:$AN,27,0)="","Sin cambios",VLOOKUP(AF51,Análisis!$B:$AN,27,0))</f>
        <v/>
      </c>
      <c r="AQ51" s="115">
        <f>VLOOKUP(AF51,Análisis!$B:$AN,17,0)</f>
        <v/>
      </c>
      <c r="AR51" s="116">
        <f>VLOOKUP(AF51,Análisis!$B:$AN,18,0)</f>
        <v/>
      </c>
      <c r="AS51" s="115">
        <f>VLOOKUP(AF51,Análisis!$B:$AN,19,0)</f>
        <v/>
      </c>
      <c r="AT51" s="116">
        <f>VLOOKUP(AF51,Análisis!$B:$AN,20,0)</f>
        <v/>
      </c>
      <c r="AU51" s="117">
        <f>VLOOKUP(AF51,Análisis!$B:$AN,21,0)</f>
        <v/>
      </c>
      <c r="AV51" s="114">
        <f>VLOOKUP(AF51,Análisis!$B:$AN,28,0)</f>
        <v/>
      </c>
      <c r="AW51" s="102">
        <f>IF(VLOOKUP(AF51,Análisis!$B:$AN,39,0)="","Sin cambios",VLOOKUP(AF51,Análisis!$B:$AN,39,0))</f>
        <v/>
      </c>
      <c r="AX51" s="115">
        <f>VLOOKUP(AF51,Análisis!$B:$AN,29,0)</f>
        <v/>
      </c>
      <c r="AY51" s="116">
        <f>VLOOKUP(AF51,Análisis!$B:$AN,30,0)</f>
        <v/>
      </c>
      <c r="AZ51" s="115">
        <f>VLOOKUP(AF51,Análisis!$B:$AN,31,0)</f>
        <v/>
      </c>
      <c r="BA51" s="116">
        <f>VLOOKUP(AF51,Análisis!$B:$AN,32,0)</f>
        <v/>
      </c>
      <c r="BB51" s="117">
        <f>VLOOKUP(AF51,Análisis!$B:$AN,33,0)</f>
        <v/>
      </c>
    </row>
    <row customHeight="1" ht="15.75" r="52" s="172" spans="1:77" thickBot="1">
      <c r="B52" s="9" t="n">
        <v>167</v>
      </c>
      <c r="C52" s="9" t="s">
        <v>86</v>
      </c>
      <c r="D52" s="14">
        <f>IF(VLOOKUP(Resumen!C52,Análisis!B:AN,15,0)="","Sin cambios",VLOOKUP(Resumen!C52,Análisis!B:AN,15,0))</f>
        <v/>
      </c>
      <c r="E52" s="14">
        <f>IF(VLOOKUP(Resumen!C52,Análisis!B:AN,27,0)="","Sin cambios",VLOOKUP(Resumen!C52,Análisis!B:AN,27,0))</f>
        <v/>
      </c>
      <c r="F52" s="14">
        <f>IF(VLOOKUP(Resumen!C52,Análisis!B:AN,39,0)="","Sin cambios",VLOOKUP(Resumen!C52,Análisis!B:AN,39,0))</f>
        <v/>
      </c>
      <c r="G52" s="14">
        <f>IF(AND(D52="Sin cambios",E52="Sin cambios",F52="Sin cambios")=TRUE,"No","Sí")</f>
        <v/>
      </c>
      <c r="AE52" s="71">
        <f>+LEFT(AG52,2)</f>
        <v/>
      </c>
      <c r="AF52" s="15" t="s">
        <v>33</v>
      </c>
      <c r="AG52" s="16" t="s">
        <v>27</v>
      </c>
      <c r="AH52" s="114">
        <f>VLOOKUP(AF52,Análisis!$B:$AN,4,0)</f>
        <v/>
      </c>
      <c r="AI52" s="102">
        <f>IF(VLOOKUP(AF52,Análisis!$B:$AN,15,0)="","Sin cambios",VLOOKUP(AF52,Análisis!$B:$AN,15,0))</f>
        <v/>
      </c>
      <c r="AJ52" s="115">
        <f>VLOOKUP(AF52,Análisis!$B:$AN,5,0)</f>
        <v/>
      </c>
      <c r="AK52" s="116">
        <f>VLOOKUP(AF52,Análisis!$B:$AN,6,0)</f>
        <v/>
      </c>
      <c r="AL52" s="115">
        <f>VLOOKUP(AF52,Análisis!$B:$AN,7,0)</f>
        <v/>
      </c>
      <c r="AM52" s="116">
        <f>VLOOKUP(AF52,Análisis!$B:$AN,8,0)</f>
        <v/>
      </c>
      <c r="AN52" s="117">
        <f>VLOOKUP(AF52,Análisis!$B:$AN,9,0)</f>
        <v/>
      </c>
      <c r="AO52" s="114">
        <f>VLOOKUP(AF52,Análisis!$B:$AN,16,0)</f>
        <v/>
      </c>
      <c r="AP52" s="102">
        <f>IF(VLOOKUP(AF52,Análisis!$B:$AN,27,0)="","Sin cambios",VLOOKUP(AF52,Análisis!$B:$AN,27,0))</f>
        <v/>
      </c>
      <c r="AQ52" s="115">
        <f>VLOOKUP(AF52,Análisis!$B:$AN,17,0)</f>
        <v/>
      </c>
      <c r="AR52" s="116">
        <f>VLOOKUP(AF52,Análisis!$B:$AN,18,0)</f>
        <v/>
      </c>
      <c r="AS52" s="115">
        <f>VLOOKUP(AF52,Análisis!$B:$AN,19,0)</f>
        <v/>
      </c>
      <c r="AT52" s="116">
        <f>VLOOKUP(AF52,Análisis!$B:$AN,20,0)</f>
        <v/>
      </c>
      <c r="AU52" s="117">
        <f>VLOOKUP(AF52,Análisis!$B:$AN,21,0)</f>
        <v/>
      </c>
      <c r="AV52" s="114">
        <f>VLOOKUP(AF52,Análisis!$B:$AN,28,0)</f>
        <v/>
      </c>
      <c r="AW52" s="102">
        <f>IF(VLOOKUP(AF52,Análisis!$B:$AN,39,0)="","Sin cambios",VLOOKUP(AF52,Análisis!$B:$AN,39,0))</f>
        <v/>
      </c>
      <c r="AX52" s="115">
        <f>VLOOKUP(AF52,Análisis!$B:$AN,29,0)</f>
        <v/>
      </c>
      <c r="AY52" s="116">
        <f>VLOOKUP(AF52,Análisis!$B:$AN,30,0)</f>
        <v/>
      </c>
      <c r="AZ52" s="115">
        <f>VLOOKUP(AF52,Análisis!$B:$AN,31,0)</f>
        <v/>
      </c>
      <c r="BA52" s="116">
        <f>VLOOKUP(AF52,Análisis!$B:$AN,32,0)</f>
        <v/>
      </c>
      <c r="BB52" s="117">
        <f>VLOOKUP(AF52,Análisis!$B:$AN,33,0)</f>
        <v/>
      </c>
    </row>
    <row customHeight="1" ht="15.75" r="53" s="172" spans="1:77" thickBot="1">
      <c r="B53" s="70" t="s">
        <v>188</v>
      </c>
      <c r="C53" s="9" t="s">
        <v>87</v>
      </c>
      <c r="D53" s="14">
        <f>IF(VLOOKUP(Resumen!C53,Análisis!B:AN,15,0)="","Sin cambios",VLOOKUP(Resumen!C53,Análisis!B:AN,15,0))</f>
        <v/>
      </c>
      <c r="E53" s="14">
        <f>IF(VLOOKUP(Resumen!C53,Análisis!B:AN,27,0)="","Sin cambios",VLOOKUP(Resumen!C53,Análisis!B:AN,27,0))</f>
        <v/>
      </c>
      <c r="F53" s="14">
        <f>IF(VLOOKUP(Resumen!C53,Análisis!B:AN,39,0)="","Sin cambios",VLOOKUP(Resumen!C53,Análisis!B:AN,39,0))</f>
        <v/>
      </c>
      <c r="G53" s="14">
        <f>IF(AND(D53="Sin cambios",E53="Sin cambios",F53="Sin cambios")=TRUE,"No","Sí")</f>
        <v/>
      </c>
      <c r="AE53" s="71">
        <f>+LEFT(AG53,2)</f>
        <v/>
      </c>
      <c r="AF53" s="15" t="s">
        <v>57</v>
      </c>
      <c r="AG53" s="16" t="s">
        <v>44</v>
      </c>
      <c r="AH53" s="114">
        <f>VLOOKUP(AF53,Análisis!$B:$AN,4,0)</f>
        <v/>
      </c>
      <c r="AI53" s="102">
        <f>IF(VLOOKUP(AF53,Análisis!$B:$AN,15,0)="","Sin cambios",VLOOKUP(AF53,Análisis!$B:$AN,15,0))</f>
        <v/>
      </c>
      <c r="AJ53" s="115">
        <f>VLOOKUP(AF53,Análisis!$B:$AN,5,0)</f>
        <v/>
      </c>
      <c r="AK53" s="116">
        <f>VLOOKUP(AF53,Análisis!$B:$AN,6,0)</f>
        <v/>
      </c>
      <c r="AL53" s="115">
        <f>VLOOKUP(AF53,Análisis!$B:$AN,7,0)</f>
        <v/>
      </c>
      <c r="AM53" s="116">
        <f>VLOOKUP(AF53,Análisis!$B:$AN,8,0)</f>
        <v/>
      </c>
      <c r="AN53" s="117">
        <f>VLOOKUP(AF53,Análisis!$B:$AN,9,0)</f>
        <v/>
      </c>
      <c r="AO53" s="114">
        <f>VLOOKUP(AF53,Análisis!$B:$AN,16,0)</f>
        <v/>
      </c>
      <c r="AP53" s="102">
        <f>IF(VLOOKUP(AF53,Análisis!$B:$AN,27,0)="","Sin cambios",VLOOKUP(AF53,Análisis!$B:$AN,27,0))</f>
        <v/>
      </c>
      <c r="AQ53" s="115">
        <f>VLOOKUP(AF53,Análisis!$B:$AN,17,0)</f>
        <v/>
      </c>
      <c r="AR53" s="116">
        <f>VLOOKUP(AF53,Análisis!$B:$AN,18,0)</f>
        <v/>
      </c>
      <c r="AS53" s="115">
        <f>VLOOKUP(AF53,Análisis!$B:$AN,19,0)</f>
        <v/>
      </c>
      <c r="AT53" s="116">
        <f>VLOOKUP(AF53,Análisis!$B:$AN,20,0)</f>
        <v/>
      </c>
      <c r="AU53" s="117">
        <f>VLOOKUP(AF53,Análisis!$B:$AN,21,0)</f>
        <v/>
      </c>
      <c r="AV53" s="114">
        <f>VLOOKUP(AF53,Análisis!$B:$AN,28,0)</f>
        <v/>
      </c>
      <c r="AW53" s="102">
        <f>IF(VLOOKUP(AF53,Análisis!$B:$AN,39,0)="","Sin cambios",VLOOKUP(AF53,Análisis!$B:$AN,39,0))</f>
        <v/>
      </c>
      <c r="AX53" s="115">
        <f>VLOOKUP(AF53,Análisis!$B:$AN,29,0)</f>
        <v/>
      </c>
      <c r="AY53" s="116">
        <f>VLOOKUP(AF53,Análisis!$B:$AN,30,0)</f>
        <v/>
      </c>
      <c r="AZ53" s="115">
        <f>VLOOKUP(AF53,Análisis!$B:$AN,31,0)</f>
        <v/>
      </c>
      <c r="BA53" s="116">
        <f>VLOOKUP(AF53,Análisis!$B:$AN,32,0)</f>
        <v/>
      </c>
      <c r="BB53" s="117">
        <f>VLOOKUP(AF53,Análisis!$B:$AN,33,0)</f>
        <v/>
      </c>
    </row>
    <row customHeight="1" ht="15.75" r="54" s="172" spans="1:77" thickBot="1">
      <c r="B54" s="9" t="n">
        <v>291</v>
      </c>
      <c r="C54" s="9" t="s">
        <v>88</v>
      </c>
      <c r="D54" s="14">
        <f>IF(VLOOKUP(Resumen!C54,Análisis!B:AN,15,0)="","Sin cambios",VLOOKUP(Resumen!C54,Análisis!B:AN,15,0))</f>
        <v/>
      </c>
      <c r="E54" s="14">
        <f>IF(VLOOKUP(Resumen!C54,Análisis!B:AN,27,0)="","Sin cambios",VLOOKUP(Resumen!C54,Análisis!B:AN,27,0))</f>
        <v/>
      </c>
      <c r="F54" s="14">
        <f>IF(VLOOKUP(Resumen!C54,Análisis!B:AN,39,0)="","Sin cambios",VLOOKUP(Resumen!C54,Análisis!B:AN,39,0))</f>
        <v/>
      </c>
      <c r="G54" s="14">
        <f>IF(AND(D54="Sin cambios",E54="Sin cambios",F54="Sin cambios")=TRUE,"No","Sí")</f>
        <v/>
      </c>
      <c r="AE54" s="71">
        <f>+LEFT(AG54,2)</f>
        <v/>
      </c>
      <c r="AF54" s="15" t="s">
        <v>34</v>
      </c>
      <c r="AG54" s="16" t="s">
        <v>27</v>
      </c>
      <c r="AH54" s="114">
        <f>VLOOKUP(AF54,Análisis!$B:$AN,4,0)</f>
        <v/>
      </c>
      <c r="AI54" s="102">
        <f>IF(VLOOKUP(AF54,Análisis!$B:$AN,15,0)="","Sin cambios",VLOOKUP(AF54,Análisis!$B:$AN,15,0))</f>
        <v/>
      </c>
      <c r="AJ54" s="115">
        <f>VLOOKUP(AF54,Análisis!$B:$AN,5,0)</f>
        <v/>
      </c>
      <c r="AK54" s="116">
        <f>VLOOKUP(AF54,Análisis!$B:$AN,6,0)</f>
        <v/>
      </c>
      <c r="AL54" s="115">
        <f>VLOOKUP(AF54,Análisis!$B:$AN,7,0)</f>
        <v/>
      </c>
      <c r="AM54" s="116">
        <f>VLOOKUP(AF54,Análisis!$B:$AN,8,0)</f>
        <v/>
      </c>
      <c r="AN54" s="117">
        <f>VLOOKUP(AF54,Análisis!$B:$AN,9,0)</f>
        <v/>
      </c>
      <c r="AO54" s="114">
        <f>VLOOKUP(AF54,Análisis!$B:$AN,16,0)</f>
        <v/>
      </c>
      <c r="AP54" s="102">
        <f>IF(VLOOKUP(AF54,Análisis!$B:$AN,27,0)="","Sin cambios",VLOOKUP(AF54,Análisis!$B:$AN,27,0))</f>
        <v/>
      </c>
      <c r="AQ54" s="115">
        <f>VLOOKUP(AF54,Análisis!$B:$AN,17,0)</f>
        <v/>
      </c>
      <c r="AR54" s="116">
        <f>VLOOKUP(AF54,Análisis!$B:$AN,18,0)</f>
        <v/>
      </c>
      <c r="AS54" s="115">
        <f>VLOOKUP(AF54,Análisis!$B:$AN,19,0)</f>
        <v/>
      </c>
      <c r="AT54" s="116">
        <f>VLOOKUP(AF54,Análisis!$B:$AN,20,0)</f>
        <v/>
      </c>
      <c r="AU54" s="117">
        <f>VLOOKUP(AF54,Análisis!$B:$AN,21,0)</f>
        <v/>
      </c>
      <c r="AV54" s="114">
        <f>VLOOKUP(AF54,Análisis!$B:$AN,28,0)</f>
        <v/>
      </c>
      <c r="AW54" s="102">
        <f>IF(VLOOKUP(AF54,Análisis!$B:$AN,39,0)="","Sin cambios",VLOOKUP(AF54,Análisis!$B:$AN,39,0))</f>
        <v/>
      </c>
      <c r="AX54" s="115">
        <f>VLOOKUP(AF54,Análisis!$B:$AN,29,0)</f>
        <v/>
      </c>
      <c r="AY54" s="116">
        <f>VLOOKUP(AF54,Análisis!$B:$AN,30,0)</f>
        <v/>
      </c>
      <c r="AZ54" s="115">
        <f>VLOOKUP(AF54,Análisis!$B:$AN,31,0)</f>
        <v/>
      </c>
      <c r="BA54" s="116">
        <f>VLOOKUP(AF54,Análisis!$B:$AN,32,0)</f>
        <v/>
      </c>
      <c r="BB54" s="117">
        <f>VLOOKUP(AF54,Análisis!$B:$AN,33,0)</f>
        <v/>
      </c>
    </row>
    <row customHeight="1" ht="15.75" r="55" s="172" spans="1:77" thickBot="1">
      <c r="B55" s="9" t="n">
        <v>183</v>
      </c>
      <c r="C55" s="9" t="s">
        <v>90</v>
      </c>
      <c r="D55" s="14">
        <f>IF(VLOOKUP(Resumen!C55,Análisis!B:AN,15,0)="","Sin cambios",VLOOKUP(Resumen!C55,Análisis!B:AN,15,0))</f>
        <v/>
      </c>
      <c r="E55" s="14">
        <f>IF(VLOOKUP(Resumen!C55,Análisis!B:AN,27,0)="","Sin cambios",VLOOKUP(Resumen!C55,Análisis!B:AN,27,0))</f>
        <v/>
      </c>
      <c r="F55" s="14">
        <f>IF(VLOOKUP(Resumen!C55,Análisis!B:AN,39,0)="","Sin cambios",VLOOKUP(Resumen!C55,Análisis!B:AN,39,0))</f>
        <v/>
      </c>
      <c r="G55" s="14">
        <f>IF(AND(D55="Sin cambios",E55="Sin cambios",F55="Sin cambios")=TRUE,"No","Sí")</f>
        <v/>
      </c>
      <c r="AE55" s="71">
        <f>+LEFT(AG55,2)</f>
        <v/>
      </c>
      <c r="AF55" s="15" t="s">
        <v>72</v>
      </c>
      <c r="AG55" s="16" t="s">
        <v>27</v>
      </c>
      <c r="AH55" s="114">
        <f>VLOOKUP(AF55,Análisis!$B:$AN,4,0)</f>
        <v/>
      </c>
      <c r="AI55" s="102">
        <f>IF(VLOOKUP(AF55,Análisis!$B:$AN,15,0)="","Sin cambios",VLOOKUP(AF55,Análisis!$B:$AN,15,0))</f>
        <v/>
      </c>
      <c r="AJ55" s="115">
        <f>VLOOKUP(AF55,Análisis!$B:$AN,5,0)</f>
        <v/>
      </c>
      <c r="AK55" s="116">
        <f>VLOOKUP(AF55,Análisis!$B:$AN,6,0)</f>
        <v/>
      </c>
      <c r="AL55" s="115">
        <f>VLOOKUP(AF55,Análisis!$B:$AN,7,0)</f>
        <v/>
      </c>
      <c r="AM55" s="116">
        <f>VLOOKUP(AF55,Análisis!$B:$AN,8,0)</f>
        <v/>
      </c>
      <c r="AN55" s="117">
        <f>VLOOKUP(AF55,Análisis!$B:$AN,9,0)</f>
        <v/>
      </c>
      <c r="AO55" s="114">
        <f>VLOOKUP(AF55,Análisis!$B:$AN,16,0)</f>
        <v/>
      </c>
      <c r="AP55" s="102">
        <f>IF(VLOOKUP(AF55,Análisis!$B:$AN,27,0)="","Sin cambios",VLOOKUP(AF55,Análisis!$B:$AN,27,0))</f>
        <v/>
      </c>
      <c r="AQ55" s="115">
        <f>VLOOKUP(AF55,Análisis!$B:$AN,17,0)</f>
        <v/>
      </c>
      <c r="AR55" s="116">
        <f>VLOOKUP(AF55,Análisis!$B:$AN,18,0)</f>
        <v/>
      </c>
      <c r="AS55" s="115">
        <f>VLOOKUP(AF55,Análisis!$B:$AN,19,0)</f>
        <v/>
      </c>
      <c r="AT55" s="116">
        <f>VLOOKUP(AF55,Análisis!$B:$AN,20,0)</f>
        <v/>
      </c>
      <c r="AU55" s="117">
        <f>VLOOKUP(AF55,Análisis!$B:$AN,21,0)</f>
        <v/>
      </c>
      <c r="AV55" s="114">
        <f>VLOOKUP(AF55,Análisis!$B:$AN,28,0)</f>
        <v/>
      </c>
      <c r="AW55" s="102">
        <f>IF(VLOOKUP(AF55,Análisis!$B:$AN,39,0)="","Sin cambios",VLOOKUP(AF55,Análisis!$B:$AN,39,0))</f>
        <v/>
      </c>
      <c r="AX55" s="115">
        <f>VLOOKUP(AF55,Análisis!$B:$AN,29,0)</f>
        <v/>
      </c>
      <c r="AY55" s="116">
        <f>VLOOKUP(AF55,Análisis!$B:$AN,30,0)</f>
        <v/>
      </c>
      <c r="AZ55" s="115">
        <f>VLOOKUP(AF55,Análisis!$B:$AN,31,0)</f>
        <v/>
      </c>
      <c r="BA55" s="116">
        <f>VLOOKUP(AF55,Análisis!$B:$AN,32,0)</f>
        <v/>
      </c>
      <c r="BB55" s="117">
        <f>VLOOKUP(AF55,Análisis!$B:$AN,33,0)</f>
        <v/>
      </c>
    </row>
    <row customHeight="1" ht="15.75" r="56" s="172" spans="1:77" thickBot="1">
      <c r="B56" s="9" t="n">
        <v>272</v>
      </c>
      <c r="C56" s="9" t="s">
        <v>91</v>
      </c>
      <c r="D56" s="14">
        <f>IF(VLOOKUP(Resumen!C56,Análisis!B:AN,15,0)="","Sin cambios",VLOOKUP(Resumen!C56,Análisis!B:AN,15,0))</f>
        <v/>
      </c>
      <c r="E56" s="14">
        <f>IF(VLOOKUP(Resumen!C56,Análisis!B:AN,27,0)="","Sin cambios",VLOOKUP(Resumen!C56,Análisis!B:AN,27,0))</f>
        <v/>
      </c>
      <c r="F56" s="14">
        <f>IF(VLOOKUP(Resumen!C56,Análisis!B:AN,39,0)="","Sin cambios",VLOOKUP(Resumen!C56,Análisis!B:AN,39,0))</f>
        <v/>
      </c>
      <c r="G56" s="14">
        <f>IF(AND(D56="Sin cambios",E56="Sin cambios",F56="Sin cambios")=TRUE,"No","Sí")</f>
        <v/>
      </c>
      <c r="AE56" s="71">
        <f>+LEFT(AG56,2)</f>
        <v/>
      </c>
      <c r="AF56" s="15" t="s">
        <v>67</v>
      </c>
      <c r="AG56" s="16" t="s">
        <v>44</v>
      </c>
      <c r="AH56" s="114">
        <f>VLOOKUP(AF56,Análisis!$B:$AN,4,0)</f>
        <v/>
      </c>
      <c r="AI56" s="102">
        <f>IF(VLOOKUP(AF56,Análisis!$B:$AN,15,0)="","Sin cambios",VLOOKUP(AF56,Análisis!$B:$AN,15,0))</f>
        <v/>
      </c>
      <c r="AJ56" s="115">
        <f>VLOOKUP(AF56,Análisis!$B:$AN,5,0)</f>
        <v/>
      </c>
      <c r="AK56" s="116">
        <f>VLOOKUP(AF56,Análisis!$B:$AN,6,0)</f>
        <v/>
      </c>
      <c r="AL56" s="115">
        <f>VLOOKUP(AF56,Análisis!$B:$AN,7,0)</f>
        <v/>
      </c>
      <c r="AM56" s="116">
        <f>VLOOKUP(AF56,Análisis!$B:$AN,8,0)</f>
        <v/>
      </c>
      <c r="AN56" s="117">
        <f>VLOOKUP(AF56,Análisis!$B:$AN,9,0)</f>
        <v/>
      </c>
      <c r="AO56" s="114">
        <f>VLOOKUP(AF56,Análisis!$B:$AN,16,0)</f>
        <v/>
      </c>
      <c r="AP56" s="102">
        <f>IF(VLOOKUP(AF56,Análisis!$B:$AN,27,0)="","Sin cambios",VLOOKUP(AF56,Análisis!$B:$AN,27,0))</f>
        <v/>
      </c>
      <c r="AQ56" s="115">
        <f>VLOOKUP(AF56,Análisis!$B:$AN,17,0)</f>
        <v/>
      </c>
      <c r="AR56" s="116">
        <f>VLOOKUP(AF56,Análisis!$B:$AN,18,0)</f>
        <v/>
      </c>
      <c r="AS56" s="115">
        <f>VLOOKUP(AF56,Análisis!$B:$AN,19,0)</f>
        <v/>
      </c>
      <c r="AT56" s="116">
        <f>VLOOKUP(AF56,Análisis!$B:$AN,20,0)</f>
        <v/>
      </c>
      <c r="AU56" s="117">
        <f>VLOOKUP(AF56,Análisis!$B:$AN,21,0)</f>
        <v/>
      </c>
      <c r="AV56" s="114">
        <f>VLOOKUP(AF56,Análisis!$B:$AN,28,0)</f>
        <v/>
      </c>
      <c r="AW56" s="102">
        <f>IF(VLOOKUP(AF56,Análisis!$B:$AN,39,0)="","Sin cambios",VLOOKUP(AF56,Análisis!$B:$AN,39,0))</f>
        <v/>
      </c>
      <c r="AX56" s="115">
        <f>VLOOKUP(AF56,Análisis!$B:$AN,29,0)</f>
        <v/>
      </c>
      <c r="AY56" s="116">
        <f>VLOOKUP(AF56,Análisis!$B:$AN,30,0)</f>
        <v/>
      </c>
      <c r="AZ56" s="115">
        <f>VLOOKUP(AF56,Análisis!$B:$AN,31,0)</f>
        <v/>
      </c>
      <c r="BA56" s="116">
        <f>VLOOKUP(AF56,Análisis!$B:$AN,32,0)</f>
        <v/>
      </c>
      <c r="BB56" s="117">
        <f>VLOOKUP(AF56,Análisis!$B:$AN,33,0)</f>
        <v/>
      </c>
    </row>
    <row customHeight="1" ht="15.75" r="57" s="172" spans="1:77" thickBot="1">
      <c r="B57" s="70" t="s">
        <v>189</v>
      </c>
      <c r="C57" s="9" t="s">
        <v>92</v>
      </c>
      <c r="D57" s="14">
        <f>IF(VLOOKUP(Resumen!C57,Análisis!B:AN,15,0)="","Sin cambios",VLOOKUP(Resumen!C57,Análisis!B:AN,15,0))</f>
        <v/>
      </c>
      <c r="E57" s="14">
        <f>IF(VLOOKUP(Resumen!C57,Análisis!B:AN,27,0)="","Sin cambios",VLOOKUP(Resumen!C57,Análisis!B:AN,27,0))</f>
        <v/>
      </c>
      <c r="F57" s="14">
        <f>IF(VLOOKUP(Resumen!C57,Análisis!B:AN,39,0)="","Sin cambios",VLOOKUP(Resumen!C57,Análisis!B:AN,39,0))</f>
        <v/>
      </c>
      <c r="G57" s="14">
        <f>IF(AND(D57="Sin cambios",E57="Sin cambios",F57="Sin cambios")=TRUE,"No","Sí")</f>
        <v/>
      </c>
      <c r="AE57" s="71">
        <f>+LEFT(AG57,2)</f>
        <v/>
      </c>
      <c r="AF57" s="15" t="s">
        <v>39</v>
      </c>
      <c r="AG57" s="16" t="s">
        <v>27</v>
      </c>
      <c r="AH57" s="114">
        <f>VLOOKUP(AF57,Análisis!$B:$AN,4,0)</f>
        <v/>
      </c>
      <c r="AI57" s="102">
        <f>IF(VLOOKUP(AF57,Análisis!$B:$AN,15,0)="","Sin cambios",VLOOKUP(AF57,Análisis!$B:$AN,15,0))</f>
        <v/>
      </c>
      <c r="AJ57" s="115">
        <f>VLOOKUP(AF57,Análisis!$B:$AN,5,0)</f>
        <v/>
      </c>
      <c r="AK57" s="116">
        <f>VLOOKUP(AF57,Análisis!$B:$AN,6,0)</f>
        <v/>
      </c>
      <c r="AL57" s="115">
        <f>VLOOKUP(AF57,Análisis!$B:$AN,7,0)</f>
        <v/>
      </c>
      <c r="AM57" s="116">
        <f>VLOOKUP(AF57,Análisis!$B:$AN,8,0)</f>
        <v/>
      </c>
      <c r="AN57" s="117">
        <f>VLOOKUP(AF57,Análisis!$B:$AN,9,0)</f>
        <v/>
      </c>
      <c r="AO57" s="114">
        <f>VLOOKUP(AF57,Análisis!$B:$AN,16,0)</f>
        <v/>
      </c>
      <c r="AP57" s="102">
        <f>IF(VLOOKUP(AF57,Análisis!$B:$AN,27,0)="","Sin cambios",VLOOKUP(AF57,Análisis!$B:$AN,27,0))</f>
        <v/>
      </c>
      <c r="AQ57" s="115">
        <f>VLOOKUP(AF57,Análisis!$B:$AN,17,0)</f>
        <v/>
      </c>
      <c r="AR57" s="116">
        <f>VLOOKUP(AF57,Análisis!$B:$AN,18,0)</f>
        <v/>
      </c>
      <c r="AS57" s="115">
        <f>VLOOKUP(AF57,Análisis!$B:$AN,19,0)</f>
        <v/>
      </c>
      <c r="AT57" s="116">
        <f>VLOOKUP(AF57,Análisis!$B:$AN,20,0)</f>
        <v/>
      </c>
      <c r="AU57" s="117">
        <f>VLOOKUP(AF57,Análisis!$B:$AN,21,0)</f>
        <v/>
      </c>
      <c r="AV57" s="114">
        <f>VLOOKUP(AF57,Análisis!$B:$AN,28,0)</f>
        <v/>
      </c>
      <c r="AW57" s="102">
        <f>IF(VLOOKUP(AF57,Análisis!$B:$AN,39,0)="","Sin cambios",VLOOKUP(AF57,Análisis!$B:$AN,39,0))</f>
        <v/>
      </c>
      <c r="AX57" s="115">
        <f>VLOOKUP(AF57,Análisis!$B:$AN,29,0)</f>
        <v/>
      </c>
      <c r="AY57" s="116">
        <f>VLOOKUP(AF57,Análisis!$B:$AN,30,0)</f>
        <v/>
      </c>
      <c r="AZ57" s="115">
        <f>VLOOKUP(AF57,Análisis!$B:$AN,31,0)</f>
        <v/>
      </c>
      <c r="BA57" s="116">
        <f>VLOOKUP(AF57,Análisis!$B:$AN,32,0)</f>
        <v/>
      </c>
      <c r="BB57" s="117">
        <f>VLOOKUP(AF57,Análisis!$B:$AN,33,0)</f>
        <v/>
      </c>
    </row>
    <row customHeight="1" ht="15.75" r="58" s="172" spans="1:77" thickBot="1">
      <c r="B58" s="9" t="n">
        <v>276</v>
      </c>
      <c r="C58" s="9" t="s">
        <v>93</v>
      </c>
      <c r="D58" s="14">
        <f>IF(VLOOKUP(Resumen!C58,Análisis!B:AN,15,0)="","Sin cambios",VLOOKUP(Resumen!C58,Análisis!B:AN,15,0))</f>
        <v/>
      </c>
      <c r="E58" s="14">
        <f>IF(VLOOKUP(Resumen!C58,Análisis!B:AN,27,0)="","Sin cambios",VLOOKUP(Resumen!C58,Análisis!B:AN,27,0))</f>
        <v/>
      </c>
      <c r="F58" s="14">
        <f>IF(VLOOKUP(Resumen!C58,Análisis!B:AN,39,0)="","Sin cambios",VLOOKUP(Resumen!C58,Análisis!B:AN,39,0))</f>
        <v/>
      </c>
      <c r="G58" s="14">
        <f>IF(AND(D58="Sin cambios",E58="Sin cambios",F58="Sin cambios")=TRUE,"No","Sí")</f>
        <v/>
      </c>
      <c r="AE58" s="71">
        <f>+LEFT(AG58,2)</f>
        <v/>
      </c>
      <c r="AF58" s="15" t="s">
        <v>32</v>
      </c>
      <c r="AG58" s="16" t="s">
        <v>27</v>
      </c>
      <c r="AH58" s="114">
        <f>VLOOKUP(AF58,Análisis!$B:$AN,4,0)</f>
        <v/>
      </c>
      <c r="AI58" s="102">
        <f>IF(VLOOKUP(AF58,Análisis!$B:$AN,15,0)="","Sin cambios",VLOOKUP(AF58,Análisis!$B:$AN,15,0))</f>
        <v/>
      </c>
      <c r="AJ58" s="115">
        <f>VLOOKUP(AF58,Análisis!$B:$AN,5,0)</f>
        <v/>
      </c>
      <c r="AK58" s="116">
        <f>VLOOKUP(AF58,Análisis!$B:$AN,6,0)</f>
        <v/>
      </c>
      <c r="AL58" s="115">
        <f>VLOOKUP(AF58,Análisis!$B:$AN,7,0)</f>
        <v/>
      </c>
      <c r="AM58" s="116">
        <f>VLOOKUP(AF58,Análisis!$B:$AN,8,0)</f>
        <v/>
      </c>
      <c r="AN58" s="117">
        <f>VLOOKUP(AF58,Análisis!$B:$AN,9,0)</f>
        <v/>
      </c>
      <c r="AO58" s="114">
        <f>VLOOKUP(AF58,Análisis!$B:$AN,16,0)</f>
        <v/>
      </c>
      <c r="AP58" s="102">
        <f>IF(VLOOKUP(AF58,Análisis!$B:$AN,27,0)="","Sin cambios",VLOOKUP(AF58,Análisis!$B:$AN,27,0))</f>
        <v/>
      </c>
      <c r="AQ58" s="115">
        <f>VLOOKUP(AF58,Análisis!$B:$AN,17,0)</f>
        <v/>
      </c>
      <c r="AR58" s="116">
        <f>VLOOKUP(AF58,Análisis!$B:$AN,18,0)</f>
        <v/>
      </c>
      <c r="AS58" s="115">
        <f>VLOOKUP(AF58,Análisis!$B:$AN,19,0)</f>
        <v/>
      </c>
      <c r="AT58" s="116">
        <f>VLOOKUP(AF58,Análisis!$B:$AN,20,0)</f>
        <v/>
      </c>
      <c r="AU58" s="117">
        <f>VLOOKUP(AF58,Análisis!$B:$AN,21,0)</f>
        <v/>
      </c>
      <c r="AV58" s="114">
        <f>VLOOKUP(AF58,Análisis!$B:$AN,28,0)</f>
        <v/>
      </c>
      <c r="AW58" s="102">
        <f>IF(VLOOKUP(AF58,Análisis!$B:$AN,39,0)="","Sin cambios",VLOOKUP(AF58,Análisis!$B:$AN,39,0))</f>
        <v/>
      </c>
      <c r="AX58" s="115">
        <f>VLOOKUP(AF58,Análisis!$B:$AN,29,0)</f>
        <v/>
      </c>
      <c r="AY58" s="116">
        <f>VLOOKUP(AF58,Análisis!$B:$AN,30,0)</f>
        <v/>
      </c>
      <c r="AZ58" s="115">
        <f>VLOOKUP(AF58,Análisis!$B:$AN,31,0)</f>
        <v/>
      </c>
      <c r="BA58" s="116">
        <f>VLOOKUP(AF58,Análisis!$B:$AN,32,0)</f>
        <v/>
      </c>
      <c r="BB58" s="117">
        <f>VLOOKUP(AF58,Análisis!$B:$AN,33,0)</f>
        <v/>
      </c>
    </row>
    <row customHeight="1" ht="15.75" r="59" s="172" spans="1:77" thickBot="1">
      <c r="B59" s="70" t="s">
        <v>190</v>
      </c>
      <c r="C59" s="9" t="s">
        <v>94</v>
      </c>
      <c r="D59" s="14">
        <f>IF(VLOOKUP(Resumen!C59,Análisis!B:AN,15,0)="","Sin cambios",VLOOKUP(Resumen!C59,Análisis!B:AN,15,0))</f>
        <v/>
      </c>
      <c r="E59" s="14">
        <f>IF(VLOOKUP(Resumen!C59,Análisis!B:AN,27,0)="","Sin cambios",VLOOKUP(Resumen!C59,Análisis!B:AN,27,0))</f>
        <v/>
      </c>
      <c r="F59" s="14">
        <f>IF(VLOOKUP(Resumen!C59,Análisis!B:AN,39,0)="","Sin cambios",VLOOKUP(Resumen!C59,Análisis!B:AN,39,0))</f>
        <v/>
      </c>
      <c r="G59" s="14">
        <f>IF(AND(D59="Sin cambios",E59="Sin cambios",F59="Sin cambios")=TRUE,"No","Sí")</f>
        <v/>
      </c>
      <c r="AE59" s="71">
        <f>+LEFT(AG59,2)</f>
        <v/>
      </c>
      <c r="AF59" s="15" t="s">
        <v>38</v>
      </c>
      <c r="AG59" s="16" t="s">
        <v>27</v>
      </c>
      <c r="AH59" s="114">
        <f>VLOOKUP(AF59,Análisis!$B:$AN,4,0)</f>
        <v/>
      </c>
      <c r="AI59" s="102">
        <f>IF(VLOOKUP(AF59,Análisis!$B:$AN,15,0)="","Sin cambios",VLOOKUP(AF59,Análisis!$B:$AN,15,0))</f>
        <v/>
      </c>
      <c r="AJ59" s="115">
        <f>VLOOKUP(AF59,Análisis!$B:$AN,5,0)</f>
        <v/>
      </c>
      <c r="AK59" s="116">
        <f>VLOOKUP(AF59,Análisis!$B:$AN,6,0)</f>
        <v/>
      </c>
      <c r="AL59" s="115">
        <f>VLOOKUP(AF59,Análisis!$B:$AN,7,0)</f>
        <v/>
      </c>
      <c r="AM59" s="116">
        <f>VLOOKUP(AF59,Análisis!$B:$AN,8,0)</f>
        <v/>
      </c>
      <c r="AN59" s="117">
        <f>VLOOKUP(AF59,Análisis!$B:$AN,9,0)</f>
        <v/>
      </c>
      <c r="AO59" s="114">
        <f>VLOOKUP(AF59,Análisis!$B:$AN,16,0)</f>
        <v/>
      </c>
      <c r="AP59" s="102">
        <f>IF(VLOOKUP(AF59,Análisis!$B:$AN,27,0)="","Sin cambios",VLOOKUP(AF59,Análisis!$B:$AN,27,0))</f>
        <v/>
      </c>
      <c r="AQ59" s="115">
        <f>VLOOKUP(AF59,Análisis!$B:$AN,17,0)</f>
        <v/>
      </c>
      <c r="AR59" s="116">
        <f>VLOOKUP(AF59,Análisis!$B:$AN,18,0)</f>
        <v/>
      </c>
      <c r="AS59" s="115">
        <f>VLOOKUP(AF59,Análisis!$B:$AN,19,0)</f>
        <v/>
      </c>
      <c r="AT59" s="116">
        <f>VLOOKUP(AF59,Análisis!$B:$AN,20,0)</f>
        <v/>
      </c>
      <c r="AU59" s="117">
        <f>VLOOKUP(AF59,Análisis!$B:$AN,21,0)</f>
        <v/>
      </c>
      <c r="AV59" s="114">
        <f>VLOOKUP(AF59,Análisis!$B:$AN,28,0)</f>
        <v/>
      </c>
      <c r="AW59" s="102">
        <f>IF(VLOOKUP(AF59,Análisis!$B:$AN,39,0)="","Sin cambios",VLOOKUP(AF59,Análisis!$B:$AN,39,0))</f>
        <v/>
      </c>
      <c r="AX59" s="115">
        <f>VLOOKUP(AF59,Análisis!$B:$AN,29,0)</f>
        <v/>
      </c>
      <c r="AY59" s="116">
        <f>VLOOKUP(AF59,Análisis!$B:$AN,30,0)</f>
        <v/>
      </c>
      <c r="AZ59" s="115">
        <f>VLOOKUP(AF59,Análisis!$B:$AN,31,0)</f>
        <v/>
      </c>
      <c r="BA59" s="116">
        <f>VLOOKUP(AF59,Análisis!$B:$AN,32,0)</f>
        <v/>
      </c>
      <c r="BB59" s="117">
        <f>VLOOKUP(AF59,Análisis!$B:$AN,33,0)</f>
        <v/>
      </c>
    </row>
    <row customHeight="1" ht="15.75" r="60" s="172" spans="1:77" thickBot="1">
      <c r="B60" s="70" t="s">
        <v>191</v>
      </c>
      <c r="C60" s="9" t="s">
        <v>96</v>
      </c>
      <c r="D60" s="14">
        <f>IF(VLOOKUP(Resumen!C60,Análisis!B:AN,15,0)="","Sin cambios",VLOOKUP(Resumen!C60,Análisis!B:AN,15,0))</f>
        <v/>
      </c>
      <c r="E60" s="14">
        <f>IF(VLOOKUP(Resumen!C60,Análisis!B:AN,27,0)="","Sin cambios",VLOOKUP(Resumen!C60,Análisis!B:AN,27,0))</f>
        <v/>
      </c>
      <c r="F60" s="14">
        <f>IF(VLOOKUP(Resumen!C60,Análisis!B:AN,39,0)="","Sin cambios",VLOOKUP(Resumen!C60,Análisis!B:AN,39,0))</f>
        <v/>
      </c>
      <c r="G60" s="14">
        <f>IF(AND(D60="Sin cambios",E60="Sin cambios",F60="Sin cambios")=TRUE,"No","Sí")</f>
        <v/>
      </c>
      <c r="AE60" s="71">
        <f>+LEFT(AG60,2)</f>
        <v/>
      </c>
      <c r="AF60" s="15" t="s">
        <v>35</v>
      </c>
      <c r="AG60" s="16" t="s">
        <v>27</v>
      </c>
      <c r="AH60" s="114">
        <f>VLOOKUP(AF60,Análisis!$B:$AN,4,0)</f>
        <v/>
      </c>
      <c r="AI60" s="102">
        <f>IF(VLOOKUP(AF60,Análisis!$B:$AN,15,0)="","Sin cambios",VLOOKUP(AF60,Análisis!$B:$AN,15,0))</f>
        <v/>
      </c>
      <c r="AJ60" s="115">
        <f>VLOOKUP(AF60,Análisis!$B:$AN,5,0)</f>
        <v/>
      </c>
      <c r="AK60" s="116">
        <f>VLOOKUP(AF60,Análisis!$B:$AN,6,0)</f>
        <v/>
      </c>
      <c r="AL60" s="115">
        <f>VLOOKUP(AF60,Análisis!$B:$AN,7,0)</f>
        <v/>
      </c>
      <c r="AM60" s="116">
        <f>VLOOKUP(AF60,Análisis!$B:$AN,8,0)</f>
        <v/>
      </c>
      <c r="AN60" s="117">
        <f>VLOOKUP(AF60,Análisis!$B:$AN,9,0)</f>
        <v/>
      </c>
      <c r="AO60" s="114">
        <f>VLOOKUP(AF60,Análisis!$B:$AN,16,0)</f>
        <v/>
      </c>
      <c r="AP60" s="102">
        <f>IF(VLOOKUP(AF60,Análisis!$B:$AN,27,0)="","Sin cambios",VLOOKUP(AF60,Análisis!$B:$AN,27,0))</f>
        <v/>
      </c>
      <c r="AQ60" s="115">
        <f>VLOOKUP(AF60,Análisis!$B:$AN,17,0)</f>
        <v/>
      </c>
      <c r="AR60" s="116">
        <f>VLOOKUP(AF60,Análisis!$B:$AN,18,0)</f>
        <v/>
      </c>
      <c r="AS60" s="115">
        <f>VLOOKUP(AF60,Análisis!$B:$AN,19,0)</f>
        <v/>
      </c>
      <c r="AT60" s="116">
        <f>VLOOKUP(AF60,Análisis!$B:$AN,20,0)</f>
        <v/>
      </c>
      <c r="AU60" s="117">
        <f>VLOOKUP(AF60,Análisis!$B:$AN,21,0)</f>
        <v/>
      </c>
      <c r="AV60" s="114">
        <f>VLOOKUP(AF60,Análisis!$B:$AN,28,0)</f>
        <v/>
      </c>
      <c r="AW60" s="102">
        <f>IF(VLOOKUP(AF60,Análisis!$B:$AN,39,0)="","Sin cambios",VLOOKUP(AF60,Análisis!$B:$AN,39,0))</f>
        <v/>
      </c>
      <c r="AX60" s="115">
        <f>VLOOKUP(AF60,Análisis!$B:$AN,29,0)</f>
        <v/>
      </c>
      <c r="AY60" s="116">
        <f>VLOOKUP(AF60,Análisis!$B:$AN,30,0)</f>
        <v/>
      </c>
      <c r="AZ60" s="115">
        <f>VLOOKUP(AF60,Análisis!$B:$AN,31,0)</f>
        <v/>
      </c>
      <c r="BA60" s="116">
        <f>VLOOKUP(AF60,Análisis!$B:$AN,32,0)</f>
        <v/>
      </c>
      <c r="BB60" s="117">
        <f>VLOOKUP(AF60,Análisis!$B:$AN,33,0)</f>
        <v/>
      </c>
    </row>
    <row customHeight="1" ht="15.75" r="61" s="172" spans="1:77" thickBot="1">
      <c r="B61" s="70" t="s">
        <v>192</v>
      </c>
      <c r="C61" s="9" t="s">
        <v>97</v>
      </c>
      <c r="D61" s="14">
        <f>IF(VLOOKUP(Resumen!C61,Análisis!B:AN,15,0)="","Sin cambios",VLOOKUP(Resumen!C61,Análisis!B:AN,15,0))</f>
        <v/>
      </c>
      <c r="E61" s="14">
        <f>IF(VLOOKUP(Resumen!C61,Análisis!B:AN,27,0)="","Sin cambios",VLOOKUP(Resumen!C61,Análisis!B:AN,27,0))</f>
        <v/>
      </c>
      <c r="F61" s="14">
        <f>IF(VLOOKUP(Resumen!C61,Análisis!B:AN,39,0)="","Sin cambios",VLOOKUP(Resumen!C61,Análisis!B:AN,39,0))</f>
        <v/>
      </c>
      <c r="G61" s="14">
        <f>IF(AND(D61="Sin cambios",E61="Sin cambios",F61="Sin cambios")=TRUE,"No","Sí")</f>
        <v/>
      </c>
      <c r="AE61" s="71">
        <f>+LEFT(AG61,2)</f>
        <v/>
      </c>
      <c r="AF61" s="15" t="s">
        <v>42</v>
      </c>
      <c r="AG61" s="16" t="s">
        <v>27</v>
      </c>
      <c r="AH61" s="114">
        <f>VLOOKUP(AF61,Análisis!$B:$AN,4,0)</f>
        <v/>
      </c>
      <c r="AI61" s="102">
        <f>IF(VLOOKUP(AF61,Análisis!$B:$AN,15,0)="","Sin cambios",VLOOKUP(AF61,Análisis!$B:$AN,15,0))</f>
        <v/>
      </c>
      <c r="AJ61" s="115">
        <f>VLOOKUP(AF61,Análisis!$B:$AN,5,0)</f>
        <v/>
      </c>
      <c r="AK61" s="116">
        <f>VLOOKUP(AF61,Análisis!$B:$AN,6,0)</f>
        <v/>
      </c>
      <c r="AL61" s="115">
        <f>VLOOKUP(AF61,Análisis!$B:$AN,7,0)</f>
        <v/>
      </c>
      <c r="AM61" s="116">
        <f>VLOOKUP(AF61,Análisis!$B:$AN,8,0)</f>
        <v/>
      </c>
      <c r="AN61" s="117">
        <f>VLOOKUP(AF61,Análisis!$B:$AN,9,0)</f>
        <v/>
      </c>
      <c r="AO61" s="114">
        <f>VLOOKUP(AF61,Análisis!$B:$AN,16,0)</f>
        <v/>
      </c>
      <c r="AP61" s="102">
        <f>IF(VLOOKUP(AF61,Análisis!$B:$AN,27,0)="","Sin cambios",VLOOKUP(AF61,Análisis!$B:$AN,27,0))</f>
        <v/>
      </c>
      <c r="AQ61" s="115">
        <f>VLOOKUP(AF61,Análisis!$B:$AN,17,0)</f>
        <v/>
      </c>
      <c r="AR61" s="116">
        <f>VLOOKUP(AF61,Análisis!$B:$AN,18,0)</f>
        <v/>
      </c>
      <c r="AS61" s="115">
        <f>VLOOKUP(AF61,Análisis!$B:$AN,19,0)</f>
        <v/>
      </c>
      <c r="AT61" s="116">
        <f>VLOOKUP(AF61,Análisis!$B:$AN,20,0)</f>
        <v/>
      </c>
      <c r="AU61" s="117">
        <f>VLOOKUP(AF61,Análisis!$B:$AN,21,0)</f>
        <v/>
      </c>
      <c r="AV61" s="114">
        <f>VLOOKUP(AF61,Análisis!$B:$AN,28,0)</f>
        <v/>
      </c>
      <c r="AW61" s="102">
        <f>IF(VLOOKUP(AF61,Análisis!$B:$AN,39,0)="","Sin cambios",VLOOKUP(AF61,Análisis!$B:$AN,39,0))</f>
        <v/>
      </c>
      <c r="AX61" s="115">
        <f>VLOOKUP(AF61,Análisis!$B:$AN,29,0)</f>
        <v/>
      </c>
      <c r="AY61" s="116">
        <f>VLOOKUP(AF61,Análisis!$B:$AN,30,0)</f>
        <v/>
      </c>
      <c r="AZ61" s="115">
        <f>VLOOKUP(AF61,Análisis!$B:$AN,31,0)</f>
        <v/>
      </c>
      <c r="BA61" s="116">
        <f>VLOOKUP(AF61,Análisis!$B:$AN,32,0)</f>
        <v/>
      </c>
      <c r="BB61" s="117">
        <f>VLOOKUP(AF61,Análisis!$B:$AN,33,0)</f>
        <v/>
      </c>
    </row>
    <row customHeight="1" ht="15.75" r="62" s="172" spans="1:77" thickBot="1">
      <c r="B62" s="9" t="n">
        <v>135</v>
      </c>
      <c r="C62" s="9" t="s">
        <v>98</v>
      </c>
      <c r="D62" s="14">
        <f>IF(VLOOKUP(Resumen!C62,Análisis!B:AN,15,0)="","Sin cambios",VLOOKUP(Resumen!C62,Análisis!B:AN,15,0))</f>
        <v/>
      </c>
      <c r="E62" s="14">
        <f>IF(VLOOKUP(Resumen!C62,Análisis!B:AN,27,0)="","Sin cambios",VLOOKUP(Resumen!C62,Análisis!B:AN,27,0))</f>
        <v/>
      </c>
      <c r="F62" s="14">
        <f>IF(VLOOKUP(Resumen!C62,Análisis!B:AN,39,0)="","Sin cambios",VLOOKUP(Resumen!C62,Análisis!B:AN,39,0))</f>
        <v/>
      </c>
      <c r="G62" s="14">
        <f>IF(AND(D62="Sin cambios",E62="Sin cambios",F62="Sin cambios")=TRUE,"No","Sí")</f>
        <v/>
      </c>
      <c r="AE62" s="71">
        <f>+LEFT(AG62,2)</f>
        <v/>
      </c>
      <c r="AF62" s="15" t="s">
        <v>49</v>
      </c>
      <c r="AG62" s="16" t="s">
        <v>27</v>
      </c>
      <c r="AH62" s="114">
        <f>VLOOKUP(AF62,Análisis!$B:$AN,4,0)</f>
        <v/>
      </c>
      <c r="AI62" s="102">
        <f>IF(VLOOKUP(AF62,Análisis!$B:$AN,15,0)="","Sin cambios",VLOOKUP(AF62,Análisis!$B:$AN,15,0))</f>
        <v/>
      </c>
      <c r="AJ62" s="115">
        <f>VLOOKUP(AF62,Análisis!$B:$AN,5,0)</f>
        <v/>
      </c>
      <c r="AK62" s="116">
        <f>VLOOKUP(AF62,Análisis!$B:$AN,6,0)</f>
        <v/>
      </c>
      <c r="AL62" s="115">
        <f>VLOOKUP(AF62,Análisis!$B:$AN,7,0)</f>
        <v/>
      </c>
      <c r="AM62" s="116">
        <f>VLOOKUP(AF62,Análisis!$B:$AN,8,0)</f>
        <v/>
      </c>
      <c r="AN62" s="117">
        <f>VLOOKUP(AF62,Análisis!$B:$AN,9,0)</f>
        <v/>
      </c>
      <c r="AO62" s="114">
        <f>VLOOKUP(AF62,Análisis!$B:$AN,16,0)</f>
        <v/>
      </c>
      <c r="AP62" s="102">
        <f>IF(VLOOKUP(AF62,Análisis!$B:$AN,27,0)="","Sin cambios",VLOOKUP(AF62,Análisis!$B:$AN,27,0))</f>
        <v/>
      </c>
      <c r="AQ62" s="115">
        <f>VLOOKUP(AF62,Análisis!$B:$AN,17,0)</f>
        <v/>
      </c>
      <c r="AR62" s="116">
        <f>VLOOKUP(AF62,Análisis!$B:$AN,18,0)</f>
        <v/>
      </c>
      <c r="AS62" s="115">
        <f>VLOOKUP(AF62,Análisis!$B:$AN,19,0)</f>
        <v/>
      </c>
      <c r="AT62" s="116">
        <f>VLOOKUP(AF62,Análisis!$B:$AN,20,0)</f>
        <v/>
      </c>
      <c r="AU62" s="117">
        <f>VLOOKUP(AF62,Análisis!$B:$AN,21,0)</f>
        <v/>
      </c>
      <c r="AV62" s="114">
        <f>VLOOKUP(AF62,Análisis!$B:$AN,28,0)</f>
        <v/>
      </c>
      <c r="AW62" s="102">
        <f>IF(VLOOKUP(AF62,Análisis!$B:$AN,39,0)="","Sin cambios",VLOOKUP(AF62,Análisis!$B:$AN,39,0))</f>
        <v/>
      </c>
      <c r="AX62" s="115">
        <f>VLOOKUP(AF62,Análisis!$B:$AN,29,0)</f>
        <v/>
      </c>
      <c r="AY62" s="116">
        <f>VLOOKUP(AF62,Análisis!$B:$AN,30,0)</f>
        <v/>
      </c>
      <c r="AZ62" s="115">
        <f>VLOOKUP(AF62,Análisis!$B:$AN,31,0)</f>
        <v/>
      </c>
      <c r="BA62" s="116">
        <f>VLOOKUP(AF62,Análisis!$B:$AN,32,0)</f>
        <v/>
      </c>
      <c r="BB62" s="117">
        <f>VLOOKUP(AF62,Análisis!$B:$AN,33,0)</f>
        <v/>
      </c>
    </row>
    <row customHeight="1" ht="15.75" r="63" s="172" spans="1:77" thickBot="1">
      <c r="B63" s="70" t="s">
        <v>193</v>
      </c>
      <c r="C63" s="9" t="s">
        <v>99</v>
      </c>
      <c r="D63" s="14">
        <f>IF(VLOOKUP(Resumen!C63,Análisis!B:AN,15,0)="","Sin cambios",VLOOKUP(Resumen!C63,Análisis!B:AN,15,0))</f>
        <v/>
      </c>
      <c r="E63" s="14">
        <f>IF(VLOOKUP(Resumen!C63,Análisis!B:AN,27,0)="","Sin cambios",VLOOKUP(Resumen!C63,Análisis!B:AN,27,0))</f>
        <v/>
      </c>
      <c r="F63" s="14">
        <f>IF(VLOOKUP(Resumen!C63,Análisis!B:AN,39,0)="","Sin cambios",VLOOKUP(Resumen!C63,Análisis!B:AN,39,0))</f>
        <v/>
      </c>
      <c r="G63" s="14">
        <f>IF(AND(D63="Sin cambios",E63="Sin cambios",F63="Sin cambios")=TRUE,"No","Sí")</f>
        <v/>
      </c>
      <c r="AE63" s="71">
        <f>+LEFT(AG63,2)</f>
        <v/>
      </c>
      <c r="AF63" s="15" t="s">
        <v>45</v>
      </c>
      <c r="AG63" s="16" t="s">
        <v>27</v>
      </c>
      <c r="AH63" s="114">
        <f>VLOOKUP(AF63,Análisis!$B:$AN,4,0)</f>
        <v/>
      </c>
      <c r="AI63" s="102">
        <f>IF(VLOOKUP(AF63,Análisis!$B:$AN,15,0)="","Sin cambios",VLOOKUP(AF63,Análisis!$B:$AN,15,0))</f>
        <v/>
      </c>
      <c r="AJ63" s="115">
        <f>VLOOKUP(AF63,Análisis!$B:$AN,5,0)</f>
        <v/>
      </c>
      <c r="AK63" s="116">
        <f>VLOOKUP(AF63,Análisis!$B:$AN,6,0)</f>
        <v/>
      </c>
      <c r="AL63" s="115">
        <f>VLOOKUP(AF63,Análisis!$B:$AN,7,0)</f>
        <v/>
      </c>
      <c r="AM63" s="116">
        <f>VLOOKUP(AF63,Análisis!$B:$AN,8,0)</f>
        <v/>
      </c>
      <c r="AN63" s="117">
        <f>VLOOKUP(AF63,Análisis!$B:$AN,9,0)</f>
        <v/>
      </c>
      <c r="AO63" s="114">
        <f>VLOOKUP(AF63,Análisis!$B:$AN,16,0)</f>
        <v/>
      </c>
      <c r="AP63" s="102">
        <f>IF(VLOOKUP(AF63,Análisis!$B:$AN,27,0)="","Sin cambios",VLOOKUP(AF63,Análisis!$B:$AN,27,0))</f>
        <v/>
      </c>
      <c r="AQ63" s="115">
        <f>VLOOKUP(AF63,Análisis!$B:$AN,17,0)</f>
        <v/>
      </c>
      <c r="AR63" s="116">
        <f>VLOOKUP(AF63,Análisis!$B:$AN,18,0)</f>
        <v/>
      </c>
      <c r="AS63" s="115">
        <f>VLOOKUP(AF63,Análisis!$B:$AN,19,0)</f>
        <v/>
      </c>
      <c r="AT63" s="116">
        <f>VLOOKUP(AF63,Análisis!$B:$AN,20,0)</f>
        <v/>
      </c>
      <c r="AU63" s="117">
        <f>VLOOKUP(AF63,Análisis!$B:$AN,21,0)</f>
        <v/>
      </c>
      <c r="AV63" s="114">
        <f>VLOOKUP(AF63,Análisis!$B:$AN,28,0)</f>
        <v/>
      </c>
      <c r="AW63" s="102">
        <f>IF(VLOOKUP(AF63,Análisis!$B:$AN,39,0)="","Sin cambios",VLOOKUP(AF63,Análisis!$B:$AN,39,0))</f>
        <v/>
      </c>
      <c r="AX63" s="115">
        <f>VLOOKUP(AF63,Análisis!$B:$AN,29,0)</f>
        <v/>
      </c>
      <c r="AY63" s="116">
        <f>VLOOKUP(AF63,Análisis!$B:$AN,30,0)</f>
        <v/>
      </c>
      <c r="AZ63" s="115">
        <f>VLOOKUP(AF63,Análisis!$B:$AN,31,0)</f>
        <v/>
      </c>
      <c r="BA63" s="116">
        <f>VLOOKUP(AF63,Análisis!$B:$AN,32,0)</f>
        <v/>
      </c>
      <c r="BB63" s="117">
        <f>VLOOKUP(AF63,Análisis!$B:$AN,33,0)</f>
        <v/>
      </c>
    </row>
    <row customHeight="1" ht="15.75" r="64" s="172" spans="1:77" thickBot="1">
      <c r="B64" s="9" t="n">
        <v>393</v>
      </c>
      <c r="C64" s="9" t="s">
        <v>100</v>
      </c>
      <c r="D64" s="14">
        <f>IF(VLOOKUP(Resumen!C64,Análisis!B:AN,15,0)="","Sin cambios",VLOOKUP(Resumen!C64,Análisis!B:AN,15,0))</f>
        <v/>
      </c>
      <c r="E64" s="14">
        <f>IF(VLOOKUP(Resumen!C64,Análisis!B:AN,27,0)="","Sin cambios",VLOOKUP(Resumen!C64,Análisis!B:AN,27,0))</f>
        <v/>
      </c>
      <c r="F64" s="14">
        <f>IF(VLOOKUP(Resumen!C64,Análisis!B:AN,39,0)="","Sin cambios",VLOOKUP(Resumen!C64,Análisis!B:AN,39,0))</f>
        <v/>
      </c>
      <c r="G64" s="14">
        <f>IF(AND(D64="Sin cambios",E64="Sin cambios",F64="Sin cambios")=TRUE,"No","Sí")</f>
        <v/>
      </c>
      <c r="AE64" s="71">
        <f>+LEFT(AG64,2)</f>
        <v/>
      </c>
      <c r="AF64" s="15" t="s">
        <v>50</v>
      </c>
      <c r="AG64" s="16" t="s">
        <v>27</v>
      </c>
      <c r="AH64" s="114">
        <f>VLOOKUP(AF64,Análisis!$B:$AN,4,0)</f>
        <v/>
      </c>
      <c r="AI64" s="102">
        <f>IF(VLOOKUP(AF64,Análisis!$B:$AN,15,0)="","Sin cambios",VLOOKUP(AF64,Análisis!$B:$AN,15,0))</f>
        <v/>
      </c>
      <c r="AJ64" s="115">
        <f>VLOOKUP(AF64,Análisis!$B:$AN,5,0)</f>
        <v/>
      </c>
      <c r="AK64" s="116">
        <f>VLOOKUP(AF64,Análisis!$B:$AN,6,0)</f>
        <v/>
      </c>
      <c r="AL64" s="115">
        <f>VLOOKUP(AF64,Análisis!$B:$AN,7,0)</f>
        <v/>
      </c>
      <c r="AM64" s="116">
        <f>VLOOKUP(AF64,Análisis!$B:$AN,8,0)</f>
        <v/>
      </c>
      <c r="AN64" s="117">
        <f>VLOOKUP(AF64,Análisis!$B:$AN,9,0)</f>
        <v/>
      </c>
      <c r="AO64" s="114">
        <f>VLOOKUP(AF64,Análisis!$B:$AN,16,0)</f>
        <v/>
      </c>
      <c r="AP64" s="102">
        <f>IF(VLOOKUP(AF64,Análisis!$B:$AN,27,0)="","Sin cambios",VLOOKUP(AF64,Análisis!$B:$AN,27,0))</f>
        <v/>
      </c>
      <c r="AQ64" s="115">
        <f>VLOOKUP(AF64,Análisis!$B:$AN,17,0)</f>
        <v/>
      </c>
      <c r="AR64" s="116">
        <f>VLOOKUP(AF64,Análisis!$B:$AN,18,0)</f>
        <v/>
      </c>
      <c r="AS64" s="115">
        <f>VLOOKUP(AF64,Análisis!$B:$AN,19,0)</f>
        <v/>
      </c>
      <c r="AT64" s="116">
        <f>VLOOKUP(AF64,Análisis!$B:$AN,20,0)</f>
        <v/>
      </c>
      <c r="AU64" s="117">
        <f>VLOOKUP(AF64,Análisis!$B:$AN,21,0)</f>
        <v/>
      </c>
      <c r="AV64" s="114">
        <f>VLOOKUP(AF64,Análisis!$B:$AN,28,0)</f>
        <v/>
      </c>
      <c r="AW64" s="102">
        <f>IF(VLOOKUP(AF64,Análisis!$B:$AN,39,0)="","Sin cambios",VLOOKUP(AF64,Análisis!$B:$AN,39,0))</f>
        <v/>
      </c>
      <c r="AX64" s="115">
        <f>VLOOKUP(AF64,Análisis!$B:$AN,29,0)</f>
        <v/>
      </c>
      <c r="AY64" s="116">
        <f>VLOOKUP(AF64,Análisis!$B:$AN,30,0)</f>
        <v/>
      </c>
      <c r="AZ64" s="115">
        <f>VLOOKUP(AF64,Análisis!$B:$AN,31,0)</f>
        <v/>
      </c>
      <c r="BA64" s="116">
        <f>VLOOKUP(AF64,Análisis!$B:$AN,32,0)</f>
        <v/>
      </c>
      <c r="BB64" s="117">
        <f>VLOOKUP(AF64,Análisis!$B:$AN,33,0)</f>
        <v/>
      </c>
    </row>
    <row customHeight="1" ht="15.75" r="65" s="172" spans="1:77" thickBot="1">
      <c r="B65" s="70" t="s">
        <v>194</v>
      </c>
      <c r="C65" s="9" t="s">
        <v>101</v>
      </c>
      <c r="D65" s="14">
        <f>IF(VLOOKUP(Resumen!C65,Análisis!B:AN,15,0)="","Sin cambios",VLOOKUP(Resumen!C65,Análisis!B:AN,15,0))</f>
        <v/>
      </c>
      <c r="E65" s="14">
        <f>IF(VLOOKUP(Resumen!C65,Análisis!B:AN,27,0)="","Sin cambios",VLOOKUP(Resumen!C65,Análisis!B:AN,27,0))</f>
        <v/>
      </c>
      <c r="F65" s="14">
        <f>IF(VLOOKUP(Resumen!C65,Análisis!B:AN,39,0)="","Sin cambios",VLOOKUP(Resumen!C65,Análisis!B:AN,39,0))</f>
        <v/>
      </c>
      <c r="G65" s="14">
        <f>IF(AND(D65="Sin cambios",E65="Sin cambios",F65="Sin cambios")=TRUE,"No","Sí")</f>
        <v/>
      </c>
      <c r="AE65" s="71">
        <f>+LEFT(AG65,2)</f>
        <v/>
      </c>
      <c r="AF65" s="15" t="s">
        <v>41</v>
      </c>
      <c r="AG65" s="16" t="s">
        <v>27</v>
      </c>
      <c r="AH65" s="114">
        <f>VLOOKUP(AF65,Análisis!$B:$AN,4,0)</f>
        <v/>
      </c>
      <c r="AI65" s="102">
        <f>IF(VLOOKUP(AF65,Análisis!$B:$AN,15,0)="","Sin cambios",VLOOKUP(AF65,Análisis!$B:$AN,15,0))</f>
        <v/>
      </c>
      <c r="AJ65" s="115">
        <f>VLOOKUP(AF65,Análisis!$B:$AN,5,0)</f>
        <v/>
      </c>
      <c r="AK65" s="116">
        <f>VLOOKUP(AF65,Análisis!$B:$AN,6,0)</f>
        <v/>
      </c>
      <c r="AL65" s="115">
        <f>VLOOKUP(AF65,Análisis!$B:$AN,7,0)</f>
        <v/>
      </c>
      <c r="AM65" s="116">
        <f>VLOOKUP(AF65,Análisis!$B:$AN,8,0)</f>
        <v/>
      </c>
      <c r="AN65" s="117">
        <f>VLOOKUP(AF65,Análisis!$B:$AN,9,0)</f>
        <v/>
      </c>
      <c r="AO65" s="114">
        <f>VLOOKUP(AF65,Análisis!$B:$AN,16,0)</f>
        <v/>
      </c>
      <c r="AP65" s="102">
        <f>IF(VLOOKUP(AF65,Análisis!$B:$AN,27,0)="","Sin cambios",VLOOKUP(AF65,Análisis!$B:$AN,27,0))</f>
        <v/>
      </c>
      <c r="AQ65" s="115">
        <f>VLOOKUP(AF65,Análisis!$B:$AN,17,0)</f>
        <v/>
      </c>
      <c r="AR65" s="116">
        <f>VLOOKUP(AF65,Análisis!$B:$AN,18,0)</f>
        <v/>
      </c>
      <c r="AS65" s="115">
        <f>VLOOKUP(AF65,Análisis!$B:$AN,19,0)</f>
        <v/>
      </c>
      <c r="AT65" s="116">
        <f>VLOOKUP(AF65,Análisis!$B:$AN,20,0)</f>
        <v/>
      </c>
      <c r="AU65" s="117">
        <f>VLOOKUP(AF65,Análisis!$B:$AN,21,0)</f>
        <v/>
      </c>
      <c r="AV65" s="114">
        <f>VLOOKUP(AF65,Análisis!$B:$AN,28,0)</f>
        <v/>
      </c>
      <c r="AW65" s="102">
        <f>IF(VLOOKUP(AF65,Análisis!$B:$AN,39,0)="","Sin cambios",VLOOKUP(AF65,Análisis!$B:$AN,39,0))</f>
        <v/>
      </c>
      <c r="AX65" s="115">
        <f>VLOOKUP(AF65,Análisis!$B:$AN,29,0)</f>
        <v/>
      </c>
      <c r="AY65" s="116">
        <f>VLOOKUP(AF65,Análisis!$B:$AN,30,0)</f>
        <v/>
      </c>
      <c r="AZ65" s="115">
        <f>VLOOKUP(AF65,Análisis!$B:$AN,31,0)</f>
        <v/>
      </c>
      <c r="BA65" s="116">
        <f>VLOOKUP(AF65,Análisis!$B:$AN,32,0)</f>
        <v/>
      </c>
      <c r="BB65" s="117">
        <f>VLOOKUP(AF65,Análisis!$B:$AN,33,0)</f>
        <v/>
      </c>
    </row>
    <row customHeight="1" ht="15.75" r="66" s="172" spans="1:77" thickBot="1">
      <c r="B66" s="9" t="n">
        <v>209</v>
      </c>
      <c r="C66" s="9" t="s">
        <v>102</v>
      </c>
      <c r="D66" s="14">
        <f>IF(VLOOKUP(Resumen!C66,Análisis!B:AN,15,0)="","Sin cambios",VLOOKUP(Resumen!C66,Análisis!B:AN,15,0))</f>
        <v/>
      </c>
      <c r="E66" s="14">
        <f>IF(VLOOKUP(Resumen!C66,Análisis!B:AN,27,0)="","Sin cambios",VLOOKUP(Resumen!C66,Análisis!B:AN,27,0))</f>
        <v/>
      </c>
      <c r="F66" s="14">
        <f>IF(VLOOKUP(Resumen!C66,Análisis!B:AN,39,0)="","Sin cambios",VLOOKUP(Resumen!C66,Análisis!B:AN,39,0))</f>
        <v/>
      </c>
      <c r="G66" s="14">
        <f>IF(AND(D66="Sin cambios",E66="Sin cambios",F66="Sin cambios")=TRUE,"No","Sí")</f>
        <v/>
      </c>
      <c r="AE66" s="71">
        <f>+LEFT(AG66,2)</f>
        <v/>
      </c>
      <c r="AF66" s="15" t="s">
        <v>71</v>
      </c>
      <c r="AG66" s="16" t="s">
        <v>27</v>
      </c>
      <c r="AH66" s="114">
        <f>VLOOKUP(AF66,Análisis!$B:$AN,4,0)</f>
        <v/>
      </c>
      <c r="AI66" s="102">
        <f>IF(VLOOKUP(AF66,Análisis!$B:$AN,15,0)="","Sin cambios",VLOOKUP(AF66,Análisis!$B:$AN,15,0))</f>
        <v/>
      </c>
      <c r="AJ66" s="115">
        <f>VLOOKUP(AF66,Análisis!$B:$AN,5,0)</f>
        <v/>
      </c>
      <c r="AK66" s="116">
        <f>VLOOKUP(AF66,Análisis!$B:$AN,6,0)</f>
        <v/>
      </c>
      <c r="AL66" s="115">
        <f>VLOOKUP(AF66,Análisis!$B:$AN,7,0)</f>
        <v/>
      </c>
      <c r="AM66" s="116">
        <f>VLOOKUP(AF66,Análisis!$B:$AN,8,0)</f>
        <v/>
      </c>
      <c r="AN66" s="117">
        <f>VLOOKUP(AF66,Análisis!$B:$AN,9,0)</f>
        <v/>
      </c>
      <c r="AO66" s="114">
        <f>VLOOKUP(AF66,Análisis!$B:$AN,16,0)</f>
        <v/>
      </c>
      <c r="AP66" s="102">
        <f>IF(VLOOKUP(AF66,Análisis!$B:$AN,27,0)="","Sin cambios",VLOOKUP(AF66,Análisis!$B:$AN,27,0))</f>
        <v/>
      </c>
      <c r="AQ66" s="115">
        <f>VLOOKUP(AF66,Análisis!$B:$AN,17,0)</f>
        <v/>
      </c>
      <c r="AR66" s="116">
        <f>VLOOKUP(AF66,Análisis!$B:$AN,18,0)</f>
        <v/>
      </c>
      <c r="AS66" s="115">
        <f>VLOOKUP(AF66,Análisis!$B:$AN,19,0)</f>
        <v/>
      </c>
      <c r="AT66" s="116">
        <f>VLOOKUP(AF66,Análisis!$B:$AN,20,0)</f>
        <v/>
      </c>
      <c r="AU66" s="117">
        <f>VLOOKUP(AF66,Análisis!$B:$AN,21,0)</f>
        <v/>
      </c>
      <c r="AV66" s="114">
        <f>VLOOKUP(AF66,Análisis!$B:$AN,28,0)</f>
        <v/>
      </c>
      <c r="AW66" s="102">
        <f>IF(VLOOKUP(AF66,Análisis!$B:$AN,39,0)="","Sin cambios",VLOOKUP(AF66,Análisis!$B:$AN,39,0))</f>
        <v/>
      </c>
      <c r="AX66" s="115">
        <f>VLOOKUP(AF66,Análisis!$B:$AN,29,0)</f>
        <v/>
      </c>
      <c r="AY66" s="116">
        <f>VLOOKUP(AF66,Análisis!$B:$AN,30,0)</f>
        <v/>
      </c>
      <c r="AZ66" s="115">
        <f>VLOOKUP(AF66,Análisis!$B:$AN,31,0)</f>
        <v/>
      </c>
      <c r="BA66" s="116">
        <f>VLOOKUP(AF66,Análisis!$B:$AN,32,0)</f>
        <v/>
      </c>
      <c r="BB66" s="117">
        <f>VLOOKUP(AF66,Análisis!$B:$AN,33,0)</f>
        <v/>
      </c>
    </row>
    <row customHeight="1" ht="15.75" r="67" s="172" spans="1:77" thickBot="1">
      <c r="B67" s="9" t="n">
        <v>295</v>
      </c>
      <c r="C67" s="9" t="s">
        <v>103</v>
      </c>
      <c r="D67" s="14">
        <f>IF(VLOOKUP(Resumen!C67,Análisis!B:AN,15,0)="","Sin cambios",VLOOKUP(Resumen!C67,Análisis!B:AN,15,0))</f>
        <v/>
      </c>
      <c r="E67" s="14">
        <f>IF(VLOOKUP(Resumen!C67,Análisis!B:AN,27,0)="","Sin cambios",VLOOKUP(Resumen!C67,Análisis!B:AN,27,0))</f>
        <v/>
      </c>
      <c r="F67" s="14">
        <f>IF(VLOOKUP(Resumen!C67,Análisis!B:AN,39,0)="","Sin cambios",VLOOKUP(Resumen!C67,Análisis!B:AN,39,0))</f>
        <v/>
      </c>
      <c r="G67" s="14">
        <f>IF(AND(D67="Sin cambios",E67="Sin cambios",F67="Sin cambios")=TRUE,"No","Sí")</f>
        <v/>
      </c>
      <c r="AE67" s="71">
        <f>+LEFT(AG67,2)</f>
        <v/>
      </c>
      <c r="AF67" s="15" t="s">
        <v>40</v>
      </c>
      <c r="AG67" s="16" t="s">
        <v>27</v>
      </c>
      <c r="AH67" s="114">
        <f>VLOOKUP(AF67,Análisis!$B:$AN,4,0)</f>
        <v/>
      </c>
      <c r="AI67" s="102">
        <f>IF(VLOOKUP(AF67,Análisis!$B:$AN,15,0)="","Sin cambios",VLOOKUP(AF67,Análisis!$B:$AN,15,0))</f>
        <v/>
      </c>
      <c r="AJ67" s="115">
        <f>VLOOKUP(AF67,Análisis!$B:$AN,5,0)</f>
        <v/>
      </c>
      <c r="AK67" s="116">
        <f>VLOOKUP(AF67,Análisis!$B:$AN,6,0)</f>
        <v/>
      </c>
      <c r="AL67" s="115">
        <f>VLOOKUP(AF67,Análisis!$B:$AN,7,0)</f>
        <v/>
      </c>
      <c r="AM67" s="116">
        <f>VLOOKUP(AF67,Análisis!$B:$AN,8,0)</f>
        <v/>
      </c>
      <c r="AN67" s="117">
        <f>VLOOKUP(AF67,Análisis!$B:$AN,9,0)</f>
        <v/>
      </c>
      <c r="AO67" s="114">
        <f>VLOOKUP(AF67,Análisis!$B:$AN,16,0)</f>
        <v/>
      </c>
      <c r="AP67" s="102">
        <f>IF(VLOOKUP(AF67,Análisis!$B:$AN,27,0)="","Sin cambios",VLOOKUP(AF67,Análisis!$B:$AN,27,0))</f>
        <v/>
      </c>
      <c r="AQ67" s="115">
        <f>VLOOKUP(AF67,Análisis!$B:$AN,17,0)</f>
        <v/>
      </c>
      <c r="AR67" s="116">
        <f>VLOOKUP(AF67,Análisis!$B:$AN,18,0)</f>
        <v/>
      </c>
      <c r="AS67" s="115">
        <f>VLOOKUP(AF67,Análisis!$B:$AN,19,0)</f>
        <v/>
      </c>
      <c r="AT67" s="116">
        <f>VLOOKUP(AF67,Análisis!$B:$AN,20,0)</f>
        <v/>
      </c>
      <c r="AU67" s="117">
        <f>VLOOKUP(AF67,Análisis!$B:$AN,21,0)</f>
        <v/>
      </c>
      <c r="AV67" s="114">
        <f>VLOOKUP(AF67,Análisis!$B:$AN,28,0)</f>
        <v/>
      </c>
      <c r="AW67" s="102">
        <f>IF(VLOOKUP(AF67,Análisis!$B:$AN,39,0)="","Sin cambios",VLOOKUP(AF67,Análisis!$B:$AN,39,0))</f>
        <v/>
      </c>
      <c r="AX67" s="115">
        <f>VLOOKUP(AF67,Análisis!$B:$AN,29,0)</f>
        <v/>
      </c>
      <c r="AY67" s="116">
        <f>VLOOKUP(AF67,Análisis!$B:$AN,30,0)</f>
        <v/>
      </c>
      <c r="AZ67" s="115">
        <f>VLOOKUP(AF67,Análisis!$B:$AN,31,0)</f>
        <v/>
      </c>
      <c r="BA67" s="116">
        <f>VLOOKUP(AF67,Análisis!$B:$AN,32,0)</f>
        <v/>
      </c>
      <c r="BB67" s="117">
        <f>VLOOKUP(AF67,Análisis!$B:$AN,33,0)</f>
        <v/>
      </c>
    </row>
    <row customHeight="1" ht="15.75" r="68" s="172" spans="1:77" thickBot="1">
      <c r="B68" s="9" t="n">
        <v>126</v>
      </c>
      <c r="C68" s="9" t="s">
        <v>104</v>
      </c>
      <c r="D68" s="14">
        <f>IF(VLOOKUP(Resumen!C68,Análisis!B:AN,15,0)="","Sin cambios",VLOOKUP(Resumen!C68,Análisis!B:AN,15,0))</f>
        <v/>
      </c>
      <c r="E68" s="14">
        <f>IF(VLOOKUP(Resumen!C68,Análisis!B:AN,27,0)="","Sin cambios",VLOOKUP(Resumen!C68,Análisis!B:AN,27,0))</f>
        <v/>
      </c>
      <c r="F68" s="14">
        <f>IF(VLOOKUP(Resumen!C68,Análisis!B:AN,39,0)="","Sin cambios",VLOOKUP(Resumen!C68,Análisis!B:AN,39,0))</f>
        <v/>
      </c>
      <c r="G68" s="14">
        <f>IF(AND(D68="Sin cambios",E68="Sin cambios",F68="Sin cambios")=TRUE,"No","Sí")</f>
        <v/>
      </c>
      <c r="AE68" s="71">
        <f>+LEFT(AG68,2)</f>
        <v/>
      </c>
      <c r="AF68" s="15" t="s">
        <v>73</v>
      </c>
      <c r="AG68" s="16" t="s">
        <v>27</v>
      </c>
      <c r="AH68" s="114">
        <f>VLOOKUP(AF68,Análisis!$B:$AN,4,0)</f>
        <v/>
      </c>
      <c r="AI68" s="102">
        <f>IF(VLOOKUP(AF68,Análisis!$B:$AN,15,0)="","Sin cambios",VLOOKUP(AF68,Análisis!$B:$AN,15,0))</f>
        <v/>
      </c>
      <c r="AJ68" s="115">
        <f>VLOOKUP(AF68,Análisis!$B:$AN,5,0)</f>
        <v/>
      </c>
      <c r="AK68" s="116">
        <f>VLOOKUP(AF68,Análisis!$B:$AN,6,0)</f>
        <v/>
      </c>
      <c r="AL68" s="115">
        <f>VLOOKUP(AF68,Análisis!$B:$AN,7,0)</f>
        <v/>
      </c>
      <c r="AM68" s="116">
        <f>VLOOKUP(AF68,Análisis!$B:$AN,8,0)</f>
        <v/>
      </c>
      <c r="AN68" s="117">
        <f>VLOOKUP(AF68,Análisis!$B:$AN,9,0)</f>
        <v/>
      </c>
      <c r="AO68" s="114">
        <f>VLOOKUP(AF68,Análisis!$B:$AN,16,0)</f>
        <v/>
      </c>
      <c r="AP68" s="102">
        <f>IF(VLOOKUP(AF68,Análisis!$B:$AN,27,0)="","Sin cambios",VLOOKUP(AF68,Análisis!$B:$AN,27,0))</f>
        <v/>
      </c>
      <c r="AQ68" s="115">
        <f>VLOOKUP(AF68,Análisis!$B:$AN,17,0)</f>
        <v/>
      </c>
      <c r="AR68" s="116">
        <f>VLOOKUP(AF68,Análisis!$B:$AN,18,0)</f>
        <v/>
      </c>
      <c r="AS68" s="115">
        <f>VLOOKUP(AF68,Análisis!$B:$AN,19,0)</f>
        <v/>
      </c>
      <c r="AT68" s="116">
        <f>VLOOKUP(AF68,Análisis!$B:$AN,20,0)</f>
        <v/>
      </c>
      <c r="AU68" s="117">
        <f>VLOOKUP(AF68,Análisis!$B:$AN,21,0)</f>
        <v/>
      </c>
      <c r="AV68" s="114">
        <f>VLOOKUP(AF68,Análisis!$B:$AN,28,0)</f>
        <v/>
      </c>
      <c r="AW68" s="102">
        <f>IF(VLOOKUP(AF68,Análisis!$B:$AN,39,0)="","Sin cambios",VLOOKUP(AF68,Análisis!$B:$AN,39,0))</f>
        <v/>
      </c>
      <c r="AX68" s="115">
        <f>VLOOKUP(AF68,Análisis!$B:$AN,29,0)</f>
        <v/>
      </c>
      <c r="AY68" s="116">
        <f>VLOOKUP(AF68,Análisis!$B:$AN,30,0)</f>
        <v/>
      </c>
      <c r="AZ68" s="115">
        <f>VLOOKUP(AF68,Análisis!$B:$AN,31,0)</f>
        <v/>
      </c>
      <c r="BA68" s="116">
        <f>VLOOKUP(AF68,Análisis!$B:$AN,32,0)</f>
        <v/>
      </c>
      <c r="BB68" s="117">
        <f>VLOOKUP(AF68,Análisis!$B:$AN,33,0)</f>
        <v/>
      </c>
    </row>
    <row customHeight="1" ht="15.75" r="69" s="172" spans="1:77" thickBot="1">
      <c r="B69" s="70" t="s">
        <v>195</v>
      </c>
      <c r="C69" s="9" t="s">
        <v>105</v>
      </c>
      <c r="D69" s="14">
        <f>IF(VLOOKUP(Resumen!C69,Análisis!B:AN,15,0)="","Sin cambios",VLOOKUP(Resumen!C69,Análisis!B:AN,15,0))</f>
        <v/>
      </c>
      <c r="E69" s="14">
        <f>IF(VLOOKUP(Resumen!C69,Análisis!B:AN,27,0)="","Sin cambios",VLOOKUP(Resumen!C69,Análisis!B:AN,27,0))</f>
        <v/>
      </c>
      <c r="F69" s="14">
        <f>IF(VLOOKUP(Resumen!C69,Análisis!B:AN,39,0)="","Sin cambios",VLOOKUP(Resumen!C69,Análisis!B:AN,39,0))</f>
        <v/>
      </c>
      <c r="G69" s="14">
        <f>IF(AND(D69="Sin cambios",E69="Sin cambios",F69="Sin cambios")=TRUE,"No","Sí")</f>
        <v/>
      </c>
      <c r="AE69" s="71">
        <f>+LEFT(AG69,2)</f>
        <v/>
      </c>
      <c r="AF69" s="15" t="s">
        <v>26</v>
      </c>
      <c r="AG69" s="16" t="s">
        <v>27</v>
      </c>
      <c r="AH69" s="114">
        <f>VLOOKUP(AF69,Análisis!$B:$AN,4,0)</f>
        <v/>
      </c>
      <c r="AI69" s="102">
        <f>IF(VLOOKUP(AF69,Análisis!$B:$AN,15,0)="","Sin cambios",VLOOKUP(AF69,Análisis!$B:$AN,15,0))</f>
        <v/>
      </c>
      <c r="AJ69" s="115">
        <f>VLOOKUP(AF69,Análisis!$B:$AN,5,0)</f>
        <v/>
      </c>
      <c r="AK69" s="116">
        <f>VLOOKUP(AF69,Análisis!$B:$AN,6,0)</f>
        <v/>
      </c>
      <c r="AL69" s="115">
        <f>VLOOKUP(AF69,Análisis!$B:$AN,7,0)</f>
        <v/>
      </c>
      <c r="AM69" s="116">
        <f>VLOOKUP(AF69,Análisis!$B:$AN,8,0)</f>
        <v/>
      </c>
      <c r="AN69" s="117">
        <f>VLOOKUP(AF69,Análisis!$B:$AN,9,0)</f>
        <v/>
      </c>
      <c r="AO69" s="114">
        <f>VLOOKUP(AF69,Análisis!$B:$AN,16,0)</f>
        <v/>
      </c>
      <c r="AP69" s="102">
        <f>IF(VLOOKUP(AF69,Análisis!$B:$AN,27,0)="","Sin cambios",VLOOKUP(AF69,Análisis!$B:$AN,27,0))</f>
        <v/>
      </c>
      <c r="AQ69" s="115">
        <f>VLOOKUP(AF69,Análisis!$B:$AN,17,0)</f>
        <v/>
      </c>
      <c r="AR69" s="116">
        <f>VLOOKUP(AF69,Análisis!$B:$AN,18,0)</f>
        <v/>
      </c>
      <c r="AS69" s="115">
        <f>VLOOKUP(AF69,Análisis!$B:$AN,19,0)</f>
        <v/>
      </c>
      <c r="AT69" s="116">
        <f>VLOOKUP(AF69,Análisis!$B:$AN,20,0)</f>
        <v/>
      </c>
      <c r="AU69" s="117">
        <f>VLOOKUP(AF69,Análisis!$B:$AN,21,0)</f>
        <v/>
      </c>
      <c r="AV69" s="114">
        <f>VLOOKUP(AF69,Análisis!$B:$AN,28,0)</f>
        <v/>
      </c>
      <c r="AW69" s="102">
        <f>IF(VLOOKUP(AF69,Análisis!$B:$AN,39,0)="","Sin cambios",VLOOKUP(AF69,Análisis!$B:$AN,39,0))</f>
        <v/>
      </c>
      <c r="AX69" s="115">
        <f>VLOOKUP(AF69,Análisis!$B:$AN,29,0)</f>
        <v/>
      </c>
      <c r="AY69" s="116">
        <f>VLOOKUP(AF69,Análisis!$B:$AN,30,0)</f>
        <v/>
      </c>
      <c r="AZ69" s="115">
        <f>VLOOKUP(AF69,Análisis!$B:$AN,31,0)</f>
        <v/>
      </c>
      <c r="BA69" s="116">
        <f>VLOOKUP(AF69,Análisis!$B:$AN,32,0)</f>
        <v/>
      </c>
      <c r="BB69" s="117">
        <f>VLOOKUP(AF69,Análisis!$B:$AN,33,0)</f>
        <v/>
      </c>
    </row>
    <row customHeight="1" ht="15.75" r="70" s="172" spans="1:77" thickBot="1">
      <c r="B70" s="70" t="s">
        <v>196</v>
      </c>
      <c r="C70" s="9" t="s">
        <v>106</v>
      </c>
      <c r="D70" s="14">
        <f>IF(VLOOKUP(Resumen!C70,Análisis!B:AN,15,0)="","Sin cambios",VLOOKUP(Resumen!C70,Análisis!B:AN,15,0))</f>
        <v/>
      </c>
      <c r="E70" s="14">
        <f>IF(VLOOKUP(Resumen!C70,Análisis!B:AN,27,0)="","Sin cambios",VLOOKUP(Resumen!C70,Análisis!B:AN,27,0))</f>
        <v/>
      </c>
      <c r="F70" s="14">
        <f>IF(VLOOKUP(Resumen!C70,Análisis!B:AN,39,0)="","Sin cambios",VLOOKUP(Resumen!C70,Análisis!B:AN,39,0))</f>
        <v/>
      </c>
      <c r="G70" s="14">
        <f>IF(AND(D70="Sin cambios",E70="Sin cambios",F70="Sin cambios")=TRUE,"No","Sí")</f>
        <v/>
      </c>
      <c r="AE70" s="71">
        <f>+LEFT(AG70,2)</f>
        <v/>
      </c>
      <c r="AF70" s="15" t="s">
        <v>65</v>
      </c>
      <c r="AG70" s="16" t="s">
        <v>44</v>
      </c>
      <c r="AH70" s="114">
        <f>VLOOKUP(AF70,Análisis!$B:$AN,4,0)</f>
        <v/>
      </c>
      <c r="AI70" s="102">
        <f>IF(VLOOKUP(AF70,Análisis!$B:$AN,15,0)="","Sin cambios",VLOOKUP(AF70,Análisis!$B:$AN,15,0))</f>
        <v/>
      </c>
      <c r="AJ70" s="115">
        <f>VLOOKUP(AF70,Análisis!$B:$AN,5,0)</f>
        <v/>
      </c>
      <c r="AK70" s="116">
        <f>VLOOKUP(AF70,Análisis!$B:$AN,6,0)</f>
        <v/>
      </c>
      <c r="AL70" s="115">
        <f>VLOOKUP(AF70,Análisis!$B:$AN,7,0)</f>
        <v/>
      </c>
      <c r="AM70" s="116">
        <f>VLOOKUP(AF70,Análisis!$B:$AN,8,0)</f>
        <v/>
      </c>
      <c r="AN70" s="117">
        <f>VLOOKUP(AF70,Análisis!$B:$AN,9,0)</f>
        <v/>
      </c>
      <c r="AO70" s="114">
        <f>VLOOKUP(AF70,Análisis!$B:$AN,16,0)</f>
        <v/>
      </c>
      <c r="AP70" s="102">
        <f>IF(VLOOKUP(AF70,Análisis!$B:$AN,27,0)="","Sin cambios",VLOOKUP(AF70,Análisis!$B:$AN,27,0))</f>
        <v/>
      </c>
      <c r="AQ70" s="115">
        <f>VLOOKUP(AF70,Análisis!$B:$AN,17,0)</f>
        <v/>
      </c>
      <c r="AR70" s="116">
        <f>VLOOKUP(AF70,Análisis!$B:$AN,18,0)</f>
        <v/>
      </c>
      <c r="AS70" s="115">
        <f>VLOOKUP(AF70,Análisis!$B:$AN,19,0)</f>
        <v/>
      </c>
      <c r="AT70" s="116">
        <f>VLOOKUP(AF70,Análisis!$B:$AN,20,0)</f>
        <v/>
      </c>
      <c r="AU70" s="117">
        <f>VLOOKUP(AF70,Análisis!$B:$AN,21,0)</f>
        <v/>
      </c>
      <c r="AV70" s="114">
        <f>VLOOKUP(AF70,Análisis!$B:$AN,28,0)</f>
        <v/>
      </c>
      <c r="AW70" s="102">
        <f>IF(VLOOKUP(AF70,Análisis!$B:$AN,39,0)="","Sin cambios",VLOOKUP(AF70,Análisis!$B:$AN,39,0))</f>
        <v/>
      </c>
      <c r="AX70" s="115">
        <f>VLOOKUP(AF70,Análisis!$B:$AN,29,0)</f>
        <v/>
      </c>
      <c r="AY70" s="116">
        <f>VLOOKUP(AF70,Análisis!$B:$AN,30,0)</f>
        <v/>
      </c>
      <c r="AZ70" s="115">
        <f>VLOOKUP(AF70,Análisis!$B:$AN,31,0)</f>
        <v/>
      </c>
      <c r="BA70" s="116">
        <f>VLOOKUP(AF70,Análisis!$B:$AN,32,0)</f>
        <v/>
      </c>
      <c r="BB70" s="117">
        <f>VLOOKUP(AF70,Análisis!$B:$AN,33,0)</f>
        <v/>
      </c>
    </row>
    <row customHeight="1" ht="15.75" r="71" s="172" spans="1:77" thickBot="1">
      <c r="B71" s="9" t="n">
        <v>310</v>
      </c>
      <c r="C71" s="9" t="s">
        <v>107</v>
      </c>
      <c r="D71" s="14">
        <f>IF(VLOOKUP(Resumen!C71,Análisis!B:AN,15,0)="","Sin cambios",VLOOKUP(Resumen!C71,Análisis!B:AN,15,0))</f>
        <v/>
      </c>
      <c r="E71" s="14">
        <f>IF(VLOOKUP(Resumen!C71,Análisis!B:AN,27,0)="","Sin cambios",VLOOKUP(Resumen!C71,Análisis!B:AN,27,0))</f>
        <v/>
      </c>
      <c r="F71" s="14">
        <f>IF(VLOOKUP(Resumen!C71,Análisis!B:AN,39,0)="","Sin cambios",VLOOKUP(Resumen!C71,Análisis!B:AN,39,0))</f>
        <v/>
      </c>
      <c r="G71" s="14">
        <f>IF(AND(D71="Sin cambios",E71="Sin cambios",F71="Sin cambios")=TRUE,"No","Sí")</f>
        <v/>
      </c>
      <c r="AE71" s="71">
        <f>+LEFT(AG71,2)</f>
        <v/>
      </c>
      <c r="AF71" s="15" t="s">
        <v>37</v>
      </c>
      <c r="AG71" s="16" t="s">
        <v>27</v>
      </c>
      <c r="AH71" s="114">
        <f>VLOOKUP(AF71,Análisis!$B:$AN,4,0)</f>
        <v/>
      </c>
      <c r="AI71" s="102">
        <f>IF(VLOOKUP(AF71,Análisis!$B:$AN,15,0)="","Sin cambios",VLOOKUP(AF71,Análisis!$B:$AN,15,0))</f>
        <v/>
      </c>
      <c r="AJ71" s="115">
        <f>VLOOKUP(AF71,Análisis!$B:$AN,5,0)</f>
        <v/>
      </c>
      <c r="AK71" s="116">
        <f>VLOOKUP(AF71,Análisis!$B:$AN,6,0)</f>
        <v/>
      </c>
      <c r="AL71" s="115">
        <f>VLOOKUP(AF71,Análisis!$B:$AN,7,0)</f>
        <v/>
      </c>
      <c r="AM71" s="116">
        <f>VLOOKUP(AF71,Análisis!$B:$AN,8,0)</f>
        <v/>
      </c>
      <c r="AN71" s="117">
        <f>VLOOKUP(AF71,Análisis!$B:$AN,9,0)</f>
        <v/>
      </c>
      <c r="AO71" s="114">
        <f>VLOOKUP(AF71,Análisis!$B:$AN,16,0)</f>
        <v/>
      </c>
      <c r="AP71" s="102">
        <f>IF(VLOOKUP(AF71,Análisis!$B:$AN,27,0)="","Sin cambios",VLOOKUP(AF71,Análisis!$B:$AN,27,0))</f>
        <v/>
      </c>
      <c r="AQ71" s="115">
        <f>VLOOKUP(AF71,Análisis!$B:$AN,17,0)</f>
        <v/>
      </c>
      <c r="AR71" s="116">
        <f>VLOOKUP(AF71,Análisis!$B:$AN,18,0)</f>
        <v/>
      </c>
      <c r="AS71" s="115">
        <f>VLOOKUP(AF71,Análisis!$B:$AN,19,0)</f>
        <v/>
      </c>
      <c r="AT71" s="116">
        <f>VLOOKUP(AF71,Análisis!$B:$AN,20,0)</f>
        <v/>
      </c>
      <c r="AU71" s="117">
        <f>VLOOKUP(AF71,Análisis!$B:$AN,21,0)</f>
        <v/>
      </c>
      <c r="AV71" s="114">
        <f>VLOOKUP(AF71,Análisis!$B:$AN,28,0)</f>
        <v/>
      </c>
      <c r="AW71" s="102">
        <f>IF(VLOOKUP(AF71,Análisis!$B:$AN,39,0)="","Sin cambios",VLOOKUP(AF71,Análisis!$B:$AN,39,0))</f>
        <v/>
      </c>
      <c r="AX71" s="115">
        <f>VLOOKUP(AF71,Análisis!$B:$AN,29,0)</f>
        <v/>
      </c>
      <c r="AY71" s="116">
        <f>VLOOKUP(AF71,Análisis!$B:$AN,30,0)</f>
        <v/>
      </c>
      <c r="AZ71" s="115">
        <f>VLOOKUP(AF71,Análisis!$B:$AN,31,0)</f>
        <v/>
      </c>
      <c r="BA71" s="116">
        <f>VLOOKUP(AF71,Análisis!$B:$AN,32,0)</f>
        <v/>
      </c>
      <c r="BB71" s="117">
        <f>VLOOKUP(AF71,Análisis!$B:$AN,33,0)</f>
        <v/>
      </c>
    </row>
    <row customHeight="1" ht="15.75" r="72" s="172" spans="1:77" thickBot="1">
      <c r="B72" s="9" t="n">
        <v>173</v>
      </c>
      <c r="C72" s="9" t="s">
        <v>108</v>
      </c>
      <c r="D72" s="14">
        <f>IF(VLOOKUP(Resumen!C72,Análisis!B:AN,15,0)="","Sin cambios",VLOOKUP(Resumen!C72,Análisis!B:AN,15,0))</f>
        <v/>
      </c>
      <c r="E72" s="14">
        <f>IF(VLOOKUP(Resumen!C72,Análisis!B:AN,27,0)="","Sin cambios",VLOOKUP(Resumen!C72,Análisis!B:AN,27,0))</f>
        <v/>
      </c>
      <c r="F72" s="14">
        <f>IF(VLOOKUP(Resumen!C72,Análisis!B:AN,39,0)="","Sin cambios",VLOOKUP(Resumen!C72,Análisis!B:AN,39,0))</f>
        <v/>
      </c>
      <c r="G72" s="14">
        <f>IF(AND(D72="Sin cambios",E72="Sin cambios",F72="Sin cambios")=TRUE,"No","Sí")</f>
        <v/>
      </c>
      <c r="AE72" s="71">
        <f>+LEFT(AG72,2)</f>
        <v/>
      </c>
      <c r="AF72" s="15" t="s">
        <v>94</v>
      </c>
      <c r="AG72" s="16" t="s">
        <v>145</v>
      </c>
      <c r="AH72" s="114">
        <f>VLOOKUP(AF72,Análisis!$B:$AN,4,0)</f>
        <v/>
      </c>
      <c r="AI72" s="102">
        <f>IF(VLOOKUP(AF72,Análisis!$B:$AN,15,0)="","Sin cambios",VLOOKUP(AF72,Análisis!$B:$AN,15,0))</f>
        <v/>
      </c>
      <c r="AJ72" s="115">
        <f>VLOOKUP(AF72,Análisis!$B:$AN,5,0)</f>
        <v/>
      </c>
      <c r="AK72" s="116">
        <f>VLOOKUP(AF72,Análisis!$B:$AN,6,0)</f>
        <v/>
      </c>
      <c r="AL72" s="115">
        <f>VLOOKUP(AF72,Análisis!$B:$AN,7,0)</f>
        <v/>
      </c>
      <c r="AM72" s="116">
        <f>VLOOKUP(AF72,Análisis!$B:$AN,8,0)</f>
        <v/>
      </c>
      <c r="AN72" s="117">
        <f>VLOOKUP(AF72,Análisis!$B:$AN,9,0)</f>
        <v/>
      </c>
      <c r="AO72" s="114">
        <f>VLOOKUP(AF72,Análisis!$B:$AN,16,0)</f>
        <v/>
      </c>
      <c r="AP72" s="102">
        <f>IF(VLOOKUP(AF72,Análisis!$B:$AN,27,0)="","Sin cambios",VLOOKUP(AF72,Análisis!$B:$AN,27,0))</f>
        <v/>
      </c>
      <c r="AQ72" s="115">
        <f>VLOOKUP(AF72,Análisis!$B:$AN,17,0)</f>
        <v/>
      </c>
      <c r="AR72" s="116">
        <f>VLOOKUP(AF72,Análisis!$B:$AN,18,0)</f>
        <v/>
      </c>
      <c r="AS72" s="115">
        <f>VLOOKUP(AF72,Análisis!$B:$AN,19,0)</f>
        <v/>
      </c>
      <c r="AT72" s="116">
        <f>VLOOKUP(AF72,Análisis!$B:$AN,20,0)</f>
        <v/>
      </c>
      <c r="AU72" s="117">
        <f>VLOOKUP(AF72,Análisis!$B:$AN,21,0)</f>
        <v/>
      </c>
      <c r="AV72" s="114">
        <f>VLOOKUP(AF72,Análisis!$B:$AN,28,0)</f>
        <v/>
      </c>
      <c r="AW72" s="102">
        <f>IF(VLOOKUP(AF72,Análisis!$B:$AN,39,0)="","Sin cambios",VLOOKUP(AF72,Análisis!$B:$AN,39,0))</f>
        <v/>
      </c>
      <c r="AX72" s="115">
        <f>VLOOKUP(AF72,Análisis!$B:$AN,29,0)</f>
        <v/>
      </c>
      <c r="AY72" s="116">
        <f>VLOOKUP(AF72,Análisis!$B:$AN,30,0)</f>
        <v/>
      </c>
      <c r="AZ72" s="115">
        <f>VLOOKUP(AF72,Análisis!$B:$AN,31,0)</f>
        <v/>
      </c>
      <c r="BA72" s="116">
        <f>VLOOKUP(AF72,Análisis!$B:$AN,32,0)</f>
        <v/>
      </c>
      <c r="BB72" s="117">
        <f>VLOOKUP(AF72,Análisis!$B:$AN,33,0)</f>
        <v/>
      </c>
    </row>
    <row customHeight="1" ht="15.75" r="73" s="172" spans="1:77" thickBot="1">
      <c r="B73" s="9" t="n">
        <v>249</v>
      </c>
      <c r="C73" s="9" t="s">
        <v>109</v>
      </c>
      <c r="D73" s="14">
        <f>IF(VLOOKUP(Resumen!C73,Análisis!B:AN,15,0)="","Sin cambios",VLOOKUP(Resumen!C73,Análisis!B:AN,15,0))</f>
        <v/>
      </c>
      <c r="E73" s="14">
        <f>IF(VLOOKUP(Resumen!C73,Análisis!B:AN,27,0)="","Sin cambios",VLOOKUP(Resumen!C73,Análisis!B:AN,27,0))</f>
        <v/>
      </c>
      <c r="F73" s="14">
        <f>IF(VLOOKUP(Resumen!C73,Análisis!B:AN,39,0)="","Sin cambios",VLOOKUP(Resumen!C73,Análisis!B:AN,39,0))</f>
        <v/>
      </c>
      <c r="G73" s="14">
        <f>IF(AND(D73="Sin cambios",E73="Sin cambios",F73="Sin cambios")=TRUE,"No","Sí")</f>
        <v/>
      </c>
      <c r="AE73" s="71">
        <f>+LEFT(AG73,2)</f>
        <v/>
      </c>
      <c r="AF73" s="15" t="s">
        <v>86</v>
      </c>
      <c r="AG73" s="16" t="s">
        <v>145</v>
      </c>
      <c r="AH73" s="114">
        <f>VLOOKUP(AF73,Análisis!$B:$AN,4,0)</f>
        <v/>
      </c>
      <c r="AI73" s="102">
        <f>IF(VLOOKUP(AF73,Análisis!$B:$AN,15,0)="","Sin cambios",VLOOKUP(AF73,Análisis!$B:$AN,15,0))</f>
        <v/>
      </c>
      <c r="AJ73" s="115">
        <f>VLOOKUP(AF73,Análisis!$B:$AN,5,0)</f>
        <v/>
      </c>
      <c r="AK73" s="116">
        <f>VLOOKUP(AF73,Análisis!$B:$AN,6,0)</f>
        <v/>
      </c>
      <c r="AL73" s="115">
        <f>VLOOKUP(AF73,Análisis!$B:$AN,7,0)</f>
        <v/>
      </c>
      <c r="AM73" s="116">
        <f>VLOOKUP(AF73,Análisis!$B:$AN,8,0)</f>
        <v/>
      </c>
      <c r="AN73" s="117">
        <f>VLOOKUP(AF73,Análisis!$B:$AN,9,0)</f>
        <v/>
      </c>
      <c r="AO73" s="114">
        <f>VLOOKUP(AF73,Análisis!$B:$AN,16,0)</f>
        <v/>
      </c>
      <c r="AP73" s="102">
        <f>IF(VLOOKUP(AF73,Análisis!$B:$AN,27,0)="","Sin cambios",VLOOKUP(AF73,Análisis!$B:$AN,27,0))</f>
        <v/>
      </c>
      <c r="AQ73" s="115">
        <f>VLOOKUP(AF73,Análisis!$B:$AN,17,0)</f>
        <v/>
      </c>
      <c r="AR73" s="116">
        <f>VLOOKUP(AF73,Análisis!$B:$AN,18,0)</f>
        <v/>
      </c>
      <c r="AS73" s="115">
        <f>VLOOKUP(AF73,Análisis!$B:$AN,19,0)</f>
        <v/>
      </c>
      <c r="AT73" s="116">
        <f>VLOOKUP(AF73,Análisis!$B:$AN,20,0)</f>
        <v/>
      </c>
      <c r="AU73" s="117">
        <f>VLOOKUP(AF73,Análisis!$B:$AN,21,0)</f>
        <v/>
      </c>
      <c r="AV73" s="114">
        <f>VLOOKUP(AF73,Análisis!$B:$AN,28,0)</f>
        <v/>
      </c>
      <c r="AW73" s="102">
        <f>IF(VLOOKUP(AF73,Análisis!$B:$AN,39,0)="","Sin cambios",VLOOKUP(AF73,Análisis!$B:$AN,39,0))</f>
        <v/>
      </c>
      <c r="AX73" s="115">
        <f>VLOOKUP(AF73,Análisis!$B:$AN,29,0)</f>
        <v/>
      </c>
      <c r="AY73" s="116">
        <f>VLOOKUP(AF73,Análisis!$B:$AN,30,0)</f>
        <v/>
      </c>
      <c r="AZ73" s="115">
        <f>VLOOKUP(AF73,Análisis!$B:$AN,31,0)</f>
        <v/>
      </c>
      <c r="BA73" s="116">
        <f>VLOOKUP(AF73,Análisis!$B:$AN,32,0)</f>
        <v/>
      </c>
      <c r="BB73" s="117">
        <f>VLOOKUP(AF73,Análisis!$B:$AN,33,0)</f>
        <v/>
      </c>
    </row>
    <row customHeight="1" ht="15.75" r="74" s="172" spans="1:77" thickBot="1">
      <c r="B74" s="70" t="s">
        <v>197</v>
      </c>
      <c r="C74" s="9" t="s">
        <v>110</v>
      </c>
      <c r="D74" s="14">
        <f>IF(VLOOKUP(Resumen!C74,Análisis!B:AN,15,0)="","Sin cambios",VLOOKUP(Resumen!C74,Análisis!B:AN,15,0))</f>
        <v/>
      </c>
      <c r="E74" s="14">
        <f>IF(VLOOKUP(Resumen!C74,Análisis!B:AN,27,0)="","Sin cambios",VLOOKUP(Resumen!C74,Análisis!B:AN,27,0))</f>
        <v/>
      </c>
      <c r="F74" s="14">
        <f>IF(VLOOKUP(Resumen!C74,Análisis!B:AN,39,0)="","Sin cambios",VLOOKUP(Resumen!C74,Análisis!B:AN,39,0))</f>
        <v/>
      </c>
      <c r="G74" s="14">
        <f>IF(AND(D74="Sin cambios",E74="Sin cambios",F74="Sin cambios")=TRUE,"No","Sí")</f>
        <v/>
      </c>
      <c r="AE74" s="71">
        <f>+LEFT(AG74,2)</f>
        <v/>
      </c>
      <c r="AF74" s="15" t="s">
        <v>81</v>
      </c>
      <c r="AG74" s="16" t="s">
        <v>145</v>
      </c>
      <c r="AH74" s="114">
        <f>VLOOKUP(AF74,Análisis!$B:$AN,4,0)</f>
        <v/>
      </c>
      <c r="AI74" s="102">
        <f>IF(VLOOKUP(AF74,Análisis!$B:$AN,15,0)="","Sin cambios",VLOOKUP(AF74,Análisis!$B:$AN,15,0))</f>
        <v/>
      </c>
      <c r="AJ74" s="115">
        <f>VLOOKUP(AF74,Análisis!$B:$AN,5,0)</f>
        <v/>
      </c>
      <c r="AK74" s="116">
        <f>VLOOKUP(AF74,Análisis!$B:$AN,6,0)</f>
        <v/>
      </c>
      <c r="AL74" s="115">
        <f>VLOOKUP(AF74,Análisis!$B:$AN,7,0)</f>
        <v/>
      </c>
      <c r="AM74" s="116">
        <f>VLOOKUP(AF74,Análisis!$B:$AN,8,0)</f>
        <v/>
      </c>
      <c r="AN74" s="117">
        <f>VLOOKUP(AF74,Análisis!$B:$AN,9,0)</f>
        <v/>
      </c>
      <c r="AO74" s="114">
        <f>VLOOKUP(AF74,Análisis!$B:$AN,16,0)</f>
        <v/>
      </c>
      <c r="AP74" s="102">
        <f>IF(VLOOKUP(AF74,Análisis!$B:$AN,27,0)="","Sin cambios",VLOOKUP(AF74,Análisis!$B:$AN,27,0))</f>
        <v/>
      </c>
      <c r="AQ74" s="115">
        <f>VLOOKUP(AF74,Análisis!$B:$AN,17,0)</f>
        <v/>
      </c>
      <c r="AR74" s="116">
        <f>VLOOKUP(AF74,Análisis!$B:$AN,18,0)</f>
        <v/>
      </c>
      <c r="AS74" s="115">
        <f>VLOOKUP(AF74,Análisis!$B:$AN,19,0)</f>
        <v/>
      </c>
      <c r="AT74" s="116">
        <f>VLOOKUP(AF74,Análisis!$B:$AN,20,0)</f>
        <v/>
      </c>
      <c r="AU74" s="117">
        <f>VLOOKUP(AF74,Análisis!$B:$AN,21,0)</f>
        <v/>
      </c>
      <c r="AV74" s="114">
        <f>VLOOKUP(AF74,Análisis!$B:$AN,28,0)</f>
        <v/>
      </c>
      <c r="AW74" s="102">
        <f>IF(VLOOKUP(AF74,Análisis!$B:$AN,39,0)="","Sin cambios",VLOOKUP(AF74,Análisis!$B:$AN,39,0))</f>
        <v/>
      </c>
      <c r="AX74" s="115">
        <f>VLOOKUP(AF74,Análisis!$B:$AN,29,0)</f>
        <v/>
      </c>
      <c r="AY74" s="116">
        <f>VLOOKUP(AF74,Análisis!$B:$AN,30,0)</f>
        <v/>
      </c>
      <c r="AZ74" s="115">
        <f>VLOOKUP(AF74,Análisis!$B:$AN,31,0)</f>
        <v/>
      </c>
      <c r="BA74" s="116">
        <f>VLOOKUP(AF74,Análisis!$B:$AN,32,0)</f>
        <v/>
      </c>
      <c r="BB74" s="117">
        <f>VLOOKUP(AF74,Análisis!$B:$AN,33,0)</f>
        <v/>
      </c>
    </row>
    <row customHeight="1" ht="15.75" r="75" s="172" spans="1:77" thickBot="1">
      <c r="B75" s="9" t="n">
        <v>278</v>
      </c>
      <c r="C75" s="9" t="s">
        <v>111</v>
      </c>
      <c r="D75" s="14">
        <f>IF(VLOOKUP(Resumen!C75,Análisis!B:AN,15,0)="","Sin cambios",VLOOKUP(Resumen!C75,Análisis!B:AN,15,0))</f>
        <v/>
      </c>
      <c r="E75" s="14">
        <f>IF(VLOOKUP(Resumen!C75,Análisis!B:AN,27,0)="","Sin cambios",VLOOKUP(Resumen!C75,Análisis!B:AN,27,0))</f>
        <v/>
      </c>
      <c r="F75" s="14">
        <f>IF(VLOOKUP(Resumen!C75,Análisis!B:AN,39,0)="","Sin cambios",VLOOKUP(Resumen!C75,Análisis!B:AN,39,0))</f>
        <v/>
      </c>
      <c r="G75" s="14">
        <f>IF(AND(D75="Sin cambios",E75="Sin cambios",F75="Sin cambios")=TRUE,"No","Sí")</f>
        <v/>
      </c>
      <c r="AE75" s="71">
        <f>+LEFT(AG75,2)</f>
        <v/>
      </c>
      <c r="AF75" s="15" t="s">
        <v>90</v>
      </c>
      <c r="AG75" s="16" t="s">
        <v>145</v>
      </c>
      <c r="AH75" s="114">
        <f>VLOOKUP(AF75,Análisis!$B:$AN,4,0)</f>
        <v/>
      </c>
      <c r="AI75" s="102">
        <f>IF(VLOOKUP(AF75,Análisis!$B:$AN,15,0)="","Sin cambios",VLOOKUP(AF75,Análisis!$B:$AN,15,0))</f>
        <v/>
      </c>
      <c r="AJ75" s="115">
        <f>VLOOKUP(AF75,Análisis!$B:$AN,5,0)</f>
        <v/>
      </c>
      <c r="AK75" s="116">
        <f>VLOOKUP(AF75,Análisis!$B:$AN,6,0)</f>
        <v/>
      </c>
      <c r="AL75" s="115">
        <f>VLOOKUP(AF75,Análisis!$B:$AN,7,0)</f>
        <v/>
      </c>
      <c r="AM75" s="116">
        <f>VLOOKUP(AF75,Análisis!$B:$AN,8,0)</f>
        <v/>
      </c>
      <c r="AN75" s="117">
        <f>VLOOKUP(AF75,Análisis!$B:$AN,9,0)</f>
        <v/>
      </c>
      <c r="AO75" s="114">
        <f>VLOOKUP(AF75,Análisis!$B:$AN,16,0)</f>
        <v/>
      </c>
      <c r="AP75" s="102">
        <f>IF(VLOOKUP(AF75,Análisis!$B:$AN,27,0)="","Sin cambios",VLOOKUP(AF75,Análisis!$B:$AN,27,0))</f>
        <v/>
      </c>
      <c r="AQ75" s="115">
        <f>VLOOKUP(AF75,Análisis!$B:$AN,17,0)</f>
        <v/>
      </c>
      <c r="AR75" s="116">
        <f>VLOOKUP(AF75,Análisis!$B:$AN,18,0)</f>
        <v/>
      </c>
      <c r="AS75" s="115">
        <f>VLOOKUP(AF75,Análisis!$B:$AN,19,0)</f>
        <v/>
      </c>
      <c r="AT75" s="116">
        <f>VLOOKUP(AF75,Análisis!$B:$AN,20,0)</f>
        <v/>
      </c>
      <c r="AU75" s="117">
        <f>VLOOKUP(AF75,Análisis!$B:$AN,21,0)</f>
        <v/>
      </c>
      <c r="AV75" s="114">
        <f>VLOOKUP(AF75,Análisis!$B:$AN,28,0)</f>
        <v/>
      </c>
      <c r="AW75" s="102">
        <f>IF(VLOOKUP(AF75,Análisis!$B:$AN,39,0)="","Sin cambios",VLOOKUP(AF75,Análisis!$B:$AN,39,0))</f>
        <v/>
      </c>
      <c r="AX75" s="115">
        <f>VLOOKUP(AF75,Análisis!$B:$AN,29,0)</f>
        <v/>
      </c>
      <c r="AY75" s="116">
        <f>VLOOKUP(AF75,Análisis!$B:$AN,30,0)</f>
        <v/>
      </c>
      <c r="AZ75" s="115">
        <f>VLOOKUP(AF75,Análisis!$B:$AN,31,0)</f>
        <v/>
      </c>
      <c r="BA75" s="116">
        <f>VLOOKUP(AF75,Análisis!$B:$AN,32,0)</f>
        <v/>
      </c>
      <c r="BB75" s="117">
        <f>VLOOKUP(AF75,Análisis!$B:$AN,33,0)</f>
        <v/>
      </c>
    </row>
    <row customHeight="1" ht="15.75" r="76" s="172" spans="1:77" thickBot="1">
      <c r="B76" s="70" t="s">
        <v>198</v>
      </c>
      <c r="C76" s="9" t="s">
        <v>112</v>
      </c>
      <c r="D76" s="14">
        <f>IF(VLOOKUP(Resumen!C76,Análisis!B:AN,15,0)="","Sin cambios",VLOOKUP(Resumen!C76,Análisis!B:AN,15,0))</f>
        <v/>
      </c>
      <c r="E76" s="14">
        <f>IF(VLOOKUP(Resumen!C76,Análisis!B:AN,27,0)="","Sin cambios",VLOOKUP(Resumen!C76,Análisis!B:AN,27,0))</f>
        <v/>
      </c>
      <c r="F76" s="14">
        <f>IF(VLOOKUP(Resumen!C76,Análisis!B:AN,39,0)="","Sin cambios",VLOOKUP(Resumen!C76,Análisis!B:AN,39,0))</f>
        <v/>
      </c>
      <c r="G76" s="14">
        <f>IF(AND(D76="Sin cambios",E76="Sin cambios",F76="Sin cambios")=TRUE,"No","Sí")</f>
        <v/>
      </c>
      <c r="AE76" s="71">
        <f>+LEFT(AG76,2)</f>
        <v/>
      </c>
      <c r="AF76" s="15" t="s">
        <v>113</v>
      </c>
      <c r="AG76" s="16" t="s">
        <v>145</v>
      </c>
      <c r="AH76" s="114">
        <f>VLOOKUP(AF76,Análisis!$B:$AN,4,0)</f>
        <v/>
      </c>
      <c r="AI76" s="102">
        <f>IF(VLOOKUP(AF76,Análisis!$B:$AN,15,0)="","Sin cambios",VLOOKUP(AF76,Análisis!$B:$AN,15,0))</f>
        <v/>
      </c>
      <c r="AJ76" s="115">
        <f>VLOOKUP(AF76,Análisis!$B:$AN,5,0)</f>
        <v/>
      </c>
      <c r="AK76" s="116">
        <f>VLOOKUP(AF76,Análisis!$B:$AN,6,0)</f>
        <v/>
      </c>
      <c r="AL76" s="115">
        <f>VLOOKUP(AF76,Análisis!$B:$AN,7,0)</f>
        <v/>
      </c>
      <c r="AM76" s="116">
        <f>VLOOKUP(AF76,Análisis!$B:$AN,8,0)</f>
        <v/>
      </c>
      <c r="AN76" s="117">
        <f>VLOOKUP(AF76,Análisis!$B:$AN,9,0)</f>
        <v/>
      </c>
      <c r="AO76" s="114">
        <f>VLOOKUP(AF76,Análisis!$B:$AN,16,0)</f>
        <v/>
      </c>
      <c r="AP76" s="102">
        <f>IF(VLOOKUP(AF76,Análisis!$B:$AN,27,0)="","Sin cambios",VLOOKUP(AF76,Análisis!$B:$AN,27,0))</f>
        <v/>
      </c>
      <c r="AQ76" s="115">
        <f>VLOOKUP(AF76,Análisis!$B:$AN,17,0)</f>
        <v/>
      </c>
      <c r="AR76" s="116">
        <f>VLOOKUP(AF76,Análisis!$B:$AN,18,0)</f>
        <v/>
      </c>
      <c r="AS76" s="115">
        <f>VLOOKUP(AF76,Análisis!$B:$AN,19,0)</f>
        <v/>
      </c>
      <c r="AT76" s="116">
        <f>VLOOKUP(AF76,Análisis!$B:$AN,20,0)</f>
        <v/>
      </c>
      <c r="AU76" s="117">
        <f>VLOOKUP(AF76,Análisis!$B:$AN,21,0)</f>
        <v/>
      </c>
      <c r="AV76" s="114">
        <f>VLOOKUP(AF76,Análisis!$B:$AN,28,0)</f>
        <v/>
      </c>
      <c r="AW76" s="102">
        <f>IF(VLOOKUP(AF76,Análisis!$B:$AN,39,0)="","Sin cambios",VLOOKUP(AF76,Análisis!$B:$AN,39,0))</f>
        <v/>
      </c>
      <c r="AX76" s="115">
        <f>VLOOKUP(AF76,Análisis!$B:$AN,29,0)</f>
        <v/>
      </c>
      <c r="AY76" s="116">
        <f>VLOOKUP(AF76,Análisis!$B:$AN,30,0)</f>
        <v/>
      </c>
      <c r="AZ76" s="115">
        <f>VLOOKUP(AF76,Análisis!$B:$AN,31,0)</f>
        <v/>
      </c>
      <c r="BA76" s="116">
        <f>VLOOKUP(AF76,Análisis!$B:$AN,32,0)</f>
        <v/>
      </c>
      <c r="BB76" s="117">
        <f>VLOOKUP(AF76,Análisis!$B:$AN,33,0)</f>
        <v/>
      </c>
    </row>
    <row customHeight="1" ht="15.75" r="77" s="172" spans="1:77" thickBot="1">
      <c r="B77" s="70" t="s">
        <v>199</v>
      </c>
      <c r="C77" s="9" t="s">
        <v>113</v>
      </c>
      <c r="D77" s="14">
        <f>IF(VLOOKUP(Resumen!C77,Análisis!B:AN,15,0)="","Sin cambios",VLOOKUP(Resumen!C77,Análisis!B:AN,15,0))</f>
        <v/>
      </c>
      <c r="E77" s="14">
        <f>IF(VLOOKUP(Resumen!C77,Análisis!B:AN,27,0)="","Sin cambios",VLOOKUP(Resumen!C77,Análisis!B:AN,27,0))</f>
        <v/>
      </c>
      <c r="F77" s="14">
        <f>IF(VLOOKUP(Resumen!C77,Análisis!B:AN,39,0)="","Sin cambios",VLOOKUP(Resumen!C77,Análisis!B:AN,39,0))</f>
        <v/>
      </c>
      <c r="G77" s="14">
        <f>IF(AND(D77="Sin cambios",E77="Sin cambios",F77="Sin cambios")=TRUE,"No","Sí")</f>
        <v/>
      </c>
      <c r="AE77" s="71">
        <f>+LEFT(AG77,2)</f>
        <v/>
      </c>
      <c r="AF77" s="15" t="s">
        <v>118</v>
      </c>
      <c r="AG77" s="16" t="s">
        <v>145</v>
      </c>
      <c r="AH77" s="114">
        <f>VLOOKUP(AF77,Análisis!$B:$AN,4,0)</f>
        <v/>
      </c>
      <c r="AI77" s="102">
        <f>IF(VLOOKUP(AF77,Análisis!$B:$AN,15,0)="","Sin cambios",VLOOKUP(AF77,Análisis!$B:$AN,15,0))</f>
        <v/>
      </c>
      <c r="AJ77" s="115">
        <f>VLOOKUP(AF77,Análisis!$B:$AN,5,0)</f>
        <v/>
      </c>
      <c r="AK77" s="116">
        <f>VLOOKUP(AF77,Análisis!$B:$AN,6,0)</f>
        <v/>
      </c>
      <c r="AL77" s="115">
        <f>VLOOKUP(AF77,Análisis!$B:$AN,7,0)</f>
        <v/>
      </c>
      <c r="AM77" s="116">
        <f>VLOOKUP(AF77,Análisis!$B:$AN,8,0)</f>
        <v/>
      </c>
      <c r="AN77" s="117">
        <f>VLOOKUP(AF77,Análisis!$B:$AN,9,0)</f>
        <v/>
      </c>
      <c r="AO77" s="114">
        <f>VLOOKUP(AF77,Análisis!$B:$AN,16,0)</f>
        <v/>
      </c>
      <c r="AP77" s="102">
        <f>IF(VLOOKUP(AF77,Análisis!$B:$AN,27,0)="","Sin cambios",VLOOKUP(AF77,Análisis!$B:$AN,27,0))</f>
        <v/>
      </c>
      <c r="AQ77" s="115">
        <f>VLOOKUP(AF77,Análisis!$B:$AN,17,0)</f>
        <v/>
      </c>
      <c r="AR77" s="116">
        <f>VLOOKUP(AF77,Análisis!$B:$AN,18,0)</f>
        <v/>
      </c>
      <c r="AS77" s="115">
        <f>VLOOKUP(AF77,Análisis!$B:$AN,19,0)</f>
        <v/>
      </c>
      <c r="AT77" s="116">
        <f>VLOOKUP(AF77,Análisis!$B:$AN,20,0)</f>
        <v/>
      </c>
      <c r="AU77" s="117">
        <f>VLOOKUP(AF77,Análisis!$B:$AN,21,0)</f>
        <v/>
      </c>
      <c r="AV77" s="114">
        <f>VLOOKUP(AF77,Análisis!$B:$AN,28,0)</f>
        <v/>
      </c>
      <c r="AW77" s="102">
        <f>IF(VLOOKUP(AF77,Análisis!$B:$AN,39,0)="","Sin cambios",VLOOKUP(AF77,Análisis!$B:$AN,39,0))</f>
        <v/>
      </c>
      <c r="AX77" s="115">
        <f>VLOOKUP(AF77,Análisis!$B:$AN,29,0)</f>
        <v/>
      </c>
      <c r="AY77" s="116">
        <f>VLOOKUP(AF77,Análisis!$B:$AN,30,0)</f>
        <v/>
      </c>
      <c r="AZ77" s="115">
        <f>VLOOKUP(AF77,Análisis!$B:$AN,31,0)</f>
        <v/>
      </c>
      <c r="BA77" s="116">
        <f>VLOOKUP(AF77,Análisis!$B:$AN,32,0)</f>
        <v/>
      </c>
      <c r="BB77" s="117">
        <f>VLOOKUP(AF77,Análisis!$B:$AN,33,0)</f>
        <v/>
      </c>
    </row>
    <row customHeight="1" ht="15.75" r="78" s="172" spans="1:77" thickBot="1">
      <c r="B78" s="9" t="n">
        <v>349</v>
      </c>
      <c r="C78" s="9" t="s">
        <v>114</v>
      </c>
      <c r="D78" s="14">
        <f>IF(VLOOKUP(Resumen!C78,Análisis!B:AN,15,0)="","Sin cambios",VLOOKUP(Resumen!C78,Análisis!B:AN,15,0))</f>
        <v/>
      </c>
      <c r="E78" s="14">
        <f>IF(VLOOKUP(Resumen!C78,Análisis!B:AN,27,0)="","Sin cambios",VLOOKUP(Resumen!C78,Análisis!B:AN,27,0))</f>
        <v/>
      </c>
      <c r="F78" s="14">
        <f>IF(VLOOKUP(Resumen!C78,Análisis!B:AN,39,0)="","Sin cambios",VLOOKUP(Resumen!C78,Análisis!B:AN,39,0))</f>
        <v/>
      </c>
      <c r="G78" s="14">
        <f>IF(AND(D78="Sin cambios",E78="Sin cambios",F78="Sin cambios")=TRUE,"No","Sí")</f>
        <v/>
      </c>
      <c r="AE78" s="71">
        <f>+LEFT(AG78,2)</f>
        <v/>
      </c>
      <c r="AF78" s="15" t="s">
        <v>120</v>
      </c>
      <c r="AG78" s="16" t="s">
        <v>145</v>
      </c>
      <c r="AH78" s="114">
        <f>VLOOKUP(AF78,Análisis!$B:$AN,4,0)</f>
        <v/>
      </c>
      <c r="AI78" s="102">
        <f>IF(VLOOKUP(AF78,Análisis!$B:$AN,15,0)="","Sin cambios",VLOOKUP(AF78,Análisis!$B:$AN,15,0))</f>
        <v/>
      </c>
      <c r="AJ78" s="115">
        <f>VLOOKUP(AF78,Análisis!$B:$AN,5,0)</f>
        <v/>
      </c>
      <c r="AK78" s="116">
        <f>VLOOKUP(AF78,Análisis!$B:$AN,6,0)</f>
        <v/>
      </c>
      <c r="AL78" s="115">
        <f>VLOOKUP(AF78,Análisis!$B:$AN,7,0)</f>
        <v/>
      </c>
      <c r="AM78" s="116">
        <f>VLOOKUP(AF78,Análisis!$B:$AN,8,0)</f>
        <v/>
      </c>
      <c r="AN78" s="117">
        <f>VLOOKUP(AF78,Análisis!$B:$AN,9,0)</f>
        <v/>
      </c>
      <c r="AO78" s="114">
        <f>VLOOKUP(AF78,Análisis!$B:$AN,16,0)</f>
        <v/>
      </c>
      <c r="AP78" s="102">
        <f>IF(VLOOKUP(AF78,Análisis!$B:$AN,27,0)="","Sin cambios",VLOOKUP(AF78,Análisis!$B:$AN,27,0))</f>
        <v/>
      </c>
      <c r="AQ78" s="115">
        <f>VLOOKUP(AF78,Análisis!$B:$AN,17,0)</f>
        <v/>
      </c>
      <c r="AR78" s="116">
        <f>VLOOKUP(AF78,Análisis!$B:$AN,18,0)</f>
        <v/>
      </c>
      <c r="AS78" s="115">
        <f>VLOOKUP(AF78,Análisis!$B:$AN,19,0)</f>
        <v/>
      </c>
      <c r="AT78" s="116">
        <f>VLOOKUP(AF78,Análisis!$B:$AN,20,0)</f>
        <v/>
      </c>
      <c r="AU78" s="117">
        <f>VLOOKUP(AF78,Análisis!$B:$AN,21,0)</f>
        <v/>
      </c>
      <c r="AV78" s="114">
        <f>VLOOKUP(AF78,Análisis!$B:$AN,28,0)</f>
        <v/>
      </c>
      <c r="AW78" s="102">
        <f>IF(VLOOKUP(AF78,Análisis!$B:$AN,39,0)="","Sin cambios",VLOOKUP(AF78,Análisis!$B:$AN,39,0))</f>
        <v/>
      </c>
      <c r="AX78" s="115">
        <f>VLOOKUP(AF78,Análisis!$B:$AN,29,0)</f>
        <v/>
      </c>
      <c r="AY78" s="116">
        <f>VLOOKUP(AF78,Análisis!$B:$AN,30,0)</f>
        <v/>
      </c>
      <c r="AZ78" s="115">
        <f>VLOOKUP(AF78,Análisis!$B:$AN,31,0)</f>
        <v/>
      </c>
      <c r="BA78" s="116">
        <f>VLOOKUP(AF78,Análisis!$B:$AN,32,0)</f>
        <v/>
      </c>
      <c r="BB78" s="117">
        <f>VLOOKUP(AF78,Análisis!$B:$AN,33,0)</f>
        <v/>
      </c>
    </row>
    <row customHeight="1" ht="15.75" r="79" s="172" spans="1:77" thickBot="1">
      <c r="B79" s="70" t="s">
        <v>200</v>
      </c>
      <c r="C79" s="9" t="s">
        <v>115</v>
      </c>
      <c r="D79" s="14">
        <f>IF(VLOOKUP(Resumen!C79,Análisis!B:AN,15,0)="","Sin cambios",VLOOKUP(Resumen!C79,Análisis!B:AN,15,0))</f>
        <v/>
      </c>
      <c r="E79" s="14">
        <f>IF(VLOOKUP(Resumen!C79,Análisis!B:AN,27,0)="","Sin cambios",VLOOKUP(Resumen!C79,Análisis!B:AN,27,0))</f>
        <v/>
      </c>
      <c r="F79" s="14">
        <f>IF(VLOOKUP(Resumen!C79,Análisis!B:AN,39,0)="","Sin cambios",VLOOKUP(Resumen!C79,Análisis!B:AN,39,0))</f>
        <v/>
      </c>
      <c r="G79" s="14">
        <f>IF(AND(D79="Sin cambios",E79="Sin cambios",F79="Sin cambios")=TRUE,"No","Sí")</f>
        <v/>
      </c>
      <c r="AE79" s="71">
        <f>+LEFT(AG79,2)</f>
        <v/>
      </c>
      <c r="AF79" s="15" t="s">
        <v>126</v>
      </c>
      <c r="AG79" s="16" t="s">
        <v>145</v>
      </c>
      <c r="AH79" s="114">
        <f>VLOOKUP(AF79,Análisis!$B:$AN,4,0)</f>
        <v/>
      </c>
      <c r="AI79" s="102">
        <f>IF(VLOOKUP(AF79,Análisis!$B:$AN,15,0)="","Sin cambios",VLOOKUP(AF79,Análisis!$B:$AN,15,0))</f>
        <v/>
      </c>
      <c r="AJ79" s="115">
        <f>VLOOKUP(AF79,Análisis!$B:$AN,5,0)</f>
        <v/>
      </c>
      <c r="AK79" s="116">
        <f>VLOOKUP(AF79,Análisis!$B:$AN,6,0)</f>
        <v/>
      </c>
      <c r="AL79" s="115">
        <f>VLOOKUP(AF79,Análisis!$B:$AN,7,0)</f>
        <v/>
      </c>
      <c r="AM79" s="116">
        <f>VLOOKUP(AF79,Análisis!$B:$AN,8,0)</f>
        <v/>
      </c>
      <c r="AN79" s="117">
        <f>VLOOKUP(AF79,Análisis!$B:$AN,9,0)</f>
        <v/>
      </c>
      <c r="AO79" s="114">
        <f>VLOOKUP(AF79,Análisis!$B:$AN,16,0)</f>
        <v/>
      </c>
      <c r="AP79" s="102">
        <f>IF(VLOOKUP(AF79,Análisis!$B:$AN,27,0)="","Sin cambios",VLOOKUP(AF79,Análisis!$B:$AN,27,0))</f>
        <v/>
      </c>
      <c r="AQ79" s="115">
        <f>VLOOKUP(AF79,Análisis!$B:$AN,17,0)</f>
        <v/>
      </c>
      <c r="AR79" s="116">
        <f>VLOOKUP(AF79,Análisis!$B:$AN,18,0)</f>
        <v/>
      </c>
      <c r="AS79" s="115">
        <f>VLOOKUP(AF79,Análisis!$B:$AN,19,0)</f>
        <v/>
      </c>
      <c r="AT79" s="116">
        <f>VLOOKUP(AF79,Análisis!$B:$AN,20,0)</f>
        <v/>
      </c>
      <c r="AU79" s="117">
        <f>VLOOKUP(AF79,Análisis!$B:$AN,21,0)</f>
        <v/>
      </c>
      <c r="AV79" s="114">
        <f>VLOOKUP(AF79,Análisis!$B:$AN,28,0)</f>
        <v/>
      </c>
      <c r="AW79" s="102">
        <f>IF(VLOOKUP(AF79,Análisis!$B:$AN,39,0)="","Sin cambios",VLOOKUP(AF79,Análisis!$B:$AN,39,0))</f>
        <v/>
      </c>
      <c r="AX79" s="115">
        <f>VLOOKUP(AF79,Análisis!$B:$AN,29,0)</f>
        <v/>
      </c>
      <c r="AY79" s="116">
        <f>VLOOKUP(AF79,Análisis!$B:$AN,30,0)</f>
        <v/>
      </c>
      <c r="AZ79" s="115">
        <f>VLOOKUP(AF79,Análisis!$B:$AN,31,0)</f>
        <v/>
      </c>
      <c r="BA79" s="116">
        <f>VLOOKUP(AF79,Análisis!$B:$AN,32,0)</f>
        <v/>
      </c>
      <c r="BB79" s="117">
        <f>VLOOKUP(AF79,Análisis!$B:$AN,33,0)</f>
        <v/>
      </c>
    </row>
    <row customHeight="1" ht="15.75" r="80" s="172" spans="1:77" thickBot="1">
      <c r="B80" s="9" t="n">
        <v>371</v>
      </c>
      <c r="C80" s="9" t="s">
        <v>116</v>
      </c>
      <c r="D80" s="14">
        <f>IF(VLOOKUP(Resumen!C80,Análisis!B:AN,15,0)="","Sin cambios",VLOOKUP(Resumen!C80,Análisis!B:AN,15,0))</f>
        <v/>
      </c>
      <c r="E80" s="14">
        <f>IF(VLOOKUP(Resumen!C80,Análisis!B:AN,27,0)="","Sin cambios",VLOOKUP(Resumen!C80,Análisis!B:AN,27,0))</f>
        <v/>
      </c>
      <c r="F80" s="14">
        <f>IF(VLOOKUP(Resumen!C80,Análisis!B:AN,39,0)="","Sin cambios",VLOOKUP(Resumen!C80,Análisis!B:AN,39,0))</f>
        <v/>
      </c>
      <c r="G80" s="14">
        <f>IF(AND(D80="Sin cambios",E80="Sin cambios",F80="Sin cambios")=TRUE,"No","Sí")</f>
        <v/>
      </c>
      <c r="AE80" s="71">
        <f>+LEFT(AG80,2)</f>
        <v/>
      </c>
      <c r="AF80" s="15" t="s">
        <v>119</v>
      </c>
      <c r="AG80" s="16" t="s">
        <v>145</v>
      </c>
      <c r="AH80" s="114">
        <f>VLOOKUP(AF80,Análisis!$B:$AN,4,0)</f>
        <v/>
      </c>
      <c r="AI80" s="102">
        <f>IF(VLOOKUP(AF80,Análisis!$B:$AN,15,0)="","Sin cambios",VLOOKUP(AF80,Análisis!$B:$AN,15,0))</f>
        <v/>
      </c>
      <c r="AJ80" s="115">
        <f>VLOOKUP(AF80,Análisis!$B:$AN,5,0)</f>
        <v/>
      </c>
      <c r="AK80" s="116">
        <f>VLOOKUP(AF80,Análisis!$B:$AN,6,0)</f>
        <v/>
      </c>
      <c r="AL80" s="115">
        <f>VLOOKUP(AF80,Análisis!$B:$AN,7,0)</f>
        <v/>
      </c>
      <c r="AM80" s="116">
        <f>VLOOKUP(AF80,Análisis!$B:$AN,8,0)</f>
        <v/>
      </c>
      <c r="AN80" s="117">
        <f>VLOOKUP(AF80,Análisis!$B:$AN,9,0)</f>
        <v/>
      </c>
      <c r="AO80" s="114">
        <f>VLOOKUP(AF80,Análisis!$B:$AN,16,0)</f>
        <v/>
      </c>
      <c r="AP80" s="102">
        <f>IF(VLOOKUP(AF80,Análisis!$B:$AN,27,0)="","Sin cambios",VLOOKUP(AF80,Análisis!$B:$AN,27,0))</f>
        <v/>
      </c>
      <c r="AQ80" s="115">
        <f>VLOOKUP(AF80,Análisis!$B:$AN,17,0)</f>
        <v/>
      </c>
      <c r="AR80" s="116">
        <f>VLOOKUP(AF80,Análisis!$B:$AN,18,0)</f>
        <v/>
      </c>
      <c r="AS80" s="115">
        <f>VLOOKUP(AF80,Análisis!$B:$AN,19,0)</f>
        <v/>
      </c>
      <c r="AT80" s="116">
        <f>VLOOKUP(AF80,Análisis!$B:$AN,20,0)</f>
        <v/>
      </c>
      <c r="AU80" s="117">
        <f>VLOOKUP(AF80,Análisis!$B:$AN,21,0)</f>
        <v/>
      </c>
      <c r="AV80" s="114">
        <f>VLOOKUP(AF80,Análisis!$B:$AN,28,0)</f>
        <v/>
      </c>
      <c r="AW80" s="102">
        <f>IF(VLOOKUP(AF80,Análisis!$B:$AN,39,0)="","Sin cambios",VLOOKUP(AF80,Análisis!$B:$AN,39,0))</f>
        <v/>
      </c>
      <c r="AX80" s="115">
        <f>VLOOKUP(AF80,Análisis!$B:$AN,29,0)</f>
        <v/>
      </c>
      <c r="AY80" s="116">
        <f>VLOOKUP(AF80,Análisis!$B:$AN,30,0)</f>
        <v/>
      </c>
      <c r="AZ80" s="115">
        <f>VLOOKUP(AF80,Análisis!$B:$AN,31,0)</f>
        <v/>
      </c>
      <c r="BA80" s="116">
        <f>VLOOKUP(AF80,Análisis!$B:$AN,32,0)</f>
        <v/>
      </c>
      <c r="BB80" s="117">
        <f>VLOOKUP(AF80,Análisis!$B:$AN,33,0)</f>
        <v/>
      </c>
    </row>
    <row customHeight="1" ht="15.75" r="81" s="172" spans="1:77" thickBot="1">
      <c r="B81" s="9" t="n">
        <v>106</v>
      </c>
      <c r="C81" s="9" t="s">
        <v>117</v>
      </c>
      <c r="D81" s="14">
        <f>IF(VLOOKUP(Resumen!C81,Análisis!B:AN,15,0)="","Sin cambios",VLOOKUP(Resumen!C81,Análisis!B:AN,15,0))</f>
        <v/>
      </c>
      <c r="E81" s="14">
        <f>IF(VLOOKUP(Resumen!C81,Análisis!B:AN,27,0)="","Sin cambios",VLOOKUP(Resumen!C81,Análisis!B:AN,27,0))</f>
        <v/>
      </c>
      <c r="F81" s="14">
        <f>IF(VLOOKUP(Resumen!C81,Análisis!B:AN,39,0)="","Sin cambios",VLOOKUP(Resumen!C81,Análisis!B:AN,39,0))</f>
        <v/>
      </c>
      <c r="G81" s="14">
        <f>IF(AND(D81="Sin cambios",E81="Sin cambios",F81="Sin cambios")=TRUE,"No","Sí")</f>
        <v/>
      </c>
      <c r="AE81" s="71">
        <f>+LEFT(AG81,2)</f>
        <v/>
      </c>
      <c r="AF81" s="15" t="s">
        <v>123</v>
      </c>
      <c r="AG81" s="16" t="s">
        <v>145</v>
      </c>
      <c r="AH81" s="114">
        <f>VLOOKUP(AF81,Análisis!$B:$AN,4,0)</f>
        <v/>
      </c>
      <c r="AI81" s="102">
        <f>IF(VLOOKUP(AF81,Análisis!$B:$AN,15,0)="","Sin cambios",VLOOKUP(AF81,Análisis!$B:$AN,15,0))</f>
        <v/>
      </c>
      <c r="AJ81" s="115">
        <f>VLOOKUP(AF81,Análisis!$B:$AN,5,0)</f>
        <v/>
      </c>
      <c r="AK81" s="116">
        <f>VLOOKUP(AF81,Análisis!$B:$AN,6,0)</f>
        <v/>
      </c>
      <c r="AL81" s="115">
        <f>VLOOKUP(AF81,Análisis!$B:$AN,7,0)</f>
        <v/>
      </c>
      <c r="AM81" s="116">
        <f>VLOOKUP(AF81,Análisis!$B:$AN,8,0)</f>
        <v/>
      </c>
      <c r="AN81" s="117">
        <f>VLOOKUP(AF81,Análisis!$B:$AN,9,0)</f>
        <v/>
      </c>
      <c r="AO81" s="114">
        <f>VLOOKUP(AF81,Análisis!$B:$AN,16,0)</f>
        <v/>
      </c>
      <c r="AP81" s="102">
        <f>IF(VLOOKUP(AF81,Análisis!$B:$AN,27,0)="","Sin cambios",VLOOKUP(AF81,Análisis!$B:$AN,27,0))</f>
        <v/>
      </c>
      <c r="AQ81" s="115">
        <f>VLOOKUP(AF81,Análisis!$B:$AN,17,0)</f>
        <v/>
      </c>
      <c r="AR81" s="116">
        <f>VLOOKUP(AF81,Análisis!$B:$AN,18,0)</f>
        <v/>
      </c>
      <c r="AS81" s="115">
        <f>VLOOKUP(AF81,Análisis!$B:$AN,19,0)</f>
        <v/>
      </c>
      <c r="AT81" s="116">
        <f>VLOOKUP(AF81,Análisis!$B:$AN,20,0)</f>
        <v/>
      </c>
      <c r="AU81" s="117">
        <f>VLOOKUP(AF81,Análisis!$B:$AN,21,0)</f>
        <v/>
      </c>
      <c r="AV81" s="114">
        <f>VLOOKUP(AF81,Análisis!$B:$AN,28,0)</f>
        <v/>
      </c>
      <c r="AW81" s="102">
        <f>IF(VLOOKUP(AF81,Análisis!$B:$AN,39,0)="","Sin cambios",VLOOKUP(AF81,Análisis!$B:$AN,39,0))</f>
        <v/>
      </c>
      <c r="AX81" s="115">
        <f>VLOOKUP(AF81,Análisis!$B:$AN,29,0)</f>
        <v/>
      </c>
      <c r="AY81" s="116">
        <f>VLOOKUP(AF81,Análisis!$B:$AN,30,0)</f>
        <v/>
      </c>
      <c r="AZ81" s="115">
        <f>VLOOKUP(AF81,Análisis!$B:$AN,31,0)</f>
        <v/>
      </c>
      <c r="BA81" s="116">
        <f>VLOOKUP(AF81,Análisis!$B:$AN,32,0)</f>
        <v/>
      </c>
      <c r="BB81" s="117">
        <f>VLOOKUP(AF81,Análisis!$B:$AN,33,0)</f>
        <v/>
      </c>
    </row>
    <row customHeight="1" ht="15.75" r="82" s="172" spans="1:77" thickBot="1">
      <c r="B82" s="70" t="s">
        <v>201</v>
      </c>
      <c r="C82" s="9" t="s">
        <v>118</v>
      </c>
      <c r="D82" s="14">
        <f>IF(VLOOKUP(Resumen!C82,Análisis!B:AN,15,0)="","Sin cambios",VLOOKUP(Resumen!C82,Análisis!B:AN,15,0))</f>
        <v/>
      </c>
      <c r="E82" s="14">
        <f>IF(VLOOKUP(Resumen!C82,Análisis!B:AN,27,0)="","Sin cambios",VLOOKUP(Resumen!C82,Análisis!B:AN,27,0))</f>
        <v/>
      </c>
      <c r="F82" s="14">
        <f>IF(VLOOKUP(Resumen!C82,Análisis!B:AN,39,0)="","Sin cambios",VLOOKUP(Resumen!C82,Análisis!B:AN,39,0))</f>
        <v/>
      </c>
      <c r="G82" s="14">
        <f>IF(AND(D82="Sin cambios",E82="Sin cambios",F82="Sin cambios")=TRUE,"No","Sí")</f>
        <v/>
      </c>
      <c r="AE82" s="71">
        <f>+LEFT(AG82,2)</f>
        <v/>
      </c>
      <c r="AF82" s="15" t="s">
        <v>122</v>
      </c>
      <c r="AG82" s="16" t="s">
        <v>145</v>
      </c>
      <c r="AH82" s="114">
        <f>VLOOKUP(AF82,Análisis!$B:$AN,4,0)</f>
        <v/>
      </c>
      <c r="AI82" s="102">
        <f>IF(VLOOKUP(AF82,Análisis!$B:$AN,15,0)="","Sin cambios",VLOOKUP(AF82,Análisis!$B:$AN,15,0))</f>
        <v/>
      </c>
      <c r="AJ82" s="115">
        <f>VLOOKUP(AF82,Análisis!$B:$AN,5,0)</f>
        <v/>
      </c>
      <c r="AK82" s="116">
        <f>VLOOKUP(AF82,Análisis!$B:$AN,6,0)</f>
        <v/>
      </c>
      <c r="AL82" s="115">
        <f>VLOOKUP(AF82,Análisis!$B:$AN,7,0)</f>
        <v/>
      </c>
      <c r="AM82" s="116">
        <f>VLOOKUP(AF82,Análisis!$B:$AN,8,0)</f>
        <v/>
      </c>
      <c r="AN82" s="117">
        <f>VLOOKUP(AF82,Análisis!$B:$AN,9,0)</f>
        <v/>
      </c>
      <c r="AO82" s="114">
        <f>VLOOKUP(AF82,Análisis!$B:$AN,16,0)</f>
        <v/>
      </c>
      <c r="AP82" s="102">
        <f>IF(VLOOKUP(AF82,Análisis!$B:$AN,27,0)="","Sin cambios",VLOOKUP(AF82,Análisis!$B:$AN,27,0))</f>
        <v/>
      </c>
      <c r="AQ82" s="115">
        <f>VLOOKUP(AF82,Análisis!$B:$AN,17,0)</f>
        <v/>
      </c>
      <c r="AR82" s="116">
        <f>VLOOKUP(AF82,Análisis!$B:$AN,18,0)</f>
        <v/>
      </c>
      <c r="AS82" s="115">
        <f>VLOOKUP(AF82,Análisis!$B:$AN,19,0)</f>
        <v/>
      </c>
      <c r="AT82" s="116">
        <f>VLOOKUP(AF82,Análisis!$B:$AN,20,0)</f>
        <v/>
      </c>
      <c r="AU82" s="117">
        <f>VLOOKUP(AF82,Análisis!$B:$AN,21,0)</f>
        <v/>
      </c>
      <c r="AV82" s="114">
        <f>VLOOKUP(AF82,Análisis!$B:$AN,28,0)</f>
        <v/>
      </c>
      <c r="AW82" s="102">
        <f>IF(VLOOKUP(AF82,Análisis!$B:$AN,39,0)="","Sin cambios",VLOOKUP(AF82,Análisis!$B:$AN,39,0))</f>
        <v/>
      </c>
      <c r="AX82" s="115">
        <f>VLOOKUP(AF82,Análisis!$B:$AN,29,0)</f>
        <v/>
      </c>
      <c r="AY82" s="116">
        <f>VLOOKUP(AF82,Análisis!$B:$AN,30,0)</f>
        <v/>
      </c>
      <c r="AZ82" s="115">
        <f>VLOOKUP(AF82,Análisis!$B:$AN,31,0)</f>
        <v/>
      </c>
      <c r="BA82" s="116">
        <f>VLOOKUP(AF82,Análisis!$B:$AN,32,0)</f>
        <v/>
      </c>
      <c r="BB82" s="117">
        <f>VLOOKUP(AF82,Análisis!$B:$AN,33,0)</f>
        <v/>
      </c>
    </row>
    <row customHeight="1" ht="15.75" r="83" s="172" spans="1:77" thickBot="1">
      <c r="B83" s="70" t="s">
        <v>202</v>
      </c>
      <c r="C83" s="9" t="s">
        <v>119</v>
      </c>
      <c r="D83" s="14">
        <f>IF(VLOOKUP(Resumen!C83,Análisis!B:AN,15,0)="","Sin cambios",VLOOKUP(Resumen!C83,Análisis!B:AN,15,0))</f>
        <v/>
      </c>
      <c r="E83" s="14">
        <f>IF(VLOOKUP(Resumen!C83,Análisis!B:AN,27,0)="","Sin cambios",VLOOKUP(Resumen!C83,Análisis!B:AN,27,0))</f>
        <v/>
      </c>
      <c r="F83" s="14">
        <f>IF(VLOOKUP(Resumen!C83,Análisis!B:AN,39,0)="","Sin cambios",VLOOKUP(Resumen!C83,Análisis!B:AN,39,0))</f>
        <v/>
      </c>
      <c r="G83" s="14">
        <f>IF(AND(D83="Sin cambios",E83="Sin cambios",F83="Sin cambios")=TRUE,"No","Sí")</f>
        <v/>
      </c>
      <c r="AE83" s="71">
        <f>+LEFT(AG83,2)</f>
        <v/>
      </c>
      <c r="AF83" s="15" t="s">
        <v>130</v>
      </c>
      <c r="AG83" s="16" t="s">
        <v>145</v>
      </c>
      <c r="AH83" s="114">
        <f>VLOOKUP(AF83,Análisis!$B:$AN,4,0)</f>
        <v/>
      </c>
      <c r="AI83" s="102">
        <f>IF(VLOOKUP(AF83,Análisis!$B:$AN,15,0)="","Sin cambios",VLOOKUP(AF83,Análisis!$B:$AN,15,0))</f>
        <v/>
      </c>
      <c r="AJ83" s="115">
        <f>VLOOKUP(AF83,Análisis!$B:$AN,5,0)</f>
        <v/>
      </c>
      <c r="AK83" s="116">
        <f>VLOOKUP(AF83,Análisis!$B:$AN,6,0)</f>
        <v/>
      </c>
      <c r="AL83" s="115">
        <f>VLOOKUP(AF83,Análisis!$B:$AN,7,0)</f>
        <v/>
      </c>
      <c r="AM83" s="116">
        <f>VLOOKUP(AF83,Análisis!$B:$AN,8,0)</f>
        <v/>
      </c>
      <c r="AN83" s="117">
        <f>VLOOKUP(AF83,Análisis!$B:$AN,9,0)</f>
        <v/>
      </c>
      <c r="AO83" s="114">
        <f>VLOOKUP(AF83,Análisis!$B:$AN,16,0)</f>
        <v/>
      </c>
      <c r="AP83" s="102">
        <f>IF(VLOOKUP(AF83,Análisis!$B:$AN,27,0)="","Sin cambios",VLOOKUP(AF83,Análisis!$B:$AN,27,0))</f>
        <v/>
      </c>
      <c r="AQ83" s="115">
        <f>VLOOKUP(AF83,Análisis!$B:$AN,17,0)</f>
        <v/>
      </c>
      <c r="AR83" s="116">
        <f>VLOOKUP(AF83,Análisis!$B:$AN,18,0)</f>
        <v/>
      </c>
      <c r="AS83" s="115">
        <f>VLOOKUP(AF83,Análisis!$B:$AN,19,0)</f>
        <v/>
      </c>
      <c r="AT83" s="116">
        <f>VLOOKUP(AF83,Análisis!$B:$AN,20,0)</f>
        <v/>
      </c>
      <c r="AU83" s="117">
        <f>VLOOKUP(AF83,Análisis!$B:$AN,21,0)</f>
        <v/>
      </c>
      <c r="AV83" s="114">
        <f>VLOOKUP(AF83,Análisis!$B:$AN,28,0)</f>
        <v/>
      </c>
      <c r="AW83" s="102">
        <f>IF(VLOOKUP(AF83,Análisis!$B:$AN,39,0)="","Sin cambios",VLOOKUP(AF83,Análisis!$B:$AN,39,0))</f>
        <v/>
      </c>
      <c r="AX83" s="115">
        <f>VLOOKUP(AF83,Análisis!$B:$AN,29,0)</f>
        <v/>
      </c>
      <c r="AY83" s="116">
        <f>VLOOKUP(AF83,Análisis!$B:$AN,30,0)</f>
        <v/>
      </c>
      <c r="AZ83" s="115">
        <f>VLOOKUP(AF83,Análisis!$B:$AN,31,0)</f>
        <v/>
      </c>
      <c r="BA83" s="116">
        <f>VLOOKUP(AF83,Análisis!$B:$AN,32,0)</f>
        <v/>
      </c>
      <c r="BB83" s="117">
        <f>VLOOKUP(AF83,Análisis!$B:$AN,33,0)</f>
        <v/>
      </c>
    </row>
    <row customHeight="1" ht="15.75" r="84" s="172" spans="1:77" thickBot="1">
      <c r="B84" s="70" t="s">
        <v>203</v>
      </c>
      <c r="C84" s="9" t="s">
        <v>120</v>
      </c>
      <c r="D84" s="14">
        <f>IF(VLOOKUP(Resumen!C84,Análisis!B:AN,15,0)="","Sin cambios",VLOOKUP(Resumen!C84,Análisis!B:AN,15,0))</f>
        <v/>
      </c>
      <c r="E84" s="14">
        <f>IF(VLOOKUP(Resumen!C84,Análisis!B:AN,27,0)="","Sin cambios",VLOOKUP(Resumen!C84,Análisis!B:AN,27,0))</f>
        <v/>
      </c>
      <c r="F84" s="14">
        <f>IF(VLOOKUP(Resumen!C84,Análisis!B:AN,39,0)="","Sin cambios",VLOOKUP(Resumen!C84,Análisis!B:AN,39,0))</f>
        <v/>
      </c>
      <c r="G84" s="14">
        <f>IF(AND(D84="Sin cambios",E84="Sin cambios",F84="Sin cambios")=TRUE,"No","Sí")</f>
        <v/>
      </c>
      <c r="AE84" s="71">
        <f>+LEFT(AG84,2)</f>
        <v/>
      </c>
      <c r="AF84" s="15" t="s">
        <v>109</v>
      </c>
      <c r="AG84" s="16" t="s">
        <v>145</v>
      </c>
      <c r="AH84" s="114">
        <f>VLOOKUP(AF84,Análisis!$B:$AN,4,0)</f>
        <v/>
      </c>
      <c r="AI84" s="102">
        <f>IF(VLOOKUP(AF84,Análisis!$B:$AN,15,0)="","Sin cambios",VLOOKUP(AF84,Análisis!$B:$AN,15,0))</f>
        <v/>
      </c>
      <c r="AJ84" s="115">
        <f>VLOOKUP(AF84,Análisis!$B:$AN,5,0)</f>
        <v/>
      </c>
      <c r="AK84" s="116">
        <f>VLOOKUP(AF84,Análisis!$B:$AN,6,0)</f>
        <v/>
      </c>
      <c r="AL84" s="115">
        <f>VLOOKUP(AF84,Análisis!$B:$AN,7,0)</f>
        <v/>
      </c>
      <c r="AM84" s="116">
        <f>VLOOKUP(AF84,Análisis!$B:$AN,8,0)</f>
        <v/>
      </c>
      <c r="AN84" s="117">
        <f>VLOOKUP(AF84,Análisis!$B:$AN,9,0)</f>
        <v/>
      </c>
      <c r="AO84" s="114">
        <f>VLOOKUP(AF84,Análisis!$B:$AN,16,0)</f>
        <v/>
      </c>
      <c r="AP84" s="102">
        <f>IF(VLOOKUP(AF84,Análisis!$B:$AN,27,0)="","Sin cambios",VLOOKUP(AF84,Análisis!$B:$AN,27,0))</f>
        <v/>
      </c>
      <c r="AQ84" s="115">
        <f>VLOOKUP(AF84,Análisis!$B:$AN,17,0)</f>
        <v/>
      </c>
      <c r="AR84" s="116">
        <f>VLOOKUP(AF84,Análisis!$B:$AN,18,0)</f>
        <v/>
      </c>
      <c r="AS84" s="115">
        <f>VLOOKUP(AF84,Análisis!$B:$AN,19,0)</f>
        <v/>
      </c>
      <c r="AT84" s="116">
        <f>VLOOKUP(AF84,Análisis!$B:$AN,20,0)</f>
        <v/>
      </c>
      <c r="AU84" s="117">
        <f>VLOOKUP(AF84,Análisis!$B:$AN,21,0)</f>
        <v/>
      </c>
      <c r="AV84" s="114">
        <f>VLOOKUP(AF84,Análisis!$B:$AN,28,0)</f>
        <v/>
      </c>
      <c r="AW84" s="102">
        <f>IF(VLOOKUP(AF84,Análisis!$B:$AN,39,0)="","Sin cambios",VLOOKUP(AF84,Análisis!$B:$AN,39,0))</f>
        <v/>
      </c>
      <c r="AX84" s="115">
        <f>VLOOKUP(AF84,Análisis!$B:$AN,29,0)</f>
        <v/>
      </c>
      <c r="AY84" s="116">
        <f>VLOOKUP(AF84,Análisis!$B:$AN,30,0)</f>
        <v/>
      </c>
      <c r="AZ84" s="115">
        <f>VLOOKUP(AF84,Análisis!$B:$AN,31,0)</f>
        <v/>
      </c>
      <c r="BA84" s="116">
        <f>VLOOKUP(AF84,Análisis!$B:$AN,32,0)</f>
        <v/>
      </c>
      <c r="BB84" s="117">
        <f>VLOOKUP(AF84,Análisis!$B:$AN,33,0)</f>
        <v/>
      </c>
    </row>
    <row customHeight="1" ht="15.75" r="85" s="172" spans="1:77" thickBot="1">
      <c r="B85" s="9" t="n">
        <v>139</v>
      </c>
      <c r="C85" s="9" t="s">
        <v>121</v>
      </c>
      <c r="D85" s="14">
        <f>IF(VLOOKUP(Resumen!C85,Análisis!B:AN,15,0)="","Sin cambios",VLOOKUP(Resumen!C85,Análisis!B:AN,15,0))</f>
        <v/>
      </c>
      <c r="E85" s="14">
        <f>IF(VLOOKUP(Resumen!C85,Análisis!B:AN,27,0)="","Sin cambios",VLOOKUP(Resumen!C85,Análisis!B:AN,27,0))</f>
        <v/>
      </c>
      <c r="F85" s="14">
        <f>IF(VLOOKUP(Resumen!C85,Análisis!B:AN,39,0)="","Sin cambios",VLOOKUP(Resumen!C85,Análisis!B:AN,39,0))</f>
        <v/>
      </c>
      <c r="G85" s="14">
        <f>IF(AND(D85="Sin cambios",E85="Sin cambios",F85="Sin cambios")=TRUE,"No","Sí")</f>
        <v/>
      </c>
      <c r="AE85" s="71">
        <f>+LEFT(AG85,2)</f>
        <v/>
      </c>
      <c r="AF85" s="15" t="s">
        <v>111</v>
      </c>
      <c r="AG85" s="16" t="s">
        <v>145</v>
      </c>
      <c r="AH85" s="114">
        <f>VLOOKUP(AF85,Análisis!$B:$AN,4,0)</f>
        <v/>
      </c>
      <c r="AI85" s="102">
        <f>IF(VLOOKUP(AF85,Análisis!$B:$AN,15,0)="","Sin cambios",VLOOKUP(AF85,Análisis!$B:$AN,15,0))</f>
        <v/>
      </c>
      <c r="AJ85" s="115">
        <f>VLOOKUP(AF85,Análisis!$B:$AN,5,0)</f>
        <v/>
      </c>
      <c r="AK85" s="116">
        <f>VLOOKUP(AF85,Análisis!$B:$AN,6,0)</f>
        <v/>
      </c>
      <c r="AL85" s="115">
        <f>VLOOKUP(AF85,Análisis!$B:$AN,7,0)</f>
        <v/>
      </c>
      <c r="AM85" s="116">
        <f>VLOOKUP(AF85,Análisis!$B:$AN,8,0)</f>
        <v/>
      </c>
      <c r="AN85" s="117">
        <f>VLOOKUP(AF85,Análisis!$B:$AN,9,0)</f>
        <v/>
      </c>
      <c r="AO85" s="114">
        <f>VLOOKUP(AF85,Análisis!$B:$AN,16,0)</f>
        <v/>
      </c>
      <c r="AP85" s="102">
        <f>IF(VLOOKUP(AF85,Análisis!$B:$AN,27,0)="","Sin cambios",VLOOKUP(AF85,Análisis!$B:$AN,27,0))</f>
        <v/>
      </c>
      <c r="AQ85" s="115">
        <f>VLOOKUP(AF85,Análisis!$B:$AN,17,0)</f>
        <v/>
      </c>
      <c r="AR85" s="116">
        <f>VLOOKUP(AF85,Análisis!$B:$AN,18,0)</f>
        <v/>
      </c>
      <c r="AS85" s="115">
        <f>VLOOKUP(AF85,Análisis!$B:$AN,19,0)</f>
        <v/>
      </c>
      <c r="AT85" s="116">
        <f>VLOOKUP(AF85,Análisis!$B:$AN,20,0)</f>
        <v/>
      </c>
      <c r="AU85" s="117">
        <f>VLOOKUP(AF85,Análisis!$B:$AN,21,0)</f>
        <v/>
      </c>
      <c r="AV85" s="114">
        <f>VLOOKUP(AF85,Análisis!$B:$AN,28,0)</f>
        <v/>
      </c>
      <c r="AW85" s="102">
        <f>IF(VLOOKUP(AF85,Análisis!$B:$AN,39,0)="","Sin cambios",VLOOKUP(AF85,Análisis!$B:$AN,39,0))</f>
        <v/>
      </c>
      <c r="AX85" s="115">
        <f>VLOOKUP(AF85,Análisis!$B:$AN,29,0)</f>
        <v/>
      </c>
      <c r="AY85" s="116">
        <f>VLOOKUP(AF85,Análisis!$B:$AN,30,0)</f>
        <v/>
      </c>
      <c r="AZ85" s="115">
        <f>VLOOKUP(AF85,Análisis!$B:$AN,31,0)</f>
        <v/>
      </c>
      <c r="BA85" s="116">
        <f>VLOOKUP(AF85,Análisis!$B:$AN,32,0)</f>
        <v/>
      </c>
      <c r="BB85" s="117">
        <f>VLOOKUP(AF85,Análisis!$B:$AN,33,0)</f>
        <v/>
      </c>
    </row>
    <row customHeight="1" ht="15.75" r="86" s="172" spans="1:77" thickBot="1">
      <c r="B86" s="9" t="n">
        <v>237</v>
      </c>
      <c r="C86" s="9" t="s">
        <v>122</v>
      </c>
      <c r="D86" s="14">
        <f>IF(VLOOKUP(Resumen!C86,Análisis!B:AN,15,0)="","Sin cambios",VLOOKUP(Resumen!C86,Análisis!B:AN,15,0))</f>
        <v/>
      </c>
      <c r="E86" s="14">
        <f>IF(VLOOKUP(Resumen!C86,Análisis!B:AN,27,0)="","Sin cambios",VLOOKUP(Resumen!C86,Análisis!B:AN,27,0))</f>
        <v/>
      </c>
      <c r="F86" s="14">
        <f>IF(VLOOKUP(Resumen!C86,Análisis!B:AN,39,0)="","Sin cambios",VLOOKUP(Resumen!C86,Análisis!B:AN,39,0))</f>
        <v/>
      </c>
      <c r="G86" s="14">
        <f>IF(AND(D86="Sin cambios",E86="Sin cambios",F86="Sin cambios")=TRUE,"No","Sí")</f>
        <v/>
      </c>
      <c r="AE86" s="71">
        <f>+LEFT(AG86,2)</f>
        <v/>
      </c>
      <c r="AF86" s="15" t="s">
        <v>131</v>
      </c>
      <c r="AG86" s="16" t="s">
        <v>145</v>
      </c>
      <c r="AH86" s="114">
        <f>VLOOKUP(AF86,Análisis!$B:$AN,4,0)</f>
        <v/>
      </c>
      <c r="AI86" s="102">
        <f>IF(VLOOKUP(AF86,Análisis!$B:$AN,15,0)="","Sin cambios",VLOOKUP(AF86,Análisis!$B:$AN,15,0))</f>
        <v/>
      </c>
      <c r="AJ86" s="115">
        <f>VLOOKUP(AF86,Análisis!$B:$AN,5,0)</f>
        <v/>
      </c>
      <c r="AK86" s="116">
        <f>VLOOKUP(AF86,Análisis!$B:$AN,6,0)</f>
        <v/>
      </c>
      <c r="AL86" s="115">
        <f>VLOOKUP(AF86,Análisis!$B:$AN,7,0)</f>
        <v/>
      </c>
      <c r="AM86" s="116">
        <f>VLOOKUP(AF86,Análisis!$B:$AN,8,0)</f>
        <v/>
      </c>
      <c r="AN86" s="117">
        <f>VLOOKUP(AF86,Análisis!$B:$AN,9,0)</f>
        <v/>
      </c>
      <c r="AO86" s="114">
        <f>VLOOKUP(AF86,Análisis!$B:$AN,16,0)</f>
        <v/>
      </c>
      <c r="AP86" s="102">
        <f>IF(VLOOKUP(AF86,Análisis!$B:$AN,27,0)="","Sin cambios",VLOOKUP(AF86,Análisis!$B:$AN,27,0))</f>
        <v/>
      </c>
      <c r="AQ86" s="115">
        <f>VLOOKUP(AF86,Análisis!$B:$AN,17,0)</f>
        <v/>
      </c>
      <c r="AR86" s="116">
        <f>VLOOKUP(AF86,Análisis!$B:$AN,18,0)</f>
        <v/>
      </c>
      <c r="AS86" s="115">
        <f>VLOOKUP(AF86,Análisis!$B:$AN,19,0)</f>
        <v/>
      </c>
      <c r="AT86" s="116">
        <f>VLOOKUP(AF86,Análisis!$B:$AN,20,0)</f>
        <v/>
      </c>
      <c r="AU86" s="117">
        <f>VLOOKUP(AF86,Análisis!$B:$AN,21,0)</f>
        <v/>
      </c>
      <c r="AV86" s="114">
        <f>VLOOKUP(AF86,Análisis!$B:$AN,28,0)</f>
        <v/>
      </c>
      <c r="AW86" s="102">
        <f>IF(VLOOKUP(AF86,Análisis!$B:$AN,39,0)="","Sin cambios",VLOOKUP(AF86,Análisis!$B:$AN,39,0))</f>
        <v/>
      </c>
      <c r="AX86" s="115">
        <f>VLOOKUP(AF86,Análisis!$B:$AN,29,0)</f>
        <v/>
      </c>
      <c r="AY86" s="116">
        <f>VLOOKUP(AF86,Análisis!$B:$AN,30,0)</f>
        <v/>
      </c>
      <c r="AZ86" s="115">
        <f>VLOOKUP(AF86,Análisis!$B:$AN,31,0)</f>
        <v/>
      </c>
      <c r="BA86" s="116">
        <f>VLOOKUP(AF86,Análisis!$B:$AN,32,0)</f>
        <v/>
      </c>
      <c r="BB86" s="117">
        <f>VLOOKUP(AF86,Análisis!$B:$AN,33,0)</f>
        <v/>
      </c>
    </row>
    <row customHeight="1" ht="15.75" r="87" s="172" spans="1:77" thickBot="1">
      <c r="B87" s="9" t="n">
        <v>216</v>
      </c>
      <c r="C87" s="9" t="s">
        <v>123</v>
      </c>
      <c r="D87" s="14">
        <f>IF(VLOOKUP(Resumen!C87,Análisis!B:AN,15,0)="","Sin cambios",VLOOKUP(Resumen!C87,Análisis!B:AN,15,0))</f>
        <v/>
      </c>
      <c r="E87" s="14">
        <f>IF(VLOOKUP(Resumen!C87,Análisis!B:AN,27,0)="","Sin cambios",VLOOKUP(Resumen!C87,Análisis!B:AN,27,0))</f>
        <v/>
      </c>
      <c r="F87" s="14">
        <f>IF(VLOOKUP(Resumen!C87,Análisis!B:AN,39,0)="","Sin cambios",VLOOKUP(Resumen!C87,Análisis!B:AN,39,0))</f>
        <v/>
      </c>
      <c r="G87" s="14">
        <f>IF(AND(D87="Sin cambios",E87="Sin cambios",F87="Sin cambios")=TRUE,"No","Sí")</f>
        <v/>
      </c>
      <c r="AE87" s="71">
        <f>+LEFT(AG87,2)</f>
        <v/>
      </c>
      <c r="AF87" s="15" t="s">
        <v>115</v>
      </c>
      <c r="AG87" s="16" t="s">
        <v>145</v>
      </c>
      <c r="AH87" s="114">
        <f>VLOOKUP(AF87,Análisis!$B:$AN,4,0)</f>
        <v/>
      </c>
      <c r="AI87" s="102">
        <f>IF(VLOOKUP(AF87,Análisis!$B:$AN,15,0)="","Sin cambios",VLOOKUP(AF87,Análisis!$B:$AN,15,0))</f>
        <v/>
      </c>
      <c r="AJ87" s="115">
        <f>VLOOKUP(AF87,Análisis!$B:$AN,5,0)</f>
        <v/>
      </c>
      <c r="AK87" s="116">
        <f>VLOOKUP(AF87,Análisis!$B:$AN,6,0)</f>
        <v/>
      </c>
      <c r="AL87" s="115">
        <f>VLOOKUP(AF87,Análisis!$B:$AN,7,0)</f>
        <v/>
      </c>
      <c r="AM87" s="116">
        <f>VLOOKUP(AF87,Análisis!$B:$AN,8,0)</f>
        <v/>
      </c>
      <c r="AN87" s="117">
        <f>VLOOKUP(AF87,Análisis!$B:$AN,9,0)</f>
        <v/>
      </c>
      <c r="AO87" s="114">
        <f>VLOOKUP(AF87,Análisis!$B:$AN,16,0)</f>
        <v/>
      </c>
      <c r="AP87" s="102">
        <f>IF(VLOOKUP(AF87,Análisis!$B:$AN,27,0)="","Sin cambios",VLOOKUP(AF87,Análisis!$B:$AN,27,0))</f>
        <v/>
      </c>
      <c r="AQ87" s="115">
        <f>VLOOKUP(AF87,Análisis!$B:$AN,17,0)</f>
        <v/>
      </c>
      <c r="AR87" s="116">
        <f>VLOOKUP(AF87,Análisis!$B:$AN,18,0)</f>
        <v/>
      </c>
      <c r="AS87" s="115">
        <f>VLOOKUP(AF87,Análisis!$B:$AN,19,0)</f>
        <v/>
      </c>
      <c r="AT87" s="116">
        <f>VLOOKUP(AF87,Análisis!$B:$AN,20,0)</f>
        <v/>
      </c>
      <c r="AU87" s="117">
        <f>VLOOKUP(AF87,Análisis!$B:$AN,21,0)</f>
        <v/>
      </c>
      <c r="AV87" s="114">
        <f>VLOOKUP(AF87,Análisis!$B:$AN,28,0)</f>
        <v/>
      </c>
      <c r="AW87" s="102">
        <f>IF(VLOOKUP(AF87,Análisis!$B:$AN,39,0)="","Sin cambios",VLOOKUP(AF87,Análisis!$B:$AN,39,0))</f>
        <v/>
      </c>
      <c r="AX87" s="115">
        <f>VLOOKUP(AF87,Análisis!$B:$AN,29,0)</f>
        <v/>
      </c>
      <c r="AY87" s="116">
        <f>VLOOKUP(AF87,Análisis!$B:$AN,30,0)</f>
        <v/>
      </c>
      <c r="AZ87" s="115">
        <f>VLOOKUP(AF87,Análisis!$B:$AN,31,0)</f>
        <v/>
      </c>
      <c r="BA87" s="116">
        <f>VLOOKUP(AF87,Análisis!$B:$AN,32,0)</f>
        <v/>
      </c>
      <c r="BB87" s="117">
        <f>VLOOKUP(AF87,Análisis!$B:$AN,33,0)</f>
        <v/>
      </c>
    </row>
    <row customHeight="1" ht="15.75" r="88" s="172" spans="1:77" thickBot="1">
      <c r="B88" s="70" t="s">
        <v>204</v>
      </c>
      <c r="C88" s="9" t="s">
        <v>125</v>
      </c>
      <c r="D88" s="14">
        <f>IF(VLOOKUP(Resumen!C88,Análisis!B:AN,15,0)="","Sin cambios",VLOOKUP(Resumen!C88,Análisis!B:AN,15,0))</f>
        <v/>
      </c>
      <c r="E88" s="14">
        <f>IF(VLOOKUP(Resumen!C88,Análisis!B:AN,27,0)="","Sin cambios",VLOOKUP(Resumen!C88,Análisis!B:AN,27,0))</f>
        <v/>
      </c>
      <c r="F88" s="14">
        <f>IF(VLOOKUP(Resumen!C88,Análisis!B:AN,39,0)="","Sin cambios",VLOOKUP(Resumen!C88,Análisis!B:AN,39,0))</f>
        <v/>
      </c>
      <c r="G88" s="14">
        <f>IF(AND(D88="Sin cambios",E88="Sin cambios",F88="Sin cambios")=TRUE,"No","Sí")</f>
        <v/>
      </c>
      <c r="AE88" s="71">
        <f>+LEFT(AG88,2)</f>
        <v/>
      </c>
      <c r="AF88" s="15" t="s">
        <v>132</v>
      </c>
      <c r="AG88" s="16" t="s">
        <v>145</v>
      </c>
      <c r="AH88" s="114">
        <f>VLOOKUP(AF88,Análisis!$B:$AN,4,0)</f>
        <v/>
      </c>
      <c r="AI88" s="102">
        <f>IF(VLOOKUP(AF88,Análisis!$B:$AN,15,0)="","Sin cambios",VLOOKUP(AF88,Análisis!$B:$AN,15,0))</f>
        <v/>
      </c>
      <c r="AJ88" s="115">
        <f>VLOOKUP(AF88,Análisis!$B:$AN,5,0)</f>
        <v/>
      </c>
      <c r="AK88" s="116">
        <f>VLOOKUP(AF88,Análisis!$B:$AN,6,0)</f>
        <v/>
      </c>
      <c r="AL88" s="115">
        <f>VLOOKUP(AF88,Análisis!$B:$AN,7,0)</f>
        <v/>
      </c>
      <c r="AM88" s="116">
        <f>VLOOKUP(AF88,Análisis!$B:$AN,8,0)</f>
        <v/>
      </c>
      <c r="AN88" s="117">
        <f>VLOOKUP(AF88,Análisis!$B:$AN,9,0)</f>
        <v/>
      </c>
      <c r="AO88" s="114">
        <f>VLOOKUP(AF88,Análisis!$B:$AN,16,0)</f>
        <v/>
      </c>
      <c r="AP88" s="102">
        <f>IF(VLOOKUP(AF88,Análisis!$B:$AN,27,0)="","Sin cambios",VLOOKUP(AF88,Análisis!$B:$AN,27,0))</f>
        <v/>
      </c>
      <c r="AQ88" s="115">
        <f>VLOOKUP(AF88,Análisis!$B:$AN,17,0)</f>
        <v/>
      </c>
      <c r="AR88" s="116">
        <f>VLOOKUP(AF88,Análisis!$B:$AN,18,0)</f>
        <v/>
      </c>
      <c r="AS88" s="115">
        <f>VLOOKUP(AF88,Análisis!$B:$AN,19,0)</f>
        <v/>
      </c>
      <c r="AT88" s="116">
        <f>VLOOKUP(AF88,Análisis!$B:$AN,20,0)</f>
        <v/>
      </c>
      <c r="AU88" s="117">
        <f>VLOOKUP(AF88,Análisis!$B:$AN,21,0)</f>
        <v/>
      </c>
      <c r="AV88" s="114">
        <f>VLOOKUP(AF88,Análisis!$B:$AN,28,0)</f>
        <v/>
      </c>
      <c r="AW88" s="102">
        <f>IF(VLOOKUP(AF88,Análisis!$B:$AN,39,0)="","Sin cambios",VLOOKUP(AF88,Análisis!$B:$AN,39,0))</f>
        <v/>
      </c>
      <c r="AX88" s="115">
        <f>VLOOKUP(AF88,Análisis!$B:$AN,29,0)</f>
        <v/>
      </c>
      <c r="AY88" s="116">
        <f>VLOOKUP(AF88,Análisis!$B:$AN,30,0)</f>
        <v/>
      </c>
      <c r="AZ88" s="115">
        <f>VLOOKUP(AF88,Análisis!$B:$AN,31,0)</f>
        <v/>
      </c>
      <c r="BA88" s="116">
        <f>VLOOKUP(AF88,Análisis!$B:$AN,32,0)</f>
        <v/>
      </c>
      <c r="BB88" s="117">
        <f>VLOOKUP(AF88,Análisis!$B:$AN,33,0)</f>
        <v/>
      </c>
    </row>
    <row customHeight="1" ht="15.75" r="89" s="172" spans="1:77" thickBot="1">
      <c r="B89" s="70" t="s">
        <v>205</v>
      </c>
      <c r="C89" s="9" t="s">
        <v>126</v>
      </c>
      <c r="D89" s="14">
        <f>IF(VLOOKUP(Resumen!C89,Análisis!B:AN,15,0)="","Sin cambios",VLOOKUP(Resumen!C89,Análisis!B:AN,15,0))</f>
        <v/>
      </c>
      <c r="E89" s="14">
        <f>IF(VLOOKUP(Resumen!C89,Análisis!B:AN,27,0)="","Sin cambios",VLOOKUP(Resumen!C89,Análisis!B:AN,27,0))</f>
        <v/>
      </c>
      <c r="F89" s="14">
        <f>IF(VLOOKUP(Resumen!C89,Análisis!B:AN,39,0)="","Sin cambios",VLOOKUP(Resumen!C89,Análisis!B:AN,39,0))</f>
        <v/>
      </c>
      <c r="G89" s="14">
        <f>IF(AND(D89="Sin cambios",E89="Sin cambios",F89="Sin cambios")=TRUE,"No","Sí")</f>
        <v/>
      </c>
      <c r="AE89" s="71">
        <f>+LEFT(AG89,2)</f>
        <v/>
      </c>
      <c r="AF89" s="15" t="s">
        <v>125</v>
      </c>
      <c r="AG89" s="16" t="s">
        <v>145</v>
      </c>
      <c r="AH89" s="114">
        <f>VLOOKUP(AF89,Análisis!$B:$AN,4,0)</f>
        <v/>
      </c>
      <c r="AI89" s="102">
        <f>IF(VLOOKUP(AF89,Análisis!$B:$AN,15,0)="","Sin cambios",VLOOKUP(AF89,Análisis!$B:$AN,15,0))</f>
        <v/>
      </c>
      <c r="AJ89" s="115">
        <f>VLOOKUP(AF89,Análisis!$B:$AN,5,0)</f>
        <v/>
      </c>
      <c r="AK89" s="116">
        <f>VLOOKUP(AF89,Análisis!$B:$AN,6,0)</f>
        <v/>
      </c>
      <c r="AL89" s="115">
        <f>VLOOKUP(AF89,Análisis!$B:$AN,7,0)</f>
        <v/>
      </c>
      <c r="AM89" s="116">
        <f>VLOOKUP(AF89,Análisis!$B:$AN,8,0)</f>
        <v/>
      </c>
      <c r="AN89" s="117">
        <f>VLOOKUP(AF89,Análisis!$B:$AN,9,0)</f>
        <v/>
      </c>
      <c r="AO89" s="114">
        <f>VLOOKUP(AF89,Análisis!$B:$AN,16,0)</f>
        <v/>
      </c>
      <c r="AP89" s="102">
        <f>IF(VLOOKUP(AF89,Análisis!$B:$AN,27,0)="","Sin cambios",VLOOKUP(AF89,Análisis!$B:$AN,27,0))</f>
        <v/>
      </c>
      <c r="AQ89" s="115">
        <f>VLOOKUP(AF89,Análisis!$B:$AN,17,0)</f>
        <v/>
      </c>
      <c r="AR89" s="116">
        <f>VLOOKUP(AF89,Análisis!$B:$AN,18,0)</f>
        <v/>
      </c>
      <c r="AS89" s="115">
        <f>VLOOKUP(AF89,Análisis!$B:$AN,19,0)</f>
        <v/>
      </c>
      <c r="AT89" s="116">
        <f>VLOOKUP(AF89,Análisis!$B:$AN,20,0)</f>
        <v/>
      </c>
      <c r="AU89" s="117">
        <f>VLOOKUP(AF89,Análisis!$B:$AN,21,0)</f>
        <v/>
      </c>
      <c r="AV89" s="114">
        <f>VLOOKUP(AF89,Análisis!$B:$AN,28,0)</f>
        <v/>
      </c>
      <c r="AW89" s="102">
        <f>IF(VLOOKUP(AF89,Análisis!$B:$AN,39,0)="","Sin cambios",VLOOKUP(AF89,Análisis!$B:$AN,39,0))</f>
        <v/>
      </c>
      <c r="AX89" s="115">
        <f>VLOOKUP(AF89,Análisis!$B:$AN,29,0)</f>
        <v/>
      </c>
      <c r="AY89" s="116">
        <f>VLOOKUP(AF89,Análisis!$B:$AN,30,0)</f>
        <v/>
      </c>
      <c r="AZ89" s="115">
        <f>VLOOKUP(AF89,Análisis!$B:$AN,31,0)</f>
        <v/>
      </c>
      <c r="BA89" s="116">
        <f>VLOOKUP(AF89,Análisis!$B:$AN,32,0)</f>
        <v/>
      </c>
      <c r="BB89" s="117">
        <f>VLOOKUP(AF89,Análisis!$B:$AN,33,0)</f>
        <v/>
      </c>
    </row>
    <row customHeight="1" ht="15.75" r="90" s="172" spans="1:77" thickBot="1">
      <c r="B90" s="9" t="n">
        <v>180</v>
      </c>
      <c r="C90" s="9" t="s">
        <v>127</v>
      </c>
      <c r="D90" s="14">
        <f>IF(VLOOKUP(Resumen!C90,Análisis!B:AN,15,0)="","Sin cambios",VLOOKUP(Resumen!C90,Análisis!B:AN,15,0))</f>
        <v/>
      </c>
      <c r="E90" s="14">
        <f>IF(VLOOKUP(Resumen!C90,Análisis!B:AN,27,0)="","Sin cambios",VLOOKUP(Resumen!C90,Análisis!B:AN,27,0))</f>
        <v/>
      </c>
      <c r="F90" s="14">
        <f>IF(VLOOKUP(Resumen!C90,Análisis!B:AN,39,0)="","Sin cambios",VLOOKUP(Resumen!C90,Análisis!B:AN,39,0))</f>
        <v/>
      </c>
      <c r="G90" s="14">
        <f>IF(AND(D90="Sin cambios",E90="Sin cambios",F90="Sin cambios")=TRUE,"No","Sí")</f>
        <v/>
      </c>
      <c r="AE90" s="71">
        <f>+LEFT(AG90,2)</f>
        <v/>
      </c>
      <c r="AF90" s="15" t="s">
        <v>110</v>
      </c>
      <c r="AG90" s="16" t="s">
        <v>145</v>
      </c>
      <c r="AH90" s="114">
        <f>VLOOKUP(AF90,Análisis!$B:$AN,4,0)</f>
        <v/>
      </c>
      <c r="AI90" s="102">
        <f>IF(VLOOKUP(AF90,Análisis!$B:$AN,15,0)="","Sin cambios",VLOOKUP(AF90,Análisis!$B:$AN,15,0))</f>
        <v/>
      </c>
      <c r="AJ90" s="115">
        <f>VLOOKUP(AF90,Análisis!$B:$AN,5,0)</f>
        <v/>
      </c>
      <c r="AK90" s="116">
        <f>VLOOKUP(AF90,Análisis!$B:$AN,6,0)</f>
        <v/>
      </c>
      <c r="AL90" s="115">
        <f>VLOOKUP(AF90,Análisis!$B:$AN,7,0)</f>
        <v/>
      </c>
      <c r="AM90" s="116">
        <f>VLOOKUP(AF90,Análisis!$B:$AN,8,0)</f>
        <v/>
      </c>
      <c r="AN90" s="117">
        <f>VLOOKUP(AF90,Análisis!$B:$AN,9,0)</f>
        <v/>
      </c>
      <c r="AO90" s="114">
        <f>VLOOKUP(AF90,Análisis!$B:$AN,16,0)</f>
        <v/>
      </c>
      <c r="AP90" s="102">
        <f>IF(VLOOKUP(AF90,Análisis!$B:$AN,27,0)="","Sin cambios",VLOOKUP(AF90,Análisis!$B:$AN,27,0))</f>
        <v/>
      </c>
      <c r="AQ90" s="115">
        <f>VLOOKUP(AF90,Análisis!$B:$AN,17,0)</f>
        <v/>
      </c>
      <c r="AR90" s="116">
        <f>VLOOKUP(AF90,Análisis!$B:$AN,18,0)</f>
        <v/>
      </c>
      <c r="AS90" s="115">
        <f>VLOOKUP(AF90,Análisis!$B:$AN,19,0)</f>
        <v/>
      </c>
      <c r="AT90" s="116">
        <f>VLOOKUP(AF90,Análisis!$B:$AN,20,0)</f>
        <v/>
      </c>
      <c r="AU90" s="117">
        <f>VLOOKUP(AF90,Análisis!$B:$AN,21,0)</f>
        <v/>
      </c>
      <c r="AV90" s="114">
        <f>VLOOKUP(AF90,Análisis!$B:$AN,28,0)</f>
        <v/>
      </c>
      <c r="AW90" s="102">
        <f>IF(VLOOKUP(AF90,Análisis!$B:$AN,39,0)="","Sin cambios",VLOOKUP(AF90,Análisis!$B:$AN,39,0))</f>
        <v/>
      </c>
      <c r="AX90" s="115">
        <f>VLOOKUP(AF90,Análisis!$B:$AN,29,0)</f>
        <v/>
      </c>
      <c r="AY90" s="116">
        <f>VLOOKUP(AF90,Análisis!$B:$AN,30,0)</f>
        <v/>
      </c>
      <c r="AZ90" s="115">
        <f>VLOOKUP(AF90,Análisis!$B:$AN,31,0)</f>
        <v/>
      </c>
      <c r="BA90" s="116">
        <f>VLOOKUP(AF90,Análisis!$B:$AN,32,0)</f>
        <v/>
      </c>
      <c r="BB90" s="117">
        <f>VLOOKUP(AF90,Análisis!$B:$AN,33,0)</f>
        <v/>
      </c>
    </row>
    <row customHeight="1" ht="15.75" r="91" s="172" spans="1:77" thickBot="1">
      <c r="B91" s="9" t="n">
        <v>161</v>
      </c>
      <c r="C91" s="9" t="s">
        <v>128</v>
      </c>
      <c r="D91" s="14">
        <f>IF(VLOOKUP(Resumen!C91,Análisis!B:AN,15,0)="","Sin cambios",VLOOKUP(Resumen!C91,Análisis!B:AN,15,0))</f>
        <v/>
      </c>
      <c r="E91" s="14">
        <f>IF(VLOOKUP(Resumen!C91,Análisis!B:AN,27,0)="","Sin cambios",VLOOKUP(Resumen!C91,Análisis!B:AN,27,0))</f>
        <v/>
      </c>
      <c r="F91" s="14">
        <f>IF(VLOOKUP(Resumen!C91,Análisis!B:AN,39,0)="","Sin cambios",VLOOKUP(Resumen!C91,Análisis!B:AN,39,0))</f>
        <v/>
      </c>
      <c r="G91" s="14">
        <f>IF(AND(D91="Sin cambios",E91="Sin cambios",F91="Sin cambios")=TRUE,"No","Sí")</f>
        <v/>
      </c>
      <c r="AE91" s="71">
        <f>+LEFT(AG91,2)</f>
        <v/>
      </c>
      <c r="AF91" s="15" t="s">
        <v>112</v>
      </c>
      <c r="AG91" s="16" t="s">
        <v>145</v>
      </c>
      <c r="AH91" s="114">
        <f>VLOOKUP(AF91,Análisis!$B:$AN,4,0)</f>
        <v/>
      </c>
      <c r="AI91" s="102">
        <f>IF(VLOOKUP(AF91,Análisis!$B:$AN,15,0)="","Sin cambios",VLOOKUP(AF91,Análisis!$B:$AN,15,0))</f>
        <v/>
      </c>
      <c r="AJ91" s="115">
        <f>VLOOKUP(AF91,Análisis!$B:$AN,5,0)</f>
        <v/>
      </c>
      <c r="AK91" s="116">
        <f>VLOOKUP(AF91,Análisis!$B:$AN,6,0)</f>
        <v/>
      </c>
      <c r="AL91" s="115">
        <f>VLOOKUP(AF91,Análisis!$B:$AN,7,0)</f>
        <v/>
      </c>
      <c r="AM91" s="116">
        <f>VLOOKUP(AF91,Análisis!$B:$AN,8,0)</f>
        <v/>
      </c>
      <c r="AN91" s="117">
        <f>VLOOKUP(AF91,Análisis!$B:$AN,9,0)</f>
        <v/>
      </c>
      <c r="AO91" s="114">
        <f>VLOOKUP(AF91,Análisis!$B:$AN,16,0)</f>
        <v/>
      </c>
      <c r="AP91" s="102">
        <f>IF(VLOOKUP(AF91,Análisis!$B:$AN,27,0)="","Sin cambios",VLOOKUP(AF91,Análisis!$B:$AN,27,0))</f>
        <v/>
      </c>
      <c r="AQ91" s="115">
        <f>VLOOKUP(AF91,Análisis!$B:$AN,17,0)</f>
        <v/>
      </c>
      <c r="AR91" s="116">
        <f>VLOOKUP(AF91,Análisis!$B:$AN,18,0)</f>
        <v/>
      </c>
      <c r="AS91" s="115">
        <f>VLOOKUP(AF91,Análisis!$B:$AN,19,0)</f>
        <v/>
      </c>
      <c r="AT91" s="116">
        <f>VLOOKUP(AF91,Análisis!$B:$AN,20,0)</f>
        <v/>
      </c>
      <c r="AU91" s="117">
        <f>VLOOKUP(AF91,Análisis!$B:$AN,21,0)</f>
        <v/>
      </c>
      <c r="AV91" s="114">
        <f>VLOOKUP(AF91,Análisis!$B:$AN,28,0)</f>
        <v/>
      </c>
      <c r="AW91" s="102">
        <f>IF(VLOOKUP(AF91,Análisis!$B:$AN,39,0)="","Sin cambios",VLOOKUP(AF91,Análisis!$B:$AN,39,0))</f>
        <v/>
      </c>
      <c r="AX91" s="115">
        <f>VLOOKUP(AF91,Análisis!$B:$AN,29,0)</f>
        <v/>
      </c>
      <c r="AY91" s="116">
        <f>VLOOKUP(AF91,Análisis!$B:$AN,30,0)</f>
        <v/>
      </c>
      <c r="AZ91" s="115">
        <f>VLOOKUP(AF91,Análisis!$B:$AN,31,0)</f>
        <v/>
      </c>
      <c r="BA91" s="116">
        <f>VLOOKUP(AF91,Análisis!$B:$AN,32,0)</f>
        <v/>
      </c>
      <c r="BB91" s="117">
        <f>VLOOKUP(AF91,Análisis!$B:$AN,33,0)</f>
        <v/>
      </c>
    </row>
    <row customHeight="1" ht="15.75" r="92" s="172" spans="1:77" thickBot="1">
      <c r="B92" s="9" t="n">
        <v>122</v>
      </c>
      <c r="C92" s="9" t="s">
        <v>129</v>
      </c>
      <c r="D92" s="14">
        <f>IF(VLOOKUP(Resumen!C92,Análisis!B:AN,15,0)="","Sin cambios",VLOOKUP(Resumen!C92,Análisis!B:AN,15,0))</f>
        <v/>
      </c>
      <c r="E92" s="14">
        <f>IF(VLOOKUP(Resumen!C92,Análisis!B:AN,27,0)="","Sin cambios",VLOOKUP(Resumen!C92,Análisis!B:AN,27,0))</f>
        <v/>
      </c>
      <c r="F92" s="14">
        <f>IF(VLOOKUP(Resumen!C92,Análisis!B:AN,39,0)="","Sin cambios",VLOOKUP(Resumen!C92,Análisis!B:AN,39,0))</f>
        <v/>
      </c>
      <c r="G92" s="14">
        <f>IF(AND(D92="Sin cambios",E92="Sin cambios",F92="Sin cambios")=TRUE,"No","Sí")</f>
        <v/>
      </c>
      <c r="AE92" s="71">
        <f>+LEFT(AG92,2)</f>
        <v/>
      </c>
      <c r="AF92" s="15" t="s">
        <v>128</v>
      </c>
      <c r="AG92" s="16" t="s">
        <v>145</v>
      </c>
      <c r="AH92" s="114">
        <f>VLOOKUP(AF92,Análisis!$B:$AN,4,0)</f>
        <v/>
      </c>
      <c r="AI92" s="102">
        <f>IF(VLOOKUP(AF92,Análisis!$B:$AN,15,0)="","Sin cambios",VLOOKUP(AF92,Análisis!$B:$AN,15,0))</f>
        <v/>
      </c>
      <c r="AJ92" s="115">
        <f>VLOOKUP(AF92,Análisis!$B:$AN,5,0)</f>
        <v/>
      </c>
      <c r="AK92" s="116">
        <f>VLOOKUP(AF92,Análisis!$B:$AN,6,0)</f>
        <v/>
      </c>
      <c r="AL92" s="115">
        <f>VLOOKUP(AF92,Análisis!$B:$AN,7,0)</f>
        <v/>
      </c>
      <c r="AM92" s="116">
        <f>VLOOKUP(AF92,Análisis!$B:$AN,8,0)</f>
        <v/>
      </c>
      <c r="AN92" s="117">
        <f>VLOOKUP(AF92,Análisis!$B:$AN,9,0)</f>
        <v/>
      </c>
      <c r="AO92" s="114">
        <f>VLOOKUP(AF92,Análisis!$B:$AN,16,0)</f>
        <v/>
      </c>
      <c r="AP92" s="102">
        <f>IF(VLOOKUP(AF92,Análisis!$B:$AN,27,0)="","Sin cambios",VLOOKUP(AF92,Análisis!$B:$AN,27,0))</f>
        <v/>
      </c>
      <c r="AQ92" s="115">
        <f>VLOOKUP(AF92,Análisis!$B:$AN,17,0)</f>
        <v/>
      </c>
      <c r="AR92" s="116">
        <f>VLOOKUP(AF92,Análisis!$B:$AN,18,0)</f>
        <v/>
      </c>
      <c r="AS92" s="115">
        <f>VLOOKUP(AF92,Análisis!$B:$AN,19,0)</f>
        <v/>
      </c>
      <c r="AT92" s="116">
        <f>VLOOKUP(AF92,Análisis!$B:$AN,20,0)</f>
        <v/>
      </c>
      <c r="AU92" s="117">
        <f>VLOOKUP(AF92,Análisis!$B:$AN,21,0)</f>
        <v/>
      </c>
      <c r="AV92" s="114">
        <f>VLOOKUP(AF92,Análisis!$B:$AN,28,0)</f>
        <v/>
      </c>
      <c r="AW92" s="102">
        <f>IF(VLOOKUP(AF92,Análisis!$B:$AN,39,0)="","Sin cambios",VLOOKUP(AF92,Análisis!$B:$AN,39,0))</f>
        <v/>
      </c>
      <c r="AX92" s="115">
        <f>VLOOKUP(AF92,Análisis!$B:$AN,29,0)</f>
        <v/>
      </c>
      <c r="AY92" s="116">
        <f>VLOOKUP(AF92,Análisis!$B:$AN,30,0)</f>
        <v/>
      </c>
      <c r="AZ92" s="115">
        <f>VLOOKUP(AF92,Análisis!$B:$AN,31,0)</f>
        <v/>
      </c>
      <c r="BA92" s="116">
        <f>VLOOKUP(AF92,Análisis!$B:$AN,32,0)</f>
        <v/>
      </c>
      <c r="BB92" s="117">
        <f>VLOOKUP(AF92,Análisis!$B:$AN,33,0)</f>
        <v/>
      </c>
    </row>
    <row customHeight="1" ht="15.75" r="93" s="172" spans="1:77" thickBot="1">
      <c r="B93" s="9" t="n">
        <v>246</v>
      </c>
      <c r="C93" s="9" t="s">
        <v>130</v>
      </c>
      <c r="D93" s="14">
        <f>IF(VLOOKUP(Resumen!C93,Análisis!B:AN,15,0)="","Sin cambios",VLOOKUP(Resumen!C93,Análisis!B:AN,15,0))</f>
        <v/>
      </c>
      <c r="E93" s="14">
        <f>IF(VLOOKUP(Resumen!C93,Análisis!B:AN,27,0)="","Sin cambios",VLOOKUP(Resumen!C93,Análisis!B:AN,27,0))</f>
        <v/>
      </c>
      <c r="F93" s="14">
        <f>IF(VLOOKUP(Resumen!C93,Análisis!B:AN,39,0)="","Sin cambios",VLOOKUP(Resumen!C93,Análisis!B:AN,39,0))</f>
        <v/>
      </c>
      <c r="G93" s="14">
        <f>IF(AND(D93="Sin cambios",E93="Sin cambios",F93="Sin cambios")=TRUE,"No","Sí")</f>
        <v/>
      </c>
      <c r="AE93" s="71">
        <f>+LEFT(AG93,2)</f>
        <v/>
      </c>
      <c r="AF93" s="15" t="s">
        <v>116</v>
      </c>
      <c r="AG93" s="16" t="s">
        <v>145</v>
      </c>
      <c r="AH93" s="114">
        <f>VLOOKUP(AF93,Análisis!$B:$AN,4,0)</f>
        <v/>
      </c>
      <c r="AI93" s="102">
        <f>IF(VLOOKUP(AF93,Análisis!$B:$AN,15,0)="","Sin cambios",VLOOKUP(AF93,Análisis!$B:$AN,15,0))</f>
        <v/>
      </c>
      <c r="AJ93" s="115">
        <f>VLOOKUP(AF93,Análisis!$B:$AN,5,0)</f>
        <v/>
      </c>
      <c r="AK93" s="116">
        <f>VLOOKUP(AF93,Análisis!$B:$AN,6,0)</f>
        <v/>
      </c>
      <c r="AL93" s="115">
        <f>VLOOKUP(AF93,Análisis!$B:$AN,7,0)</f>
        <v/>
      </c>
      <c r="AM93" s="116">
        <f>VLOOKUP(AF93,Análisis!$B:$AN,8,0)</f>
        <v/>
      </c>
      <c r="AN93" s="117">
        <f>VLOOKUP(AF93,Análisis!$B:$AN,9,0)</f>
        <v/>
      </c>
      <c r="AO93" s="114">
        <f>VLOOKUP(AF93,Análisis!$B:$AN,16,0)</f>
        <v/>
      </c>
      <c r="AP93" s="102">
        <f>IF(VLOOKUP(AF93,Análisis!$B:$AN,27,0)="","Sin cambios",VLOOKUP(AF93,Análisis!$B:$AN,27,0))</f>
        <v/>
      </c>
      <c r="AQ93" s="115">
        <f>VLOOKUP(AF93,Análisis!$B:$AN,17,0)</f>
        <v/>
      </c>
      <c r="AR93" s="116">
        <f>VLOOKUP(AF93,Análisis!$B:$AN,18,0)</f>
        <v/>
      </c>
      <c r="AS93" s="115">
        <f>VLOOKUP(AF93,Análisis!$B:$AN,19,0)</f>
        <v/>
      </c>
      <c r="AT93" s="116">
        <f>VLOOKUP(AF93,Análisis!$B:$AN,20,0)</f>
        <v/>
      </c>
      <c r="AU93" s="117">
        <f>VLOOKUP(AF93,Análisis!$B:$AN,21,0)</f>
        <v/>
      </c>
      <c r="AV93" s="114">
        <f>VLOOKUP(AF93,Análisis!$B:$AN,28,0)</f>
        <v/>
      </c>
      <c r="AW93" s="102">
        <f>IF(VLOOKUP(AF93,Análisis!$B:$AN,39,0)="","Sin cambios",VLOOKUP(AF93,Análisis!$B:$AN,39,0))</f>
        <v/>
      </c>
      <c r="AX93" s="115">
        <f>VLOOKUP(AF93,Análisis!$B:$AN,29,0)</f>
        <v/>
      </c>
      <c r="AY93" s="116">
        <f>VLOOKUP(AF93,Análisis!$B:$AN,30,0)</f>
        <v/>
      </c>
      <c r="AZ93" s="115">
        <f>VLOOKUP(AF93,Análisis!$B:$AN,31,0)</f>
        <v/>
      </c>
      <c r="BA93" s="116">
        <f>VLOOKUP(AF93,Análisis!$B:$AN,32,0)</f>
        <v/>
      </c>
      <c r="BB93" s="117">
        <f>VLOOKUP(AF93,Análisis!$B:$AN,33,0)</f>
        <v/>
      </c>
    </row>
    <row customHeight="1" ht="15.75" r="94" s="172" spans="1:77" thickBot="1">
      <c r="B94" s="9" t="n">
        <v>263</v>
      </c>
      <c r="C94" s="9" t="s">
        <v>131</v>
      </c>
      <c r="D94" s="14">
        <f>IF(VLOOKUP(Resumen!C94,Análisis!B:AN,15,0)="","Sin cambios",VLOOKUP(Resumen!C94,Análisis!B:AN,15,0))</f>
        <v/>
      </c>
      <c r="E94" s="14">
        <f>IF(VLOOKUP(Resumen!C94,Análisis!B:AN,27,0)="","Sin cambios",VLOOKUP(Resumen!C94,Análisis!B:AN,27,0))</f>
        <v/>
      </c>
      <c r="F94" s="14">
        <f>IF(VLOOKUP(Resumen!C94,Análisis!B:AN,39,0)="","Sin cambios",VLOOKUP(Resumen!C94,Análisis!B:AN,39,0))</f>
        <v/>
      </c>
      <c r="G94" s="14">
        <f>IF(AND(D94="Sin cambios",E94="Sin cambios",F94="Sin cambios")=TRUE,"No","Sí")</f>
        <v/>
      </c>
      <c r="AE94" s="71">
        <f>+LEFT(AG94,2)</f>
        <v/>
      </c>
      <c r="AF94" s="15" t="s">
        <v>108</v>
      </c>
      <c r="AG94" s="16" t="s">
        <v>145</v>
      </c>
      <c r="AH94" s="114">
        <f>VLOOKUP(AF94,Análisis!$B:$AN,4,0)</f>
        <v/>
      </c>
      <c r="AI94" s="102">
        <f>IF(VLOOKUP(AF94,Análisis!$B:$AN,15,0)="","Sin cambios",VLOOKUP(AF94,Análisis!$B:$AN,15,0))</f>
        <v/>
      </c>
      <c r="AJ94" s="115">
        <f>VLOOKUP(AF94,Análisis!$B:$AN,5,0)</f>
        <v/>
      </c>
      <c r="AK94" s="116">
        <f>VLOOKUP(AF94,Análisis!$B:$AN,6,0)</f>
        <v/>
      </c>
      <c r="AL94" s="115">
        <f>VLOOKUP(AF94,Análisis!$B:$AN,7,0)</f>
        <v/>
      </c>
      <c r="AM94" s="116">
        <f>VLOOKUP(AF94,Análisis!$B:$AN,8,0)</f>
        <v/>
      </c>
      <c r="AN94" s="117">
        <f>VLOOKUP(AF94,Análisis!$B:$AN,9,0)</f>
        <v/>
      </c>
      <c r="AO94" s="114">
        <f>VLOOKUP(AF94,Análisis!$B:$AN,16,0)</f>
        <v/>
      </c>
      <c r="AP94" s="102">
        <f>IF(VLOOKUP(AF94,Análisis!$B:$AN,27,0)="","Sin cambios",VLOOKUP(AF94,Análisis!$B:$AN,27,0))</f>
        <v/>
      </c>
      <c r="AQ94" s="115">
        <f>VLOOKUP(AF94,Análisis!$B:$AN,17,0)</f>
        <v/>
      </c>
      <c r="AR94" s="116">
        <f>VLOOKUP(AF94,Análisis!$B:$AN,18,0)</f>
        <v/>
      </c>
      <c r="AS94" s="115">
        <f>VLOOKUP(AF94,Análisis!$B:$AN,19,0)</f>
        <v/>
      </c>
      <c r="AT94" s="116">
        <f>VLOOKUP(AF94,Análisis!$B:$AN,20,0)</f>
        <v/>
      </c>
      <c r="AU94" s="117">
        <f>VLOOKUP(AF94,Análisis!$B:$AN,21,0)</f>
        <v/>
      </c>
      <c r="AV94" s="114">
        <f>VLOOKUP(AF94,Análisis!$B:$AN,28,0)</f>
        <v/>
      </c>
      <c r="AW94" s="102">
        <f>IF(VLOOKUP(AF94,Análisis!$B:$AN,39,0)="","Sin cambios",VLOOKUP(AF94,Análisis!$B:$AN,39,0))</f>
        <v/>
      </c>
      <c r="AX94" s="115">
        <f>VLOOKUP(AF94,Análisis!$B:$AN,29,0)</f>
        <v/>
      </c>
      <c r="AY94" s="116">
        <f>VLOOKUP(AF94,Análisis!$B:$AN,30,0)</f>
        <v/>
      </c>
      <c r="AZ94" s="115">
        <f>VLOOKUP(AF94,Análisis!$B:$AN,31,0)</f>
        <v/>
      </c>
      <c r="BA94" s="116">
        <f>VLOOKUP(AF94,Análisis!$B:$AN,32,0)</f>
        <v/>
      </c>
      <c r="BB94" s="117">
        <f>VLOOKUP(AF94,Análisis!$B:$AN,33,0)</f>
        <v/>
      </c>
    </row>
    <row customHeight="1" ht="15.75" r="95" s="172" spans="1:77" thickBot="1">
      <c r="B95" s="70" t="s">
        <v>206</v>
      </c>
      <c r="C95" s="9" t="s">
        <v>132</v>
      </c>
      <c r="D95" s="14">
        <f>IF(VLOOKUP(Resumen!C95,Análisis!B:AN,15,0)="","Sin cambios",VLOOKUP(Resumen!C95,Análisis!B:AN,15,0))</f>
        <v/>
      </c>
      <c r="E95" s="14">
        <f>IF(VLOOKUP(Resumen!C95,Análisis!B:AN,27,0)="","Sin cambios",VLOOKUP(Resumen!C95,Análisis!B:AN,27,0))</f>
        <v/>
      </c>
      <c r="F95" s="14">
        <f>IF(VLOOKUP(Resumen!C95,Análisis!B:AN,39,0)="","Sin cambios",VLOOKUP(Resumen!C95,Análisis!B:AN,39,0))</f>
        <v/>
      </c>
      <c r="G95" s="14">
        <f>IF(AND(D95="Sin cambios",E95="Sin cambios",F95="Sin cambios")=TRUE,"No","Sí")</f>
        <v/>
      </c>
      <c r="AE95" s="71">
        <f>+LEFT(AG95,2)</f>
        <v/>
      </c>
      <c r="AF95" s="15" t="s">
        <v>127</v>
      </c>
      <c r="AG95" s="16" t="s">
        <v>145</v>
      </c>
      <c r="AH95" s="114">
        <f>VLOOKUP(AF95,Análisis!$B:$AN,4,0)</f>
        <v/>
      </c>
      <c r="AI95" s="102">
        <f>IF(VLOOKUP(AF95,Análisis!$B:$AN,15,0)="","Sin cambios",VLOOKUP(AF95,Análisis!$B:$AN,15,0))</f>
        <v/>
      </c>
      <c r="AJ95" s="115">
        <f>VLOOKUP(AF95,Análisis!$B:$AN,5,0)</f>
        <v/>
      </c>
      <c r="AK95" s="116">
        <f>VLOOKUP(AF95,Análisis!$B:$AN,6,0)</f>
        <v/>
      </c>
      <c r="AL95" s="115">
        <f>VLOOKUP(AF95,Análisis!$B:$AN,7,0)</f>
        <v/>
      </c>
      <c r="AM95" s="116">
        <f>VLOOKUP(AF95,Análisis!$B:$AN,8,0)</f>
        <v/>
      </c>
      <c r="AN95" s="117">
        <f>VLOOKUP(AF95,Análisis!$B:$AN,9,0)</f>
        <v/>
      </c>
      <c r="AO95" s="114">
        <f>VLOOKUP(AF95,Análisis!$B:$AN,16,0)</f>
        <v/>
      </c>
      <c r="AP95" s="102">
        <f>IF(VLOOKUP(AF95,Análisis!$B:$AN,27,0)="","Sin cambios",VLOOKUP(AF95,Análisis!$B:$AN,27,0))</f>
        <v/>
      </c>
      <c r="AQ95" s="115">
        <f>VLOOKUP(AF95,Análisis!$B:$AN,17,0)</f>
        <v/>
      </c>
      <c r="AR95" s="116">
        <f>VLOOKUP(AF95,Análisis!$B:$AN,18,0)</f>
        <v/>
      </c>
      <c r="AS95" s="115">
        <f>VLOOKUP(AF95,Análisis!$B:$AN,19,0)</f>
        <v/>
      </c>
      <c r="AT95" s="116">
        <f>VLOOKUP(AF95,Análisis!$B:$AN,20,0)</f>
        <v/>
      </c>
      <c r="AU95" s="117">
        <f>VLOOKUP(AF95,Análisis!$B:$AN,21,0)</f>
        <v/>
      </c>
      <c r="AV95" s="114">
        <f>VLOOKUP(AF95,Análisis!$B:$AN,28,0)</f>
        <v/>
      </c>
      <c r="AW95" s="102">
        <f>IF(VLOOKUP(AF95,Análisis!$B:$AN,39,0)="","Sin cambios",VLOOKUP(AF95,Análisis!$B:$AN,39,0))</f>
        <v/>
      </c>
      <c r="AX95" s="115">
        <f>VLOOKUP(AF95,Análisis!$B:$AN,29,0)</f>
        <v/>
      </c>
      <c r="AY95" s="116">
        <f>VLOOKUP(AF95,Análisis!$B:$AN,30,0)</f>
        <v/>
      </c>
      <c r="AZ95" s="115">
        <f>VLOOKUP(AF95,Análisis!$B:$AN,31,0)</f>
        <v/>
      </c>
      <c r="BA95" s="116">
        <f>VLOOKUP(AF95,Análisis!$B:$AN,32,0)</f>
        <v/>
      </c>
      <c r="BB95" s="117">
        <f>VLOOKUP(AF95,Análisis!$B:$AN,33,0)</f>
        <v/>
      </c>
    </row>
    <row customHeight="1" ht="15.75" r="96" s="172" spans="1:77" thickBot="1">
      <c r="AE96" s="71">
        <f>+LEFT(AG96,2)</f>
        <v/>
      </c>
      <c r="AF96" s="15" t="s">
        <v>117</v>
      </c>
      <c r="AG96" s="16" t="s">
        <v>145</v>
      </c>
      <c r="AH96" s="114">
        <f>VLOOKUP(AF96,Análisis!$B:$AN,4,0)</f>
        <v/>
      </c>
      <c r="AI96" s="102">
        <f>IF(VLOOKUP(AF96,Análisis!$B:$AN,15,0)="","Sin cambios",VLOOKUP(AF96,Análisis!$B:$AN,15,0))</f>
        <v/>
      </c>
      <c r="AJ96" s="115">
        <f>VLOOKUP(AF96,Análisis!$B:$AN,5,0)</f>
        <v/>
      </c>
      <c r="AK96" s="116">
        <f>VLOOKUP(AF96,Análisis!$B:$AN,6,0)</f>
        <v/>
      </c>
      <c r="AL96" s="115">
        <f>VLOOKUP(AF96,Análisis!$B:$AN,7,0)</f>
        <v/>
      </c>
      <c r="AM96" s="116">
        <f>VLOOKUP(AF96,Análisis!$B:$AN,8,0)</f>
        <v/>
      </c>
      <c r="AN96" s="117">
        <f>VLOOKUP(AF96,Análisis!$B:$AN,9,0)</f>
        <v/>
      </c>
      <c r="AO96" s="114">
        <f>VLOOKUP(AF96,Análisis!$B:$AN,16,0)</f>
        <v/>
      </c>
      <c r="AP96" s="102">
        <f>IF(VLOOKUP(AF96,Análisis!$B:$AN,27,0)="","Sin cambios",VLOOKUP(AF96,Análisis!$B:$AN,27,0))</f>
        <v/>
      </c>
      <c r="AQ96" s="115">
        <f>VLOOKUP(AF96,Análisis!$B:$AN,17,0)</f>
        <v/>
      </c>
      <c r="AR96" s="116">
        <f>VLOOKUP(AF96,Análisis!$B:$AN,18,0)</f>
        <v/>
      </c>
      <c r="AS96" s="115">
        <f>VLOOKUP(AF96,Análisis!$B:$AN,19,0)</f>
        <v/>
      </c>
      <c r="AT96" s="116">
        <f>VLOOKUP(AF96,Análisis!$B:$AN,20,0)</f>
        <v/>
      </c>
      <c r="AU96" s="117">
        <f>VLOOKUP(AF96,Análisis!$B:$AN,21,0)</f>
        <v/>
      </c>
      <c r="AV96" s="114">
        <f>VLOOKUP(AF96,Análisis!$B:$AN,28,0)</f>
        <v/>
      </c>
      <c r="AW96" s="102">
        <f>IF(VLOOKUP(AF96,Análisis!$B:$AN,39,0)="","Sin cambios",VLOOKUP(AF96,Análisis!$B:$AN,39,0))</f>
        <v/>
      </c>
      <c r="AX96" s="115">
        <f>VLOOKUP(AF96,Análisis!$B:$AN,29,0)</f>
        <v/>
      </c>
      <c r="AY96" s="116">
        <f>VLOOKUP(AF96,Análisis!$B:$AN,30,0)</f>
        <v/>
      </c>
      <c r="AZ96" s="115">
        <f>VLOOKUP(AF96,Análisis!$B:$AN,31,0)</f>
        <v/>
      </c>
      <c r="BA96" s="116">
        <f>VLOOKUP(AF96,Análisis!$B:$AN,32,0)</f>
        <v/>
      </c>
      <c r="BB96" s="117">
        <f>VLOOKUP(AF96,Análisis!$B:$AN,33,0)</f>
        <v/>
      </c>
    </row>
    <row customHeight="1" ht="15.75" r="97" s="172" spans="1:77" thickBot="1">
      <c r="AE97" s="71">
        <f>+LEFT(AG97,2)</f>
        <v/>
      </c>
      <c r="AF97" s="15" t="s">
        <v>129</v>
      </c>
      <c r="AG97" s="16" t="s">
        <v>145</v>
      </c>
      <c r="AH97" s="114">
        <f>VLOOKUP(AF97,Análisis!$B:$AN,4,0)</f>
        <v/>
      </c>
      <c r="AI97" s="102">
        <f>IF(VLOOKUP(AF97,Análisis!$B:$AN,15,0)="","Sin cambios",VLOOKUP(AF97,Análisis!$B:$AN,15,0))</f>
        <v/>
      </c>
      <c r="AJ97" s="115">
        <f>VLOOKUP(AF97,Análisis!$B:$AN,5,0)</f>
        <v/>
      </c>
      <c r="AK97" s="116">
        <f>VLOOKUP(AF97,Análisis!$B:$AN,6,0)</f>
        <v/>
      </c>
      <c r="AL97" s="115">
        <f>VLOOKUP(AF97,Análisis!$B:$AN,7,0)</f>
        <v/>
      </c>
      <c r="AM97" s="116">
        <f>VLOOKUP(AF97,Análisis!$B:$AN,8,0)</f>
        <v/>
      </c>
      <c r="AN97" s="117">
        <f>VLOOKUP(AF97,Análisis!$B:$AN,9,0)</f>
        <v/>
      </c>
      <c r="AO97" s="114">
        <f>VLOOKUP(AF97,Análisis!$B:$AN,16,0)</f>
        <v/>
      </c>
      <c r="AP97" s="102">
        <f>IF(VLOOKUP(AF97,Análisis!$B:$AN,27,0)="","Sin cambios",VLOOKUP(AF97,Análisis!$B:$AN,27,0))</f>
        <v/>
      </c>
      <c r="AQ97" s="115">
        <f>VLOOKUP(AF97,Análisis!$B:$AN,17,0)</f>
        <v/>
      </c>
      <c r="AR97" s="116">
        <f>VLOOKUP(AF97,Análisis!$B:$AN,18,0)</f>
        <v/>
      </c>
      <c r="AS97" s="115">
        <f>VLOOKUP(AF97,Análisis!$B:$AN,19,0)</f>
        <v/>
      </c>
      <c r="AT97" s="116">
        <f>VLOOKUP(AF97,Análisis!$B:$AN,20,0)</f>
        <v/>
      </c>
      <c r="AU97" s="117">
        <f>VLOOKUP(AF97,Análisis!$B:$AN,21,0)</f>
        <v/>
      </c>
      <c r="AV97" s="114">
        <f>VLOOKUP(AF97,Análisis!$B:$AN,28,0)</f>
        <v/>
      </c>
      <c r="AW97" s="102">
        <f>IF(VLOOKUP(AF97,Análisis!$B:$AN,39,0)="","Sin cambios",VLOOKUP(AF97,Análisis!$B:$AN,39,0))</f>
        <v/>
      </c>
      <c r="AX97" s="115">
        <f>VLOOKUP(AF97,Análisis!$B:$AN,29,0)</f>
        <v/>
      </c>
      <c r="AY97" s="116">
        <f>VLOOKUP(AF97,Análisis!$B:$AN,30,0)</f>
        <v/>
      </c>
      <c r="AZ97" s="115">
        <f>VLOOKUP(AF97,Análisis!$B:$AN,31,0)</f>
        <v/>
      </c>
      <c r="BA97" s="116">
        <f>VLOOKUP(AF97,Análisis!$B:$AN,32,0)</f>
        <v/>
      </c>
      <c r="BB97" s="117">
        <f>VLOOKUP(AF97,Análisis!$B:$AN,33,0)</f>
        <v/>
      </c>
    </row>
    <row customHeight="1" ht="15.75" r="98" s="172" spans="1:77" thickBot="1">
      <c r="AE98" s="71">
        <f>+LEFT(AG98,2)</f>
        <v/>
      </c>
      <c r="AF98" s="15" t="s">
        <v>121</v>
      </c>
      <c r="AG98" s="16" t="s">
        <v>145</v>
      </c>
      <c r="AH98" s="114">
        <f>VLOOKUP(AF98,Análisis!$B:$AN,4,0)</f>
        <v/>
      </c>
      <c r="AI98" s="102">
        <f>IF(VLOOKUP(AF98,Análisis!$B:$AN,15,0)="","Sin cambios",VLOOKUP(AF98,Análisis!$B:$AN,15,0))</f>
        <v/>
      </c>
      <c r="AJ98" s="115">
        <f>VLOOKUP(AF98,Análisis!$B:$AN,5,0)</f>
        <v/>
      </c>
      <c r="AK98" s="116">
        <f>VLOOKUP(AF98,Análisis!$B:$AN,6,0)</f>
        <v/>
      </c>
      <c r="AL98" s="115">
        <f>VLOOKUP(AF98,Análisis!$B:$AN,7,0)</f>
        <v/>
      </c>
      <c r="AM98" s="116">
        <f>VLOOKUP(AF98,Análisis!$B:$AN,8,0)</f>
        <v/>
      </c>
      <c r="AN98" s="117">
        <f>VLOOKUP(AF98,Análisis!$B:$AN,9,0)</f>
        <v/>
      </c>
      <c r="AO98" s="114">
        <f>VLOOKUP(AF98,Análisis!$B:$AN,16,0)</f>
        <v/>
      </c>
      <c r="AP98" s="102">
        <f>IF(VLOOKUP(AF98,Análisis!$B:$AN,27,0)="","Sin cambios",VLOOKUP(AF98,Análisis!$B:$AN,27,0))</f>
        <v/>
      </c>
      <c r="AQ98" s="115">
        <f>VLOOKUP(AF98,Análisis!$B:$AN,17,0)</f>
        <v/>
      </c>
      <c r="AR98" s="116">
        <f>VLOOKUP(AF98,Análisis!$B:$AN,18,0)</f>
        <v/>
      </c>
      <c r="AS98" s="115">
        <f>VLOOKUP(AF98,Análisis!$B:$AN,19,0)</f>
        <v/>
      </c>
      <c r="AT98" s="116">
        <f>VLOOKUP(AF98,Análisis!$B:$AN,20,0)</f>
        <v/>
      </c>
      <c r="AU98" s="117">
        <f>VLOOKUP(AF98,Análisis!$B:$AN,21,0)</f>
        <v/>
      </c>
      <c r="AV98" s="114">
        <f>VLOOKUP(AF98,Análisis!$B:$AN,28,0)</f>
        <v/>
      </c>
      <c r="AW98" s="102">
        <f>IF(VLOOKUP(AF98,Análisis!$B:$AN,39,0)="","Sin cambios",VLOOKUP(AF98,Análisis!$B:$AN,39,0))</f>
        <v/>
      </c>
      <c r="AX98" s="115">
        <f>VLOOKUP(AF98,Análisis!$B:$AN,29,0)</f>
        <v/>
      </c>
      <c r="AY98" s="116">
        <f>VLOOKUP(AF98,Análisis!$B:$AN,30,0)</f>
        <v/>
      </c>
      <c r="AZ98" s="115">
        <f>VLOOKUP(AF98,Análisis!$B:$AN,31,0)</f>
        <v/>
      </c>
      <c r="BA98" s="116">
        <f>VLOOKUP(AF98,Análisis!$B:$AN,32,0)</f>
        <v/>
      </c>
      <c r="BB98" s="117">
        <f>VLOOKUP(AF98,Análisis!$B:$AN,33,0)</f>
        <v/>
      </c>
    </row>
    <row customHeight="1" ht="15.75" r="99" s="172" spans="1:77" thickBot="1">
      <c r="AE99" s="71">
        <f>+LEFT(AG99,2)</f>
        <v/>
      </c>
      <c r="AF99" s="15" t="s">
        <v>74</v>
      </c>
      <c r="AG99" s="16" t="s">
        <v>44</v>
      </c>
      <c r="AH99" s="114">
        <f>VLOOKUP(AF99,Análisis!$B:$AN,4,0)</f>
        <v/>
      </c>
      <c r="AI99" s="102">
        <f>IF(VLOOKUP(AF99,Análisis!$B:$AN,15,0)="","Sin cambios",VLOOKUP(AF99,Análisis!$B:$AN,15,0))</f>
        <v/>
      </c>
      <c r="AJ99" s="115">
        <f>VLOOKUP(AF99,Análisis!$B:$AN,5,0)</f>
        <v/>
      </c>
      <c r="AK99" s="116">
        <f>VLOOKUP(AF99,Análisis!$B:$AN,6,0)</f>
        <v/>
      </c>
      <c r="AL99" s="115">
        <f>VLOOKUP(AF99,Análisis!$B:$AN,7,0)</f>
        <v/>
      </c>
      <c r="AM99" s="116">
        <f>VLOOKUP(AF99,Análisis!$B:$AN,8,0)</f>
        <v/>
      </c>
      <c r="AN99" s="117">
        <f>VLOOKUP(AF99,Análisis!$B:$AN,9,0)</f>
        <v/>
      </c>
      <c r="AO99" s="114">
        <f>VLOOKUP(AF99,Análisis!$B:$AN,16,0)</f>
        <v/>
      </c>
      <c r="AP99" s="102">
        <f>IF(VLOOKUP(AF99,Análisis!$B:$AN,27,0)="","Sin cambios",VLOOKUP(AF99,Análisis!$B:$AN,27,0))</f>
        <v/>
      </c>
      <c r="AQ99" s="115">
        <f>VLOOKUP(AF99,Análisis!$B:$AN,17,0)</f>
        <v/>
      </c>
      <c r="AR99" s="116">
        <f>VLOOKUP(AF99,Análisis!$B:$AN,18,0)</f>
        <v/>
      </c>
      <c r="AS99" s="115">
        <f>VLOOKUP(AF99,Análisis!$B:$AN,19,0)</f>
        <v/>
      </c>
      <c r="AT99" s="116">
        <f>VLOOKUP(AF99,Análisis!$B:$AN,20,0)</f>
        <v/>
      </c>
      <c r="AU99" s="117">
        <f>VLOOKUP(AF99,Análisis!$B:$AN,21,0)</f>
        <v/>
      </c>
      <c r="AV99" s="114">
        <f>VLOOKUP(AF99,Análisis!$B:$AN,28,0)</f>
        <v/>
      </c>
      <c r="AW99" s="102">
        <f>IF(VLOOKUP(AF99,Análisis!$B:$AN,39,0)="","Sin cambios",VLOOKUP(AF99,Análisis!$B:$AN,39,0))</f>
        <v/>
      </c>
      <c r="AX99" s="115">
        <f>VLOOKUP(AF99,Análisis!$B:$AN,29,0)</f>
        <v/>
      </c>
      <c r="AY99" s="116">
        <f>VLOOKUP(AF99,Análisis!$B:$AN,30,0)</f>
        <v/>
      </c>
      <c r="AZ99" s="115">
        <f>VLOOKUP(AF99,Análisis!$B:$AN,31,0)</f>
        <v/>
      </c>
      <c r="BA99" s="116">
        <f>VLOOKUP(AF99,Análisis!$B:$AN,32,0)</f>
        <v/>
      </c>
      <c r="BB99" s="117">
        <f>VLOOKUP(AF99,Análisis!$B:$AN,33,0)</f>
        <v/>
      </c>
    </row>
    <row customHeight="1" ht="15.75" r="100" s="172" spans="1:77" thickBot="1">
      <c r="AE100" s="71">
        <f>+LEFT(AG100,2)</f>
        <v/>
      </c>
      <c r="AF100" s="15" t="s">
        <v>75</v>
      </c>
      <c r="AG100" s="16" t="s">
        <v>44</v>
      </c>
      <c r="AH100" s="114">
        <f>VLOOKUP(AF100,Análisis!$B:$AN,4,0)</f>
        <v/>
      </c>
      <c r="AI100" s="102">
        <f>IF(VLOOKUP(AF100,Análisis!$B:$AN,15,0)="","Sin cambios",VLOOKUP(AF100,Análisis!$B:$AN,15,0))</f>
        <v/>
      </c>
      <c r="AJ100" s="115">
        <f>VLOOKUP(AF100,Análisis!$B:$AN,5,0)</f>
        <v/>
      </c>
      <c r="AK100" s="116">
        <f>VLOOKUP(AF100,Análisis!$B:$AN,6,0)</f>
        <v/>
      </c>
      <c r="AL100" s="115">
        <f>VLOOKUP(AF100,Análisis!$B:$AN,7,0)</f>
        <v/>
      </c>
      <c r="AM100" s="116">
        <f>VLOOKUP(AF100,Análisis!$B:$AN,8,0)</f>
        <v/>
      </c>
      <c r="AN100" s="117">
        <f>VLOOKUP(AF100,Análisis!$B:$AN,9,0)</f>
        <v/>
      </c>
      <c r="AO100" s="114">
        <f>VLOOKUP(AF100,Análisis!$B:$AN,16,0)</f>
        <v/>
      </c>
      <c r="AP100" s="102">
        <f>IF(VLOOKUP(AF100,Análisis!$B:$AN,27,0)="","Sin cambios",VLOOKUP(AF100,Análisis!$B:$AN,27,0))</f>
        <v/>
      </c>
      <c r="AQ100" s="115">
        <f>VLOOKUP(AF100,Análisis!$B:$AN,17,0)</f>
        <v/>
      </c>
      <c r="AR100" s="116">
        <f>VLOOKUP(AF100,Análisis!$B:$AN,18,0)</f>
        <v/>
      </c>
      <c r="AS100" s="115">
        <f>VLOOKUP(AF100,Análisis!$B:$AN,19,0)</f>
        <v/>
      </c>
      <c r="AT100" s="116">
        <f>VLOOKUP(AF100,Análisis!$B:$AN,20,0)</f>
        <v/>
      </c>
      <c r="AU100" s="117">
        <f>VLOOKUP(AF100,Análisis!$B:$AN,21,0)</f>
        <v/>
      </c>
      <c r="AV100" s="114">
        <f>VLOOKUP(AF100,Análisis!$B:$AN,28,0)</f>
        <v/>
      </c>
      <c r="AW100" s="102">
        <f>IF(VLOOKUP(AF100,Análisis!$B:$AN,39,0)="","Sin cambios",VLOOKUP(AF100,Análisis!$B:$AN,39,0))</f>
        <v/>
      </c>
      <c r="AX100" s="115">
        <f>VLOOKUP(AF100,Análisis!$B:$AN,29,0)</f>
        <v/>
      </c>
      <c r="AY100" s="116">
        <f>VLOOKUP(AF100,Análisis!$B:$AN,30,0)</f>
        <v/>
      </c>
      <c r="AZ100" s="115">
        <f>VLOOKUP(AF100,Análisis!$B:$AN,31,0)</f>
        <v/>
      </c>
      <c r="BA100" s="116">
        <f>VLOOKUP(AF100,Análisis!$B:$AN,32,0)</f>
        <v/>
      </c>
      <c r="BB100" s="117">
        <f>VLOOKUP(AF100,Análisis!$B:$AN,33,0)</f>
        <v/>
      </c>
    </row>
    <row customHeight="1" ht="15.75" r="101" s="172" spans="1:77" thickBot="1">
      <c r="AE101" s="71">
        <f>+LEFT(AG101,2)</f>
        <v/>
      </c>
      <c r="AF101" s="17" t="s">
        <v>114</v>
      </c>
      <c r="AG101" s="18" t="s">
        <v>44</v>
      </c>
      <c r="AH101" s="138">
        <f>VLOOKUP(AF101,Análisis!$B:$AN,4,0)</f>
        <v/>
      </c>
      <c r="AI101" s="102">
        <f>IF(VLOOKUP(AF101,Análisis!$B:$AN,15,0)="","Sin cambios",VLOOKUP(AF101,Análisis!$B:$AN,15,0))</f>
        <v/>
      </c>
      <c r="AJ101" s="139">
        <f>VLOOKUP(AF101,Análisis!$B:$AN,5,0)</f>
        <v/>
      </c>
      <c r="AK101" s="140">
        <f>VLOOKUP(AF101,Análisis!$B:$AN,6,0)</f>
        <v/>
      </c>
      <c r="AL101" s="139">
        <f>VLOOKUP(AF101,Análisis!$B:$AN,7,0)</f>
        <v/>
      </c>
      <c r="AM101" s="140">
        <f>VLOOKUP(AF101,Análisis!$B:$AN,8,0)</f>
        <v/>
      </c>
      <c r="AN101" s="141">
        <f>VLOOKUP(AF101,Análisis!$B:$AN,9,0)</f>
        <v/>
      </c>
      <c r="AO101" s="138">
        <f>VLOOKUP(AF101,Análisis!$B:$AN,16,0)</f>
        <v/>
      </c>
      <c r="AP101" s="102">
        <f>IF(VLOOKUP(AF101,Análisis!$B:$AN,27,0)="","Sin cambios",VLOOKUP(AF101,Análisis!$B:$AN,27,0))</f>
        <v/>
      </c>
      <c r="AQ101" s="139">
        <f>VLOOKUP(AF101,Análisis!$B:$AN,17,0)</f>
        <v/>
      </c>
      <c r="AR101" s="140">
        <f>VLOOKUP(AF101,Análisis!$B:$AN,18,0)</f>
        <v/>
      </c>
      <c r="AS101" s="139">
        <f>VLOOKUP(AF101,Análisis!$B:$AN,19,0)</f>
        <v/>
      </c>
      <c r="AT101" s="140">
        <f>VLOOKUP(AF101,Análisis!$B:$AN,20,0)</f>
        <v/>
      </c>
      <c r="AU101" s="141">
        <f>VLOOKUP(AF101,Análisis!$B:$AN,21,0)</f>
        <v/>
      </c>
      <c r="AV101" s="138">
        <f>VLOOKUP(AF101,Análisis!$B:$AN,28,0)</f>
        <v/>
      </c>
      <c r="AW101" s="102">
        <f>IF(VLOOKUP(AF101,Análisis!$B:$AN,39,0)="","Sin cambios",VLOOKUP(AF101,Análisis!$B:$AN,39,0))</f>
        <v/>
      </c>
      <c r="AX101" s="139">
        <f>VLOOKUP(AF101,Análisis!$B:$AN,29,0)</f>
        <v/>
      </c>
      <c r="AY101" s="140">
        <f>VLOOKUP(AF101,Análisis!$B:$AN,30,0)</f>
        <v/>
      </c>
      <c r="AZ101" s="139">
        <f>VLOOKUP(AF101,Análisis!$B:$AN,31,0)</f>
        <v/>
      </c>
      <c r="BA101" s="140">
        <f>VLOOKUP(AF101,Análisis!$B:$AN,32,0)</f>
        <v/>
      </c>
      <c r="BB101" s="141">
        <f>VLOOKUP(AF101,Análisis!$B:$AN,33,0)</f>
        <v/>
      </c>
    </row>
    <row r="104" spans="1:77">
      <c r="AH104" t="s">
        <v>145</v>
      </c>
      <c r="AI104">
        <f>+SUMIFS(AI5:AI101,AG5:AG101,AH104)</f>
        <v/>
      </c>
      <c r="AO104" t="s">
        <v>145</v>
      </c>
      <c r="AP104">
        <f>+SUMIFS(AP5:AP101,AG5:AG101,AO104)</f>
        <v/>
      </c>
      <c r="AV104" t="s">
        <v>145</v>
      </c>
      <c r="AW104">
        <f>+SUMIFS(AW5:AW101,AG5:AG101,AV104)</f>
        <v/>
      </c>
    </row>
    <row r="105" spans="1:77">
      <c r="AH105" t="s">
        <v>140</v>
      </c>
      <c r="AI105">
        <f>+SUMIFS(AI5:AI101,AE5:AE101,$AH$105)</f>
        <v/>
      </c>
      <c r="AO105" t="s">
        <v>140</v>
      </c>
      <c r="AP105">
        <f>+SUMIFS(AP5:AP101,AE5:AE101,$AH$105)</f>
        <v/>
      </c>
      <c r="AV105" t="s">
        <v>140</v>
      </c>
      <c r="AW105">
        <f>+SUMIFS(AW5:AW101,AE5:AE101,$AH$105)</f>
        <v/>
      </c>
    </row>
  </sheetData>
  <autoFilter ref="AF2:BB101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06">
    <mergeCell ref="BF37:BG37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  <mergeCell ref="BF25:BG25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13:BG13"/>
    <mergeCell ref="BV3:BW3"/>
    <mergeCell ref="BX3:BY3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H2:BM2"/>
    <mergeCell ref="BN2:BS2"/>
    <mergeCell ref="BT2:BY2"/>
    <mergeCell ref="BH3:BI3"/>
    <mergeCell ref="BJ3:BK3"/>
    <mergeCell ref="BL3:BM3"/>
    <mergeCell ref="BN3:BO3"/>
    <mergeCell ref="BP3:BQ3"/>
    <mergeCell ref="BR3:BS3"/>
    <mergeCell ref="BT3:BU3"/>
    <mergeCell ref="AH2:AN2"/>
    <mergeCell ref="AO2:AU2"/>
    <mergeCell ref="AV2:BB2"/>
    <mergeCell ref="AH3:AJ3"/>
    <mergeCell ref="AK3:AL3"/>
    <mergeCell ref="AM3:AN3"/>
    <mergeCell ref="AO3:AQ3"/>
    <mergeCell ref="AR3:AS3"/>
    <mergeCell ref="AT3:AU3"/>
    <mergeCell ref="AV3:AX3"/>
    <mergeCell ref="AY3:AZ3"/>
    <mergeCell ref="BA3:BB3"/>
    <mergeCell ref="J2:P2"/>
    <mergeCell ref="Q2:W2"/>
    <mergeCell ref="X2:AD2"/>
    <mergeCell ref="J3:L3"/>
    <mergeCell ref="M3:N3"/>
    <mergeCell ref="O3:P3"/>
    <mergeCell ref="Q3:S3"/>
    <mergeCell ref="T3:U3"/>
    <mergeCell ref="V3:W3"/>
    <mergeCell ref="X3:Z3"/>
    <mergeCell ref="AA3:AB3"/>
    <mergeCell ref="AC3:AD3"/>
    <mergeCell ref="J16:P16"/>
    <mergeCell ref="Q16:W16"/>
    <mergeCell ref="X16:AD16"/>
    <mergeCell ref="V17:W17"/>
    <mergeCell ref="X17:Z17"/>
    <mergeCell ref="AA17:AB17"/>
    <mergeCell ref="AC17:AD17"/>
    <mergeCell ref="J22:P22"/>
    <mergeCell ref="Q22:W22"/>
    <mergeCell ref="X22:AD22"/>
    <mergeCell ref="J17:L17"/>
    <mergeCell ref="M17:N17"/>
    <mergeCell ref="O17:P17"/>
    <mergeCell ref="Q17:S17"/>
    <mergeCell ref="T17:U17"/>
    <mergeCell ref="X23:Z23"/>
    <mergeCell ref="AA23:AB23"/>
    <mergeCell ref="AC23:AD23"/>
    <mergeCell ref="J36:P36"/>
    <mergeCell ref="Q36:W36"/>
    <mergeCell ref="X36:AD36"/>
    <mergeCell ref="J23:L23"/>
    <mergeCell ref="M23:N23"/>
    <mergeCell ref="O23:P23"/>
    <mergeCell ref="Q23:S23"/>
    <mergeCell ref="T23:U23"/>
    <mergeCell ref="V23:W23"/>
    <mergeCell ref="X37:Z37"/>
    <mergeCell ref="AA37:AB37"/>
    <mergeCell ref="AC37:AD37"/>
    <mergeCell ref="J37:L37"/>
    <mergeCell ref="M37:N37"/>
    <mergeCell ref="O37:P37"/>
    <mergeCell ref="Q37:S37"/>
    <mergeCell ref="T37:U37"/>
    <mergeCell ref="V37:W37"/>
  </mergeCells>
  <conditionalFormatting sqref="AH5:BB101">
    <cfRule dxfId="1" operator="equal" priority="2" type="cellIs">
      <formula>"Sin datos"</formula>
    </cfRule>
  </conditionalFormatting>
  <conditionalFormatting sqref="AI5:AI101 AP5:AP101 AW5:AW101">
    <cfRule dxfId="0" operator="notEqual" priority="1" type="cellIs">
      <formula>"Sin cambios"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 codeName="Hoja7">
    <outlinePr summaryBelow="1" summaryRight="1"/>
    <pageSetUpPr/>
  </sheetPr>
  <dimension ref="A2:J45"/>
  <sheetViews>
    <sheetView workbookViewId="0">
      <selection activeCell="N7" sqref="N7"/>
    </sheetView>
  </sheetViews>
  <sheetFormatPr baseColWidth="10" defaultRowHeight="15" outlineLevelCol="0"/>
  <cols>
    <col bestFit="1" customWidth="1" max="1" min="1" style="172" width="3.28515625"/>
    <col customWidth="1" max="2" min="2" style="172" width="11.42578125"/>
    <col customWidth="1" max="3" min="3" style="172" width="21.42578125"/>
    <col bestFit="1" customWidth="1" max="5" min="5" style="172" width="13.140625"/>
    <col bestFit="1" customWidth="1" max="6" min="6" style="172" width="18"/>
    <col bestFit="1" customWidth="1" max="7" min="7" style="172" width="14.5703125"/>
    <col bestFit="1" customWidth="1" max="8" min="8" style="172" width="19.42578125"/>
    <col bestFit="1" customWidth="1" max="9" min="9" style="172" width="14.5703125"/>
    <col bestFit="1" customWidth="1" max="10" min="10" style="172" width="19.42578125"/>
  </cols>
  <sheetData>
    <row customHeight="1" ht="15.75" r="1" s="172" spans="1:10" thickBot="1"/>
    <row customHeight="1" ht="29.25" r="2" s="172" spans="1:10" thickBot="1">
      <c r="C2" s="41" t="s">
        <v>135</v>
      </c>
      <c r="D2" s="42" t="s">
        <v>207</v>
      </c>
      <c r="E2" s="42" t="s">
        <v>208</v>
      </c>
      <c r="F2" s="42" t="s">
        <v>209</v>
      </c>
      <c r="G2" s="43" t="s">
        <v>210</v>
      </c>
      <c r="H2" s="43" t="s">
        <v>211</v>
      </c>
      <c r="I2" s="43" t="s">
        <v>212</v>
      </c>
      <c r="J2" s="44" t="s">
        <v>213</v>
      </c>
    </row>
    <row r="3" spans="1:10">
      <c r="A3" t="s">
        <v>214</v>
      </c>
      <c r="C3" s="46" t="s">
        <v>31</v>
      </c>
      <c r="D3" s="47" t="s">
        <v>214</v>
      </c>
      <c r="E3" s="56" t="n">
        <v>6</v>
      </c>
      <c r="F3" s="58" t="s">
        <v>215</v>
      </c>
      <c r="G3" s="47" t="n"/>
      <c r="H3" s="47" t="n"/>
      <c r="I3" s="47" t="n"/>
      <c r="J3" s="49" t="n"/>
    </row>
    <row r="4" spans="1:10">
      <c r="A4" t="s">
        <v>216</v>
      </c>
      <c r="C4" s="33" t="s">
        <v>31</v>
      </c>
      <c r="D4" s="14" t="s">
        <v>216</v>
      </c>
      <c r="E4" s="60" t="n"/>
      <c r="F4" s="61" t="n"/>
      <c r="G4" s="1" t="n"/>
      <c r="H4" s="1" t="n"/>
      <c r="I4" s="1" t="n"/>
      <c r="J4" s="35" t="n"/>
    </row>
    <row r="5" spans="1:10">
      <c r="A5" t="s">
        <v>217</v>
      </c>
      <c r="C5" s="33" t="s">
        <v>31</v>
      </c>
      <c r="D5" s="14" t="s">
        <v>217</v>
      </c>
      <c r="E5" s="60" t="n"/>
      <c r="F5" s="61" t="n"/>
      <c r="G5" s="1" t="n"/>
      <c r="H5" s="1" t="n"/>
      <c r="I5" s="1" t="n"/>
      <c r="J5" s="35" t="n"/>
    </row>
    <row customHeight="1" ht="15.75" r="6" s="172" spans="1:10" thickBot="1">
      <c r="A6" t="s">
        <v>218</v>
      </c>
      <c r="C6" s="38" t="s">
        <v>31</v>
      </c>
      <c r="D6" s="39" t="s">
        <v>218</v>
      </c>
      <c r="E6" s="57" t="n"/>
      <c r="F6" s="59" t="n"/>
      <c r="G6" s="50" t="n"/>
      <c r="H6" s="50" t="n"/>
      <c r="I6" s="50" t="n"/>
      <c r="J6" s="51" t="n"/>
    </row>
    <row r="7" spans="1:10">
      <c r="C7" s="46" t="s">
        <v>33</v>
      </c>
      <c r="D7" s="47" t="s">
        <v>214</v>
      </c>
      <c r="E7" s="47" t="n">
        <v>5</v>
      </c>
      <c r="F7" s="48" t="s">
        <v>215</v>
      </c>
      <c r="G7" s="47" t="n"/>
      <c r="H7" s="47" t="n"/>
      <c r="I7" s="47" t="n"/>
      <c r="J7" s="49" t="n"/>
    </row>
    <row r="8" spans="1:10">
      <c r="C8" s="33" t="s">
        <v>33</v>
      </c>
      <c r="D8" s="14" t="s">
        <v>216</v>
      </c>
      <c r="E8" s="14" t="n"/>
      <c r="F8" s="14" t="n"/>
      <c r="G8" s="14" t="n"/>
      <c r="H8" s="14" t="n"/>
      <c r="I8" s="14" t="n"/>
      <c r="J8" s="34" t="n"/>
    </row>
    <row r="9" spans="1:10">
      <c r="C9" s="33" t="s">
        <v>33</v>
      </c>
      <c r="D9" s="14" t="s">
        <v>217</v>
      </c>
      <c r="E9" s="14" t="n"/>
      <c r="F9" s="14" t="n"/>
      <c r="G9" s="14" t="n"/>
      <c r="H9" s="14" t="n"/>
      <c r="I9" s="14" t="n"/>
      <c r="J9" s="34" t="n"/>
    </row>
    <row customHeight="1" ht="15.75" r="10" s="172" spans="1:10" thickBot="1">
      <c r="C10" s="38" t="s">
        <v>33</v>
      </c>
      <c r="D10" s="39" t="s">
        <v>218</v>
      </c>
      <c r="E10" s="39" t="n"/>
      <c r="F10" s="39" t="n"/>
      <c r="G10" s="39" t="n"/>
      <c r="H10" s="39" t="n"/>
      <c r="I10" s="39" t="n"/>
      <c r="J10" s="40" t="n"/>
    </row>
    <row r="11" spans="1:10">
      <c r="C11" s="46" t="s">
        <v>26</v>
      </c>
      <c r="D11" s="47" t="s">
        <v>214</v>
      </c>
      <c r="E11" s="47" t="n">
        <v>3</v>
      </c>
      <c r="F11" s="47" t="n"/>
      <c r="G11" s="47" t="n"/>
      <c r="H11" s="47" t="n"/>
      <c r="I11" s="47" t="n"/>
      <c r="J11" s="49" t="n"/>
    </row>
    <row r="12" spans="1:10">
      <c r="C12" s="33" t="s">
        <v>26</v>
      </c>
      <c r="D12" s="14" t="s">
        <v>216</v>
      </c>
      <c r="E12" s="14" t="n">
        <v>3</v>
      </c>
      <c r="F12" s="14" t="n">
        <v>6</v>
      </c>
      <c r="G12" s="14" t="n"/>
      <c r="H12" s="14" t="n"/>
      <c r="I12" s="14" t="n"/>
      <c r="J12" s="34" t="n"/>
    </row>
    <row r="13" spans="1:10">
      <c r="C13" s="33" t="s">
        <v>26</v>
      </c>
      <c r="D13" s="14" t="s">
        <v>217</v>
      </c>
      <c r="E13" s="14" t="n"/>
      <c r="F13" s="14" t="n"/>
      <c r="G13" s="14" t="n"/>
      <c r="H13" s="14" t="n"/>
      <c r="I13" s="14" t="n"/>
      <c r="J13" s="34" t="n"/>
    </row>
    <row customHeight="1" ht="15.75" r="14" s="172" spans="1:10" thickBot="1">
      <c r="C14" s="38" t="s">
        <v>26</v>
      </c>
      <c r="D14" s="39" t="s">
        <v>218</v>
      </c>
      <c r="E14" s="39" t="n"/>
      <c r="F14" s="39" t="n"/>
      <c r="G14" s="39" t="n"/>
      <c r="H14" s="39" t="n"/>
      <c r="I14" s="39" t="n"/>
      <c r="J14" s="40" t="n"/>
    </row>
    <row r="15" spans="1:10">
      <c r="C15" s="46" t="s">
        <v>36</v>
      </c>
      <c r="D15" s="47" t="s">
        <v>214</v>
      </c>
      <c r="E15" s="47" t="n">
        <v>3</v>
      </c>
      <c r="F15" s="47" t="n">
        <v>6</v>
      </c>
      <c r="G15" s="47" t="n"/>
      <c r="H15" s="47" t="n"/>
      <c r="I15" s="47" t="n"/>
      <c r="J15" s="49" t="n"/>
    </row>
    <row r="16" spans="1:10">
      <c r="C16" s="33" t="s">
        <v>36</v>
      </c>
      <c r="D16" s="14" t="s">
        <v>216</v>
      </c>
      <c r="E16" s="14" t="n"/>
      <c r="F16" s="14" t="n"/>
      <c r="G16" s="14" t="n"/>
      <c r="H16" s="14" t="n"/>
      <c r="I16" s="14" t="n"/>
      <c r="J16" s="34" t="n"/>
    </row>
    <row r="17" spans="1:10">
      <c r="C17" s="33" t="s">
        <v>36</v>
      </c>
      <c r="D17" s="14" t="s">
        <v>217</v>
      </c>
      <c r="E17" s="14" t="n"/>
      <c r="F17" s="14" t="n"/>
      <c r="G17" s="14" t="n"/>
      <c r="H17" s="14" t="n"/>
      <c r="I17" s="14" t="n"/>
      <c r="J17" s="34" t="n"/>
    </row>
    <row customHeight="1" ht="15.75" r="18" s="172" spans="1:10" thickBot="1">
      <c r="C18" s="38" t="s">
        <v>36</v>
      </c>
      <c r="D18" s="39" t="s">
        <v>218</v>
      </c>
      <c r="E18" s="39" t="n"/>
      <c r="F18" s="39" t="n"/>
      <c r="G18" s="39" t="n"/>
      <c r="H18" s="39" t="n"/>
      <c r="I18" s="39" t="n"/>
      <c r="J18" s="40" t="n"/>
    </row>
    <row r="19" spans="1:10">
      <c r="C19" s="52" t="s">
        <v>45</v>
      </c>
      <c r="D19" s="53" t="s">
        <v>214</v>
      </c>
      <c r="E19" s="47" t="n"/>
      <c r="F19" s="47" t="n"/>
      <c r="G19" s="47" t="n"/>
      <c r="H19" s="47" t="n"/>
      <c r="I19" s="47" t="n"/>
      <c r="J19" s="49" t="n"/>
    </row>
    <row r="20" spans="1:10">
      <c r="C20" s="36" t="s">
        <v>50</v>
      </c>
      <c r="D20" s="31" t="s">
        <v>216</v>
      </c>
      <c r="E20" s="14" t="n"/>
      <c r="F20" s="14" t="n"/>
      <c r="G20" s="14" t="n"/>
      <c r="H20" s="14" t="n"/>
      <c r="I20" s="14" t="n"/>
      <c r="J20" s="34" t="n"/>
    </row>
    <row r="21" spans="1:10">
      <c r="C21" s="36" t="s">
        <v>72</v>
      </c>
      <c r="D21" s="31" t="n"/>
      <c r="E21" s="14" t="n"/>
      <c r="F21" s="14" t="n"/>
      <c r="G21" s="14" t="n"/>
      <c r="H21" s="14" t="n"/>
      <c r="I21" s="14" t="n"/>
      <c r="J21" s="34" t="n"/>
    </row>
    <row customHeight="1" ht="15.75" r="22" s="172" spans="1:10" thickBot="1">
      <c r="C22" s="54" t="s">
        <v>74</v>
      </c>
      <c r="D22" s="55" t="n"/>
      <c r="E22" s="39" t="n"/>
      <c r="F22" s="39" t="n"/>
      <c r="G22" s="39" t="n"/>
      <c r="H22" s="39" t="n"/>
      <c r="I22" s="39" t="n"/>
      <c r="J22" s="40" t="n"/>
    </row>
    <row r="23" spans="1:10">
      <c r="C23" s="46" t="s">
        <v>39</v>
      </c>
      <c r="D23" s="47" t="s">
        <v>214</v>
      </c>
      <c r="E23" s="47" t="n"/>
      <c r="F23" s="47" t="n"/>
      <c r="G23" s="47" t="n"/>
      <c r="H23" s="47" t="n"/>
      <c r="I23" s="47" t="n"/>
      <c r="J23" s="49" t="n"/>
    </row>
    <row customHeight="1" ht="15.75" r="24" s="172" spans="1:10" thickBot="1">
      <c r="C24" s="38" t="s">
        <v>39</v>
      </c>
      <c r="D24" s="39" t="s">
        <v>216</v>
      </c>
      <c r="E24" s="39" t="n"/>
      <c r="F24" s="39" t="n"/>
      <c r="G24" s="39" t="n"/>
      <c r="H24" s="39" t="n"/>
      <c r="I24" s="39" t="n"/>
      <c r="J24" s="40" t="n"/>
    </row>
    <row r="25" spans="1:10">
      <c r="C25" s="46" t="s">
        <v>32</v>
      </c>
      <c r="D25" s="47" t="s">
        <v>214</v>
      </c>
      <c r="E25" s="47" t="n"/>
      <c r="F25" s="47" t="n"/>
      <c r="G25" s="47" t="n"/>
      <c r="H25" s="47" t="n"/>
      <c r="I25" s="47" t="n"/>
      <c r="J25" s="49" t="n"/>
    </row>
    <row r="26" spans="1:10">
      <c r="C26" s="33" t="s">
        <v>32</v>
      </c>
      <c r="D26" s="14" t="s">
        <v>216</v>
      </c>
      <c r="E26" s="14" t="n"/>
      <c r="F26" s="14" t="n"/>
      <c r="G26" s="14" t="n"/>
      <c r="H26" s="14" t="n"/>
      <c r="I26" s="14" t="n"/>
      <c r="J26" s="34" t="n"/>
    </row>
    <row r="27" spans="1:10">
      <c r="C27" s="33" t="s">
        <v>32</v>
      </c>
      <c r="D27" s="14" t="s">
        <v>217</v>
      </c>
      <c r="E27" s="14" t="n"/>
      <c r="F27" s="14" t="n"/>
      <c r="G27" s="14" t="n"/>
      <c r="H27" s="14" t="n"/>
      <c r="I27" s="14" t="n"/>
      <c r="J27" s="34" t="n"/>
    </row>
    <row customHeight="1" ht="15.75" r="28" s="172" spans="1:10" thickBot="1">
      <c r="C28" s="38" t="s">
        <v>32</v>
      </c>
      <c r="D28" s="39" t="s">
        <v>218</v>
      </c>
      <c r="E28" s="39" t="n"/>
      <c r="F28" s="39" t="n"/>
      <c r="G28" s="39" t="n"/>
      <c r="H28" s="39" t="n"/>
      <c r="I28" s="39" t="n"/>
      <c r="J28" s="40" t="n"/>
    </row>
    <row r="29" spans="1:10">
      <c r="C29" s="46" t="s">
        <v>34</v>
      </c>
      <c r="D29" s="47" t="s">
        <v>214</v>
      </c>
      <c r="E29" s="47" t="n"/>
      <c r="F29" s="47" t="n"/>
      <c r="G29" s="47" t="n"/>
      <c r="H29" s="47" t="n"/>
      <c r="I29" s="47" t="n"/>
      <c r="J29" s="49" t="n"/>
    </row>
    <row r="30" spans="1:10">
      <c r="C30" s="33" t="s">
        <v>34</v>
      </c>
      <c r="D30" s="14" t="s">
        <v>216</v>
      </c>
      <c r="E30" s="14" t="n"/>
      <c r="F30" s="14" t="n"/>
      <c r="G30" s="14" t="n"/>
      <c r="H30" s="14" t="n"/>
      <c r="I30" s="14" t="n"/>
      <c r="J30" s="34" t="n"/>
    </row>
    <row r="31" spans="1:10">
      <c r="C31" s="33" t="s">
        <v>34</v>
      </c>
      <c r="D31" s="14" t="s">
        <v>217</v>
      </c>
      <c r="E31" s="14" t="n"/>
      <c r="F31" s="14" t="n"/>
      <c r="G31" s="14" t="n"/>
      <c r="H31" s="14" t="n"/>
      <c r="I31" s="14" t="n"/>
      <c r="J31" s="34" t="n"/>
    </row>
    <row customHeight="1" ht="15.75" r="32" s="172" spans="1:10" thickBot="1">
      <c r="C32" s="38" t="s">
        <v>34</v>
      </c>
      <c r="D32" s="39" t="s">
        <v>218</v>
      </c>
      <c r="E32" s="39" t="n"/>
      <c r="F32" s="39" t="n"/>
      <c r="G32" s="39" t="n"/>
      <c r="H32" s="39" t="n"/>
      <c r="I32" s="39" t="n"/>
      <c r="J32" s="40" t="n"/>
    </row>
    <row r="33" spans="1:10">
      <c r="C33" s="46" t="s">
        <v>38</v>
      </c>
      <c r="D33" s="47" t="s">
        <v>214</v>
      </c>
      <c r="E33" s="47" t="n"/>
      <c r="F33" s="47" t="n"/>
      <c r="G33" s="47" t="n"/>
      <c r="H33" s="47" t="n"/>
      <c r="I33" s="47" t="n"/>
      <c r="J33" s="49" t="n"/>
    </row>
    <row customHeight="1" ht="15.75" r="34" s="172" spans="1:10" thickBot="1">
      <c r="C34" s="38" t="s">
        <v>38</v>
      </c>
      <c r="D34" s="39" t="s">
        <v>216</v>
      </c>
      <c r="E34" s="39" t="n"/>
      <c r="F34" s="39" t="n"/>
      <c r="G34" s="39" t="n"/>
      <c r="H34" s="39" t="n"/>
      <c r="I34" s="39" t="n"/>
      <c r="J34" s="40" t="n"/>
    </row>
    <row r="35" spans="1:10">
      <c r="C35" s="46" t="s">
        <v>37</v>
      </c>
      <c r="D35" s="47" t="s">
        <v>214</v>
      </c>
      <c r="E35" s="47" t="n"/>
      <c r="F35" s="47" t="n"/>
      <c r="G35" s="47" t="n"/>
      <c r="H35" s="47" t="n"/>
      <c r="I35" s="47" t="n"/>
      <c r="J35" s="49" t="n"/>
    </row>
    <row r="36" spans="1:10">
      <c r="C36" s="33" t="s">
        <v>37</v>
      </c>
      <c r="D36" s="14" t="s">
        <v>216</v>
      </c>
      <c r="E36" s="14" t="n"/>
      <c r="F36" s="14" t="n"/>
      <c r="G36" s="14" t="n"/>
      <c r="H36" s="14" t="n"/>
      <c r="I36" s="14" t="n"/>
      <c r="J36" s="34" t="n"/>
    </row>
    <row r="37" spans="1:10">
      <c r="C37" s="33" t="s">
        <v>37</v>
      </c>
      <c r="D37" s="14" t="s">
        <v>217</v>
      </c>
      <c r="E37" s="14" t="n"/>
      <c r="F37" s="14" t="n"/>
      <c r="G37" s="14" t="n"/>
      <c r="H37" s="14" t="n"/>
      <c r="I37" s="14" t="n"/>
      <c r="J37" s="34" t="n"/>
    </row>
    <row customHeight="1" ht="15.75" r="38" s="172" spans="1:10" thickBot="1">
      <c r="C38" s="38" t="s">
        <v>37</v>
      </c>
      <c r="D38" s="39" t="s">
        <v>218</v>
      </c>
      <c r="E38" s="39" t="n"/>
      <c r="F38" s="39" t="n"/>
      <c r="G38" s="39" t="n"/>
      <c r="H38" s="39" t="n"/>
      <c r="I38" s="39" t="n"/>
      <c r="J38" s="40" t="n"/>
    </row>
    <row r="39" spans="1:10">
      <c r="C39" s="37" t="n"/>
      <c r="D39" s="32" t="n"/>
      <c r="E39" s="32" t="n"/>
      <c r="F39" s="32" t="n"/>
      <c r="G39" s="32" t="n"/>
      <c r="H39" s="32" t="n"/>
      <c r="I39" s="32" t="n"/>
      <c r="J39" s="45" t="n"/>
    </row>
    <row r="40" spans="1:10">
      <c r="C40" s="33" t="n"/>
      <c r="D40" s="14" t="n"/>
      <c r="E40" s="14" t="n"/>
      <c r="F40" s="14" t="n"/>
      <c r="G40" s="14" t="n"/>
      <c r="H40" s="14" t="n"/>
      <c r="I40" s="14" t="n"/>
      <c r="J40" s="34" t="n"/>
    </row>
    <row r="41" spans="1:10">
      <c r="C41" s="33" t="n"/>
      <c r="D41" s="14" t="n"/>
      <c r="E41" s="14" t="n"/>
      <c r="F41" s="14" t="n"/>
      <c r="G41" s="14" t="n"/>
      <c r="H41" s="14" t="n"/>
      <c r="I41" s="14" t="n"/>
      <c r="J41" s="34" t="n"/>
    </row>
    <row r="42" spans="1:10">
      <c r="C42" s="33" t="n"/>
      <c r="D42" s="14" t="n"/>
      <c r="E42" s="14" t="n"/>
      <c r="F42" s="14" t="n"/>
      <c r="G42" s="14" t="n"/>
      <c r="H42" s="14" t="n"/>
      <c r="I42" s="14" t="n"/>
      <c r="J42" s="34" t="n"/>
    </row>
    <row r="43" spans="1:10">
      <c r="C43" s="33" t="n"/>
      <c r="D43" s="14" t="n"/>
      <c r="E43" s="14" t="n"/>
      <c r="F43" s="14" t="n"/>
      <c r="G43" s="14" t="n"/>
      <c r="H43" s="14" t="n"/>
      <c r="I43" s="14" t="n"/>
      <c r="J43" s="34" t="n"/>
    </row>
    <row r="44" spans="1:10">
      <c r="C44" s="33" t="n"/>
      <c r="D44" s="14" t="n"/>
      <c r="E44" s="14" t="n"/>
      <c r="F44" s="14" t="n"/>
      <c r="G44" s="14" t="n"/>
      <c r="H44" s="14" t="n"/>
      <c r="I44" s="14" t="n"/>
      <c r="J44" s="34" t="n"/>
    </row>
    <row customHeight="1" ht="15.75" r="45" s="172" spans="1:10" thickBot="1">
      <c r="C45" s="38" t="n"/>
      <c r="D45" s="39" t="n"/>
      <c r="E45" s="39" t="n"/>
      <c r="F45" s="39" t="n"/>
      <c r="G45" s="39" t="n"/>
      <c r="H45" s="39" t="n"/>
      <c r="I45" s="39" t="n"/>
      <c r="J45" s="40" t="n"/>
    </row>
  </sheetData>
  <dataValidations count="2">
    <dataValidation allowBlank="0" showErrorMessage="1" showInputMessage="1" sqref="D3:D45" type="list">
      <formula1>$A$3:$A$6</formula1>
    </dataValidation>
    <dataValidation allowBlank="0" showErrorMessage="1" showInputMessage="1" sqref="C3:C45" type="list">
      <formula1>#REF!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2018-11-14T15:26:49Z</dcterms:modified>
  <cp:lastModifiedBy>Orbis Data</cp:lastModifiedBy>
</cp:coreProperties>
</file>