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rbis Data\Desktop\RPA\OMS\Plantilla\"/>
    </mc:Choice>
  </mc:AlternateContent>
  <xr:revisionPtr revIDLastSave="0" documentId="13_ncr:1_{021EF3C5-1DF4-4ADA-B367-2DE313790007}" xr6:coauthVersionLast="38" xr6:coauthVersionMax="38" xr10:uidLastSave="{00000000-0000-0000-0000-000000000000}"/>
  <bookViews>
    <workbookView xWindow="0" yWindow="0" windowWidth="23970" windowHeight="10050" tabRatio="800" xr2:uid="{00000000-000D-0000-FFFF-FFFF00000000}"/>
  </bookViews>
  <sheets>
    <sheet name="Análisis" sheetId="1" r:id="rId1"/>
    <sheet name="Resumen" sheetId="3" r:id="rId2"/>
    <sheet name="4 bandas" sheetId="4" state="hidden" r:id="rId3"/>
  </sheets>
  <definedNames>
    <definedName name="_xlnm._FilterDatabase" localSheetId="0" hidden="1">Análisis!$AQ$4:$AR$97</definedName>
    <definedName name="_xlnm._FilterDatabase" localSheetId="1" hidden="1">Resumen!$AF$2:$BB$101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B101" i="3" l="1"/>
  <c r="BA101" i="3"/>
  <c r="AZ101" i="3"/>
  <c r="AY101" i="3"/>
  <c r="AX101" i="3"/>
  <c r="AW101" i="3"/>
  <c r="AV101" i="3"/>
  <c r="AU101" i="3"/>
  <c r="AT101" i="3"/>
  <c r="AS101" i="3"/>
  <c r="AR101" i="3"/>
  <c r="AQ101" i="3"/>
  <c r="AP101" i="3"/>
  <c r="AO101" i="3"/>
  <c r="AN101" i="3"/>
  <c r="AM101" i="3"/>
  <c r="AL101" i="3"/>
  <c r="AK101" i="3"/>
  <c r="AJ101" i="3"/>
  <c r="AI101" i="3"/>
  <c r="AH101" i="3"/>
  <c r="AE101" i="3"/>
  <c r="BB100" i="3"/>
  <c r="BA100" i="3"/>
  <c r="AZ100" i="3"/>
  <c r="AY100" i="3"/>
  <c r="AX100" i="3"/>
  <c r="AW100" i="3"/>
  <c r="AV100" i="3"/>
  <c r="AU100" i="3"/>
  <c r="AT100" i="3"/>
  <c r="AS100" i="3"/>
  <c r="AR100" i="3"/>
  <c r="AQ100" i="3"/>
  <c r="AP100" i="3"/>
  <c r="AO100" i="3"/>
  <c r="AN100" i="3"/>
  <c r="AM100" i="3"/>
  <c r="AL100" i="3"/>
  <c r="AK100" i="3"/>
  <c r="AJ100" i="3"/>
  <c r="AI100" i="3"/>
  <c r="AH100" i="3"/>
  <c r="AE100" i="3"/>
  <c r="BB99" i="3"/>
  <c r="BA99" i="3"/>
  <c r="AZ99" i="3"/>
  <c r="AY99" i="3"/>
  <c r="AX99" i="3"/>
  <c r="AW99" i="3"/>
  <c r="AV99" i="3"/>
  <c r="AU99" i="3"/>
  <c r="AT99" i="3"/>
  <c r="AS99" i="3"/>
  <c r="AR99" i="3"/>
  <c r="AQ99" i="3"/>
  <c r="AP99" i="3"/>
  <c r="AO99" i="3"/>
  <c r="AN99" i="3"/>
  <c r="AM99" i="3"/>
  <c r="AL99" i="3"/>
  <c r="AK99" i="3"/>
  <c r="AJ99" i="3"/>
  <c r="AI99" i="3"/>
  <c r="AH99" i="3"/>
  <c r="AE99" i="3"/>
  <c r="BB98" i="3"/>
  <c r="BA98" i="3"/>
  <c r="AZ98" i="3"/>
  <c r="AY98" i="3"/>
  <c r="AX98" i="3"/>
  <c r="AW98" i="3"/>
  <c r="AV98" i="3"/>
  <c r="AU98" i="3"/>
  <c r="AT98" i="3"/>
  <c r="AS98" i="3"/>
  <c r="AR98" i="3"/>
  <c r="AQ98" i="3"/>
  <c r="AP98" i="3"/>
  <c r="AO98" i="3"/>
  <c r="AN98" i="3"/>
  <c r="AM98" i="3"/>
  <c r="AL98" i="3"/>
  <c r="AK98" i="3"/>
  <c r="AJ98" i="3"/>
  <c r="AI98" i="3"/>
  <c r="AH98" i="3"/>
  <c r="AE98" i="3"/>
  <c r="BB97" i="3"/>
  <c r="BA97" i="3"/>
  <c r="AZ97" i="3"/>
  <c r="AY97" i="3"/>
  <c r="AX97" i="3"/>
  <c r="AW97" i="3"/>
  <c r="AV97" i="3"/>
  <c r="AU97" i="3"/>
  <c r="AT97" i="3"/>
  <c r="AS97" i="3"/>
  <c r="AR97" i="3"/>
  <c r="AQ97" i="3"/>
  <c r="AP97" i="3"/>
  <c r="AO97" i="3"/>
  <c r="AN97" i="3"/>
  <c r="AM97" i="3"/>
  <c r="AL97" i="3"/>
  <c r="AK97" i="3"/>
  <c r="AJ97" i="3"/>
  <c r="AI97" i="3"/>
  <c r="AH97" i="3"/>
  <c r="AE97" i="3"/>
  <c r="BB96" i="3"/>
  <c r="BA96" i="3"/>
  <c r="AZ96" i="3"/>
  <c r="AY96" i="3"/>
  <c r="AX96" i="3"/>
  <c r="AW96" i="3"/>
  <c r="AV96" i="3"/>
  <c r="AU96" i="3"/>
  <c r="AT96" i="3"/>
  <c r="AS96" i="3"/>
  <c r="AR96" i="3"/>
  <c r="AQ96" i="3"/>
  <c r="AP96" i="3"/>
  <c r="AO96" i="3"/>
  <c r="AN96" i="3"/>
  <c r="AM96" i="3"/>
  <c r="AL96" i="3"/>
  <c r="AK96" i="3"/>
  <c r="AJ96" i="3"/>
  <c r="AI96" i="3"/>
  <c r="AH96" i="3"/>
  <c r="AE96" i="3"/>
  <c r="BB95" i="3"/>
  <c r="BA95" i="3"/>
  <c r="AZ95" i="3"/>
  <c r="AY95" i="3"/>
  <c r="AX95" i="3"/>
  <c r="AW95" i="3"/>
  <c r="AV95" i="3"/>
  <c r="AU95" i="3"/>
  <c r="AT95" i="3"/>
  <c r="AS95" i="3"/>
  <c r="AR95" i="3"/>
  <c r="AQ95" i="3"/>
  <c r="AP95" i="3"/>
  <c r="AO95" i="3"/>
  <c r="AN95" i="3"/>
  <c r="AM95" i="3"/>
  <c r="AL95" i="3"/>
  <c r="AK95" i="3"/>
  <c r="AJ95" i="3"/>
  <c r="AI95" i="3"/>
  <c r="AH95" i="3"/>
  <c r="AE95" i="3"/>
  <c r="F95" i="3"/>
  <c r="E95" i="3"/>
  <c r="D95" i="3"/>
  <c r="BB94" i="3"/>
  <c r="BA94" i="3"/>
  <c r="AZ94" i="3"/>
  <c r="AY94" i="3"/>
  <c r="AX94" i="3"/>
  <c r="AW94" i="3"/>
  <c r="AV94" i="3"/>
  <c r="AU94" i="3"/>
  <c r="AT94" i="3"/>
  <c r="AS94" i="3"/>
  <c r="AR94" i="3"/>
  <c r="AQ94" i="3"/>
  <c r="AP94" i="3"/>
  <c r="AO94" i="3"/>
  <c r="AN94" i="3"/>
  <c r="AM94" i="3"/>
  <c r="AL94" i="3"/>
  <c r="AK94" i="3"/>
  <c r="AJ94" i="3"/>
  <c r="AI94" i="3"/>
  <c r="AH94" i="3"/>
  <c r="AE94" i="3"/>
  <c r="F94" i="3"/>
  <c r="E94" i="3"/>
  <c r="D94" i="3"/>
  <c r="BB93" i="3"/>
  <c r="BA93" i="3"/>
  <c r="AZ93" i="3"/>
  <c r="AY93" i="3"/>
  <c r="AX93" i="3"/>
  <c r="AW93" i="3"/>
  <c r="AV93" i="3"/>
  <c r="AU93" i="3"/>
  <c r="AT93" i="3"/>
  <c r="AS93" i="3"/>
  <c r="AR93" i="3"/>
  <c r="AQ93" i="3"/>
  <c r="AP93" i="3"/>
  <c r="AO93" i="3"/>
  <c r="AN93" i="3"/>
  <c r="AM93" i="3"/>
  <c r="AL93" i="3"/>
  <c r="AK93" i="3"/>
  <c r="AJ93" i="3"/>
  <c r="AI93" i="3"/>
  <c r="AH93" i="3"/>
  <c r="AE93" i="3"/>
  <c r="F93" i="3"/>
  <c r="E93" i="3"/>
  <c r="D93" i="3"/>
  <c r="BB92" i="3"/>
  <c r="BA92" i="3"/>
  <c r="AZ92" i="3"/>
  <c r="AY92" i="3"/>
  <c r="AX92" i="3"/>
  <c r="AW92" i="3"/>
  <c r="AV92" i="3"/>
  <c r="AU92" i="3"/>
  <c r="AT92" i="3"/>
  <c r="AS92" i="3"/>
  <c r="AR92" i="3"/>
  <c r="AQ92" i="3"/>
  <c r="AP92" i="3"/>
  <c r="AO92" i="3"/>
  <c r="AN92" i="3"/>
  <c r="AM92" i="3"/>
  <c r="AL92" i="3"/>
  <c r="AK92" i="3"/>
  <c r="AJ92" i="3"/>
  <c r="AI92" i="3"/>
  <c r="AH92" i="3"/>
  <c r="AE92" i="3"/>
  <c r="F92" i="3"/>
  <c r="E92" i="3"/>
  <c r="D92" i="3"/>
  <c r="BB91" i="3"/>
  <c r="BA91" i="3"/>
  <c r="AZ91" i="3"/>
  <c r="AY91" i="3"/>
  <c r="AX91" i="3"/>
  <c r="AW91" i="3"/>
  <c r="AV91" i="3"/>
  <c r="AU91" i="3"/>
  <c r="AT91" i="3"/>
  <c r="AS91" i="3"/>
  <c r="AR91" i="3"/>
  <c r="AQ91" i="3"/>
  <c r="AP91" i="3"/>
  <c r="AO91" i="3"/>
  <c r="AN91" i="3"/>
  <c r="AM91" i="3"/>
  <c r="AL91" i="3"/>
  <c r="AK91" i="3"/>
  <c r="AJ91" i="3"/>
  <c r="AI91" i="3"/>
  <c r="AH91" i="3"/>
  <c r="AE91" i="3"/>
  <c r="F91" i="3"/>
  <c r="E91" i="3"/>
  <c r="D91" i="3"/>
  <c r="BB90" i="3"/>
  <c r="BA90" i="3"/>
  <c r="AZ90" i="3"/>
  <c r="AY90" i="3"/>
  <c r="AX90" i="3"/>
  <c r="AW90" i="3"/>
  <c r="AV90" i="3"/>
  <c r="AU90" i="3"/>
  <c r="AT90" i="3"/>
  <c r="AS90" i="3"/>
  <c r="AR90" i="3"/>
  <c r="AQ90" i="3"/>
  <c r="AP90" i="3"/>
  <c r="AO90" i="3"/>
  <c r="AN90" i="3"/>
  <c r="AM90" i="3"/>
  <c r="AL90" i="3"/>
  <c r="AK90" i="3"/>
  <c r="AJ90" i="3"/>
  <c r="AI90" i="3"/>
  <c r="AH90" i="3"/>
  <c r="AE90" i="3"/>
  <c r="F90" i="3"/>
  <c r="E90" i="3"/>
  <c r="D90" i="3"/>
  <c r="BB89" i="3"/>
  <c r="BA89" i="3"/>
  <c r="AZ89" i="3"/>
  <c r="AY89" i="3"/>
  <c r="AX89" i="3"/>
  <c r="AW89" i="3"/>
  <c r="AV89" i="3"/>
  <c r="AU89" i="3"/>
  <c r="AT89" i="3"/>
  <c r="AS89" i="3"/>
  <c r="AR89" i="3"/>
  <c r="AQ89" i="3"/>
  <c r="AP89" i="3"/>
  <c r="AO89" i="3"/>
  <c r="AN89" i="3"/>
  <c r="AM89" i="3"/>
  <c r="AL89" i="3"/>
  <c r="AK89" i="3"/>
  <c r="AJ89" i="3"/>
  <c r="AI89" i="3"/>
  <c r="AH89" i="3"/>
  <c r="AE89" i="3"/>
  <c r="F89" i="3"/>
  <c r="E89" i="3"/>
  <c r="D89" i="3"/>
  <c r="BB88" i="3"/>
  <c r="BA88" i="3"/>
  <c r="AZ88" i="3"/>
  <c r="AY88" i="3"/>
  <c r="AX88" i="3"/>
  <c r="AW88" i="3"/>
  <c r="AV88" i="3"/>
  <c r="AU88" i="3"/>
  <c r="AT88" i="3"/>
  <c r="AS88" i="3"/>
  <c r="AR88" i="3"/>
  <c r="AQ88" i="3"/>
  <c r="AP88" i="3"/>
  <c r="AO88" i="3"/>
  <c r="AN88" i="3"/>
  <c r="AM88" i="3"/>
  <c r="AL88" i="3"/>
  <c r="AK88" i="3"/>
  <c r="AJ88" i="3"/>
  <c r="AI88" i="3"/>
  <c r="AH88" i="3"/>
  <c r="AE88" i="3"/>
  <c r="F88" i="3"/>
  <c r="E88" i="3"/>
  <c r="D88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AK87" i="3"/>
  <c r="AJ87" i="3"/>
  <c r="AI87" i="3"/>
  <c r="AH87" i="3"/>
  <c r="AE87" i="3"/>
  <c r="F87" i="3"/>
  <c r="E87" i="3"/>
  <c r="D87" i="3"/>
  <c r="BB86" i="3"/>
  <c r="BA86" i="3"/>
  <c r="AZ86" i="3"/>
  <c r="AY86" i="3"/>
  <c r="AX86" i="3"/>
  <c r="AW86" i="3"/>
  <c r="AV86" i="3"/>
  <c r="AU86" i="3"/>
  <c r="AT86" i="3"/>
  <c r="AS86" i="3"/>
  <c r="AR86" i="3"/>
  <c r="AQ86" i="3"/>
  <c r="AP86" i="3"/>
  <c r="AO86" i="3"/>
  <c r="AN86" i="3"/>
  <c r="AM86" i="3"/>
  <c r="AL86" i="3"/>
  <c r="AK86" i="3"/>
  <c r="AJ86" i="3"/>
  <c r="AI86" i="3"/>
  <c r="AH86" i="3"/>
  <c r="AE86" i="3"/>
  <c r="F86" i="3"/>
  <c r="E86" i="3"/>
  <c r="D86" i="3"/>
  <c r="BB85" i="3"/>
  <c r="BA85" i="3"/>
  <c r="AZ85" i="3"/>
  <c r="AY85" i="3"/>
  <c r="AX85" i="3"/>
  <c r="AW85" i="3"/>
  <c r="AV85" i="3"/>
  <c r="AU85" i="3"/>
  <c r="AT85" i="3"/>
  <c r="AS85" i="3"/>
  <c r="AR85" i="3"/>
  <c r="AQ85" i="3"/>
  <c r="AP85" i="3"/>
  <c r="AO85" i="3"/>
  <c r="AN85" i="3"/>
  <c r="AM85" i="3"/>
  <c r="AL85" i="3"/>
  <c r="AK85" i="3"/>
  <c r="AJ85" i="3"/>
  <c r="AI85" i="3"/>
  <c r="AH85" i="3"/>
  <c r="AE85" i="3"/>
  <c r="F85" i="3"/>
  <c r="E85" i="3"/>
  <c r="D85" i="3"/>
  <c r="BB84" i="3"/>
  <c r="BA84" i="3"/>
  <c r="AZ84" i="3"/>
  <c r="AY84" i="3"/>
  <c r="AX84" i="3"/>
  <c r="AW84" i="3"/>
  <c r="AV84" i="3"/>
  <c r="AU84" i="3"/>
  <c r="AT84" i="3"/>
  <c r="AS84" i="3"/>
  <c r="AR84" i="3"/>
  <c r="AQ84" i="3"/>
  <c r="AP84" i="3"/>
  <c r="AO84" i="3"/>
  <c r="AN84" i="3"/>
  <c r="AM84" i="3"/>
  <c r="AL84" i="3"/>
  <c r="AK84" i="3"/>
  <c r="AJ84" i="3"/>
  <c r="AI84" i="3"/>
  <c r="AH84" i="3"/>
  <c r="AE84" i="3"/>
  <c r="F84" i="3"/>
  <c r="E84" i="3"/>
  <c r="D84" i="3"/>
  <c r="BB83" i="3"/>
  <c r="BA83" i="3"/>
  <c r="AZ83" i="3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AK83" i="3"/>
  <c r="AJ83" i="3"/>
  <c r="AI83" i="3"/>
  <c r="AH83" i="3"/>
  <c r="AE83" i="3"/>
  <c r="F83" i="3"/>
  <c r="E83" i="3"/>
  <c r="D83" i="3"/>
  <c r="BB82" i="3"/>
  <c r="BA82" i="3"/>
  <c r="AZ82" i="3"/>
  <c r="AY82" i="3"/>
  <c r="AX82" i="3"/>
  <c r="AW82" i="3"/>
  <c r="AV82" i="3"/>
  <c r="AU82" i="3"/>
  <c r="AT82" i="3"/>
  <c r="AS82" i="3"/>
  <c r="AR82" i="3"/>
  <c r="AQ82" i="3"/>
  <c r="AP82" i="3"/>
  <c r="AO82" i="3"/>
  <c r="AN82" i="3"/>
  <c r="AM82" i="3"/>
  <c r="AL82" i="3"/>
  <c r="AK82" i="3"/>
  <c r="AJ82" i="3"/>
  <c r="AI82" i="3"/>
  <c r="AH82" i="3"/>
  <c r="AE82" i="3"/>
  <c r="F82" i="3"/>
  <c r="E82" i="3"/>
  <c r="D82" i="3"/>
  <c r="BB81" i="3"/>
  <c r="BA81" i="3"/>
  <c r="AZ81" i="3"/>
  <c r="AY81" i="3"/>
  <c r="AX81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AK81" i="3"/>
  <c r="AJ81" i="3"/>
  <c r="AI81" i="3"/>
  <c r="AH81" i="3"/>
  <c r="AE81" i="3"/>
  <c r="F81" i="3"/>
  <c r="E81" i="3"/>
  <c r="D81" i="3"/>
  <c r="BB80" i="3"/>
  <c r="BA80" i="3"/>
  <c r="AZ80" i="3"/>
  <c r="AY80" i="3"/>
  <c r="AX80" i="3"/>
  <c r="AW80" i="3"/>
  <c r="AV80" i="3"/>
  <c r="AU80" i="3"/>
  <c r="AT80" i="3"/>
  <c r="AS80" i="3"/>
  <c r="AR80" i="3"/>
  <c r="AQ80" i="3"/>
  <c r="AP80" i="3"/>
  <c r="AO80" i="3"/>
  <c r="AN80" i="3"/>
  <c r="AM80" i="3"/>
  <c r="AL80" i="3"/>
  <c r="AK80" i="3"/>
  <c r="AJ80" i="3"/>
  <c r="AI80" i="3"/>
  <c r="AH80" i="3"/>
  <c r="AE80" i="3"/>
  <c r="F80" i="3"/>
  <c r="E80" i="3"/>
  <c r="D80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AK79" i="3"/>
  <c r="AJ79" i="3"/>
  <c r="AI79" i="3"/>
  <c r="AH79" i="3"/>
  <c r="AE79" i="3"/>
  <c r="F79" i="3"/>
  <c r="E79" i="3"/>
  <c r="D79" i="3"/>
  <c r="BB78" i="3"/>
  <c r="BA78" i="3"/>
  <c r="AZ78" i="3"/>
  <c r="AY78" i="3"/>
  <c r="AX78" i="3"/>
  <c r="AW78" i="3"/>
  <c r="AV78" i="3"/>
  <c r="AU78" i="3"/>
  <c r="AT78" i="3"/>
  <c r="AS78" i="3"/>
  <c r="AR78" i="3"/>
  <c r="AQ78" i="3"/>
  <c r="AP78" i="3"/>
  <c r="AO78" i="3"/>
  <c r="AN78" i="3"/>
  <c r="AM78" i="3"/>
  <c r="AL78" i="3"/>
  <c r="AK78" i="3"/>
  <c r="AJ78" i="3"/>
  <c r="AI78" i="3"/>
  <c r="AH78" i="3"/>
  <c r="AE78" i="3"/>
  <c r="F78" i="3"/>
  <c r="E78" i="3"/>
  <c r="D78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E77" i="3"/>
  <c r="F77" i="3"/>
  <c r="E77" i="3"/>
  <c r="D77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E76" i="3"/>
  <c r="F76" i="3"/>
  <c r="E76" i="3"/>
  <c r="D76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E75" i="3"/>
  <c r="F75" i="3"/>
  <c r="E75" i="3"/>
  <c r="D75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E74" i="3"/>
  <c r="F74" i="3"/>
  <c r="E74" i="3"/>
  <c r="D74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E73" i="3"/>
  <c r="F73" i="3"/>
  <c r="E73" i="3"/>
  <c r="D73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E72" i="3"/>
  <c r="F72" i="3"/>
  <c r="E72" i="3"/>
  <c r="D72" i="3"/>
  <c r="BB71" i="3"/>
  <c r="BA71" i="3"/>
  <c r="BX12" i="3" s="1"/>
  <c r="AZ71" i="3"/>
  <c r="AY71" i="3"/>
  <c r="BV12" i="3" s="1"/>
  <c r="AX71" i="3"/>
  <c r="AW71" i="3"/>
  <c r="AV71" i="3"/>
  <c r="BT12" i="3" s="1"/>
  <c r="AU71" i="3"/>
  <c r="BS12" i="3" s="1"/>
  <c r="AT71" i="3"/>
  <c r="AS71" i="3"/>
  <c r="BQ12" i="3" s="1"/>
  <c r="AR71" i="3"/>
  <c r="BP12" i="3" s="1"/>
  <c r="AQ71" i="3"/>
  <c r="BO12" i="3" s="1"/>
  <c r="AP71" i="3"/>
  <c r="AO71" i="3"/>
  <c r="BN12" i="3" s="1"/>
  <c r="AN71" i="3"/>
  <c r="BM12" i="3" s="1"/>
  <c r="AM71" i="3"/>
  <c r="BL12" i="3" s="1"/>
  <c r="AL71" i="3"/>
  <c r="AK71" i="3"/>
  <c r="BJ12" i="3" s="1"/>
  <c r="AJ71" i="3"/>
  <c r="BI12" i="3" s="1"/>
  <c r="AI71" i="3"/>
  <c r="AH71" i="3"/>
  <c r="AE71" i="3"/>
  <c r="F71" i="3"/>
  <c r="E71" i="3"/>
  <c r="D71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E70" i="3"/>
  <c r="F70" i="3"/>
  <c r="E70" i="3"/>
  <c r="D70" i="3"/>
  <c r="BB69" i="3"/>
  <c r="BA69" i="3"/>
  <c r="BX6" i="3" s="1"/>
  <c r="AZ69" i="3"/>
  <c r="AY69" i="3"/>
  <c r="AX69" i="3"/>
  <c r="AW69" i="3"/>
  <c r="AV69" i="3"/>
  <c r="AU69" i="3"/>
  <c r="AT69" i="3"/>
  <c r="AS69" i="3"/>
  <c r="BQ6" i="3" s="1"/>
  <c r="AR69" i="3"/>
  <c r="AQ69" i="3"/>
  <c r="AP69" i="3"/>
  <c r="AO69" i="3"/>
  <c r="BN6" i="3" s="1"/>
  <c r="AN69" i="3"/>
  <c r="AM69" i="3"/>
  <c r="BL6" i="3" s="1"/>
  <c r="AL69" i="3"/>
  <c r="BK6" i="3" s="1"/>
  <c r="AK69" i="3"/>
  <c r="BJ6" i="3" s="1"/>
  <c r="AJ69" i="3"/>
  <c r="AI69" i="3"/>
  <c r="AH69" i="3"/>
  <c r="BH6" i="3" s="1"/>
  <c r="AE69" i="3"/>
  <c r="F69" i="3"/>
  <c r="E69" i="3"/>
  <c r="D69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E68" i="3"/>
  <c r="F68" i="3"/>
  <c r="E68" i="3"/>
  <c r="D68" i="3"/>
  <c r="BB67" i="3"/>
  <c r="BA67" i="3"/>
  <c r="AZ67" i="3"/>
  <c r="AY67" i="3"/>
  <c r="BV17" i="3" s="1"/>
  <c r="AX67" i="3"/>
  <c r="AW67" i="3"/>
  <c r="AV67" i="3"/>
  <c r="AU67" i="3"/>
  <c r="BS17" i="3" s="1"/>
  <c r="AT67" i="3"/>
  <c r="AS67" i="3"/>
  <c r="BQ17" i="3" s="1"/>
  <c r="AR67" i="3"/>
  <c r="AQ67" i="3"/>
  <c r="BO17" i="3" s="1"/>
  <c r="AP67" i="3"/>
  <c r="AO67" i="3"/>
  <c r="BN17" i="3" s="1"/>
  <c r="AN67" i="3"/>
  <c r="BM17" i="3" s="1"/>
  <c r="AM67" i="3"/>
  <c r="BL17" i="3" s="1"/>
  <c r="AL67" i="3"/>
  <c r="AK67" i="3"/>
  <c r="BJ17" i="3" s="1"/>
  <c r="AJ67" i="3"/>
  <c r="BI17" i="3" s="1"/>
  <c r="AI67" i="3"/>
  <c r="AH67" i="3"/>
  <c r="AE67" i="3"/>
  <c r="F67" i="3"/>
  <c r="E67" i="3"/>
  <c r="D67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E66" i="3"/>
  <c r="F66" i="3"/>
  <c r="E66" i="3"/>
  <c r="D66" i="3"/>
  <c r="BB65" i="3"/>
  <c r="BA65" i="3"/>
  <c r="BX14" i="3" s="1"/>
  <c r="AZ65" i="3"/>
  <c r="AY65" i="3"/>
  <c r="BV14" i="3" s="1"/>
  <c r="AX65" i="3"/>
  <c r="AW65" i="3"/>
  <c r="AV65" i="3"/>
  <c r="AU65" i="3"/>
  <c r="AT65" i="3"/>
  <c r="BR14" i="3" s="1"/>
  <c r="AS65" i="3"/>
  <c r="BQ14" i="3" s="1"/>
  <c r="AR65" i="3"/>
  <c r="AQ65" i="3"/>
  <c r="BO14" i="3" s="1"/>
  <c r="AP65" i="3"/>
  <c r="AO65" i="3"/>
  <c r="BN14" i="3" s="1"/>
  <c r="AN65" i="3"/>
  <c r="AM65" i="3"/>
  <c r="AL65" i="3"/>
  <c r="BK14" i="3" s="1"/>
  <c r="AK65" i="3"/>
  <c r="BJ14" i="3" s="1"/>
  <c r="AJ65" i="3"/>
  <c r="AI65" i="3"/>
  <c r="AH65" i="3"/>
  <c r="AE65" i="3"/>
  <c r="F65" i="3"/>
  <c r="E65" i="3"/>
  <c r="D65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E64" i="3"/>
  <c r="F64" i="3"/>
  <c r="E64" i="3"/>
  <c r="D64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E63" i="3"/>
  <c r="F63" i="3"/>
  <c r="E63" i="3"/>
  <c r="D63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E62" i="3"/>
  <c r="F62" i="3"/>
  <c r="E62" i="3"/>
  <c r="D62" i="3"/>
  <c r="BB61" i="3"/>
  <c r="BY18" i="3" s="1"/>
  <c r="BA61" i="3"/>
  <c r="BX18" i="3" s="1"/>
  <c r="AZ61" i="3"/>
  <c r="AY61" i="3"/>
  <c r="AX61" i="3"/>
  <c r="BU18" i="3" s="1"/>
  <c r="AW61" i="3"/>
  <c r="AV61" i="3"/>
  <c r="AU61" i="3"/>
  <c r="BS18" i="3" s="1"/>
  <c r="AT61" i="3"/>
  <c r="AS61" i="3"/>
  <c r="BQ18" i="3" s="1"/>
  <c r="AR61" i="3"/>
  <c r="AQ61" i="3"/>
  <c r="BO18" i="3" s="1"/>
  <c r="AP61" i="3"/>
  <c r="AO61" i="3"/>
  <c r="BN18" i="3" s="1"/>
  <c r="AN61" i="3"/>
  <c r="AM61" i="3"/>
  <c r="BL18" i="3" s="1"/>
  <c r="AL61" i="3"/>
  <c r="BK18" i="3" s="1"/>
  <c r="AK61" i="3"/>
  <c r="BJ18" i="3" s="1"/>
  <c r="AJ61" i="3"/>
  <c r="AI61" i="3"/>
  <c r="AH61" i="3"/>
  <c r="AE61" i="3"/>
  <c r="F61" i="3"/>
  <c r="E61" i="3"/>
  <c r="D61" i="3"/>
  <c r="BB60" i="3"/>
  <c r="BY10" i="3" s="1"/>
  <c r="BA60" i="3"/>
  <c r="AZ60" i="3"/>
  <c r="BW10" i="3" s="1"/>
  <c r="AY60" i="3"/>
  <c r="AX60" i="3"/>
  <c r="BU10" i="3" s="1"/>
  <c r="AW60" i="3"/>
  <c r="AV60" i="3"/>
  <c r="AU60" i="3"/>
  <c r="AT60" i="3"/>
  <c r="BR10" i="3" s="1"/>
  <c r="AS60" i="3"/>
  <c r="AR60" i="3"/>
  <c r="BP10" i="3" s="1"/>
  <c r="AQ60" i="3"/>
  <c r="AP60" i="3"/>
  <c r="AO60" i="3"/>
  <c r="AN60" i="3"/>
  <c r="BM10" i="3" s="1"/>
  <c r="AM60" i="3"/>
  <c r="BL10" i="3" s="1"/>
  <c r="AL60" i="3"/>
  <c r="BK10" i="3" s="1"/>
  <c r="AK60" i="3"/>
  <c r="AJ60" i="3"/>
  <c r="BI10" i="3" s="1"/>
  <c r="AI60" i="3"/>
  <c r="AH60" i="3"/>
  <c r="BH10" i="3" s="1"/>
  <c r="AE60" i="3"/>
  <c r="F60" i="3"/>
  <c r="E60" i="3"/>
  <c r="D60" i="3"/>
  <c r="BB59" i="3"/>
  <c r="BA59" i="3"/>
  <c r="AZ59" i="3"/>
  <c r="AY59" i="3"/>
  <c r="BV13" i="3" s="1"/>
  <c r="AX59" i="3"/>
  <c r="AW59" i="3"/>
  <c r="AV59" i="3"/>
  <c r="BT13" i="3" s="1"/>
  <c r="AU59" i="3"/>
  <c r="BS13" i="3" s="1"/>
  <c r="AT59" i="3"/>
  <c r="AS59" i="3"/>
  <c r="AR59" i="3"/>
  <c r="BP13" i="3" s="1"/>
  <c r="AQ59" i="3"/>
  <c r="BO13" i="3" s="1"/>
  <c r="AP59" i="3"/>
  <c r="AO59" i="3"/>
  <c r="BN13" i="3" s="1"/>
  <c r="AN59" i="3"/>
  <c r="BM13" i="3" s="1"/>
  <c r="AM59" i="3"/>
  <c r="BL13" i="3" s="1"/>
  <c r="AL59" i="3"/>
  <c r="AK59" i="3"/>
  <c r="AJ59" i="3"/>
  <c r="BI13" i="3" s="1"/>
  <c r="AI59" i="3"/>
  <c r="AH59" i="3"/>
  <c r="AE59" i="3"/>
  <c r="F59" i="3"/>
  <c r="E59" i="3"/>
  <c r="D59" i="3"/>
  <c r="BB58" i="3"/>
  <c r="BA58" i="3"/>
  <c r="BX8" i="3" s="1"/>
  <c r="AZ58" i="3"/>
  <c r="BW8" i="3" s="1"/>
  <c r="AY58" i="3"/>
  <c r="AX58" i="3"/>
  <c r="BU8" i="3" s="1"/>
  <c r="AW58" i="3"/>
  <c r="AV58" i="3"/>
  <c r="BT8" i="3" s="1"/>
  <c r="AU58" i="3"/>
  <c r="AT58" i="3"/>
  <c r="AS58" i="3"/>
  <c r="AR58" i="3"/>
  <c r="BP8" i="3" s="1"/>
  <c r="AQ58" i="3"/>
  <c r="AP58" i="3"/>
  <c r="AO58" i="3"/>
  <c r="AN58" i="3"/>
  <c r="BM8" i="3" s="1"/>
  <c r="AM58" i="3"/>
  <c r="AL58" i="3"/>
  <c r="BK8" i="3" s="1"/>
  <c r="AK58" i="3"/>
  <c r="AJ58" i="3"/>
  <c r="BI8" i="3" s="1"/>
  <c r="AI58" i="3"/>
  <c r="AH58" i="3"/>
  <c r="BH8" i="3" s="1"/>
  <c r="AE58" i="3"/>
  <c r="F58" i="3"/>
  <c r="E58" i="3"/>
  <c r="D58" i="3"/>
  <c r="BB57" i="3"/>
  <c r="BA57" i="3"/>
  <c r="BX15" i="3" s="1"/>
  <c r="AZ57" i="3"/>
  <c r="AY57" i="3"/>
  <c r="BV15" i="3" s="1"/>
  <c r="AX57" i="3"/>
  <c r="AW57" i="3"/>
  <c r="AV57" i="3"/>
  <c r="AU57" i="3"/>
  <c r="BS15" i="3" s="1"/>
  <c r="AT57" i="3"/>
  <c r="AS57" i="3"/>
  <c r="BQ15" i="3" s="1"/>
  <c r="AR57" i="3"/>
  <c r="AQ57" i="3"/>
  <c r="BO15" i="3" s="1"/>
  <c r="AP57" i="3"/>
  <c r="AO57" i="3"/>
  <c r="AN57" i="3"/>
  <c r="AM57" i="3"/>
  <c r="AL57" i="3"/>
  <c r="BK15" i="3" s="1"/>
  <c r="AK57" i="3"/>
  <c r="BJ15" i="3" s="1"/>
  <c r="AJ57" i="3"/>
  <c r="AI57" i="3"/>
  <c r="AH57" i="3"/>
  <c r="BH15" i="3" s="1"/>
  <c r="AE57" i="3"/>
  <c r="F57" i="3"/>
  <c r="E57" i="3"/>
  <c r="D57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E56" i="3"/>
  <c r="F56" i="3"/>
  <c r="E56" i="3"/>
  <c r="D56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E55" i="3"/>
  <c r="F55" i="3"/>
  <c r="E55" i="3"/>
  <c r="D55" i="3"/>
  <c r="BB54" i="3"/>
  <c r="BA54" i="3"/>
  <c r="BX9" i="3" s="1"/>
  <c r="AZ54" i="3"/>
  <c r="BW9" i="3" s="1"/>
  <c r="AY54" i="3"/>
  <c r="AX54" i="3"/>
  <c r="BU9" i="3" s="1"/>
  <c r="AW54" i="3"/>
  <c r="AV54" i="3"/>
  <c r="BT9" i="3" s="1"/>
  <c r="AU54" i="3"/>
  <c r="AT54" i="3"/>
  <c r="AS54" i="3"/>
  <c r="BQ9" i="3" s="1"/>
  <c r="AR54" i="3"/>
  <c r="BP9" i="3" s="1"/>
  <c r="AQ54" i="3"/>
  <c r="AP54" i="3"/>
  <c r="AO54" i="3"/>
  <c r="AN54" i="3"/>
  <c r="BM9" i="3" s="1"/>
  <c r="AM54" i="3"/>
  <c r="AL54" i="3"/>
  <c r="AK54" i="3"/>
  <c r="AJ54" i="3"/>
  <c r="BI9" i="3" s="1"/>
  <c r="AI54" i="3"/>
  <c r="AH54" i="3"/>
  <c r="BH9" i="3" s="1"/>
  <c r="AE54" i="3"/>
  <c r="F54" i="3"/>
  <c r="E54" i="3"/>
  <c r="D54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E53" i="3"/>
  <c r="F53" i="3"/>
  <c r="E53" i="3"/>
  <c r="D53" i="3"/>
  <c r="BB52" i="3"/>
  <c r="BY7" i="3" s="1"/>
  <c r="BA52" i="3"/>
  <c r="AZ52" i="3"/>
  <c r="BW7" i="3" s="1"/>
  <c r="AY52" i="3"/>
  <c r="AX52" i="3"/>
  <c r="BU7" i="3" s="1"/>
  <c r="AW52" i="3"/>
  <c r="AV52" i="3"/>
  <c r="AU52" i="3"/>
  <c r="BS7" i="3" s="1"/>
  <c r="AT52" i="3"/>
  <c r="BR7" i="3" s="1"/>
  <c r="AS52" i="3"/>
  <c r="AR52" i="3"/>
  <c r="AQ52" i="3"/>
  <c r="BO7" i="3" s="1"/>
  <c r="AP52" i="3"/>
  <c r="AO52" i="3"/>
  <c r="AN52" i="3"/>
  <c r="BM7" i="3" s="1"/>
  <c r="AM52" i="3"/>
  <c r="BL7" i="3" s="1"/>
  <c r="AL52" i="3"/>
  <c r="BK7" i="3" s="1"/>
  <c r="AK52" i="3"/>
  <c r="AJ52" i="3"/>
  <c r="AI52" i="3"/>
  <c r="AH52" i="3"/>
  <c r="BH7" i="3" s="1"/>
  <c r="AE52" i="3"/>
  <c r="F52" i="3"/>
  <c r="E52" i="3"/>
  <c r="D52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E51" i="3"/>
  <c r="F51" i="3"/>
  <c r="E51" i="3"/>
  <c r="D51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E50" i="3"/>
  <c r="F50" i="3"/>
  <c r="E50" i="3"/>
  <c r="D50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E49" i="3"/>
  <c r="F49" i="3"/>
  <c r="E49" i="3"/>
  <c r="D49" i="3"/>
  <c r="BB48" i="3"/>
  <c r="BY5" i="3" s="1"/>
  <c r="BA48" i="3"/>
  <c r="AZ48" i="3"/>
  <c r="BW5" i="3" s="1"/>
  <c r="AY48" i="3"/>
  <c r="AX48" i="3"/>
  <c r="BU5" i="3" s="1"/>
  <c r="AW48" i="3"/>
  <c r="AV48" i="3"/>
  <c r="AU48" i="3"/>
  <c r="BS5" i="3" s="1"/>
  <c r="AT48" i="3"/>
  <c r="BR5" i="3" s="1"/>
  <c r="AS48" i="3"/>
  <c r="AR48" i="3"/>
  <c r="AQ48" i="3"/>
  <c r="BO5" i="3" s="1"/>
  <c r="AP48" i="3"/>
  <c r="AO48" i="3"/>
  <c r="AN48" i="3"/>
  <c r="BM5" i="3" s="1"/>
  <c r="AM48" i="3"/>
  <c r="BL5" i="3" s="1"/>
  <c r="AL48" i="3"/>
  <c r="BK5" i="3" s="1"/>
  <c r="AK48" i="3"/>
  <c r="AJ48" i="3"/>
  <c r="AI48" i="3"/>
  <c r="AH48" i="3"/>
  <c r="BH5" i="3" s="1"/>
  <c r="AE48" i="3"/>
  <c r="F48" i="3"/>
  <c r="E48" i="3"/>
  <c r="D48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E47" i="3"/>
  <c r="F47" i="3"/>
  <c r="E47" i="3"/>
  <c r="D47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E46" i="3"/>
  <c r="F46" i="3"/>
  <c r="E46" i="3"/>
  <c r="D46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E45" i="3"/>
  <c r="F45" i="3"/>
  <c r="E45" i="3"/>
  <c r="D45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E44" i="3"/>
  <c r="F44" i="3"/>
  <c r="E44" i="3"/>
  <c r="D44" i="3"/>
  <c r="BB43" i="3"/>
  <c r="BA43" i="3"/>
  <c r="BX11" i="3" s="1"/>
  <c r="AZ43" i="3"/>
  <c r="AY43" i="3"/>
  <c r="BV11" i="3" s="1"/>
  <c r="AX43" i="3"/>
  <c r="AW43" i="3"/>
  <c r="AV43" i="3"/>
  <c r="BT11" i="3" s="1"/>
  <c r="AU43" i="3"/>
  <c r="BS11" i="3" s="1"/>
  <c r="AT43" i="3"/>
  <c r="AS43" i="3"/>
  <c r="BQ11" i="3" s="1"/>
  <c r="AR43" i="3"/>
  <c r="BP11" i="3" s="1"/>
  <c r="AQ43" i="3"/>
  <c r="BO11" i="3" s="1"/>
  <c r="AP43" i="3"/>
  <c r="AO43" i="3"/>
  <c r="BN11" i="3" s="1"/>
  <c r="AN43" i="3"/>
  <c r="BM11" i="3" s="1"/>
  <c r="AM43" i="3"/>
  <c r="BL11" i="3" s="1"/>
  <c r="AL43" i="3"/>
  <c r="AK43" i="3"/>
  <c r="BJ11" i="3" s="1"/>
  <c r="AJ43" i="3"/>
  <c r="BI11" i="3" s="1"/>
  <c r="AI43" i="3"/>
  <c r="AH43" i="3"/>
  <c r="AE43" i="3"/>
  <c r="F43" i="3"/>
  <c r="E43" i="3"/>
  <c r="D43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E42" i="3"/>
  <c r="F42" i="3"/>
  <c r="E42" i="3"/>
  <c r="D42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E41" i="3"/>
  <c r="F41" i="3"/>
  <c r="E41" i="3"/>
  <c r="D41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E40" i="3"/>
  <c r="F40" i="3"/>
  <c r="E40" i="3"/>
  <c r="D40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E39" i="3"/>
  <c r="AD39" i="3"/>
  <c r="AC39" i="3"/>
  <c r="AB39" i="3"/>
  <c r="AA39" i="3"/>
  <c r="Z39" i="3"/>
  <c r="X39" i="3"/>
  <c r="W39" i="3"/>
  <c r="V39" i="3"/>
  <c r="U39" i="3"/>
  <c r="T39" i="3"/>
  <c r="S39" i="3"/>
  <c r="Q39" i="3"/>
  <c r="P39" i="3"/>
  <c r="O39" i="3"/>
  <c r="N39" i="3"/>
  <c r="M39" i="3"/>
  <c r="L39" i="3"/>
  <c r="J39" i="3"/>
  <c r="F39" i="3"/>
  <c r="E39" i="3"/>
  <c r="D39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E38" i="3"/>
  <c r="F38" i="3"/>
  <c r="E38" i="3"/>
  <c r="D38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E37" i="3"/>
  <c r="F37" i="3"/>
  <c r="E37" i="3"/>
  <c r="D37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E36" i="3"/>
  <c r="F36" i="3"/>
  <c r="E36" i="3"/>
  <c r="D36" i="3"/>
  <c r="BB35" i="3"/>
  <c r="BA35" i="3"/>
  <c r="BX16" i="3" s="1"/>
  <c r="AZ35" i="3"/>
  <c r="BW16" i="3" s="1"/>
  <c r="AY35" i="3"/>
  <c r="AX35" i="3"/>
  <c r="AW35" i="3"/>
  <c r="AV35" i="3"/>
  <c r="BT16" i="3" s="1"/>
  <c r="AU35" i="3"/>
  <c r="BS16" i="3" s="1"/>
  <c r="AT35" i="3"/>
  <c r="AS35" i="3"/>
  <c r="BQ16" i="3" s="1"/>
  <c r="AR35" i="3"/>
  <c r="BP16" i="3" s="1"/>
  <c r="AQ35" i="3"/>
  <c r="AP35" i="3"/>
  <c r="AO35" i="3"/>
  <c r="BN16" i="3" s="1"/>
  <c r="AN35" i="3"/>
  <c r="BM16" i="3" s="1"/>
  <c r="AM35" i="3"/>
  <c r="BL16" i="3" s="1"/>
  <c r="AL35" i="3"/>
  <c r="AK35" i="3"/>
  <c r="BJ16" i="3" s="1"/>
  <c r="AJ35" i="3"/>
  <c r="BI16" i="3" s="1"/>
  <c r="AI35" i="3"/>
  <c r="AH35" i="3"/>
  <c r="AE35" i="3"/>
  <c r="F35" i="3"/>
  <c r="E35" i="3"/>
  <c r="D35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E34" i="3"/>
  <c r="Y34" i="3"/>
  <c r="U34" i="3"/>
  <c r="I34" i="3"/>
  <c r="F34" i="3"/>
  <c r="E34" i="3"/>
  <c r="D34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E33" i="3"/>
  <c r="AA33" i="3"/>
  <c r="W33" i="3"/>
  <c r="S33" i="3"/>
  <c r="O33" i="3"/>
  <c r="K33" i="3"/>
  <c r="I33" i="3"/>
  <c r="AD33" i="3" s="1"/>
  <c r="F33" i="3"/>
  <c r="E33" i="3"/>
  <c r="D33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E32" i="3"/>
  <c r="W32" i="3"/>
  <c r="Q32" i="3"/>
  <c r="O32" i="3"/>
  <c r="I32" i="3"/>
  <c r="F32" i="3"/>
  <c r="E32" i="3"/>
  <c r="D32" i="3"/>
  <c r="BB31" i="3"/>
  <c r="BY24" i="3" s="1"/>
  <c r="BA31" i="3"/>
  <c r="AZ31" i="3"/>
  <c r="BW24" i="3" s="1"/>
  <c r="AY31" i="3"/>
  <c r="BV24" i="3" s="1"/>
  <c r="AX31" i="3"/>
  <c r="BU24" i="3" s="1"/>
  <c r="AW31" i="3"/>
  <c r="AV31" i="3"/>
  <c r="BT24" i="3" s="1"/>
  <c r="AU31" i="3"/>
  <c r="BS24" i="3" s="1"/>
  <c r="AT31" i="3"/>
  <c r="BR24" i="3" s="1"/>
  <c r="AS31" i="3"/>
  <c r="BQ24" i="3" s="1"/>
  <c r="AR31" i="3"/>
  <c r="BP24" i="3" s="1"/>
  <c r="AQ31" i="3"/>
  <c r="AP31" i="3"/>
  <c r="AO31" i="3"/>
  <c r="BN24" i="3" s="1"/>
  <c r="AN31" i="3"/>
  <c r="BM24" i="3" s="1"/>
  <c r="AM31" i="3"/>
  <c r="BL24" i="3" s="1"/>
  <c r="AL31" i="3"/>
  <c r="BK24" i="3" s="1"/>
  <c r="AK31" i="3"/>
  <c r="BJ24" i="3" s="1"/>
  <c r="AJ31" i="3"/>
  <c r="BI24" i="3" s="1"/>
  <c r="AI31" i="3"/>
  <c r="AH31" i="3"/>
  <c r="BH24" i="3" s="1"/>
  <c r="AE31" i="3"/>
  <c r="AC31" i="3"/>
  <c r="AA31" i="3"/>
  <c r="W31" i="3"/>
  <c r="V31" i="3"/>
  <c r="R31" i="3"/>
  <c r="Q31" i="3"/>
  <c r="M31" i="3"/>
  <c r="K31" i="3"/>
  <c r="I31" i="3"/>
  <c r="F31" i="3"/>
  <c r="E31" i="3"/>
  <c r="D31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E30" i="3"/>
  <c r="AD30" i="3"/>
  <c r="AC30" i="3"/>
  <c r="Z30" i="3"/>
  <c r="V30" i="3"/>
  <c r="U30" i="3"/>
  <c r="R30" i="3"/>
  <c r="N30" i="3"/>
  <c r="M30" i="3"/>
  <c r="J30" i="3"/>
  <c r="I30" i="3"/>
  <c r="F30" i="3"/>
  <c r="E30" i="3"/>
  <c r="D30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E29" i="3"/>
  <c r="AB29" i="3"/>
  <c r="AA29" i="3"/>
  <c r="X29" i="3"/>
  <c r="W29" i="3"/>
  <c r="T29" i="3"/>
  <c r="S29" i="3"/>
  <c r="P29" i="3"/>
  <c r="O29" i="3"/>
  <c r="L29" i="3"/>
  <c r="K29" i="3"/>
  <c r="I29" i="3"/>
  <c r="AD29" i="3" s="1"/>
  <c r="F29" i="3"/>
  <c r="E29" i="3"/>
  <c r="D29" i="3"/>
  <c r="BB28" i="3"/>
  <c r="BY23" i="3" s="1"/>
  <c r="BA28" i="3"/>
  <c r="BX23" i="3" s="1"/>
  <c r="AZ28" i="3"/>
  <c r="BW23" i="3" s="1"/>
  <c r="AY28" i="3"/>
  <c r="BV23" i="3" s="1"/>
  <c r="AX28" i="3"/>
  <c r="BU23" i="3" s="1"/>
  <c r="AW28" i="3"/>
  <c r="AV28" i="3"/>
  <c r="BT23" i="3" s="1"/>
  <c r="AU28" i="3"/>
  <c r="BS23" i="3" s="1"/>
  <c r="AT28" i="3"/>
  <c r="BR23" i="3" s="1"/>
  <c r="AS28" i="3"/>
  <c r="AR28" i="3"/>
  <c r="BP23" i="3" s="1"/>
  <c r="AQ28" i="3"/>
  <c r="BO23" i="3" s="1"/>
  <c r="AP28" i="3"/>
  <c r="AO28" i="3"/>
  <c r="AN28" i="3"/>
  <c r="BM23" i="3" s="1"/>
  <c r="AM28" i="3"/>
  <c r="BL23" i="3" s="1"/>
  <c r="AL28" i="3"/>
  <c r="AK28" i="3"/>
  <c r="BJ23" i="3" s="1"/>
  <c r="AJ28" i="3"/>
  <c r="BI23" i="3" s="1"/>
  <c r="AI28" i="3"/>
  <c r="AH28" i="3"/>
  <c r="BH23" i="3" s="1"/>
  <c r="AE28" i="3"/>
  <c r="AD28" i="3"/>
  <c r="AC28" i="3"/>
  <c r="Z28" i="3"/>
  <c r="V28" i="3"/>
  <c r="U28" i="3"/>
  <c r="R28" i="3"/>
  <c r="N28" i="3"/>
  <c r="M28" i="3"/>
  <c r="J28" i="3"/>
  <c r="I28" i="3"/>
  <c r="F28" i="3"/>
  <c r="E28" i="3"/>
  <c r="D28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E27" i="3"/>
  <c r="AB27" i="3"/>
  <c r="AA27" i="3"/>
  <c r="X27" i="3"/>
  <c r="W27" i="3"/>
  <c r="T27" i="3"/>
  <c r="S27" i="3"/>
  <c r="P27" i="3"/>
  <c r="O27" i="3"/>
  <c r="L27" i="3"/>
  <c r="K27" i="3"/>
  <c r="I27" i="3"/>
  <c r="AD27" i="3" s="1"/>
  <c r="F27" i="3"/>
  <c r="E27" i="3"/>
  <c r="D27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E26" i="3"/>
  <c r="AD26" i="3"/>
  <c r="AC26" i="3"/>
  <c r="Z26" i="3"/>
  <c r="V26" i="3"/>
  <c r="U26" i="3"/>
  <c r="R26" i="3"/>
  <c r="N26" i="3"/>
  <c r="M26" i="3"/>
  <c r="J26" i="3"/>
  <c r="I26" i="3"/>
  <c r="F26" i="3"/>
  <c r="E26" i="3"/>
  <c r="D26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E25" i="3"/>
  <c r="AB25" i="3"/>
  <c r="AA25" i="3"/>
  <c r="X25" i="3"/>
  <c r="W25" i="3"/>
  <c r="U25" i="3"/>
  <c r="S25" i="3"/>
  <c r="Q25" i="3"/>
  <c r="P25" i="3"/>
  <c r="M25" i="3"/>
  <c r="L25" i="3"/>
  <c r="K25" i="3"/>
  <c r="I25" i="3"/>
  <c r="F25" i="3"/>
  <c r="G25" i="3" s="1"/>
  <c r="E25" i="3"/>
  <c r="D25" i="3"/>
  <c r="BX24" i="3"/>
  <c r="BO24" i="3"/>
  <c r="BB24" i="3"/>
  <c r="BY26" i="3" s="1"/>
  <c r="BA24" i="3"/>
  <c r="BX26" i="3" s="1"/>
  <c r="AZ24" i="3"/>
  <c r="BW26" i="3" s="1"/>
  <c r="AY24" i="3"/>
  <c r="BV26" i="3" s="1"/>
  <c r="AX24" i="3"/>
  <c r="BU26" i="3" s="1"/>
  <c r="AW24" i="3"/>
  <c r="AV24" i="3"/>
  <c r="BT26" i="3" s="1"/>
  <c r="AU24" i="3"/>
  <c r="BS26" i="3" s="1"/>
  <c r="AT24" i="3"/>
  <c r="BR26" i="3" s="1"/>
  <c r="AS24" i="3"/>
  <c r="BQ26" i="3" s="1"/>
  <c r="AR24" i="3"/>
  <c r="BP26" i="3" s="1"/>
  <c r="AQ24" i="3"/>
  <c r="BO26" i="3" s="1"/>
  <c r="AP24" i="3"/>
  <c r="AO24" i="3"/>
  <c r="BN26" i="3" s="1"/>
  <c r="AN24" i="3"/>
  <c r="BM26" i="3" s="1"/>
  <c r="AM24" i="3"/>
  <c r="BL26" i="3" s="1"/>
  <c r="AL24" i="3"/>
  <c r="BK26" i="3" s="1"/>
  <c r="AK24" i="3"/>
  <c r="BJ26" i="3" s="1"/>
  <c r="AJ24" i="3"/>
  <c r="BI26" i="3" s="1"/>
  <c r="AI24" i="3"/>
  <c r="AH24" i="3"/>
  <c r="BH26" i="3" s="1"/>
  <c r="AE24" i="3"/>
  <c r="F24" i="3"/>
  <c r="E24" i="3"/>
  <c r="D24" i="3"/>
  <c r="BQ23" i="3"/>
  <c r="BN23" i="3"/>
  <c r="BK23" i="3"/>
  <c r="BB23" i="3"/>
  <c r="BY25" i="3" s="1"/>
  <c r="BA23" i="3"/>
  <c r="BX25" i="3" s="1"/>
  <c r="AZ23" i="3"/>
  <c r="BW25" i="3" s="1"/>
  <c r="AY23" i="3"/>
  <c r="BV25" i="3" s="1"/>
  <c r="AX23" i="3"/>
  <c r="BU25" i="3" s="1"/>
  <c r="AW23" i="3"/>
  <c r="AV23" i="3"/>
  <c r="BT25" i="3" s="1"/>
  <c r="AU23" i="3"/>
  <c r="BS25" i="3" s="1"/>
  <c r="AT23" i="3"/>
  <c r="BR25" i="3" s="1"/>
  <c r="AS23" i="3"/>
  <c r="BQ25" i="3" s="1"/>
  <c r="AR23" i="3"/>
  <c r="BP25" i="3" s="1"/>
  <c r="AQ23" i="3"/>
  <c r="BO25" i="3" s="1"/>
  <c r="AP23" i="3"/>
  <c r="AO23" i="3"/>
  <c r="BN25" i="3" s="1"/>
  <c r="AN23" i="3"/>
  <c r="BM25" i="3" s="1"/>
  <c r="AM23" i="3"/>
  <c r="BL25" i="3" s="1"/>
  <c r="AL23" i="3"/>
  <c r="BK25" i="3" s="1"/>
  <c r="AK23" i="3"/>
  <c r="BJ25" i="3" s="1"/>
  <c r="AJ23" i="3"/>
  <c r="BI25" i="3" s="1"/>
  <c r="AI23" i="3"/>
  <c r="AH23" i="3"/>
  <c r="BH25" i="3" s="1"/>
  <c r="AE23" i="3"/>
  <c r="F23" i="3"/>
  <c r="E23" i="3"/>
  <c r="D23" i="3"/>
  <c r="BB22" i="3"/>
  <c r="BY21" i="3" s="1"/>
  <c r="BA22" i="3"/>
  <c r="AZ22" i="3"/>
  <c r="AY22" i="3"/>
  <c r="BV21" i="3" s="1"/>
  <c r="AX22" i="3"/>
  <c r="BU21" i="3" s="1"/>
  <c r="AW22" i="3"/>
  <c r="AV22" i="3"/>
  <c r="BT21" i="3" s="1"/>
  <c r="AU22" i="3"/>
  <c r="BS21" i="3" s="1"/>
  <c r="AT22" i="3"/>
  <c r="BR21" i="3" s="1"/>
  <c r="AS22" i="3"/>
  <c r="BQ21" i="3" s="1"/>
  <c r="AR22" i="3"/>
  <c r="AQ22" i="3"/>
  <c r="BO21" i="3" s="1"/>
  <c r="AP22" i="3"/>
  <c r="AO22" i="3"/>
  <c r="BN21" i="3" s="1"/>
  <c r="AN22" i="3"/>
  <c r="BM21" i="3" s="1"/>
  <c r="AM22" i="3"/>
  <c r="BL21" i="3" s="1"/>
  <c r="AL22" i="3"/>
  <c r="BK21" i="3" s="1"/>
  <c r="AK22" i="3"/>
  <c r="BJ21" i="3" s="1"/>
  <c r="AJ22" i="3"/>
  <c r="BI21" i="3" s="1"/>
  <c r="AI22" i="3"/>
  <c r="AH22" i="3"/>
  <c r="BH21" i="3" s="1"/>
  <c r="AE22" i="3"/>
  <c r="F22" i="3"/>
  <c r="E22" i="3"/>
  <c r="D22" i="3"/>
  <c r="BX21" i="3"/>
  <c r="BW21" i="3"/>
  <c r="BP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E21" i="3"/>
  <c r="F21" i="3"/>
  <c r="E21" i="3"/>
  <c r="D21" i="3"/>
  <c r="BB20" i="3"/>
  <c r="BY22" i="3" s="1"/>
  <c r="BA20" i="3"/>
  <c r="BX22" i="3" s="1"/>
  <c r="AZ20" i="3"/>
  <c r="BW22" i="3" s="1"/>
  <c r="AY20" i="3"/>
  <c r="BV22" i="3" s="1"/>
  <c r="AX20" i="3"/>
  <c r="BU22" i="3" s="1"/>
  <c r="AW20" i="3"/>
  <c r="AV20" i="3"/>
  <c r="BT22" i="3" s="1"/>
  <c r="AU20" i="3"/>
  <c r="BS22" i="3" s="1"/>
  <c r="AT20" i="3"/>
  <c r="BR22" i="3" s="1"/>
  <c r="AS20" i="3"/>
  <c r="BQ22" i="3" s="1"/>
  <c r="AR20" i="3"/>
  <c r="BP22" i="3" s="1"/>
  <c r="AQ20" i="3"/>
  <c r="BO22" i="3" s="1"/>
  <c r="AP20" i="3"/>
  <c r="AO20" i="3"/>
  <c r="BN22" i="3" s="1"/>
  <c r="AN20" i="3"/>
  <c r="BM22" i="3" s="1"/>
  <c r="AM20" i="3"/>
  <c r="BL22" i="3" s="1"/>
  <c r="AL20" i="3"/>
  <c r="BK22" i="3" s="1"/>
  <c r="AK20" i="3"/>
  <c r="BJ22" i="3" s="1"/>
  <c r="AJ20" i="3"/>
  <c r="BI22" i="3" s="1"/>
  <c r="AI20" i="3"/>
  <c r="AH20" i="3"/>
  <c r="BH22" i="3" s="1"/>
  <c r="AE20" i="3"/>
  <c r="F20" i="3"/>
  <c r="E20" i="3"/>
  <c r="D20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E19" i="3"/>
  <c r="AD19" i="3"/>
  <c r="AC19" i="3"/>
  <c r="AB19" i="3"/>
  <c r="AA19" i="3"/>
  <c r="Z19" i="3"/>
  <c r="X19" i="3"/>
  <c r="W19" i="3"/>
  <c r="V19" i="3"/>
  <c r="U19" i="3"/>
  <c r="T19" i="3"/>
  <c r="S19" i="3"/>
  <c r="Q19" i="3"/>
  <c r="P19" i="3"/>
  <c r="O19" i="3"/>
  <c r="N19" i="3"/>
  <c r="M19" i="3"/>
  <c r="L19" i="3"/>
  <c r="J19" i="3"/>
  <c r="F19" i="3"/>
  <c r="E19" i="3"/>
  <c r="D19" i="3"/>
  <c r="BW18" i="3"/>
  <c r="BV18" i="3"/>
  <c r="BT18" i="3"/>
  <c r="BR18" i="3"/>
  <c r="BP18" i="3"/>
  <c r="BM18" i="3"/>
  <c r="BI18" i="3"/>
  <c r="BH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E18" i="3"/>
  <c r="F18" i="3"/>
  <c r="E18" i="3"/>
  <c r="D18" i="3"/>
  <c r="BY17" i="3"/>
  <c r="BX17" i="3"/>
  <c r="BW17" i="3"/>
  <c r="BU17" i="3"/>
  <c r="BT17" i="3"/>
  <c r="BR17" i="3"/>
  <c r="BP17" i="3"/>
  <c r="BK17" i="3"/>
  <c r="BH17" i="3"/>
  <c r="BB17" i="3"/>
  <c r="BY32" i="3" s="1"/>
  <c r="BA17" i="3"/>
  <c r="BX32" i="3" s="1"/>
  <c r="AZ17" i="3"/>
  <c r="BW32" i="3" s="1"/>
  <c r="AY17" i="3"/>
  <c r="BV32" i="3" s="1"/>
  <c r="AX17" i="3"/>
  <c r="BU32" i="3" s="1"/>
  <c r="AW17" i="3"/>
  <c r="AV17" i="3"/>
  <c r="BT32" i="3" s="1"/>
  <c r="AU17" i="3"/>
  <c r="BS32" i="3" s="1"/>
  <c r="AT17" i="3"/>
  <c r="BR32" i="3" s="1"/>
  <c r="AS17" i="3"/>
  <c r="BQ32" i="3" s="1"/>
  <c r="AR17" i="3"/>
  <c r="BP32" i="3" s="1"/>
  <c r="AQ17" i="3"/>
  <c r="BO32" i="3" s="1"/>
  <c r="AP17" i="3"/>
  <c r="AO17" i="3"/>
  <c r="BN32" i="3" s="1"/>
  <c r="AN17" i="3"/>
  <c r="BM32" i="3" s="1"/>
  <c r="AM17" i="3"/>
  <c r="BL32" i="3" s="1"/>
  <c r="AL17" i="3"/>
  <c r="BK32" i="3" s="1"/>
  <c r="AK17" i="3"/>
  <c r="BJ32" i="3" s="1"/>
  <c r="AJ17" i="3"/>
  <c r="BI32" i="3" s="1"/>
  <c r="AI17" i="3"/>
  <c r="AH17" i="3"/>
  <c r="BH32" i="3" s="1"/>
  <c r="AE17" i="3"/>
  <c r="F17" i="3"/>
  <c r="E17" i="3"/>
  <c r="D17" i="3"/>
  <c r="BY16" i="3"/>
  <c r="BV16" i="3"/>
  <c r="BU16" i="3"/>
  <c r="BR16" i="3"/>
  <c r="BO16" i="3"/>
  <c r="BK16" i="3"/>
  <c r="BH16" i="3"/>
  <c r="BB16" i="3"/>
  <c r="BY36" i="3" s="1"/>
  <c r="BA16" i="3"/>
  <c r="BX36" i="3" s="1"/>
  <c r="AZ16" i="3"/>
  <c r="BW36" i="3" s="1"/>
  <c r="AY16" i="3"/>
  <c r="BV36" i="3" s="1"/>
  <c r="AX16" i="3"/>
  <c r="BU36" i="3" s="1"/>
  <c r="AW16" i="3"/>
  <c r="AV16" i="3"/>
  <c r="BT36" i="3" s="1"/>
  <c r="AU16" i="3"/>
  <c r="BS36" i="3" s="1"/>
  <c r="AT16" i="3"/>
  <c r="BR36" i="3" s="1"/>
  <c r="AS16" i="3"/>
  <c r="BQ36" i="3" s="1"/>
  <c r="AR16" i="3"/>
  <c r="BP36" i="3" s="1"/>
  <c r="AQ16" i="3"/>
  <c r="BO36" i="3" s="1"/>
  <c r="AP16" i="3"/>
  <c r="AO16" i="3"/>
  <c r="BN36" i="3" s="1"/>
  <c r="AN16" i="3"/>
  <c r="BM36" i="3" s="1"/>
  <c r="AM16" i="3"/>
  <c r="BL36" i="3" s="1"/>
  <c r="AL16" i="3"/>
  <c r="BK36" i="3" s="1"/>
  <c r="AK16" i="3"/>
  <c r="BJ36" i="3" s="1"/>
  <c r="AJ16" i="3"/>
  <c r="BI36" i="3" s="1"/>
  <c r="AI16" i="3"/>
  <c r="AH16" i="3"/>
  <c r="BH36" i="3" s="1"/>
  <c r="AE16" i="3"/>
  <c r="F16" i="3"/>
  <c r="E16" i="3"/>
  <c r="D16" i="3"/>
  <c r="BY15" i="3"/>
  <c r="BW15" i="3"/>
  <c r="BU15" i="3"/>
  <c r="BT15" i="3"/>
  <c r="BR15" i="3"/>
  <c r="BP15" i="3"/>
  <c r="BN15" i="3"/>
  <c r="BM15" i="3"/>
  <c r="BL15" i="3"/>
  <c r="BI15" i="3"/>
  <c r="BB15" i="3"/>
  <c r="BY27" i="3" s="1"/>
  <c r="BA15" i="3"/>
  <c r="BX27" i="3" s="1"/>
  <c r="AZ15" i="3"/>
  <c r="BW27" i="3" s="1"/>
  <c r="AY15" i="3"/>
  <c r="BV27" i="3" s="1"/>
  <c r="AX15" i="3"/>
  <c r="BU27" i="3" s="1"/>
  <c r="AW15" i="3"/>
  <c r="AV15" i="3"/>
  <c r="BT27" i="3" s="1"/>
  <c r="AU15" i="3"/>
  <c r="BS27" i="3" s="1"/>
  <c r="AT15" i="3"/>
  <c r="BR27" i="3" s="1"/>
  <c r="AS15" i="3"/>
  <c r="BQ27" i="3" s="1"/>
  <c r="AR15" i="3"/>
  <c r="BP27" i="3" s="1"/>
  <c r="AQ15" i="3"/>
  <c r="BO27" i="3" s="1"/>
  <c r="AP15" i="3"/>
  <c r="AO15" i="3"/>
  <c r="BN27" i="3" s="1"/>
  <c r="AN15" i="3"/>
  <c r="BM27" i="3" s="1"/>
  <c r="AM15" i="3"/>
  <c r="BL27" i="3" s="1"/>
  <c r="AL15" i="3"/>
  <c r="BK27" i="3" s="1"/>
  <c r="AK15" i="3"/>
  <c r="BJ27" i="3" s="1"/>
  <c r="AJ15" i="3"/>
  <c r="BI27" i="3" s="1"/>
  <c r="AI15" i="3"/>
  <c r="AH15" i="3"/>
  <c r="BH27" i="3" s="1"/>
  <c r="AE15" i="3"/>
  <c r="F15" i="3"/>
  <c r="E15" i="3"/>
  <c r="D15" i="3"/>
  <c r="BY14" i="3"/>
  <c r="BW14" i="3"/>
  <c r="BU14" i="3"/>
  <c r="BT14" i="3"/>
  <c r="BS14" i="3"/>
  <c r="BP14" i="3"/>
  <c r="BM14" i="3"/>
  <c r="BL14" i="3"/>
  <c r="BI14" i="3"/>
  <c r="BH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E14" i="3"/>
  <c r="AB14" i="3"/>
  <c r="AA14" i="3"/>
  <c r="X14" i="3"/>
  <c r="W14" i="3"/>
  <c r="T14" i="3"/>
  <c r="S14" i="3"/>
  <c r="P14" i="3"/>
  <c r="O14" i="3"/>
  <c r="L14" i="3"/>
  <c r="K14" i="3"/>
  <c r="I14" i="3"/>
  <c r="AD14" i="3" s="1"/>
  <c r="F14" i="3"/>
  <c r="E14" i="3"/>
  <c r="D14" i="3"/>
  <c r="BY13" i="3"/>
  <c r="BX13" i="3"/>
  <c r="BW13" i="3"/>
  <c r="BU13" i="3"/>
  <c r="BR13" i="3"/>
  <c r="BQ13" i="3"/>
  <c r="BK13" i="3"/>
  <c r="BJ13" i="3"/>
  <c r="BH13" i="3"/>
  <c r="BB13" i="3"/>
  <c r="BY29" i="3" s="1"/>
  <c r="BA13" i="3"/>
  <c r="BX29" i="3" s="1"/>
  <c r="AZ13" i="3"/>
  <c r="BW29" i="3" s="1"/>
  <c r="AY13" i="3"/>
  <c r="BV29" i="3" s="1"/>
  <c r="AX13" i="3"/>
  <c r="BU29" i="3" s="1"/>
  <c r="AW13" i="3"/>
  <c r="AV13" i="3"/>
  <c r="BT29" i="3" s="1"/>
  <c r="AU13" i="3"/>
  <c r="BS29" i="3" s="1"/>
  <c r="AT13" i="3"/>
  <c r="BR29" i="3" s="1"/>
  <c r="AS13" i="3"/>
  <c r="BQ29" i="3" s="1"/>
  <c r="AR13" i="3"/>
  <c r="BP29" i="3" s="1"/>
  <c r="AQ13" i="3"/>
  <c r="BO29" i="3" s="1"/>
  <c r="AP13" i="3"/>
  <c r="AO13" i="3"/>
  <c r="BN29" i="3" s="1"/>
  <c r="AN13" i="3"/>
  <c r="BM29" i="3" s="1"/>
  <c r="AM13" i="3"/>
  <c r="BL29" i="3" s="1"/>
  <c r="AL13" i="3"/>
  <c r="BK29" i="3" s="1"/>
  <c r="AK13" i="3"/>
  <c r="BJ29" i="3" s="1"/>
  <c r="AJ13" i="3"/>
  <c r="BI29" i="3" s="1"/>
  <c r="AI13" i="3"/>
  <c r="AH13" i="3"/>
  <c r="BH29" i="3" s="1"/>
  <c r="AE13" i="3"/>
  <c r="AC13" i="3"/>
  <c r="AA13" i="3"/>
  <c r="Z13" i="3"/>
  <c r="W13" i="3"/>
  <c r="V13" i="3"/>
  <c r="U13" i="3"/>
  <c r="R13" i="3"/>
  <c r="Q13" i="3"/>
  <c r="O13" i="3"/>
  <c r="M13" i="3"/>
  <c r="K13" i="3"/>
  <c r="J13" i="3"/>
  <c r="I13" i="3"/>
  <c r="F13" i="3"/>
  <c r="E13" i="3"/>
  <c r="D13" i="3"/>
  <c r="BY12" i="3"/>
  <c r="BW12" i="3"/>
  <c r="BU12" i="3"/>
  <c r="BR12" i="3"/>
  <c r="BK12" i="3"/>
  <c r="BH12" i="3"/>
  <c r="BB12" i="3"/>
  <c r="BY28" i="3" s="1"/>
  <c r="BA12" i="3"/>
  <c r="BX28" i="3" s="1"/>
  <c r="AZ12" i="3"/>
  <c r="BW28" i="3" s="1"/>
  <c r="AY12" i="3"/>
  <c r="BV28" i="3" s="1"/>
  <c r="AX12" i="3"/>
  <c r="BU28" i="3" s="1"/>
  <c r="AW12" i="3"/>
  <c r="AV12" i="3"/>
  <c r="BT28" i="3" s="1"/>
  <c r="AU12" i="3"/>
  <c r="BS28" i="3" s="1"/>
  <c r="AT12" i="3"/>
  <c r="BR28" i="3" s="1"/>
  <c r="AS12" i="3"/>
  <c r="BQ28" i="3" s="1"/>
  <c r="AR12" i="3"/>
  <c r="BP28" i="3" s="1"/>
  <c r="AQ12" i="3"/>
  <c r="BO28" i="3" s="1"/>
  <c r="AP12" i="3"/>
  <c r="AO12" i="3"/>
  <c r="BN28" i="3" s="1"/>
  <c r="AN12" i="3"/>
  <c r="BM28" i="3" s="1"/>
  <c r="AM12" i="3"/>
  <c r="BL28" i="3" s="1"/>
  <c r="AL12" i="3"/>
  <c r="BK28" i="3" s="1"/>
  <c r="AK12" i="3"/>
  <c r="BJ28" i="3" s="1"/>
  <c r="AJ12" i="3"/>
  <c r="BI28" i="3" s="1"/>
  <c r="AI12" i="3"/>
  <c r="AH12" i="3"/>
  <c r="BH28" i="3" s="1"/>
  <c r="AE12" i="3"/>
  <c r="I12" i="3"/>
  <c r="F12" i="3"/>
  <c r="E12" i="3"/>
  <c r="D12" i="3"/>
  <c r="BY11" i="3"/>
  <c r="BW11" i="3"/>
  <c r="BU11" i="3"/>
  <c r="BR11" i="3"/>
  <c r="BK11" i="3"/>
  <c r="BH11" i="3"/>
  <c r="BB11" i="3"/>
  <c r="BY20" i="3" s="1"/>
  <c r="BA11" i="3"/>
  <c r="BX20" i="3" s="1"/>
  <c r="AZ11" i="3"/>
  <c r="BW20" i="3" s="1"/>
  <c r="AY11" i="3"/>
  <c r="BV20" i="3" s="1"/>
  <c r="AX11" i="3"/>
  <c r="BU20" i="3" s="1"/>
  <c r="AW11" i="3"/>
  <c r="AV11" i="3"/>
  <c r="BT20" i="3" s="1"/>
  <c r="AU11" i="3"/>
  <c r="BS20" i="3" s="1"/>
  <c r="AT11" i="3"/>
  <c r="BR20" i="3" s="1"/>
  <c r="AS11" i="3"/>
  <c r="BQ20" i="3" s="1"/>
  <c r="AR11" i="3"/>
  <c r="BP20" i="3" s="1"/>
  <c r="AQ11" i="3"/>
  <c r="BO20" i="3" s="1"/>
  <c r="AP11" i="3"/>
  <c r="AO11" i="3"/>
  <c r="BN20" i="3" s="1"/>
  <c r="AN11" i="3"/>
  <c r="BM20" i="3" s="1"/>
  <c r="AM11" i="3"/>
  <c r="BL20" i="3" s="1"/>
  <c r="AL11" i="3"/>
  <c r="BK20" i="3" s="1"/>
  <c r="AK11" i="3"/>
  <c r="BJ20" i="3" s="1"/>
  <c r="AJ11" i="3"/>
  <c r="BI20" i="3" s="1"/>
  <c r="AI11" i="3"/>
  <c r="AH11" i="3"/>
  <c r="BH20" i="3" s="1"/>
  <c r="AE11" i="3"/>
  <c r="AC11" i="3"/>
  <c r="AA11" i="3"/>
  <c r="Z11" i="3"/>
  <c r="W11" i="3"/>
  <c r="V11" i="3"/>
  <c r="U11" i="3"/>
  <c r="R11" i="3"/>
  <c r="Q11" i="3"/>
  <c r="O11" i="3"/>
  <c r="M11" i="3"/>
  <c r="K11" i="3"/>
  <c r="J11" i="3"/>
  <c r="I11" i="3"/>
  <c r="F11" i="3"/>
  <c r="E11" i="3"/>
  <c r="D11" i="3"/>
  <c r="G11" i="3" s="1"/>
  <c r="BX10" i="3"/>
  <c r="BV10" i="3"/>
  <c r="BT10" i="3"/>
  <c r="BS10" i="3"/>
  <c r="BQ10" i="3"/>
  <c r="BO10" i="3"/>
  <c r="BN10" i="3"/>
  <c r="BJ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E10" i="3"/>
  <c r="I10" i="3"/>
  <c r="F10" i="3"/>
  <c r="E10" i="3"/>
  <c r="D10" i="3"/>
  <c r="BY9" i="3"/>
  <c r="BV9" i="3"/>
  <c r="BS9" i="3"/>
  <c r="BR9" i="3"/>
  <c r="BO9" i="3"/>
  <c r="BN9" i="3"/>
  <c r="BL9" i="3"/>
  <c r="BK9" i="3"/>
  <c r="BJ9" i="3"/>
  <c r="BB9" i="3"/>
  <c r="BY35" i="3" s="1"/>
  <c r="BA9" i="3"/>
  <c r="BX35" i="3" s="1"/>
  <c r="AZ9" i="3"/>
  <c r="BW35" i="3" s="1"/>
  <c r="AY9" i="3"/>
  <c r="BV35" i="3" s="1"/>
  <c r="AX9" i="3"/>
  <c r="BU35" i="3" s="1"/>
  <c r="AW9" i="3"/>
  <c r="AV9" i="3"/>
  <c r="BT35" i="3" s="1"/>
  <c r="AU9" i="3"/>
  <c r="BS35" i="3" s="1"/>
  <c r="AT9" i="3"/>
  <c r="BR35" i="3" s="1"/>
  <c r="AS9" i="3"/>
  <c r="BQ35" i="3" s="1"/>
  <c r="AR9" i="3"/>
  <c r="BP35" i="3" s="1"/>
  <c r="AQ9" i="3"/>
  <c r="BO35" i="3" s="1"/>
  <c r="AP9" i="3"/>
  <c r="AO9" i="3"/>
  <c r="BN35" i="3" s="1"/>
  <c r="AN9" i="3"/>
  <c r="BM35" i="3" s="1"/>
  <c r="AM9" i="3"/>
  <c r="BL35" i="3" s="1"/>
  <c r="AL9" i="3"/>
  <c r="BK35" i="3" s="1"/>
  <c r="AK9" i="3"/>
  <c r="BJ35" i="3" s="1"/>
  <c r="AJ9" i="3"/>
  <c r="BI35" i="3" s="1"/>
  <c r="AI9" i="3"/>
  <c r="AH9" i="3"/>
  <c r="BH35" i="3" s="1"/>
  <c r="AE9" i="3"/>
  <c r="AC9" i="3"/>
  <c r="AA9" i="3"/>
  <c r="Z9" i="3"/>
  <c r="X9" i="3"/>
  <c r="W9" i="3"/>
  <c r="V9" i="3"/>
  <c r="T9" i="3"/>
  <c r="S9" i="3"/>
  <c r="R9" i="3"/>
  <c r="P9" i="3"/>
  <c r="O9" i="3"/>
  <c r="N9" i="3"/>
  <c r="L9" i="3"/>
  <c r="K9" i="3"/>
  <c r="J9" i="3"/>
  <c r="I9" i="3"/>
  <c r="AB9" i="3" s="1"/>
  <c r="F9" i="3"/>
  <c r="E9" i="3"/>
  <c r="D9" i="3"/>
  <c r="BY8" i="3"/>
  <c r="BV8" i="3"/>
  <c r="BS8" i="3"/>
  <c r="BR8" i="3"/>
  <c r="BQ8" i="3"/>
  <c r="BO8" i="3"/>
  <c r="BN8" i="3"/>
  <c r="BL8" i="3"/>
  <c r="BJ8" i="3"/>
  <c r="BB8" i="3"/>
  <c r="BY34" i="3" s="1"/>
  <c r="BA8" i="3"/>
  <c r="BX34" i="3" s="1"/>
  <c r="AZ8" i="3"/>
  <c r="BW34" i="3" s="1"/>
  <c r="AY8" i="3"/>
  <c r="BV34" i="3" s="1"/>
  <c r="AX8" i="3"/>
  <c r="BU34" i="3" s="1"/>
  <c r="AW8" i="3"/>
  <c r="AV8" i="3"/>
  <c r="BT34" i="3" s="1"/>
  <c r="AU8" i="3"/>
  <c r="BS34" i="3" s="1"/>
  <c r="AT8" i="3"/>
  <c r="BR34" i="3" s="1"/>
  <c r="AS8" i="3"/>
  <c r="BQ34" i="3" s="1"/>
  <c r="AR8" i="3"/>
  <c r="BP34" i="3" s="1"/>
  <c r="AQ8" i="3"/>
  <c r="BO34" i="3" s="1"/>
  <c r="AP8" i="3"/>
  <c r="AO8" i="3"/>
  <c r="BN34" i="3" s="1"/>
  <c r="AN8" i="3"/>
  <c r="BM34" i="3" s="1"/>
  <c r="AM8" i="3"/>
  <c r="BL34" i="3" s="1"/>
  <c r="AL8" i="3"/>
  <c r="BK34" i="3" s="1"/>
  <c r="AK8" i="3"/>
  <c r="BJ34" i="3" s="1"/>
  <c r="AJ8" i="3"/>
  <c r="BI34" i="3" s="1"/>
  <c r="AI8" i="3"/>
  <c r="AH8" i="3"/>
  <c r="BH34" i="3" s="1"/>
  <c r="AE8" i="3"/>
  <c r="AD8" i="3"/>
  <c r="AB8" i="3"/>
  <c r="Z8" i="3"/>
  <c r="X8" i="3"/>
  <c r="V8" i="3"/>
  <c r="T8" i="3"/>
  <c r="R8" i="3"/>
  <c r="P8" i="3"/>
  <c r="N8" i="3"/>
  <c r="L8" i="3"/>
  <c r="J8" i="3"/>
  <c r="I8" i="3"/>
  <c r="AA8" i="3" s="1"/>
  <c r="F8" i="3"/>
  <c r="E8" i="3"/>
  <c r="D8" i="3"/>
  <c r="BX7" i="3"/>
  <c r="BV7" i="3"/>
  <c r="BT7" i="3"/>
  <c r="BQ7" i="3"/>
  <c r="BP7" i="3"/>
  <c r="BN7" i="3"/>
  <c r="BJ7" i="3"/>
  <c r="BI7" i="3"/>
  <c r="BB7" i="3"/>
  <c r="BY31" i="3" s="1"/>
  <c r="BA7" i="3"/>
  <c r="BX31" i="3" s="1"/>
  <c r="AZ7" i="3"/>
  <c r="BW31" i="3" s="1"/>
  <c r="AY7" i="3"/>
  <c r="BV31" i="3" s="1"/>
  <c r="AX7" i="3"/>
  <c r="BU31" i="3" s="1"/>
  <c r="AW7" i="3"/>
  <c r="AV7" i="3"/>
  <c r="BT31" i="3" s="1"/>
  <c r="AU7" i="3"/>
  <c r="BS31" i="3" s="1"/>
  <c r="AT7" i="3"/>
  <c r="BR31" i="3" s="1"/>
  <c r="AS7" i="3"/>
  <c r="BQ31" i="3" s="1"/>
  <c r="AR7" i="3"/>
  <c r="BP31" i="3" s="1"/>
  <c r="AQ7" i="3"/>
  <c r="BO31" i="3" s="1"/>
  <c r="AP7" i="3"/>
  <c r="AO7" i="3"/>
  <c r="BN31" i="3" s="1"/>
  <c r="AN7" i="3"/>
  <c r="BM31" i="3" s="1"/>
  <c r="AM7" i="3"/>
  <c r="BL31" i="3" s="1"/>
  <c r="AL7" i="3"/>
  <c r="BK31" i="3" s="1"/>
  <c r="AK7" i="3"/>
  <c r="BJ31" i="3" s="1"/>
  <c r="AJ7" i="3"/>
  <c r="BI31" i="3" s="1"/>
  <c r="AI7" i="3"/>
  <c r="AH7" i="3"/>
  <c r="BH31" i="3" s="1"/>
  <c r="AE7" i="3"/>
  <c r="AD7" i="3"/>
  <c r="AB7" i="3"/>
  <c r="AA7" i="3"/>
  <c r="Z7" i="3"/>
  <c r="X7" i="3"/>
  <c r="W7" i="3"/>
  <c r="V7" i="3"/>
  <c r="T7" i="3"/>
  <c r="S7" i="3"/>
  <c r="R7" i="3"/>
  <c r="P7" i="3"/>
  <c r="O7" i="3"/>
  <c r="N7" i="3"/>
  <c r="L7" i="3"/>
  <c r="K7" i="3"/>
  <c r="J7" i="3"/>
  <c r="I7" i="3"/>
  <c r="AC7" i="3" s="1"/>
  <c r="F7" i="3"/>
  <c r="E7" i="3"/>
  <c r="D7" i="3"/>
  <c r="BY6" i="3"/>
  <c r="BW6" i="3"/>
  <c r="BV6" i="3"/>
  <c r="BU6" i="3"/>
  <c r="BT6" i="3"/>
  <c r="BS6" i="3"/>
  <c r="BR6" i="3"/>
  <c r="BP6" i="3"/>
  <c r="BO6" i="3"/>
  <c r="BM6" i="3"/>
  <c r="BI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E6" i="3"/>
  <c r="AD6" i="3"/>
  <c r="AB6" i="3"/>
  <c r="Z6" i="3"/>
  <c r="X6" i="3"/>
  <c r="V6" i="3"/>
  <c r="T6" i="3"/>
  <c r="R6" i="3"/>
  <c r="P6" i="3"/>
  <c r="N6" i="3"/>
  <c r="L6" i="3"/>
  <c r="J6" i="3"/>
  <c r="I6" i="3"/>
  <c r="AA6" i="3" s="1"/>
  <c r="F6" i="3"/>
  <c r="E6" i="3"/>
  <c r="D6" i="3"/>
  <c r="BX5" i="3"/>
  <c r="BV5" i="3"/>
  <c r="BT5" i="3"/>
  <c r="BQ5" i="3"/>
  <c r="BP5" i="3"/>
  <c r="BN5" i="3"/>
  <c r="BJ5" i="3"/>
  <c r="BI5" i="3"/>
  <c r="BB5" i="3"/>
  <c r="BY33" i="3" s="1"/>
  <c r="BA5" i="3"/>
  <c r="BX33" i="3" s="1"/>
  <c r="AZ5" i="3"/>
  <c r="BW33" i="3" s="1"/>
  <c r="AY5" i="3"/>
  <c r="BV33" i="3" s="1"/>
  <c r="AX5" i="3"/>
  <c r="BU33" i="3" s="1"/>
  <c r="AW5" i="3"/>
  <c r="AV5" i="3"/>
  <c r="BT33" i="3" s="1"/>
  <c r="AU5" i="3"/>
  <c r="BS33" i="3" s="1"/>
  <c r="AT5" i="3"/>
  <c r="BR33" i="3" s="1"/>
  <c r="AS5" i="3"/>
  <c r="BQ33" i="3" s="1"/>
  <c r="AR5" i="3"/>
  <c r="BP33" i="3" s="1"/>
  <c r="AQ5" i="3"/>
  <c r="BO33" i="3" s="1"/>
  <c r="AP5" i="3"/>
  <c r="AO5" i="3"/>
  <c r="BN33" i="3" s="1"/>
  <c r="AN5" i="3"/>
  <c r="BM33" i="3" s="1"/>
  <c r="AM5" i="3"/>
  <c r="BL33" i="3" s="1"/>
  <c r="AL5" i="3"/>
  <c r="BK33" i="3" s="1"/>
  <c r="AK5" i="3"/>
  <c r="BJ33" i="3" s="1"/>
  <c r="AJ5" i="3"/>
  <c r="BI33" i="3" s="1"/>
  <c r="AI5" i="3"/>
  <c r="AH5" i="3"/>
  <c r="BH33" i="3" s="1"/>
  <c r="AE5" i="3"/>
  <c r="AD5" i="3"/>
  <c r="AB5" i="3"/>
  <c r="AA5" i="3"/>
  <c r="Z5" i="3"/>
  <c r="X5" i="3"/>
  <c r="W5" i="3"/>
  <c r="V5" i="3"/>
  <c r="T5" i="3"/>
  <c r="S5" i="3"/>
  <c r="R5" i="3"/>
  <c r="P5" i="3"/>
  <c r="O5" i="3"/>
  <c r="N5" i="3"/>
  <c r="L5" i="3"/>
  <c r="K5" i="3"/>
  <c r="J5" i="3"/>
  <c r="I5" i="3"/>
  <c r="AC5" i="3" s="1"/>
  <c r="F5" i="3"/>
  <c r="E5" i="3"/>
  <c r="D5" i="3"/>
  <c r="F4" i="3"/>
  <c r="E4" i="3"/>
  <c r="D4" i="3"/>
  <c r="F3" i="3"/>
  <c r="E3" i="3"/>
  <c r="D3" i="3"/>
  <c r="AV2" i="3"/>
  <c r="AO2" i="3"/>
  <c r="AH2" i="3"/>
  <c r="X2" i="3"/>
  <c r="Q2" i="3"/>
  <c r="J2" i="3"/>
  <c r="AW160" i="1"/>
  <c r="AT160" i="1" s="1"/>
  <c r="AV160" i="1"/>
  <c r="AU160" i="1"/>
  <c r="AS160" i="1" s="1"/>
  <c r="AW159" i="1"/>
  <c r="AV159" i="1"/>
  <c r="AU159" i="1"/>
  <c r="AW158" i="1"/>
  <c r="AT158" i="1" s="1"/>
  <c r="AV158" i="1"/>
  <c r="AU158" i="1"/>
  <c r="AS158" i="1"/>
  <c r="AW157" i="1"/>
  <c r="AV157" i="1"/>
  <c r="AS157" i="1" s="1"/>
  <c r="AU157" i="1"/>
  <c r="AT157" i="1"/>
  <c r="AW156" i="1"/>
  <c r="AT156" i="1" s="1"/>
  <c r="AV156" i="1"/>
  <c r="AU156" i="1"/>
  <c r="AS156" i="1" s="1"/>
  <c r="AW155" i="1"/>
  <c r="AV155" i="1"/>
  <c r="AU155" i="1"/>
  <c r="AW154" i="1"/>
  <c r="AT154" i="1" s="1"/>
  <c r="AV154" i="1"/>
  <c r="AU154" i="1"/>
  <c r="AS154" i="1"/>
  <c r="AW153" i="1"/>
  <c r="AV153" i="1"/>
  <c r="AS153" i="1" s="1"/>
  <c r="AU153" i="1"/>
  <c r="AT153" i="1"/>
  <c r="AW152" i="1"/>
  <c r="AT152" i="1" s="1"/>
  <c r="AV152" i="1"/>
  <c r="AU152" i="1"/>
  <c r="AS152" i="1" s="1"/>
  <c r="AW151" i="1"/>
  <c r="AV151" i="1"/>
  <c r="AU151" i="1"/>
  <c r="AW150" i="1"/>
  <c r="AT150" i="1" s="1"/>
  <c r="AV150" i="1"/>
  <c r="AU150" i="1"/>
  <c r="AS150" i="1"/>
  <c r="AW149" i="1"/>
  <c r="AV149" i="1"/>
  <c r="AS149" i="1" s="1"/>
  <c r="AU149" i="1"/>
  <c r="AT149" i="1"/>
  <c r="AW148" i="1"/>
  <c r="AT148" i="1" s="1"/>
  <c r="AV148" i="1"/>
  <c r="AU148" i="1"/>
  <c r="AS148" i="1" s="1"/>
  <c r="AW147" i="1"/>
  <c r="AV147" i="1"/>
  <c r="AU147" i="1"/>
  <c r="AW146" i="1"/>
  <c r="AT146" i="1" s="1"/>
  <c r="AV146" i="1"/>
  <c r="AU146" i="1"/>
  <c r="AS146" i="1"/>
  <c r="AW145" i="1"/>
  <c r="AV145" i="1"/>
  <c r="AS145" i="1" s="1"/>
  <c r="AU145" i="1"/>
  <c r="AT145" i="1"/>
  <c r="AW144" i="1"/>
  <c r="AT144" i="1" s="1"/>
  <c r="AV144" i="1"/>
  <c r="AU144" i="1"/>
  <c r="AS144" i="1" s="1"/>
  <c r="AW143" i="1"/>
  <c r="AV143" i="1"/>
  <c r="AU143" i="1"/>
  <c r="AW142" i="1"/>
  <c r="AT142" i="1" s="1"/>
  <c r="AV142" i="1"/>
  <c r="AU142" i="1"/>
  <c r="AS142" i="1"/>
  <c r="AW141" i="1"/>
  <c r="AV141" i="1"/>
  <c r="AS141" i="1" s="1"/>
  <c r="AU141" i="1"/>
  <c r="AT141" i="1"/>
  <c r="AW140" i="1"/>
  <c r="AT140" i="1" s="1"/>
  <c r="AV140" i="1"/>
  <c r="AU140" i="1"/>
  <c r="AS140" i="1" s="1"/>
  <c r="AW139" i="1"/>
  <c r="AV139" i="1"/>
  <c r="AU139" i="1"/>
  <c r="AW138" i="1"/>
  <c r="AT138" i="1" s="1"/>
  <c r="AV138" i="1"/>
  <c r="AU138" i="1"/>
  <c r="AS138" i="1"/>
  <c r="AW137" i="1"/>
  <c r="AV137" i="1"/>
  <c r="AS137" i="1" s="1"/>
  <c r="AU137" i="1"/>
  <c r="AT137" i="1"/>
  <c r="AW136" i="1"/>
  <c r="AT136" i="1" s="1"/>
  <c r="AV136" i="1"/>
  <c r="AU136" i="1"/>
  <c r="AS136" i="1" s="1"/>
  <c r="AW135" i="1"/>
  <c r="AV135" i="1"/>
  <c r="AU135" i="1"/>
  <c r="AW134" i="1"/>
  <c r="AT134" i="1" s="1"/>
  <c r="AV134" i="1"/>
  <c r="AU134" i="1"/>
  <c r="AS134" i="1"/>
  <c r="AW133" i="1"/>
  <c r="AV133" i="1"/>
  <c r="AS133" i="1" s="1"/>
  <c r="AU133" i="1"/>
  <c r="AT133" i="1"/>
  <c r="AW132" i="1"/>
  <c r="AT132" i="1" s="1"/>
  <c r="AV132" i="1"/>
  <c r="AU132" i="1"/>
  <c r="AS132" i="1" s="1"/>
  <c r="AW131" i="1"/>
  <c r="AV131" i="1"/>
  <c r="AU131" i="1"/>
  <c r="AW130" i="1"/>
  <c r="AT130" i="1" s="1"/>
  <c r="AV130" i="1"/>
  <c r="AU130" i="1"/>
  <c r="AS130" i="1"/>
  <c r="AW129" i="1"/>
  <c r="AV129" i="1"/>
  <c r="AS129" i="1" s="1"/>
  <c r="AU129" i="1"/>
  <c r="AT129" i="1"/>
  <c r="AW128" i="1"/>
  <c r="AT128" i="1" s="1"/>
  <c r="AV128" i="1"/>
  <c r="AU128" i="1"/>
  <c r="AS128" i="1" s="1"/>
  <c r="AW127" i="1"/>
  <c r="AV127" i="1"/>
  <c r="AU127" i="1"/>
  <c r="AW126" i="1"/>
  <c r="AT126" i="1" s="1"/>
  <c r="AV126" i="1"/>
  <c r="AU126" i="1"/>
  <c r="AS126" i="1"/>
  <c r="AW125" i="1"/>
  <c r="AV125" i="1"/>
  <c r="AS125" i="1" s="1"/>
  <c r="AU125" i="1"/>
  <c r="AT125" i="1"/>
  <c r="AW124" i="1"/>
  <c r="AT124" i="1" s="1"/>
  <c r="AV124" i="1"/>
  <c r="AU124" i="1"/>
  <c r="AS124" i="1" s="1"/>
  <c r="AW123" i="1"/>
  <c r="AV123" i="1"/>
  <c r="AU123" i="1"/>
  <c r="AW122" i="1"/>
  <c r="AT122" i="1" s="1"/>
  <c r="AV122" i="1"/>
  <c r="AU122" i="1"/>
  <c r="AS122" i="1"/>
  <c r="AW121" i="1"/>
  <c r="AV121" i="1"/>
  <c r="AS121" i="1" s="1"/>
  <c r="AU121" i="1"/>
  <c r="AT121" i="1"/>
  <c r="AW120" i="1"/>
  <c r="AT120" i="1" s="1"/>
  <c r="AV120" i="1"/>
  <c r="AU120" i="1"/>
  <c r="AS120" i="1" s="1"/>
  <c r="AW119" i="1"/>
  <c r="AV119" i="1"/>
  <c r="AU119" i="1"/>
  <c r="AW118" i="1"/>
  <c r="AT118" i="1" s="1"/>
  <c r="AV118" i="1"/>
  <c r="AU118" i="1"/>
  <c r="AS118" i="1"/>
  <c r="AW117" i="1"/>
  <c r="AV117" i="1"/>
  <c r="AS117" i="1" s="1"/>
  <c r="AU117" i="1"/>
  <c r="AT117" i="1"/>
  <c r="AW116" i="1"/>
  <c r="AT116" i="1" s="1"/>
  <c r="AV116" i="1"/>
  <c r="AU116" i="1"/>
  <c r="AS116" i="1" s="1"/>
  <c r="AW115" i="1"/>
  <c r="AV115" i="1"/>
  <c r="AU115" i="1"/>
  <c r="AW114" i="1"/>
  <c r="AT114" i="1" s="1"/>
  <c r="AV114" i="1"/>
  <c r="AU114" i="1"/>
  <c r="AS114" i="1"/>
  <c r="AW113" i="1"/>
  <c r="AV113" i="1"/>
  <c r="AS113" i="1" s="1"/>
  <c r="AU113" i="1"/>
  <c r="AT113" i="1"/>
  <c r="AW112" i="1"/>
  <c r="AT112" i="1" s="1"/>
  <c r="AV112" i="1"/>
  <c r="AU112" i="1"/>
  <c r="AS112" i="1" s="1"/>
  <c r="AW111" i="1"/>
  <c r="AV111" i="1"/>
  <c r="AU111" i="1"/>
  <c r="AW110" i="1"/>
  <c r="AT110" i="1" s="1"/>
  <c r="AV110" i="1"/>
  <c r="AU110" i="1"/>
  <c r="AS110" i="1"/>
  <c r="AW109" i="1"/>
  <c r="AV109" i="1"/>
  <c r="AS109" i="1" s="1"/>
  <c r="AU109" i="1"/>
  <c r="AT109" i="1"/>
  <c r="AW108" i="1"/>
  <c r="AT108" i="1" s="1"/>
  <c r="AV108" i="1"/>
  <c r="AU108" i="1"/>
  <c r="AS108" i="1" s="1"/>
  <c r="AW107" i="1"/>
  <c r="AV107" i="1"/>
  <c r="AU107" i="1"/>
  <c r="AW106" i="1"/>
  <c r="AT106" i="1" s="1"/>
  <c r="AV106" i="1"/>
  <c r="AU106" i="1"/>
  <c r="AS106" i="1"/>
  <c r="AW105" i="1"/>
  <c r="AV105" i="1"/>
  <c r="AS105" i="1" s="1"/>
  <c r="AU105" i="1"/>
  <c r="AT105" i="1"/>
  <c r="AW104" i="1"/>
  <c r="AT104" i="1" s="1"/>
  <c r="AV104" i="1"/>
  <c r="AU104" i="1"/>
  <c r="AS104" i="1" s="1"/>
  <c r="AW103" i="1"/>
  <c r="AV103" i="1"/>
  <c r="AU103" i="1"/>
  <c r="AW102" i="1"/>
  <c r="AT102" i="1" s="1"/>
  <c r="AV102" i="1"/>
  <c r="AU102" i="1"/>
  <c r="AS102" i="1"/>
  <c r="AW101" i="1"/>
  <c r="AV101" i="1"/>
  <c r="AS101" i="1" s="1"/>
  <c r="AU101" i="1"/>
  <c r="AT101" i="1"/>
  <c r="AW100" i="1"/>
  <c r="AT100" i="1" s="1"/>
  <c r="AV100" i="1"/>
  <c r="AU100" i="1"/>
  <c r="AS100" i="1" s="1"/>
  <c r="AW99" i="1"/>
  <c r="AV99" i="1"/>
  <c r="AU99" i="1"/>
  <c r="AW98" i="1"/>
  <c r="AT98" i="1" s="1"/>
  <c r="AV98" i="1"/>
  <c r="AU98" i="1"/>
  <c r="AS98" i="1"/>
  <c r="AW97" i="1"/>
  <c r="AV97" i="1"/>
  <c r="AU97" i="1"/>
  <c r="AR97" i="1"/>
  <c r="AW96" i="1"/>
  <c r="AV96" i="1"/>
  <c r="AU96" i="1"/>
  <c r="AR96" i="1"/>
  <c r="AW95" i="1"/>
  <c r="AV95" i="1"/>
  <c r="AS95" i="1" s="1"/>
  <c r="AU95" i="1"/>
  <c r="AW94" i="1"/>
  <c r="AV94" i="1"/>
  <c r="AU94" i="1"/>
  <c r="AR94" i="1"/>
  <c r="AW93" i="1"/>
  <c r="AV93" i="1"/>
  <c r="AS93" i="1" s="1"/>
  <c r="AU93" i="1"/>
  <c r="AR93" i="1"/>
  <c r="AW92" i="1"/>
  <c r="AT92" i="1" s="1"/>
  <c r="AV92" i="1"/>
  <c r="AU92" i="1"/>
  <c r="AW91" i="1"/>
  <c r="AV91" i="1"/>
  <c r="AU91" i="1"/>
  <c r="AR91" i="1"/>
  <c r="AW90" i="1"/>
  <c r="AV90" i="1"/>
  <c r="AU90" i="1"/>
  <c r="AR90" i="1"/>
  <c r="AW89" i="1"/>
  <c r="AV89" i="1"/>
  <c r="AU89" i="1"/>
  <c r="AR89" i="1"/>
  <c r="AW88" i="1"/>
  <c r="AT88" i="1" s="1"/>
  <c r="AV88" i="1"/>
  <c r="AU88" i="1"/>
  <c r="AW87" i="1"/>
  <c r="AV87" i="1"/>
  <c r="AU87" i="1"/>
  <c r="AW86" i="1"/>
  <c r="AV86" i="1"/>
  <c r="AS86" i="1" s="1"/>
  <c r="AU86" i="1"/>
  <c r="AR86" i="1"/>
  <c r="AW85" i="1"/>
  <c r="AV85" i="1"/>
  <c r="AS85" i="1" s="1"/>
  <c r="AU85" i="1"/>
  <c r="AR85" i="1"/>
  <c r="AW84" i="1"/>
  <c r="AV84" i="1"/>
  <c r="AS84" i="1" s="1"/>
  <c r="AU84" i="1"/>
  <c r="AR84" i="1"/>
  <c r="AW83" i="1"/>
  <c r="AV83" i="1"/>
  <c r="AS83" i="1" s="1"/>
  <c r="AU83" i="1"/>
  <c r="AR83" i="1"/>
  <c r="AW82" i="1"/>
  <c r="AV82" i="1"/>
  <c r="AS82" i="1" s="1"/>
  <c r="AU82" i="1"/>
  <c r="AR82" i="1"/>
  <c r="AW81" i="1"/>
  <c r="AV81" i="1"/>
  <c r="AS81" i="1" s="1"/>
  <c r="AU81" i="1"/>
  <c r="AT81" i="1"/>
  <c r="AR81" i="1"/>
  <c r="AW80" i="1"/>
  <c r="AV80" i="1"/>
  <c r="AU80" i="1"/>
  <c r="AR80" i="1"/>
  <c r="AW79" i="1"/>
  <c r="AV79" i="1"/>
  <c r="AU79" i="1"/>
  <c r="AR79" i="1"/>
  <c r="AW78" i="1"/>
  <c r="AV78" i="1"/>
  <c r="AU78" i="1"/>
  <c r="AR78" i="1"/>
  <c r="AW77" i="1"/>
  <c r="AV77" i="1"/>
  <c r="AU77" i="1"/>
  <c r="AR77" i="1"/>
  <c r="AW76" i="1"/>
  <c r="AV76" i="1"/>
  <c r="AU76" i="1"/>
  <c r="AR76" i="1"/>
  <c r="AW75" i="1"/>
  <c r="AV75" i="1"/>
  <c r="AU75" i="1"/>
  <c r="AR75" i="1"/>
  <c r="AW74" i="1"/>
  <c r="AV74" i="1"/>
  <c r="AU74" i="1"/>
  <c r="AR74" i="1"/>
  <c r="AW73" i="1"/>
  <c r="AT73" i="1" s="1"/>
  <c r="AV73" i="1"/>
  <c r="AU73" i="1"/>
  <c r="AR73" i="1"/>
  <c r="AW72" i="1"/>
  <c r="AV72" i="1"/>
  <c r="AU72" i="1"/>
  <c r="AR72" i="1"/>
  <c r="AW71" i="1"/>
  <c r="AV71" i="1"/>
  <c r="AU71" i="1"/>
  <c r="AR71" i="1"/>
  <c r="AW70" i="1"/>
  <c r="AV70" i="1"/>
  <c r="AU70" i="1"/>
  <c r="AR70" i="1"/>
  <c r="AW69" i="1"/>
  <c r="AT69" i="1" s="1"/>
  <c r="AV69" i="1"/>
  <c r="AU69" i="1"/>
  <c r="AR69" i="1"/>
  <c r="AW68" i="1"/>
  <c r="AV68" i="1"/>
  <c r="AU68" i="1"/>
  <c r="AR68" i="1"/>
  <c r="AW67" i="1"/>
  <c r="AT67" i="1" s="1"/>
  <c r="AV67" i="1"/>
  <c r="AU67" i="1"/>
  <c r="AR67" i="1"/>
  <c r="AW66" i="1"/>
  <c r="AT66" i="1" s="1"/>
  <c r="AV66" i="1"/>
  <c r="AU66" i="1"/>
  <c r="AR66" i="1"/>
  <c r="AW65" i="1"/>
  <c r="AT65" i="1" s="1"/>
  <c r="AV65" i="1"/>
  <c r="AU65" i="1"/>
  <c r="AR65" i="1"/>
  <c r="AW64" i="1"/>
  <c r="AV64" i="1"/>
  <c r="AU64" i="1"/>
  <c r="AR64" i="1"/>
  <c r="AW63" i="1"/>
  <c r="AV63" i="1"/>
  <c r="AU63" i="1"/>
  <c r="AR63" i="1"/>
  <c r="AW62" i="1"/>
  <c r="AV62" i="1"/>
  <c r="AU62" i="1"/>
  <c r="AR62" i="1"/>
  <c r="AW61" i="1"/>
  <c r="AV61" i="1"/>
  <c r="AU61" i="1"/>
  <c r="AR61" i="1"/>
  <c r="AW60" i="1"/>
  <c r="AV60" i="1"/>
  <c r="AU60" i="1"/>
  <c r="AR60" i="1"/>
  <c r="AW59" i="1"/>
  <c r="AT59" i="1" s="1"/>
  <c r="AV59" i="1"/>
  <c r="AU59" i="1"/>
  <c r="AR59" i="1"/>
  <c r="AW58" i="1"/>
  <c r="AT58" i="1" s="1"/>
  <c r="AV58" i="1"/>
  <c r="AU58" i="1"/>
  <c r="AR58" i="1"/>
  <c r="AW57" i="1"/>
  <c r="AV57" i="1"/>
  <c r="AU57" i="1"/>
  <c r="AT57" i="1"/>
  <c r="AR57" i="1"/>
  <c r="AW56" i="1"/>
  <c r="AV56" i="1"/>
  <c r="AU56" i="1"/>
  <c r="AR56" i="1"/>
  <c r="AW55" i="1"/>
  <c r="AV55" i="1"/>
  <c r="AU55" i="1"/>
  <c r="AR55" i="1"/>
  <c r="AW54" i="1"/>
  <c r="AV54" i="1"/>
  <c r="AU54" i="1"/>
  <c r="AR54" i="1"/>
  <c r="AW53" i="1"/>
  <c r="AV53" i="1"/>
  <c r="AU53" i="1"/>
  <c r="AR53" i="1"/>
  <c r="AW52" i="1"/>
  <c r="AV52" i="1"/>
  <c r="AU52" i="1"/>
  <c r="AR52" i="1"/>
  <c r="AW51" i="1"/>
  <c r="AV51" i="1"/>
  <c r="AU51" i="1"/>
  <c r="AR51" i="1"/>
  <c r="AW50" i="1"/>
  <c r="AV50" i="1"/>
  <c r="AU50" i="1"/>
  <c r="AR50" i="1"/>
  <c r="AW49" i="1"/>
  <c r="AV49" i="1"/>
  <c r="AU49" i="1"/>
  <c r="AT49" i="1"/>
  <c r="AR49" i="1"/>
  <c r="AW48" i="1"/>
  <c r="AV48" i="1"/>
  <c r="AS48" i="1" s="1"/>
  <c r="AU48" i="1"/>
  <c r="AR48" i="1"/>
  <c r="AW47" i="1"/>
  <c r="AV47" i="1"/>
  <c r="AU47" i="1"/>
  <c r="AR47" i="1"/>
  <c r="AW46" i="1"/>
  <c r="AV46" i="1"/>
  <c r="AS46" i="1" s="1"/>
  <c r="AU46" i="1"/>
  <c r="AR46" i="1"/>
  <c r="AW45" i="1"/>
  <c r="AV45" i="1"/>
  <c r="AS45" i="1" s="1"/>
  <c r="AU45" i="1"/>
  <c r="AR45" i="1"/>
  <c r="AW44" i="1"/>
  <c r="AV44" i="1"/>
  <c r="AS44" i="1" s="1"/>
  <c r="AU44" i="1"/>
  <c r="AR44" i="1"/>
  <c r="AW43" i="1"/>
  <c r="AV43" i="1"/>
  <c r="AS43" i="1" s="1"/>
  <c r="AU43" i="1"/>
  <c r="AR43" i="1"/>
  <c r="AW42" i="1"/>
  <c r="AV42" i="1"/>
  <c r="AS42" i="1" s="1"/>
  <c r="AU42" i="1"/>
  <c r="AR42" i="1"/>
  <c r="AW41" i="1"/>
  <c r="AT41" i="1" s="1"/>
  <c r="AV41" i="1"/>
  <c r="AS41" i="1" s="1"/>
  <c r="AU41" i="1"/>
  <c r="AR41" i="1"/>
  <c r="AW40" i="1"/>
  <c r="AV40" i="1"/>
  <c r="AS40" i="1" s="1"/>
  <c r="AU40" i="1"/>
  <c r="AR40" i="1"/>
  <c r="AW39" i="1"/>
  <c r="AV39" i="1"/>
  <c r="AU39" i="1"/>
  <c r="AR39" i="1"/>
  <c r="AW38" i="1"/>
  <c r="AV38" i="1"/>
  <c r="AS38" i="1" s="1"/>
  <c r="AU38" i="1"/>
  <c r="AR38" i="1"/>
  <c r="AW37" i="1"/>
  <c r="AT37" i="1" s="1"/>
  <c r="AV37" i="1"/>
  <c r="AS37" i="1" s="1"/>
  <c r="AU37" i="1"/>
  <c r="AR37" i="1"/>
  <c r="AW36" i="1"/>
  <c r="AV36" i="1"/>
  <c r="AS36" i="1" s="1"/>
  <c r="AU36" i="1"/>
  <c r="AR36" i="1"/>
  <c r="AW35" i="1"/>
  <c r="AT35" i="1" s="1"/>
  <c r="AV35" i="1"/>
  <c r="AS35" i="1" s="1"/>
  <c r="AU35" i="1"/>
  <c r="AW34" i="1"/>
  <c r="AV34" i="1"/>
  <c r="AU34" i="1"/>
  <c r="AR34" i="1"/>
  <c r="AW33" i="1"/>
  <c r="AV33" i="1"/>
  <c r="AU33" i="1"/>
  <c r="AR33" i="1"/>
  <c r="AW32" i="1"/>
  <c r="AT32" i="1" s="1"/>
  <c r="AV32" i="1"/>
  <c r="AU32" i="1"/>
  <c r="AR32" i="1"/>
  <c r="AW31" i="1"/>
  <c r="AT31" i="1" s="1"/>
  <c r="AV31" i="1"/>
  <c r="AU31" i="1"/>
  <c r="AS31" i="1" s="1"/>
  <c r="AR31" i="1"/>
  <c r="AW30" i="1"/>
  <c r="AV30" i="1"/>
  <c r="AS30" i="1" s="1"/>
  <c r="AU30" i="1"/>
  <c r="AR30" i="1"/>
  <c r="AW29" i="1"/>
  <c r="AV29" i="1"/>
  <c r="AS29" i="1" s="1"/>
  <c r="AU29" i="1"/>
  <c r="AR29" i="1"/>
  <c r="AW28" i="1"/>
  <c r="AV28" i="1"/>
  <c r="AU28" i="1"/>
  <c r="AR28" i="1"/>
  <c r="AW27" i="1"/>
  <c r="AV27" i="1"/>
  <c r="AU27" i="1"/>
  <c r="AR27" i="1"/>
  <c r="AW26" i="1"/>
  <c r="AV26" i="1"/>
  <c r="AS26" i="1" s="1"/>
  <c r="AU26" i="1"/>
  <c r="AR26" i="1"/>
  <c r="AW25" i="1"/>
  <c r="AV25" i="1"/>
  <c r="AU25" i="1"/>
  <c r="AS25" i="1" s="1"/>
  <c r="AR25" i="1"/>
  <c r="AW24" i="1"/>
  <c r="AV24" i="1"/>
  <c r="AS24" i="1" s="1"/>
  <c r="AU24" i="1"/>
  <c r="AR24" i="1"/>
  <c r="AW23" i="1"/>
  <c r="AV23" i="1"/>
  <c r="AS23" i="1" s="1"/>
  <c r="AU23" i="1"/>
  <c r="AR23" i="1"/>
  <c r="AW22" i="1"/>
  <c r="AV22" i="1"/>
  <c r="AS22" i="1" s="1"/>
  <c r="AU22" i="1"/>
  <c r="AR22" i="1"/>
  <c r="AW21" i="1"/>
  <c r="AT21" i="1" s="1"/>
  <c r="AV21" i="1"/>
  <c r="AU21" i="1"/>
  <c r="AR21" i="1"/>
  <c r="AW20" i="1"/>
  <c r="AT20" i="1" s="1"/>
  <c r="AV20" i="1"/>
  <c r="AS20" i="1" s="1"/>
  <c r="AU20" i="1"/>
  <c r="AR20" i="1"/>
  <c r="AW19" i="1"/>
  <c r="AV19" i="1"/>
  <c r="AU19" i="1"/>
  <c r="AR19" i="1"/>
  <c r="AW18" i="1"/>
  <c r="AV18" i="1"/>
  <c r="AS18" i="1" s="1"/>
  <c r="AU18" i="1"/>
  <c r="AR18" i="1"/>
  <c r="AW17" i="1"/>
  <c r="AV17" i="1"/>
  <c r="AS17" i="1" s="1"/>
  <c r="AU17" i="1"/>
  <c r="AR17" i="1"/>
  <c r="AW16" i="1"/>
  <c r="AV16" i="1"/>
  <c r="AS16" i="1" s="1"/>
  <c r="AU16" i="1"/>
  <c r="AR16" i="1"/>
  <c r="AW15" i="1"/>
  <c r="AT15" i="1" s="1"/>
  <c r="AV15" i="1"/>
  <c r="AU15" i="1"/>
  <c r="AS15" i="1"/>
  <c r="AR15" i="1"/>
  <c r="AW14" i="1"/>
  <c r="AV14" i="1"/>
  <c r="AU14" i="1"/>
  <c r="AS14" i="1"/>
  <c r="AR14" i="1"/>
  <c r="AW13" i="1"/>
  <c r="AV13" i="1"/>
  <c r="AT13" i="1" s="1"/>
  <c r="AU13" i="1"/>
  <c r="AR13" i="1"/>
  <c r="AW12" i="1"/>
  <c r="AV12" i="1"/>
  <c r="AU12" i="1"/>
  <c r="AR12" i="1"/>
  <c r="AW11" i="1"/>
  <c r="AT11" i="1" s="1"/>
  <c r="AV11" i="1"/>
  <c r="AU11" i="1"/>
  <c r="AR11" i="1"/>
  <c r="AW10" i="1"/>
  <c r="AV10" i="1"/>
  <c r="AU10" i="1"/>
  <c r="AR10" i="1"/>
  <c r="AW9" i="1"/>
  <c r="AT9" i="1" s="1"/>
  <c r="AV9" i="1"/>
  <c r="AU9" i="1"/>
  <c r="AR9" i="1"/>
  <c r="AW8" i="1"/>
  <c r="AV8" i="1"/>
  <c r="AU8" i="1"/>
  <c r="AR8" i="1"/>
  <c r="AW7" i="1"/>
  <c r="AV7" i="1"/>
  <c r="AU7" i="1"/>
  <c r="AR7" i="1"/>
  <c r="AW6" i="1"/>
  <c r="AV6" i="1"/>
  <c r="AU6" i="1"/>
  <c r="AR6" i="1"/>
  <c r="AW5" i="1"/>
  <c r="AT5" i="1" s="1"/>
  <c r="AV5" i="1"/>
  <c r="AU5" i="1"/>
  <c r="AR5" i="1"/>
  <c r="AQ4" i="1"/>
  <c r="BJ30" i="3" l="1"/>
  <c r="BX30" i="3"/>
  <c r="AS6" i="1"/>
  <c r="AS8" i="1"/>
  <c r="AS10" i="1"/>
  <c r="AS12" i="1"/>
  <c r="AS33" i="1"/>
  <c r="AS50" i="1"/>
  <c r="AS52" i="1"/>
  <c r="AS54" i="1"/>
  <c r="AS56" i="1"/>
  <c r="AS88" i="1"/>
  <c r="AS57" i="1"/>
  <c r="AS58" i="1"/>
  <c r="AS59" i="1"/>
  <c r="AS60" i="1"/>
  <c r="AS61" i="1"/>
  <c r="AS62" i="1"/>
  <c r="AS64" i="1"/>
  <c r="AS65" i="1"/>
  <c r="AS66" i="1"/>
  <c r="AS67" i="1"/>
  <c r="AS68" i="1"/>
  <c r="AS69" i="1"/>
  <c r="AS70" i="1"/>
  <c r="AS72" i="1"/>
  <c r="AS73" i="1"/>
  <c r="AS74" i="1"/>
  <c r="AS75" i="1"/>
  <c r="AS76" i="1"/>
  <c r="AS77" i="1"/>
  <c r="AS78" i="1"/>
  <c r="AS80" i="1"/>
  <c r="G6" i="3"/>
  <c r="G8" i="3"/>
  <c r="AS7" i="1"/>
  <c r="AS9" i="1"/>
  <c r="AS34" i="1"/>
  <c r="AS49" i="1"/>
  <c r="AS51" i="1"/>
  <c r="AS53" i="1"/>
  <c r="AS90" i="1"/>
  <c r="G16" i="3"/>
  <c r="G37" i="3"/>
  <c r="AT43" i="1"/>
  <c r="AT75" i="1"/>
  <c r="AT14" i="1"/>
  <c r="AT19" i="1"/>
  <c r="AT25" i="1"/>
  <c r="AT27" i="1"/>
  <c r="AT28" i="1"/>
  <c r="AT50" i="1"/>
  <c r="AT51" i="1"/>
  <c r="AT53" i="1"/>
  <c r="AT82" i="1"/>
  <c r="AT83" i="1"/>
  <c r="AT85" i="1"/>
  <c r="G21" i="3"/>
  <c r="G22" i="3"/>
  <c r="G40" i="3"/>
  <c r="G44" i="3"/>
  <c r="G48" i="3"/>
  <c r="BU19" i="3"/>
  <c r="BY19" i="3"/>
  <c r="G52" i="3"/>
  <c r="G56" i="3"/>
  <c r="G60" i="3"/>
  <c r="G64" i="3"/>
  <c r="G68" i="3"/>
  <c r="G72" i="3"/>
  <c r="G76" i="3"/>
  <c r="G80" i="3"/>
  <c r="G84" i="3"/>
  <c r="G90" i="3"/>
  <c r="G94" i="3"/>
  <c r="AS13" i="1"/>
  <c r="G36" i="3"/>
  <c r="G38" i="3"/>
  <c r="G41" i="3"/>
  <c r="G45" i="3"/>
  <c r="G49" i="3"/>
  <c r="G53" i="3"/>
  <c r="G57" i="3"/>
  <c r="G61" i="3"/>
  <c r="G65" i="3"/>
  <c r="G69" i="3"/>
  <c r="G73" i="3"/>
  <c r="G77" i="3"/>
  <c r="G81" i="3"/>
  <c r="G85" i="3"/>
  <c r="G89" i="3"/>
  <c r="G93" i="3"/>
  <c r="BQ30" i="3"/>
  <c r="AT33" i="1"/>
  <c r="AT42" i="1"/>
  <c r="AT74" i="1"/>
  <c r="AT87" i="1"/>
  <c r="G10" i="3"/>
  <c r="G13" i="3"/>
  <c r="G23" i="3"/>
  <c r="AS97" i="1"/>
  <c r="AT97" i="1"/>
  <c r="AT17" i="1"/>
  <c r="AS63" i="1"/>
  <c r="AT63" i="1"/>
  <c r="BH30" i="3"/>
  <c r="BY30" i="3"/>
  <c r="BM19" i="3"/>
  <c r="BN30" i="3"/>
  <c r="BK19" i="3"/>
  <c r="AR4" i="1"/>
  <c r="AT6" i="1"/>
  <c r="AT29" i="1"/>
  <c r="AS47" i="1"/>
  <c r="AT47" i="1"/>
  <c r="AS79" i="1"/>
  <c r="AT79" i="1"/>
  <c r="AT95" i="1"/>
  <c r="BU30" i="3"/>
  <c r="BS19" i="3"/>
  <c r="AT61" i="1"/>
  <c r="AT93" i="1"/>
  <c r="BI19" i="3"/>
  <c r="G17" i="3"/>
  <c r="G19" i="3"/>
  <c r="BR30" i="3"/>
  <c r="BO19" i="3"/>
  <c r="AT45" i="1"/>
  <c r="AT77" i="1"/>
  <c r="AT94" i="1"/>
  <c r="AT12" i="1"/>
  <c r="AS19" i="1"/>
  <c r="AT22" i="1"/>
  <c r="AS39" i="1"/>
  <c r="AT39" i="1"/>
  <c r="AS55" i="1"/>
  <c r="AT55" i="1"/>
  <c r="AS71" i="1"/>
  <c r="AT71" i="1"/>
  <c r="AT90" i="1"/>
  <c r="G3" i="3"/>
  <c r="BQ19" i="3"/>
  <c r="G12" i="3"/>
  <c r="G24" i="3"/>
  <c r="AS5" i="1"/>
  <c r="AT7" i="1"/>
  <c r="AS11" i="1"/>
  <c r="AS21" i="1"/>
  <c r="AT23" i="1"/>
  <c r="AS27" i="1"/>
  <c r="AT40" i="1"/>
  <c r="AT48" i="1"/>
  <c r="AT56" i="1"/>
  <c r="AT64" i="1"/>
  <c r="AT72" i="1"/>
  <c r="AT80" i="1"/>
  <c r="AS87" i="1"/>
  <c r="AS92" i="1"/>
  <c r="G5" i="3"/>
  <c r="BW19" i="3"/>
  <c r="G7" i="3"/>
  <c r="G9" i="3"/>
  <c r="BL30" i="3"/>
  <c r="G14" i="3"/>
  <c r="G39" i="3"/>
  <c r="G86" i="3"/>
  <c r="G88" i="3"/>
  <c r="G92" i="3"/>
  <c r="AS94" i="1"/>
  <c r="G4" i="3"/>
  <c r="BI30" i="3"/>
  <c r="BM30" i="3"/>
  <c r="BP30" i="3"/>
  <c r="BT30" i="3"/>
  <c r="G27" i="3"/>
  <c r="G29" i="3"/>
  <c r="G31" i="3"/>
  <c r="G34" i="3"/>
  <c r="G43" i="3"/>
  <c r="G47" i="3"/>
  <c r="G51" i="3"/>
  <c r="G55" i="3"/>
  <c r="G59" i="3"/>
  <c r="G63" i="3"/>
  <c r="G67" i="3"/>
  <c r="G71" i="3"/>
  <c r="G75" i="3"/>
  <c r="G79" i="3"/>
  <c r="G83" i="3"/>
  <c r="G87" i="3"/>
  <c r="G91" i="3"/>
  <c r="G95" i="3"/>
  <c r="AD10" i="3"/>
  <c r="Z10" i="3"/>
  <c r="V10" i="3"/>
  <c r="R10" i="3"/>
  <c r="N10" i="3"/>
  <c r="J10" i="3"/>
  <c r="AC10" i="3"/>
  <c r="X10" i="3"/>
  <c r="S10" i="3"/>
  <c r="M10" i="3"/>
  <c r="AB10" i="3"/>
  <c r="W10" i="3"/>
  <c r="Q10" i="3"/>
  <c r="L10" i="3"/>
  <c r="AA10" i="3"/>
  <c r="U10" i="3"/>
  <c r="P10" i="3"/>
  <c r="K10" i="3"/>
  <c r="AT18" i="1"/>
  <c r="AT91" i="1"/>
  <c r="AS91" i="1"/>
  <c r="AT99" i="1"/>
  <c r="AS99" i="1"/>
  <c r="AT107" i="1"/>
  <c r="AS107" i="1"/>
  <c r="AT115" i="1"/>
  <c r="AS115" i="1"/>
  <c r="AT155" i="1"/>
  <c r="AS155" i="1"/>
  <c r="BI37" i="3"/>
  <c r="BP37" i="3"/>
  <c r="BW37" i="3"/>
  <c r="O10" i="3"/>
  <c r="AT10" i="1"/>
  <c r="AT26" i="1"/>
  <c r="AT44" i="1"/>
  <c r="AT96" i="1"/>
  <c r="AS96" i="1"/>
  <c r="AT131" i="1"/>
  <c r="AS131" i="1"/>
  <c r="AT139" i="1"/>
  <c r="AS139" i="1"/>
  <c r="AT147" i="1"/>
  <c r="AS147" i="1"/>
  <c r="BM37" i="3"/>
  <c r="BT37" i="3"/>
  <c r="AT8" i="1"/>
  <c r="AT16" i="1"/>
  <c r="AT24" i="1"/>
  <c r="AS28" i="1"/>
  <c r="AS32" i="1"/>
  <c r="AT38" i="1"/>
  <c r="AT46" i="1"/>
  <c r="AT54" i="1"/>
  <c r="AT62" i="1"/>
  <c r="AT70" i="1"/>
  <c r="AT78" i="1"/>
  <c r="AT86" i="1"/>
  <c r="T10" i="3"/>
  <c r="AT89" i="1"/>
  <c r="AS89" i="1"/>
  <c r="AT30" i="1"/>
  <c r="AT34" i="1"/>
  <c r="AT36" i="1"/>
  <c r="AT52" i="1"/>
  <c r="AT60" i="1"/>
  <c r="AT68" i="1"/>
  <c r="AT76" i="1"/>
  <c r="AT84" i="1"/>
  <c r="AT123" i="1"/>
  <c r="AS123" i="1"/>
  <c r="AT103" i="1"/>
  <c r="AS103" i="1"/>
  <c r="AT111" i="1"/>
  <c r="AS111" i="1"/>
  <c r="AT119" i="1"/>
  <c r="AS119" i="1"/>
  <c r="AT127" i="1"/>
  <c r="AS127" i="1"/>
  <c r="AT135" i="1"/>
  <c r="AS135" i="1"/>
  <c r="AT143" i="1"/>
  <c r="AS143" i="1"/>
  <c r="AT151" i="1"/>
  <c r="AS151" i="1"/>
  <c r="AT159" i="1"/>
  <c r="AS159" i="1"/>
  <c r="Y10" i="3"/>
  <c r="AD12" i="3"/>
  <c r="Z12" i="3"/>
  <c r="V12" i="3"/>
  <c r="R12" i="3"/>
  <c r="N12" i="3"/>
  <c r="J12" i="3"/>
  <c r="O12" i="3"/>
  <c r="T12" i="3"/>
  <c r="Y12" i="3"/>
  <c r="J36" i="3"/>
  <c r="J22" i="3"/>
  <c r="AW105" i="3"/>
  <c r="Y19" i="3" s="1"/>
  <c r="AP105" i="3"/>
  <c r="R19" i="3" s="1"/>
  <c r="AI105" i="3"/>
  <c r="K19" i="3" s="1"/>
  <c r="AW104" i="3"/>
  <c r="Y39" i="3" s="1"/>
  <c r="BJ19" i="3"/>
  <c r="BN19" i="3"/>
  <c r="BR19" i="3"/>
  <c r="BV19" i="3"/>
  <c r="M6" i="3"/>
  <c r="Q6" i="3"/>
  <c r="U6" i="3"/>
  <c r="Y6" i="3"/>
  <c r="AC6" i="3"/>
  <c r="BJ37" i="3"/>
  <c r="BN37" i="3"/>
  <c r="BQ37" i="3"/>
  <c r="BX37" i="3"/>
  <c r="M8" i="3"/>
  <c r="Q8" i="3"/>
  <c r="U8" i="3"/>
  <c r="Y8" i="3"/>
  <c r="AC8" i="3"/>
  <c r="K12" i="3"/>
  <c r="P12" i="3"/>
  <c r="U12" i="3"/>
  <c r="AA12" i="3"/>
  <c r="J16" i="3"/>
  <c r="Q36" i="3"/>
  <c r="Q22" i="3"/>
  <c r="BH37" i="3"/>
  <c r="BK37" i="3"/>
  <c r="BR37" i="3"/>
  <c r="BU37" i="3"/>
  <c r="BY37" i="3"/>
  <c r="BO30" i="3"/>
  <c r="BS30" i="3"/>
  <c r="BV30" i="3"/>
  <c r="L12" i="3"/>
  <c r="Q12" i="3"/>
  <c r="W12" i="3"/>
  <c r="AB12" i="3"/>
  <c r="Q16" i="3"/>
  <c r="AP104" i="3"/>
  <c r="R39" i="3" s="1"/>
  <c r="X36" i="3"/>
  <c r="X22" i="3"/>
  <c r="X16" i="3"/>
  <c r="M5" i="3"/>
  <c r="Q5" i="3"/>
  <c r="U5" i="3"/>
  <c r="Y5" i="3"/>
  <c r="AI104" i="3"/>
  <c r="K39" i="3" s="1"/>
  <c r="BH19" i="3"/>
  <c r="BL19" i="3"/>
  <c r="BP19" i="3"/>
  <c r="BT19" i="3"/>
  <c r="BX19" i="3"/>
  <c r="K6" i="3"/>
  <c r="O6" i="3"/>
  <c r="S6" i="3"/>
  <c r="W6" i="3"/>
  <c r="M7" i="3"/>
  <c r="Q7" i="3"/>
  <c r="U7" i="3"/>
  <c r="Y7" i="3"/>
  <c r="BL37" i="3"/>
  <c r="BO37" i="3"/>
  <c r="BS37" i="3"/>
  <c r="BV37" i="3"/>
  <c r="K8" i="3"/>
  <c r="O8" i="3"/>
  <c r="S8" i="3"/>
  <c r="W8" i="3"/>
  <c r="M9" i="3"/>
  <c r="Q9" i="3"/>
  <c r="U9" i="3"/>
  <c r="Y9" i="3"/>
  <c r="AD9" i="3"/>
  <c r="AB11" i="3"/>
  <c r="X11" i="3"/>
  <c r="T11" i="3"/>
  <c r="P11" i="3"/>
  <c r="L11" i="3"/>
  <c r="N11" i="3"/>
  <c r="S11" i="3"/>
  <c r="Y11" i="3"/>
  <c r="AD11" i="3"/>
  <c r="BW30" i="3"/>
  <c r="M12" i="3"/>
  <c r="S12" i="3"/>
  <c r="X12" i="3"/>
  <c r="AC12" i="3"/>
  <c r="AB13" i="3"/>
  <c r="X13" i="3"/>
  <c r="T13" i="3"/>
  <c r="P13" i="3"/>
  <c r="L13" i="3"/>
  <c r="N13" i="3"/>
  <c r="S13" i="3"/>
  <c r="Y13" i="3"/>
  <c r="AD13" i="3"/>
  <c r="G15" i="3"/>
  <c r="G18" i="3"/>
  <c r="G20" i="3"/>
  <c r="G26" i="3"/>
  <c r="G28" i="3"/>
  <c r="G30" i="3"/>
  <c r="BK30" i="3"/>
  <c r="M14" i="3"/>
  <c r="Q14" i="3"/>
  <c r="U14" i="3"/>
  <c r="Y14" i="3"/>
  <c r="AC14" i="3"/>
  <c r="AB32" i="3"/>
  <c r="X32" i="3"/>
  <c r="T32" i="3"/>
  <c r="P32" i="3"/>
  <c r="L32" i="3"/>
  <c r="AD32" i="3"/>
  <c r="Z32" i="3"/>
  <c r="V32" i="3"/>
  <c r="R32" i="3"/>
  <c r="N32" i="3"/>
  <c r="J32" i="3"/>
  <c r="AC32" i="3"/>
  <c r="U32" i="3"/>
  <c r="M32" i="3"/>
  <c r="AA32" i="3"/>
  <c r="S32" i="3"/>
  <c r="K32" i="3"/>
  <c r="Y32" i="3"/>
  <c r="J14" i="3"/>
  <c r="N14" i="3"/>
  <c r="R14" i="3"/>
  <c r="V14" i="3"/>
  <c r="Z14" i="3"/>
  <c r="AD25" i="3"/>
  <c r="Z25" i="3"/>
  <c r="V25" i="3"/>
  <c r="R25" i="3"/>
  <c r="N25" i="3"/>
  <c r="J25" i="3"/>
  <c r="AC25" i="3"/>
  <c r="O25" i="3"/>
  <c r="T25" i="3"/>
  <c r="Y25" i="3"/>
  <c r="AB26" i="3"/>
  <c r="X26" i="3"/>
  <c r="T26" i="3"/>
  <c r="P26" i="3"/>
  <c r="L26" i="3"/>
  <c r="AA26" i="3"/>
  <c r="W26" i="3"/>
  <c r="S26" i="3"/>
  <c r="O26" i="3"/>
  <c r="K26" i="3"/>
  <c r="Q26" i="3"/>
  <c r="Y26" i="3"/>
  <c r="AB28" i="3"/>
  <c r="X28" i="3"/>
  <c r="T28" i="3"/>
  <c r="P28" i="3"/>
  <c r="L28" i="3"/>
  <c r="AA28" i="3"/>
  <c r="W28" i="3"/>
  <c r="S28" i="3"/>
  <c r="O28" i="3"/>
  <c r="K28" i="3"/>
  <c r="Q28" i="3"/>
  <c r="Y28" i="3"/>
  <c r="AB30" i="3"/>
  <c r="X30" i="3"/>
  <c r="T30" i="3"/>
  <c r="P30" i="3"/>
  <c r="L30" i="3"/>
  <c r="AA30" i="3"/>
  <c r="W30" i="3"/>
  <c r="S30" i="3"/>
  <c r="O30" i="3"/>
  <c r="K30" i="3"/>
  <c r="Q30" i="3"/>
  <c r="Y30" i="3"/>
  <c r="AB34" i="3"/>
  <c r="X34" i="3"/>
  <c r="T34" i="3"/>
  <c r="P34" i="3"/>
  <c r="L34" i="3"/>
  <c r="AA34" i="3"/>
  <c r="W34" i="3"/>
  <c r="S34" i="3"/>
  <c r="O34" i="3"/>
  <c r="K34" i="3"/>
  <c r="AD34" i="3"/>
  <c r="Z34" i="3"/>
  <c r="V34" i="3"/>
  <c r="R34" i="3"/>
  <c r="N34" i="3"/>
  <c r="J34" i="3"/>
  <c r="Q34" i="3"/>
  <c r="AC34" i="3"/>
  <c r="M34" i="3"/>
  <c r="M27" i="3"/>
  <c r="Q27" i="3"/>
  <c r="U27" i="3"/>
  <c r="Y27" i="3"/>
  <c r="AC27" i="3"/>
  <c r="M29" i="3"/>
  <c r="Q29" i="3"/>
  <c r="U29" i="3"/>
  <c r="Y29" i="3"/>
  <c r="AC29" i="3"/>
  <c r="AB31" i="3"/>
  <c r="X31" i="3"/>
  <c r="T31" i="3"/>
  <c r="P31" i="3"/>
  <c r="L31" i="3"/>
  <c r="N31" i="3"/>
  <c r="S31" i="3"/>
  <c r="Y31" i="3"/>
  <c r="AD31" i="3"/>
  <c r="G32" i="3"/>
  <c r="G35" i="3"/>
  <c r="G42" i="3"/>
  <c r="G46" i="3"/>
  <c r="G50" i="3"/>
  <c r="G54" i="3"/>
  <c r="G58" i="3"/>
  <c r="G62" i="3"/>
  <c r="G66" i="3"/>
  <c r="G70" i="3"/>
  <c r="G74" i="3"/>
  <c r="G78" i="3"/>
  <c r="G82" i="3"/>
  <c r="J27" i="3"/>
  <c r="N27" i="3"/>
  <c r="R27" i="3"/>
  <c r="V27" i="3"/>
  <c r="Z27" i="3"/>
  <c r="J29" i="3"/>
  <c r="N29" i="3"/>
  <c r="R29" i="3"/>
  <c r="V29" i="3"/>
  <c r="Z29" i="3"/>
  <c r="J31" i="3"/>
  <c r="O31" i="3"/>
  <c r="U31" i="3"/>
  <c r="Z31" i="3"/>
  <c r="G33" i="3"/>
  <c r="L33" i="3"/>
  <c r="P33" i="3"/>
  <c r="T33" i="3"/>
  <c r="X33" i="3"/>
  <c r="AB33" i="3"/>
  <c r="M33" i="3"/>
  <c r="Q33" i="3"/>
  <c r="U33" i="3"/>
  <c r="Y33" i="3"/>
  <c r="AC33" i="3"/>
  <c r="J33" i="3"/>
  <c r="N33" i="3"/>
  <c r="R33" i="3"/>
  <c r="V33" i="3"/>
  <c r="Z3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N4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Autor:
Rangos
BI19:BK27 es BT
BI28:BK36 es MT
BI37:BK45 es SBT</t>
        </r>
      </text>
    </comment>
    <comment ref="O4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Autor:
Rango D:BF es la tabla Base
Rango W8:BF8 son los posibles escenarios de la Base</t>
        </r>
      </text>
    </comment>
    <comment ref="P4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Ingresar solo en caso de generar cambio.</t>
        </r>
      </text>
    </comment>
    <comment ref="Z4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Autor:
Rangos
BI19:BK27 es BT
BI28:BK36 es MT
BI37:BK45 es SBT</t>
        </r>
      </text>
    </comment>
    <comment ref="AA4" authorId="0" shapeId="0" xr:uid="{00000000-0006-0000-0000-000005000000}">
      <text>
        <r>
          <rPr>
            <sz val="11"/>
            <color theme="1"/>
            <rFont val="Calibri"/>
            <family val="2"/>
            <scheme val="minor"/>
          </rPr>
          <t>Autor:
Rango D:BF es la tabla Base
Rango W8:BF8 son los posibles escenarios de la Base</t>
        </r>
      </text>
    </comment>
    <comment ref="AB4" authorId="0" shapeId="0" xr:uid="{00000000-0006-0000-0000-000006000000}">
      <text>
        <r>
          <rPr>
            <sz val="11"/>
            <color theme="1"/>
            <rFont val="Calibri"/>
            <family val="2"/>
            <scheme val="minor"/>
          </rPr>
          <t>Ingresar solo en caso de generar cambio.</t>
        </r>
      </text>
    </comment>
    <comment ref="AL4" authorId="0" shapeId="0" xr:uid="{00000000-0006-0000-0000-000007000000}">
      <text>
        <r>
          <rPr>
            <sz val="11"/>
            <color theme="1"/>
            <rFont val="Calibri"/>
            <family val="2"/>
            <scheme val="minor"/>
          </rPr>
          <t>Autor:
Rangos
BI19:BK27 es BT
BI28:BK36 es MT
BI37:BK45 es SBT</t>
        </r>
      </text>
    </comment>
    <comment ref="AM4" authorId="0" shapeId="0" xr:uid="{00000000-0006-0000-0000-000008000000}">
      <text>
        <r>
          <rPr>
            <sz val="11"/>
            <color theme="1"/>
            <rFont val="Calibri"/>
            <family val="2"/>
            <scheme val="minor"/>
          </rPr>
          <t>Autor:
Rango D:BF es la tabla Base
Rango W8:BF8 son los posibles escenarios de la Base</t>
        </r>
      </text>
    </comment>
    <comment ref="AN4" authorId="0" shapeId="0" xr:uid="{00000000-0006-0000-0000-000009000000}">
      <text>
        <r>
          <rPr>
            <sz val="11"/>
            <color theme="1"/>
            <rFont val="Calibri"/>
            <family val="2"/>
            <scheme val="minor"/>
          </rPr>
          <t>Ingresar solo en caso de generar cambio.</t>
        </r>
      </text>
    </comment>
  </commentList>
</comments>
</file>

<file path=xl/sharedStrings.xml><?xml version="1.0" encoding="utf-8"?>
<sst xmlns="http://schemas.openxmlformats.org/spreadsheetml/2006/main" count="912" uniqueCount="208">
  <si>
    <t>Tarifa</t>
  </si>
  <si>
    <t>Mini Ticket</t>
  </si>
  <si>
    <t>Big Ticket</t>
  </si>
  <si>
    <t>Super Big Ticket</t>
  </si>
  <si>
    <t>Costo</t>
  </si>
  <si>
    <t>FALABELLA</t>
  </si>
  <si>
    <t>RIPLEY</t>
  </si>
  <si>
    <t>PARIS</t>
  </si>
  <si>
    <t>Análisis</t>
  </si>
  <si>
    <t>Comuna</t>
  </si>
  <si>
    <t>Zona</t>
  </si>
  <si>
    <t>Código</t>
  </si>
  <si>
    <t>$ Despacho</t>
  </si>
  <si>
    <t>Dias Despacho</t>
  </si>
  <si>
    <t>REVISAR LOS AMARILLOS</t>
  </si>
  <si>
    <t>Tipo Escenario</t>
  </si>
  <si>
    <t>Distancia</t>
  </si>
  <si>
    <t>Tarifa Sugerida</t>
  </si>
  <si>
    <t>Nueva Tarifa</t>
  </si>
  <si>
    <t>$2000 sobre MT</t>
  </si>
  <si>
    <t>$1000 sobre BT</t>
  </si>
  <si>
    <t>Corregir TS BT</t>
  </si>
  <si>
    <t>Corregir TS SBT</t>
  </si>
  <si>
    <t>MT</t>
  </si>
  <si>
    <t>BT</t>
  </si>
  <si>
    <t>SBT</t>
  </si>
  <si>
    <t>SANTIAGO</t>
  </si>
  <si>
    <t>RM-Urbano</t>
  </si>
  <si>
    <t>LAS CONDES</t>
  </si>
  <si>
    <t>PROVIDENCIA</t>
  </si>
  <si>
    <t>MAIPU</t>
  </si>
  <si>
    <t>ÑUÑOA</t>
  </si>
  <si>
    <t>PUENTE ALTO</t>
  </si>
  <si>
    <t>LA FLORIDA</t>
  </si>
  <si>
    <t>VITACURA</t>
  </si>
  <si>
    <t>PUDAHUEL</t>
  </si>
  <si>
    <t>PEÑALOLEN</t>
  </si>
  <si>
    <t>SAN MIGUEL</t>
  </si>
  <si>
    <t>SAN BERNARDO</t>
  </si>
  <si>
    <t>QUILICURA</t>
  </si>
  <si>
    <t>COLINA</t>
  </si>
  <si>
    <t>RM-Extra Urbano</t>
  </si>
  <si>
    <t>RECOLETA</t>
  </si>
  <si>
    <t>LO BARNECHEA</t>
  </si>
  <si>
    <t>LA REINA</t>
  </si>
  <si>
    <t>HUECHURABA</t>
  </si>
  <si>
    <t>QUINTA NORMAL</t>
  </si>
  <si>
    <t>RENCA</t>
  </si>
  <si>
    <t>ESTACION CENTRAL</t>
  </si>
  <si>
    <t>EL BOSQUE</t>
  </si>
  <si>
    <t>MACUL</t>
  </si>
  <si>
    <t>LA CISTERNA</t>
  </si>
  <si>
    <t>CONCHALI</t>
  </si>
  <si>
    <t>INDEPENDENCIA</t>
  </si>
  <si>
    <t>MELIPILLA</t>
  </si>
  <si>
    <t>BUIN</t>
  </si>
  <si>
    <t>CERRO NAVIA</t>
  </si>
  <si>
    <t>LA DEHESA</t>
  </si>
  <si>
    <t>LA PINTANA</t>
  </si>
  <si>
    <t>TALAGANTE</t>
  </si>
  <si>
    <t>LO PRADO</t>
  </si>
  <si>
    <t>PEÑAFLOR</t>
  </si>
  <si>
    <t>LAMPA</t>
  </si>
  <si>
    <t>LA GRANJA</t>
  </si>
  <si>
    <t>CERRILLOS</t>
  </si>
  <si>
    <t>SAN JOAQUIN</t>
  </si>
  <si>
    <t>PEDRO AGUIRRE CERDA</t>
  </si>
  <si>
    <t>SAN RAMON</t>
  </si>
  <si>
    <t>LO ESPEJO</t>
  </si>
  <si>
    <t>PADRE HURTADO</t>
  </si>
  <si>
    <t>VIÑA DEL MAR</t>
  </si>
  <si>
    <t>Regiones</t>
  </si>
  <si>
    <t>ANTOFAGASTA</t>
  </si>
  <si>
    <t>CONCEPCION</t>
  </si>
  <si>
    <t>VALPARAISO</t>
  </si>
  <si>
    <t>RANCAGUA</t>
  </si>
  <si>
    <t>TALCA</t>
  </si>
  <si>
    <t>TEMUCO</t>
  </si>
  <si>
    <t>CHILLAN</t>
  </si>
  <si>
    <t>LA SERENA</t>
  </si>
  <si>
    <t>VALDIVIA</t>
  </si>
  <si>
    <t>LOS ANGELES</t>
  </si>
  <si>
    <t>OSORNO</t>
  </si>
  <si>
    <t>COQUIMBO</t>
  </si>
  <si>
    <t>PUERTO MONTT</t>
  </si>
  <si>
    <t>COPIAPO</t>
  </si>
  <si>
    <t>ARICA</t>
  </si>
  <si>
    <t>QUILPUE</t>
  </si>
  <si>
    <t>CURICO</t>
  </si>
  <si>
    <t>CALAMA</t>
  </si>
  <si>
    <t>SAN PEDRO DE LA PAZ</t>
  </si>
  <si>
    <t>VILLA ALEMANA</t>
  </si>
  <si>
    <t>TALCAHUANO</t>
  </si>
  <si>
    <t>COYHAIQUE</t>
  </si>
  <si>
    <t>SAN FERNANDO</t>
  </si>
  <si>
    <t>IQUIQUE</t>
  </si>
  <si>
    <t>SAN FELIPE</t>
  </si>
  <si>
    <t>PUNTA ARENAS</t>
  </si>
  <si>
    <t>CORONEL</t>
  </si>
  <si>
    <t>CASTRO</t>
  </si>
  <si>
    <t>QUILLOTA</t>
  </si>
  <si>
    <t>PUERTO VARAS</t>
  </si>
  <si>
    <t>SAN ANTONIO</t>
  </si>
  <si>
    <t>VALLENAR</t>
  </si>
  <si>
    <t>PAINE</t>
  </si>
  <si>
    <t>CON-CON</t>
  </si>
  <si>
    <t>CHIGUAYANTE</t>
  </si>
  <si>
    <t>MACHALÍ</t>
  </si>
  <si>
    <t>ILLAPEL</t>
  </si>
  <si>
    <t>SALAMANCA</t>
  </si>
  <si>
    <t>LOS VILOS</t>
  </si>
  <si>
    <t>LINARES</t>
  </si>
  <si>
    <t>PUCÓN</t>
  </si>
  <si>
    <t>ANGOL</t>
  </si>
  <si>
    <t>LOS ANDES</t>
  </si>
  <si>
    <t>OVALLE</t>
  </si>
  <si>
    <t>LEBU</t>
  </si>
  <si>
    <t>ARAUCO</t>
  </si>
  <si>
    <t>RENGO</t>
  </si>
  <si>
    <t>VILLARRICA</t>
  </si>
  <si>
    <t>LA UNIÓN</t>
  </si>
  <si>
    <t>LIMACHE</t>
  </si>
  <si>
    <t>1° Pegar en pestaña "Cambios" de archivo "Generador ShippingMatrix ATG"</t>
  </si>
  <si>
    <t>COD.</t>
  </si>
  <si>
    <t>COMUNA</t>
  </si>
  <si>
    <t>Cambios</t>
  </si>
  <si>
    <t>Falabella</t>
  </si>
  <si>
    <t>Ripley</t>
  </si>
  <si>
    <t>Paris</t>
  </si>
  <si>
    <t>RM</t>
  </si>
  <si>
    <t>$ Despacho Original</t>
  </si>
  <si>
    <t>$ Despacho Modificado</t>
  </si>
  <si>
    <t>Comunas Pricing</t>
  </si>
  <si>
    <t>Top 30 comunas</t>
  </si>
  <si>
    <t>Regs</t>
  </si>
  <si>
    <t>Las Condes</t>
  </si>
  <si>
    <t>Santiago</t>
  </si>
  <si>
    <t>Maipú</t>
  </si>
  <si>
    <t>Providencia</t>
  </si>
  <si>
    <t>Ñuñoa</t>
  </si>
  <si>
    <t>Puente Alto</t>
  </si>
  <si>
    <t>La Florida</t>
  </si>
  <si>
    <t>Vitacura</t>
  </si>
  <si>
    <t>Pudahuel</t>
  </si>
  <si>
    <t>San Bernardo</t>
  </si>
  <si>
    <t>*Pegar en mail</t>
  </si>
  <si>
    <t>Peñalolen</t>
  </si>
  <si>
    <t>Colina</t>
  </si>
  <si>
    <t>San Miguel</t>
  </si>
  <si>
    <t>Quilicura</t>
  </si>
  <si>
    <t>PROMEDIO
RM</t>
  </si>
  <si>
    <t>Región Metropolitana</t>
  </si>
  <si>
    <t>VERIFICAR!!!</t>
  </si>
  <si>
    <t>La Serena (IV)</t>
  </si>
  <si>
    <t>Viña del Mar (V)</t>
  </si>
  <si>
    <t>Valparaiso (V)</t>
  </si>
  <si>
    <t>Rancagua (VI)</t>
  </si>
  <si>
    <t>Otras regiones</t>
  </si>
  <si>
    <t>Talca (VII)</t>
  </si>
  <si>
    <t>Chillán (VIII)</t>
  </si>
  <si>
    <t>Concepción (VIII)</t>
  </si>
  <si>
    <t>Valdivia (XIV)</t>
  </si>
  <si>
    <t>Temuco (IX)</t>
  </si>
  <si>
    <t>Osorno (X)</t>
  </si>
  <si>
    <t>Región No Extrema</t>
  </si>
  <si>
    <t>Arica (XV)</t>
  </si>
  <si>
    <t>Iquique (I)</t>
  </si>
  <si>
    <t>Antofogasta (II)</t>
  </si>
  <si>
    <t>Copiapó (III)</t>
  </si>
  <si>
    <t>Coyhaique (XI)</t>
  </si>
  <si>
    <t>Punta Arenas (XII)</t>
  </si>
  <si>
    <t>Región Extrema</t>
  </si>
  <si>
    <t>PROMEDIO
 OTRAS REGIONES</t>
  </si>
  <si>
    <t>088</t>
  </si>
  <si>
    <t>RM Tot</t>
  </si>
  <si>
    <t>010</t>
  </si>
  <si>
    <t>087</t>
  </si>
  <si>
    <t>037</t>
  </si>
  <si>
    <t>034</t>
  </si>
  <si>
    <t>023</t>
  </si>
  <si>
    <t>001</t>
  </si>
  <si>
    <t>077</t>
  </si>
  <si>
    <t>011</t>
  </si>
  <si>
    <t>089</t>
  </si>
  <si>
    <t>006</t>
  </si>
  <si>
    <t>083</t>
  </si>
  <si>
    <t>076</t>
  </si>
  <si>
    <t>081</t>
  </si>
  <si>
    <t>030</t>
  </si>
  <si>
    <t>054</t>
  </si>
  <si>
    <t>035</t>
  </si>
  <si>
    <t>044</t>
  </si>
  <si>
    <t>038</t>
  </si>
  <si>
    <t>067</t>
  </si>
  <si>
    <t>040</t>
  </si>
  <si>
    <t>064</t>
  </si>
  <si>
    <t>BANDA</t>
  </si>
  <si>
    <t>COTA ACTUAL</t>
  </si>
  <si>
    <t>COTA MODIFICADA</t>
  </si>
  <si>
    <t>TARIFA ACTUAL
BT</t>
  </si>
  <si>
    <t>TARIFA MODIFICADA
BT</t>
  </si>
  <si>
    <t>TARIFA ACTUAL
SBT</t>
  </si>
  <si>
    <t>TARIFA MODIFICADA
SBT</t>
  </si>
  <si>
    <t>A1</t>
  </si>
  <si>
    <t>-</t>
  </si>
  <si>
    <t>A2</t>
  </si>
  <si>
    <t>P1</t>
  </si>
  <si>
    <t>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</si>
</sst>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 * #,##0_ ;_ * \-#,##0_ ;_ * &quot;-&quot;_ ;_ @_ "/>
    <numFmt numFmtId="43" formatCode="_ * #,##0.00_ ;_ * \-#,##0.00_ ;_ * &quot;-&quot;??_ ;_ @_ "/>
    <numFmt numFmtId="164" formatCode="_-&quot;$&quot;\ * #,##0_-;\-&quot;$&quot;\ * #,##0_-;_-&quot;$&quot;\ * &quot;-&quot;??_-;_-@_-"/>
    <numFmt numFmtId="165" formatCode="_-* #,##0_-;\-* #,##0_-;_-* &quot;-&quot;??_-;_-@_-"/>
    <numFmt numFmtId="166" formatCode="&quot;$&quot;\ #,##0;\-&quot;$&quot;\ #,##0"/>
    <numFmt numFmtId="167" formatCode="&quot;$&quot;\ #,##0"/>
    <numFmt numFmtId="168" formatCode="#,##0_ ;\-#,##0\ "/>
    <numFmt numFmtId="169" formatCode="_-* #,##0.0_-;\-* #,##0.0_-;_-* &quot;-&quot;??_-;_-@_-"/>
    <numFmt numFmtId="170" formatCode="_-* #,##0.00_-;\-* #,##0.00_-;_-* &quot;-&quot;??_-;_-@_-"/>
    <numFmt numFmtId="171" formatCode="_-&quot;$&quot;\ * #,##0.00_-;\-&quot;$&quot;\ * #,##0.00_-;_-&quot;$&quot;\ 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8"/>
      <color rgb="FF000000"/>
      <name val="Calibri"/>
      <family val="2"/>
    </font>
    <font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rgb="FFFF0000"/>
      <name val="Calibri"/>
      <family val="2"/>
    </font>
    <font>
      <sz val="11"/>
      <color theme="9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indexed="8"/>
      <name val="Calibri"/>
      <family val="2"/>
    </font>
    <font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ACB9CA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theme="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7">
    <xf numFmtId="0" fontId="0" fillId="0" borderId="0"/>
    <xf numFmtId="170" fontId="1" fillId="0" borderId="0"/>
    <xf numFmtId="171" fontId="1" fillId="0" borderId="0"/>
    <xf numFmtId="0" fontId="2" fillId="0" borderId="0"/>
    <xf numFmtId="0" fontId="2" fillId="0" borderId="0"/>
    <xf numFmtId="170" fontId="1" fillId="0" borderId="0"/>
    <xf numFmtId="171" fontId="1" fillId="0" borderId="0"/>
    <xf numFmtId="171" fontId="1" fillId="0" borderId="0"/>
    <xf numFmtId="170" fontId="1" fillId="0" borderId="0"/>
    <xf numFmtId="0" fontId="18" fillId="0" borderId="0"/>
    <xf numFmtId="0" fontId="1" fillId="0" borderId="0"/>
    <xf numFmtId="170" fontId="1" fillId="0" borderId="0"/>
    <xf numFmtId="170" fontId="1" fillId="0" borderId="0"/>
    <xf numFmtId="171" fontId="1" fillId="0" borderId="0"/>
    <xf numFmtId="170" fontId="1" fillId="0" borderId="0"/>
    <xf numFmtId="43" fontId="2" fillId="0" borderId="0"/>
    <xf numFmtId="170" fontId="1" fillId="0" borderId="0"/>
    <xf numFmtId="171" fontId="1" fillId="0" borderId="0"/>
    <xf numFmtId="171" fontId="1" fillId="0" borderId="0"/>
    <xf numFmtId="170" fontId="1" fillId="0" borderId="0"/>
    <xf numFmtId="41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</cellStyleXfs>
  <cellXfs count="188">
    <xf numFmtId="0" fontId="0" fillId="0" borderId="0" xfId="0"/>
    <xf numFmtId="0" fontId="0" fillId="0" borderId="1" xfId="0" applyBorder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0" fillId="4" borderId="1" xfId="0" applyFill="1" applyBorder="1"/>
    <xf numFmtId="0" fontId="4" fillId="4" borderId="0" xfId="0" applyFont="1" applyFill="1" applyAlignment="1">
      <alignment horizontal="center" vertical="center"/>
    </xf>
    <xf numFmtId="0" fontId="7" fillId="7" borderId="2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3" fillId="4" borderId="1" xfId="0" applyFont="1" applyFill="1" applyBorder="1"/>
    <xf numFmtId="0" fontId="6" fillId="7" borderId="8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6" fillId="7" borderId="29" xfId="0" applyFont="1" applyFill="1" applyBorder="1" applyAlignment="1">
      <alignment horizontal="center" vertical="center"/>
    </xf>
    <xf numFmtId="0" fontId="8" fillId="0" borderId="0" xfId="0" applyFont="1"/>
    <xf numFmtId="0" fontId="3" fillId="0" borderId="1" xfId="0" applyFont="1" applyBorder="1"/>
    <xf numFmtId="0" fontId="6" fillId="7" borderId="33" xfId="0" applyFont="1" applyFill="1" applyBorder="1" applyAlignment="1">
      <alignment horizontal="center" vertical="center"/>
    </xf>
    <xf numFmtId="0" fontId="6" fillId="7" borderId="34" xfId="0" applyFont="1" applyFill="1" applyBorder="1" applyAlignment="1">
      <alignment horizontal="center" vertical="center"/>
    </xf>
    <xf numFmtId="0" fontId="6" fillId="7" borderId="35" xfId="0" applyFont="1" applyFill="1" applyBorder="1" applyAlignment="1">
      <alignment horizontal="center" vertical="center"/>
    </xf>
    <xf numFmtId="0" fontId="6" fillId="7" borderId="36" xfId="0" applyFont="1" applyFill="1" applyBorder="1" applyAlignment="1">
      <alignment horizontal="center" vertical="center"/>
    </xf>
    <xf numFmtId="0" fontId="7" fillId="7" borderId="37" xfId="0" applyFont="1" applyFill="1" applyBorder="1" applyAlignment="1">
      <alignment horizontal="center" vertical="center" wrapText="1"/>
    </xf>
    <xf numFmtId="0" fontId="7" fillId="7" borderId="38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 vertical="center" indent="1"/>
    </xf>
    <xf numFmtId="0" fontId="10" fillId="0" borderId="0" xfId="0" applyFont="1" applyAlignment="1">
      <alignment horizontal="center" vertical="center"/>
    </xf>
    <xf numFmtId="0" fontId="11" fillId="12" borderId="3" xfId="0" applyFont="1" applyFill="1" applyBorder="1" applyAlignment="1">
      <alignment horizontal="left" vertical="center" wrapText="1" indent="1"/>
    </xf>
    <xf numFmtId="0" fontId="10" fillId="0" borderId="45" xfId="0" applyFont="1" applyBorder="1" applyAlignment="1">
      <alignment horizontal="left" vertical="center" indent="1"/>
    </xf>
    <xf numFmtId="0" fontId="10" fillId="0" borderId="49" xfId="0" applyFont="1" applyBorder="1" applyAlignment="1">
      <alignment horizontal="center" vertical="center"/>
    </xf>
    <xf numFmtId="0" fontId="10" fillId="13" borderId="3" xfId="0" applyFont="1" applyFill="1" applyBorder="1" applyAlignment="1">
      <alignment horizontal="left" indent="1"/>
    </xf>
    <xf numFmtId="0" fontId="10" fillId="0" borderId="0" xfId="0" applyFont="1"/>
    <xf numFmtId="0" fontId="10" fillId="0" borderId="45" xfId="0" applyFont="1" applyBorder="1" applyAlignment="1">
      <alignment horizontal="left" indent="1"/>
    </xf>
    <xf numFmtId="0" fontId="10" fillId="3" borderId="48" xfId="0" applyFont="1" applyFill="1" applyBorder="1" applyAlignment="1">
      <alignment horizontal="center" vertical="center"/>
    </xf>
    <xf numFmtId="0" fontId="14" fillId="0" borderId="0" xfId="0" applyFont="1"/>
    <xf numFmtId="0" fontId="3" fillId="0" borderId="31" xfId="0" applyFont="1" applyBorder="1"/>
    <xf numFmtId="0" fontId="3" fillId="0" borderId="52" xfId="0" applyFont="1" applyBorder="1"/>
    <xf numFmtId="0" fontId="3" fillId="0" borderId="33" xfId="0" applyFont="1" applyBorder="1"/>
    <xf numFmtId="0" fontId="3" fillId="0" borderId="34" xfId="0" applyFont="1" applyBorder="1"/>
    <xf numFmtId="0" fontId="0" fillId="0" borderId="34" xfId="0" applyBorder="1"/>
    <xf numFmtId="0" fontId="3" fillId="0" borderId="53" xfId="0" applyFont="1" applyBorder="1"/>
    <xf numFmtId="0" fontId="3" fillId="0" borderId="54" xfId="0" applyFont="1" applyBorder="1"/>
    <xf numFmtId="0" fontId="3" fillId="0" borderId="35" xfId="0" applyFont="1" applyBorder="1"/>
    <xf numFmtId="0" fontId="3" fillId="0" borderId="40" xfId="0" applyFont="1" applyBorder="1"/>
    <xf numFmtId="0" fontId="3" fillId="0" borderId="36" xfId="0" applyFont="1" applyBorder="1"/>
    <xf numFmtId="0" fontId="15" fillId="4" borderId="55" xfId="0" applyFont="1" applyFill="1" applyBorder="1" applyAlignment="1">
      <alignment vertical="center"/>
    </xf>
    <xf numFmtId="0" fontId="15" fillId="4" borderId="56" xfId="0" applyFont="1" applyFill="1" applyBorder="1" applyAlignment="1">
      <alignment vertical="center"/>
    </xf>
    <xf numFmtId="0" fontId="15" fillId="4" borderId="56" xfId="0" applyFont="1" applyFill="1" applyBorder="1" applyAlignment="1">
      <alignment vertical="center" wrapText="1"/>
    </xf>
    <xf numFmtId="0" fontId="15" fillId="4" borderId="57" xfId="0" applyFont="1" applyFill="1" applyBorder="1" applyAlignment="1">
      <alignment vertical="center" wrapText="1"/>
    </xf>
    <xf numFmtId="0" fontId="3" fillId="0" borderId="58" xfId="0" applyFont="1" applyBorder="1"/>
    <xf numFmtId="0" fontId="3" fillId="0" borderId="37" xfId="0" applyFont="1" applyBorder="1"/>
    <xf numFmtId="0" fontId="3" fillId="0" borderId="39" xfId="0" applyFont="1" applyBorder="1"/>
    <xf numFmtId="0" fontId="3" fillId="0" borderId="39" xfId="0" quotePrefix="1" applyFont="1" applyBorder="1"/>
    <xf numFmtId="0" fontId="3" fillId="0" borderId="38" xfId="0" applyFont="1" applyBorder="1"/>
    <xf numFmtId="0" fontId="0" fillId="0" borderId="40" xfId="0" applyBorder="1"/>
    <xf numFmtId="0" fontId="0" fillId="0" borderId="36" xfId="0" applyBorder="1"/>
    <xf numFmtId="0" fontId="3" fillId="0" borderId="55" xfId="0" applyFont="1" applyBorder="1"/>
    <xf numFmtId="0" fontId="3" fillId="0" borderId="59" xfId="0" applyFont="1" applyBorder="1"/>
    <xf numFmtId="0" fontId="3" fillId="0" borderId="15" xfId="0" applyFont="1" applyBorder="1"/>
    <xf numFmtId="0" fontId="3" fillId="0" borderId="60" xfId="0" applyFont="1" applyBorder="1"/>
    <xf numFmtId="0" fontId="3" fillId="0" borderId="56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56" xfId="0" quotePrefix="1" applyFont="1" applyBorder="1" applyAlignment="1">
      <alignment vertical="center"/>
    </xf>
    <xf numFmtId="0" fontId="3" fillId="0" borderId="16" xfId="0" quotePrefix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quotePrefix="1" applyFont="1" applyBorder="1" applyAlignment="1">
      <alignment vertical="center"/>
    </xf>
    <xf numFmtId="0" fontId="0" fillId="4" borderId="30" xfId="0" applyFill="1" applyBorder="1" applyProtection="1">
      <protection hidden="1"/>
    </xf>
    <xf numFmtId="0" fontId="0" fillId="4" borderId="32" xfId="0" applyFill="1" applyBorder="1" applyProtection="1"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4" borderId="1" xfId="0" applyFill="1" applyBorder="1" applyProtection="1">
      <protection hidden="1"/>
    </xf>
    <xf numFmtId="0" fontId="0" fillId="4" borderId="30" xfId="0" applyFill="1" applyBorder="1" applyAlignment="1" applyProtection="1">
      <alignment wrapText="1"/>
      <protection hidden="1"/>
    </xf>
    <xf numFmtId="0" fontId="3" fillId="4" borderId="1" xfId="0" applyFont="1" applyFill="1" applyBorder="1" applyAlignment="1" applyProtection="1">
      <alignment horizontal="center" vertical="center" wrapText="1"/>
      <protection hidden="1"/>
    </xf>
    <xf numFmtId="0" fontId="9" fillId="4" borderId="1" xfId="0" applyFont="1" applyFill="1" applyBorder="1" applyAlignment="1" applyProtection="1">
      <alignment horizontal="center" vertical="center" wrapText="1"/>
      <protection hidden="1"/>
    </xf>
    <xf numFmtId="0" fontId="16" fillId="4" borderId="1" xfId="0" applyFont="1" applyFill="1" applyBorder="1" applyAlignment="1" applyProtection="1">
      <alignment horizontal="center" vertical="center" wrapText="1"/>
      <protection hidden="1"/>
    </xf>
    <xf numFmtId="0" fontId="3" fillId="4" borderId="1" xfId="0" quotePrefix="1" applyFont="1" applyFill="1" applyBorder="1"/>
    <xf numFmtId="0" fontId="17" fillId="0" borderId="0" xfId="0" applyFont="1"/>
    <xf numFmtId="0" fontId="6" fillId="0" borderId="0" xfId="10" applyFont="1" applyAlignment="1">
      <alignment horizontal="center" vertical="center"/>
    </xf>
    <xf numFmtId="0" fontId="6" fillId="0" borderId="4" xfId="2" applyNumberFormat="1" applyFont="1" applyBorder="1" applyAlignment="1">
      <alignment horizontal="center" vertical="center"/>
    </xf>
    <xf numFmtId="164" fontId="4" fillId="4" borderId="0" xfId="2" applyNumberFormat="1" applyFont="1" applyFill="1" applyAlignment="1">
      <alignment horizontal="center" vertical="center"/>
    </xf>
    <xf numFmtId="165" fontId="4" fillId="4" borderId="0" xfId="1" applyNumberFormat="1" applyFont="1" applyFill="1" applyAlignment="1">
      <alignment horizontal="center" vertical="center"/>
    </xf>
    <xf numFmtId="164" fontId="5" fillId="4" borderId="1" xfId="2" applyNumberFormat="1" applyFont="1" applyFill="1" applyBorder="1" applyAlignment="1" applyProtection="1">
      <alignment horizontal="center" vertical="center" wrapText="1"/>
      <protection hidden="1"/>
    </xf>
    <xf numFmtId="165" fontId="5" fillId="4" borderId="1" xfId="1" applyNumberFormat="1" applyFont="1" applyFill="1" applyBorder="1" applyAlignment="1" applyProtection="1">
      <alignment horizontal="center" vertical="center" wrapText="1"/>
      <protection hidden="1"/>
    </xf>
    <xf numFmtId="166" fontId="19" fillId="0" borderId="11" xfId="0" applyNumberFormat="1" applyFont="1" applyBorder="1" applyAlignment="1" applyProtection="1">
      <alignment horizontal="center" vertical="center"/>
      <protection hidden="1"/>
    </xf>
    <xf numFmtId="167" fontId="19" fillId="0" borderId="11" xfId="0" applyNumberFormat="1" applyFont="1" applyBorder="1" applyAlignment="1" applyProtection="1">
      <alignment horizontal="center" vertical="center"/>
      <protection hidden="1"/>
    </xf>
    <xf numFmtId="167" fontId="19" fillId="0" borderId="11" xfId="0" applyNumberFormat="1" applyFont="1" applyBorder="1" applyAlignment="1" applyProtection="1">
      <alignment horizontal="center" vertical="center"/>
      <protection locked="0"/>
    </xf>
    <xf numFmtId="166" fontId="19" fillId="0" borderId="11" xfId="2" applyNumberFormat="1" applyFont="1" applyBorder="1" applyAlignment="1" applyProtection="1">
      <alignment horizontal="center" vertical="center"/>
      <protection hidden="1"/>
    </xf>
    <xf numFmtId="168" fontId="19" fillId="0" borderId="11" xfId="1" applyNumberFormat="1" applyFont="1" applyBorder="1" applyAlignment="1" applyProtection="1">
      <alignment horizontal="center" vertical="center"/>
      <protection hidden="1"/>
    </xf>
    <xf numFmtId="166" fontId="3" fillId="0" borderId="0" xfId="0" applyNumberFormat="1" applyFont="1" applyAlignment="1">
      <alignment horizontal="center" vertical="center"/>
    </xf>
    <xf numFmtId="166" fontId="19" fillId="0" borderId="23" xfId="2" applyNumberFormat="1" applyFont="1" applyBorder="1" applyAlignment="1" applyProtection="1">
      <alignment horizontal="center" vertical="center"/>
      <protection hidden="1"/>
    </xf>
    <xf numFmtId="168" fontId="19" fillId="0" borderId="23" xfId="1" applyNumberFormat="1" applyFont="1" applyBorder="1" applyAlignment="1" applyProtection="1">
      <alignment horizontal="center" vertical="center"/>
      <protection hidden="1"/>
    </xf>
    <xf numFmtId="164" fontId="7" fillId="0" borderId="4" xfId="2" applyNumberFormat="1" applyFont="1" applyBorder="1" applyAlignment="1">
      <alignment horizontal="center" vertical="center" wrapText="1"/>
    </xf>
    <xf numFmtId="165" fontId="7" fillId="0" borderId="5" xfId="1" applyNumberFormat="1" applyFont="1" applyBorder="1" applyAlignment="1">
      <alignment horizontal="center" vertical="center" wrapText="1"/>
    </xf>
    <xf numFmtId="164" fontId="7" fillId="0" borderId="5" xfId="2" applyNumberFormat="1" applyFont="1" applyBorder="1" applyAlignment="1">
      <alignment horizontal="center" vertical="center" wrapText="1"/>
    </xf>
    <xf numFmtId="165" fontId="7" fillId="0" borderId="7" xfId="1" applyNumberFormat="1" applyFont="1" applyBorder="1" applyAlignment="1">
      <alignment horizontal="center" vertical="center" wrapText="1"/>
    </xf>
    <xf numFmtId="164" fontId="7" fillId="0" borderId="17" xfId="2" applyNumberFormat="1" applyFont="1" applyBorder="1" applyAlignment="1">
      <alignment horizontal="center" vertical="center" wrapText="1"/>
    </xf>
    <xf numFmtId="165" fontId="12" fillId="13" borderId="41" xfId="5" applyNumberFormat="1" applyFont="1" applyFill="1" applyBorder="1" applyAlignment="1">
      <alignment horizontal="center" vertical="center" wrapText="1"/>
    </xf>
    <xf numFmtId="165" fontId="12" fillId="13" borderId="43" xfId="8" applyNumberFormat="1" applyFont="1" applyFill="1" applyBorder="1" applyAlignment="1">
      <alignment horizontal="center" vertical="center" wrapText="1"/>
    </xf>
    <xf numFmtId="165" fontId="12" fillId="13" borderId="42" xfId="8" applyNumberFormat="1" applyFont="1" applyFill="1" applyBorder="1" applyAlignment="1">
      <alignment horizontal="center" vertical="center" wrapText="1"/>
    </xf>
    <xf numFmtId="165" fontId="12" fillId="13" borderId="44" xfId="5" applyNumberFormat="1" applyFont="1" applyFill="1" applyBorder="1" applyAlignment="1">
      <alignment horizontal="center" vertical="center" wrapText="1"/>
    </xf>
    <xf numFmtId="164" fontId="6" fillId="0" borderId="18" xfId="2" applyNumberFormat="1" applyFont="1" applyBorder="1" applyAlignment="1">
      <alignment horizontal="center" vertical="center"/>
    </xf>
    <xf numFmtId="164" fontId="6" fillId="0" borderId="19" xfId="2" applyNumberFormat="1" applyFont="1" applyBorder="1" applyAlignment="1">
      <alignment horizontal="center" vertical="center"/>
    </xf>
    <xf numFmtId="165" fontId="6" fillId="0" borderId="19" xfId="1" applyNumberFormat="1" applyFont="1" applyBorder="1" applyAlignment="1">
      <alignment horizontal="center" vertical="center"/>
    </xf>
    <xf numFmtId="165" fontId="6" fillId="0" borderId="20" xfId="1" applyNumberFormat="1" applyFont="1" applyBorder="1" applyAlignment="1">
      <alignment horizontal="center" vertical="center"/>
    </xf>
    <xf numFmtId="164" fontId="6" fillId="0" borderId="22" xfId="2" applyNumberFormat="1" applyFont="1" applyBorder="1" applyAlignment="1">
      <alignment horizontal="center" vertical="center"/>
    </xf>
    <xf numFmtId="165" fontId="6" fillId="0" borderId="21" xfId="1" applyNumberFormat="1" applyFont="1" applyBorder="1" applyAlignment="1">
      <alignment horizontal="center" vertical="center"/>
    </xf>
    <xf numFmtId="164" fontId="6" fillId="0" borderId="37" xfId="2" applyNumberFormat="1" applyFont="1" applyBorder="1" applyAlignment="1">
      <alignment horizontal="center" vertical="center"/>
    </xf>
    <xf numFmtId="164" fontId="6" fillId="0" borderId="39" xfId="2" applyNumberFormat="1" applyFont="1" applyBorder="1" applyAlignment="1">
      <alignment horizontal="center" vertical="center"/>
    </xf>
    <xf numFmtId="165" fontId="6" fillId="0" borderId="39" xfId="1" applyNumberFormat="1" applyFont="1" applyBorder="1" applyAlignment="1">
      <alignment horizontal="center" vertical="center"/>
    </xf>
    <xf numFmtId="165" fontId="6" fillId="0" borderId="38" xfId="1" applyNumberFormat="1" applyFont="1" applyBorder="1" applyAlignment="1">
      <alignment horizontal="center" vertical="center"/>
    </xf>
    <xf numFmtId="165" fontId="10" fillId="3" borderId="47" xfId="5" applyNumberFormat="1" applyFont="1" applyFill="1" applyBorder="1" applyAlignment="1">
      <alignment horizontal="center" vertical="center"/>
    </xf>
    <xf numFmtId="165" fontId="10" fillId="0" borderId="47" xfId="5" applyNumberFormat="1" applyFont="1" applyBorder="1" applyAlignment="1">
      <alignment horizontal="center" vertical="center"/>
    </xf>
    <xf numFmtId="165" fontId="10" fillId="0" borderId="50" xfId="5" applyNumberFormat="1" applyFont="1" applyBorder="1" applyAlignment="1">
      <alignment horizontal="center" vertical="center"/>
    </xf>
    <xf numFmtId="164" fontId="6" fillId="0" borderId="9" xfId="2" applyNumberFormat="1" applyFont="1" applyBorder="1" applyAlignment="1">
      <alignment horizontal="center" vertical="center"/>
    </xf>
    <xf numFmtId="164" fontId="6" fillId="0" borderId="23" xfId="2" applyNumberFormat="1" applyFont="1" applyBorder="1" applyAlignment="1">
      <alignment horizontal="center" vertical="center"/>
    </xf>
    <xf numFmtId="165" fontId="6" fillId="0" borderId="23" xfId="1" applyNumberFormat="1" applyFont="1" applyBorder="1" applyAlignment="1">
      <alignment horizontal="center" vertical="center"/>
    </xf>
    <xf numFmtId="165" fontId="6" fillId="0" borderId="24" xfId="1" applyNumberFormat="1" applyFont="1" applyBorder="1" applyAlignment="1">
      <alignment horizontal="center" vertical="center"/>
    </xf>
    <xf numFmtId="164" fontId="6" fillId="0" borderId="25" xfId="2" applyNumberFormat="1" applyFont="1" applyBorder="1" applyAlignment="1">
      <alignment horizontal="center" vertical="center"/>
    </xf>
    <xf numFmtId="165" fontId="6" fillId="0" borderId="10" xfId="1" applyNumberFormat="1" applyFont="1" applyBorder="1" applyAlignment="1">
      <alignment horizontal="center" vertical="center"/>
    </xf>
    <xf numFmtId="164" fontId="6" fillId="0" borderId="33" xfId="2" applyNumberFormat="1" applyFont="1" applyBorder="1" applyAlignment="1">
      <alignment horizontal="center" vertical="center"/>
    </xf>
    <xf numFmtId="165" fontId="6" fillId="0" borderId="1" xfId="1" applyNumberFormat="1" applyFont="1" applyBorder="1" applyAlignment="1">
      <alignment horizontal="center" vertical="center"/>
    </xf>
    <xf numFmtId="164" fontId="6" fillId="0" borderId="1" xfId="2" applyNumberFormat="1" applyFont="1" applyBorder="1" applyAlignment="1">
      <alignment horizontal="center" vertical="center"/>
    </xf>
    <xf numFmtId="165" fontId="6" fillId="0" borderId="34" xfId="1" applyNumberFormat="1" applyFont="1" applyBorder="1" applyAlignment="1">
      <alignment horizontal="center" vertical="center"/>
    </xf>
    <xf numFmtId="164" fontId="6" fillId="0" borderId="13" xfId="2" applyNumberFormat="1" applyFont="1" applyBorder="1" applyAlignment="1">
      <alignment horizontal="center" vertical="center"/>
    </xf>
    <xf numFmtId="164" fontId="6" fillId="0" borderId="26" xfId="2" applyNumberFormat="1" applyFont="1" applyBorder="1" applyAlignment="1">
      <alignment horizontal="center" vertical="center"/>
    </xf>
    <xf numFmtId="165" fontId="6" fillId="0" borderId="26" xfId="1" applyNumberFormat="1" applyFont="1" applyBorder="1" applyAlignment="1">
      <alignment horizontal="center" vertical="center"/>
    </xf>
    <xf numFmtId="165" fontId="6" fillId="0" borderId="27" xfId="1" applyNumberFormat="1" applyFont="1" applyBorder="1" applyAlignment="1">
      <alignment horizontal="center" vertical="center"/>
    </xf>
    <xf numFmtId="164" fontId="6" fillId="0" borderId="28" xfId="2" applyNumberFormat="1" applyFont="1" applyBorder="1" applyAlignment="1">
      <alignment horizontal="center" vertical="center"/>
    </xf>
    <xf numFmtId="165" fontId="6" fillId="0" borderId="14" xfId="1" applyNumberFormat="1" applyFont="1" applyBorder="1" applyAlignment="1">
      <alignment horizontal="center" vertical="center"/>
    </xf>
    <xf numFmtId="164" fontId="13" fillId="0" borderId="0" xfId="2" applyNumberFormat="1" applyFont="1" applyAlignment="1">
      <alignment horizontal="center" vertical="center"/>
    </xf>
    <xf numFmtId="164" fontId="6" fillId="0" borderId="0" xfId="2" applyNumberFormat="1" applyFont="1" applyAlignment="1">
      <alignment horizontal="center" vertical="center"/>
    </xf>
    <xf numFmtId="165" fontId="6" fillId="0" borderId="0" xfId="1" applyNumberFormat="1" applyFont="1" applyAlignment="1">
      <alignment horizontal="center" vertical="center"/>
    </xf>
    <xf numFmtId="164" fontId="6" fillId="14" borderId="17" xfId="2" applyNumberFormat="1" applyFont="1" applyFill="1" applyBorder="1" applyAlignment="1">
      <alignment horizontal="center" vertical="center"/>
    </xf>
    <xf numFmtId="165" fontId="6" fillId="0" borderId="5" xfId="1" applyNumberFormat="1" applyFont="1" applyBorder="1" applyAlignment="1">
      <alignment horizontal="center" vertical="center"/>
    </xf>
    <xf numFmtId="164" fontId="6" fillId="0" borderId="5" xfId="2" applyNumberFormat="1" applyFont="1" applyBorder="1" applyAlignment="1">
      <alignment horizontal="center" vertical="center"/>
    </xf>
    <xf numFmtId="165" fontId="6" fillId="0" borderId="6" xfId="1" applyNumberFormat="1" applyFont="1" applyBorder="1" applyAlignment="1">
      <alignment horizontal="center" vertical="center"/>
    </xf>
    <xf numFmtId="164" fontId="6" fillId="0" borderId="4" xfId="2" applyNumberFormat="1" applyFont="1" applyBorder="1" applyAlignment="1">
      <alignment horizontal="center" vertical="center"/>
    </xf>
    <xf numFmtId="165" fontId="6" fillId="0" borderId="7" xfId="1" applyNumberFormat="1" applyFont="1" applyBorder="1" applyAlignment="1">
      <alignment horizontal="center" vertical="center"/>
    </xf>
    <xf numFmtId="164" fontId="6" fillId="0" borderId="17" xfId="2" applyNumberFormat="1" applyFont="1" applyBorder="1" applyAlignment="1">
      <alignment horizontal="center" vertical="center"/>
    </xf>
    <xf numFmtId="165" fontId="10" fillId="13" borderId="41" xfId="5" applyNumberFormat="1" applyFont="1" applyFill="1" applyBorder="1" applyAlignment="1">
      <alignment horizontal="center" vertical="center"/>
    </xf>
    <xf numFmtId="169" fontId="10" fillId="13" borderId="43" xfId="5" applyNumberFormat="1" applyFont="1" applyFill="1" applyBorder="1" applyAlignment="1">
      <alignment horizontal="center" vertical="center"/>
    </xf>
    <xf numFmtId="169" fontId="10" fillId="13" borderId="42" xfId="5" applyNumberFormat="1" applyFont="1" applyFill="1" applyBorder="1" applyAlignment="1">
      <alignment horizontal="center" vertical="center"/>
    </xf>
    <xf numFmtId="165" fontId="10" fillId="13" borderId="44" xfId="5" applyNumberFormat="1" applyFont="1" applyFill="1" applyBorder="1" applyAlignment="1">
      <alignment horizontal="center" vertical="center"/>
    </xf>
    <xf numFmtId="164" fontId="6" fillId="0" borderId="35" xfId="2" applyNumberFormat="1" applyFont="1" applyBorder="1" applyAlignment="1">
      <alignment horizontal="center" vertical="center"/>
    </xf>
    <xf numFmtId="165" fontId="6" fillId="0" borderId="40" xfId="1" applyNumberFormat="1" applyFont="1" applyBorder="1" applyAlignment="1">
      <alignment horizontal="center" vertical="center"/>
    </xf>
    <xf numFmtId="164" fontId="6" fillId="0" borderId="40" xfId="2" applyNumberFormat="1" applyFont="1" applyBorder="1" applyAlignment="1">
      <alignment horizontal="center" vertical="center"/>
    </xf>
    <xf numFmtId="165" fontId="6" fillId="0" borderId="36" xfId="1" applyNumberFormat="1" applyFont="1" applyBorder="1" applyAlignment="1">
      <alignment horizontal="center" vertical="center"/>
    </xf>
    <xf numFmtId="166" fontId="19" fillId="0" borderId="0" xfId="0" applyNumberFormat="1" applyFont="1" applyAlignment="1">
      <alignment horizontal="center" vertical="center"/>
    </xf>
    <xf numFmtId="0" fontId="20" fillId="0" borderId="0" xfId="0" applyFont="1"/>
    <xf numFmtId="0" fontId="19" fillId="0" borderId="11" xfId="0" applyFont="1" applyBorder="1" applyAlignment="1" applyProtection="1">
      <alignment horizontal="center" vertical="center"/>
      <protection hidden="1"/>
    </xf>
    <xf numFmtId="0" fontId="3" fillId="0" borderId="11" xfId="0" applyFont="1" applyBorder="1" applyAlignment="1" applyProtection="1">
      <alignment horizontal="center" vertical="center"/>
      <protection hidden="1"/>
    </xf>
    <xf numFmtId="167" fontId="3" fillId="0" borderId="11" xfId="0" applyNumberFormat="1" applyFont="1" applyBorder="1" applyAlignment="1" applyProtection="1">
      <alignment horizontal="center" vertical="center"/>
      <protection hidden="1"/>
    </xf>
    <xf numFmtId="0" fontId="3" fillId="0" borderId="11" xfId="0" applyFont="1" applyBorder="1" applyAlignment="1" applyProtection="1">
      <alignment horizontal="center" vertical="center"/>
      <protection locked="0"/>
    </xf>
    <xf numFmtId="166" fontId="3" fillId="0" borderId="11" xfId="2" applyNumberFormat="1" applyFont="1" applyBorder="1" applyAlignment="1" applyProtection="1">
      <alignment horizontal="center" vertical="center"/>
      <protection hidden="1"/>
    </xf>
    <xf numFmtId="168" fontId="3" fillId="0" borderId="11" xfId="1" applyNumberFormat="1" applyFont="1" applyBorder="1" applyAlignment="1" applyProtection="1">
      <alignment horizontal="center" vertical="center"/>
      <protection hidden="1"/>
    </xf>
    <xf numFmtId="167" fontId="3" fillId="14" borderId="11" xfId="0" applyNumberFormat="1" applyFont="1" applyFill="1" applyBorder="1" applyAlignment="1" applyProtection="1">
      <alignment horizontal="center" vertical="center"/>
      <protection hidden="1"/>
    </xf>
    <xf numFmtId="168" fontId="3" fillId="15" borderId="11" xfId="1" applyNumberFormat="1" applyFont="1" applyFill="1" applyBorder="1" applyAlignment="1" applyProtection="1">
      <alignment horizontal="center" vertical="center"/>
      <protection hidden="1"/>
    </xf>
    <xf numFmtId="167" fontId="3" fillId="0" borderId="11" xfId="0" applyNumberFormat="1" applyFont="1" applyBorder="1" applyAlignment="1" applyProtection="1">
      <alignment horizontal="center" vertical="center"/>
      <protection locked="0"/>
    </xf>
    <xf numFmtId="166" fontId="3" fillId="0" borderId="11" xfId="0" applyNumberFormat="1" applyFont="1" applyBorder="1" applyAlignment="1" applyProtection="1">
      <alignment horizontal="center" vertical="center"/>
      <protection hidden="1"/>
    </xf>
    <xf numFmtId="165" fontId="3" fillId="0" borderId="0" xfId="1" applyNumberFormat="1" applyFont="1" applyAlignment="1">
      <alignment horizontal="center" vertical="center"/>
    </xf>
    <xf numFmtId="164" fontId="3" fillId="0" borderId="0" xfId="2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/>
    <xf numFmtId="164" fontId="3" fillId="4" borderId="30" xfId="2" applyNumberFormat="1" applyFont="1" applyFill="1" applyBorder="1" applyAlignment="1" applyProtection="1">
      <alignment horizontal="left" vertical="center"/>
      <protection hidden="1"/>
    </xf>
    <xf numFmtId="165" fontId="3" fillId="0" borderId="0" xfId="1" applyNumberFormat="1" applyFont="1" applyAlignment="1">
      <alignment horizontal="center" vertical="center"/>
    </xf>
    <xf numFmtId="164" fontId="3" fillId="0" borderId="0" xfId="2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30" xfId="0" applyFont="1" applyFill="1" applyBorder="1" applyAlignment="1" applyProtection="1">
      <alignment horizontal="left" vertical="center"/>
      <protection hidden="1"/>
    </xf>
    <xf numFmtId="0" fontId="3" fillId="4" borderId="30" xfId="0" applyFont="1" applyFill="1" applyBorder="1" applyAlignment="1" applyProtection="1">
      <alignment horizontal="center" vertical="center"/>
      <protection hidden="1"/>
    </xf>
    <xf numFmtId="9" fontId="3" fillId="4" borderId="30" xfId="0" applyNumberFormat="1" applyFont="1" applyFill="1" applyBorder="1" applyAlignment="1" applyProtection="1">
      <alignment horizontal="center" vertical="center"/>
      <protection hidden="1"/>
    </xf>
    <xf numFmtId="164" fontId="3" fillId="2" borderId="1" xfId="2" applyNumberFormat="1" applyFont="1" applyFill="1" applyBorder="1" applyAlignment="1" applyProtection="1">
      <alignment horizontal="center" vertical="center"/>
      <protection hidden="1"/>
    </xf>
    <xf numFmtId="164" fontId="3" fillId="6" borderId="1" xfId="2" applyNumberFormat="1" applyFont="1" applyFill="1" applyBorder="1" applyAlignment="1" applyProtection="1">
      <alignment horizontal="center" vertical="center"/>
      <protection hidden="1"/>
    </xf>
    <xf numFmtId="164" fontId="3" fillId="5" borderId="1" xfId="2" applyNumberFormat="1" applyFont="1" applyFill="1" applyBorder="1" applyAlignment="1" applyProtection="1">
      <alignment horizontal="center" vertical="center"/>
      <protection hidden="1"/>
    </xf>
    <xf numFmtId="0" fontId="3" fillId="2" borderId="1" xfId="0" applyFont="1" applyFill="1" applyBorder="1" applyAlignment="1" applyProtection="1">
      <alignment horizontal="center" vertical="center"/>
      <protection hidden="1"/>
    </xf>
    <xf numFmtId="0" fontId="3" fillId="6" borderId="1" xfId="0" applyFont="1" applyFill="1" applyBorder="1" applyAlignment="1" applyProtection="1">
      <alignment horizontal="center" vertical="center"/>
      <protection hidden="1"/>
    </xf>
    <xf numFmtId="0" fontId="3" fillId="5" borderId="1" xfId="0" applyFont="1" applyFill="1" applyBorder="1" applyAlignment="1" applyProtection="1">
      <alignment horizontal="center" vertical="center"/>
      <protection hidden="1"/>
    </xf>
    <xf numFmtId="0" fontId="6" fillId="8" borderId="17" xfId="0" applyFont="1" applyFill="1" applyBorder="1" applyAlignment="1">
      <alignment horizontal="center" vertical="center"/>
    </xf>
    <xf numFmtId="0" fontId="0" fillId="0" borderId="0" xfId="0"/>
    <xf numFmtId="0" fontId="6" fillId="9" borderId="5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6" fillId="8" borderId="15" xfId="0" applyFont="1" applyFill="1" applyBorder="1" applyAlignment="1">
      <alignment horizontal="center" vertical="center"/>
    </xf>
    <xf numFmtId="0" fontId="6" fillId="9" borderId="16" xfId="0" applyFont="1" applyFill="1" applyBorder="1" applyAlignment="1">
      <alignment horizontal="center" vertical="center"/>
    </xf>
    <xf numFmtId="0" fontId="6" fillId="10" borderId="16" xfId="0" applyFont="1" applyFill="1" applyBorder="1" applyAlignment="1">
      <alignment horizontal="center" vertical="center"/>
    </xf>
    <xf numFmtId="0" fontId="10" fillId="11" borderId="41" xfId="0" applyFont="1" applyFill="1" applyBorder="1" applyAlignment="1">
      <alignment horizontal="center" vertical="center"/>
    </xf>
    <xf numFmtId="0" fontId="10" fillId="3" borderId="41" xfId="0" applyFont="1" applyFill="1" applyBorder="1" applyAlignment="1">
      <alignment horizontal="center" vertical="center"/>
    </xf>
    <xf numFmtId="0" fontId="10" fillId="3" borderId="44" xfId="0" applyFont="1" applyFill="1" applyBorder="1" applyAlignment="1">
      <alignment horizontal="center" vertical="center"/>
    </xf>
    <xf numFmtId="0" fontId="10" fillId="0" borderId="46" xfId="0" applyFont="1" applyBorder="1" applyAlignment="1">
      <alignment horizontal="left" vertical="center" indent="3"/>
    </xf>
    <xf numFmtId="0" fontId="11" fillId="12" borderId="2" xfId="0" applyFont="1" applyFill="1" applyBorder="1" applyAlignment="1">
      <alignment horizontal="center" vertical="center" wrapText="1"/>
    </xf>
    <xf numFmtId="0" fontId="10" fillId="13" borderId="2" xfId="0" applyFont="1" applyFill="1" applyBorder="1" applyAlignment="1">
      <alignment horizontal="center"/>
    </xf>
    <xf numFmtId="0" fontId="10" fillId="0" borderId="51" xfId="0" applyFont="1" applyBorder="1" applyAlignment="1">
      <alignment horizontal="left" vertical="center" indent="3"/>
    </xf>
  </cellXfs>
  <cellStyles count="27">
    <cellStyle name="Millares" xfId="1" builtinId="3"/>
    <cellStyle name="Millares [0]" xfId="10" builtinId="6"/>
    <cellStyle name="Millares [0] 2" xfId="20" xr:uid="{00000000-0005-0000-0000-000014000000}"/>
    <cellStyle name="Millares 10" xfId="25" xr:uid="{00000000-0005-0000-0000-000019000000}"/>
    <cellStyle name="Millares 11" xfId="24" xr:uid="{00000000-0005-0000-0000-000018000000}"/>
    <cellStyle name="Millares 12" xfId="22" xr:uid="{00000000-0005-0000-0000-000016000000}"/>
    <cellStyle name="Millares 2" xfId="4" xr:uid="{00000000-0005-0000-0000-000004000000}"/>
    <cellStyle name="Millares 2 2" xfId="8" xr:uid="{00000000-0005-0000-0000-000008000000}"/>
    <cellStyle name="Millares 2 2 2" xfId="19" xr:uid="{00000000-0005-0000-0000-000013000000}"/>
    <cellStyle name="Millares 2 3" xfId="15" xr:uid="{00000000-0005-0000-0000-00000F000000}"/>
    <cellStyle name="Millares 3" xfId="5" xr:uid="{00000000-0005-0000-0000-000005000000}"/>
    <cellStyle name="Millares 3 2" xfId="16" xr:uid="{00000000-0005-0000-0000-000010000000}"/>
    <cellStyle name="Millares 4" xfId="12" xr:uid="{00000000-0005-0000-0000-00000C000000}"/>
    <cellStyle name="Millares 5" xfId="14" xr:uid="{00000000-0005-0000-0000-00000E000000}"/>
    <cellStyle name="Millares 6" xfId="21" xr:uid="{00000000-0005-0000-0000-000015000000}"/>
    <cellStyle name="Millares 7" xfId="23" xr:uid="{00000000-0005-0000-0000-000017000000}"/>
    <cellStyle name="Millares 8" xfId="11" xr:uid="{00000000-0005-0000-0000-00000B000000}"/>
    <cellStyle name="Millares 9" xfId="26" xr:uid="{00000000-0005-0000-0000-00001A000000}"/>
    <cellStyle name="Moneda" xfId="2" builtinId="4"/>
    <cellStyle name="Moneda 2" xfId="7" xr:uid="{00000000-0005-0000-0000-000007000000}"/>
    <cellStyle name="Moneda 2 2" xfId="18" xr:uid="{00000000-0005-0000-0000-000012000000}"/>
    <cellStyle name="Moneda 3" xfId="6" xr:uid="{00000000-0005-0000-0000-000006000000}"/>
    <cellStyle name="Moneda 3 2" xfId="17" xr:uid="{00000000-0005-0000-0000-000011000000}"/>
    <cellStyle name="Moneda 4" xfId="13" xr:uid="{00000000-0005-0000-0000-00000D000000}"/>
    <cellStyle name="Normal" xfId="0" builtinId="0"/>
    <cellStyle name="Normal 2" xfId="3" xr:uid="{00000000-0005-0000-0000-000003000000}"/>
    <cellStyle name="Normal 3" xfId="9" xr:uid="{00000000-0005-0000-0000-000009000000}"/>
  </cellStyles>
  <dxfs count="34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5"/>
  <dimension ref="A1:BA160"/>
  <sheetViews>
    <sheetView showGridLines="0" tabSelected="1" zoomScaleNormal="100" workbookViewId="0">
      <pane xSplit="2" ySplit="4" topLeftCell="AA5" activePane="bottomRight" state="frozen"/>
      <selection pane="topRight" activeCell="D1" sqref="D1"/>
      <selection pane="bottomLeft" activeCell="A5" sqref="A5"/>
      <selection pane="bottomRight" activeCell="AE18" sqref="AE18"/>
    </sheetView>
  </sheetViews>
  <sheetFormatPr baseColWidth="10" defaultColWidth="0" defaultRowHeight="12.95" customHeight="1" x14ac:dyDescent="0.25"/>
  <cols>
    <col min="1" max="1" width="1.85546875" style="156" customWidth="1"/>
    <col min="2" max="2" width="20.140625" style="156" customWidth="1"/>
    <col min="3" max="3" width="17.28515625" style="156" customWidth="1"/>
    <col min="4" max="4" width="6.5703125" style="156" bestFit="1" customWidth="1"/>
    <col min="5" max="5" width="10.7109375" style="155" customWidth="1"/>
    <col min="6" max="6" width="10.7109375" style="154" bestFit="1" customWidth="1"/>
    <col min="7" max="7" width="10.7109375" style="155" customWidth="1"/>
    <col min="8" max="8" width="10.7109375" style="154" bestFit="1" customWidth="1"/>
    <col min="9" max="9" width="10.7109375" style="155" customWidth="1"/>
    <col min="10" max="10" width="10.7109375" style="154" customWidth="1"/>
    <col min="11" max="11" width="0.140625" style="156" customWidth="1"/>
    <col min="12" max="12" width="10.140625" style="156" hidden="1" customWidth="1"/>
    <col min="13" max="13" width="13.5703125" style="156" customWidth="1"/>
    <col min="14" max="14" width="8.28515625" style="156" hidden="1" customWidth="1"/>
    <col min="15" max="15" width="14" style="156" customWidth="1"/>
    <col min="16" max="16" width="11.28515625" style="156" customWidth="1"/>
    <col min="17" max="17" width="10.7109375" style="155" customWidth="1"/>
    <col min="18" max="18" width="10.7109375" style="154" customWidth="1"/>
    <col min="19" max="19" width="10.7109375" style="155" customWidth="1"/>
    <col min="20" max="20" width="10.7109375" style="154" customWidth="1"/>
    <col min="21" max="21" width="10.7109375" style="155" customWidth="1"/>
    <col min="22" max="22" width="10.7109375" style="154" customWidth="1"/>
    <col min="23" max="24" width="12" style="156" hidden="1" customWidth="1"/>
    <col min="25" max="25" width="12" style="156" customWidth="1"/>
    <col min="26" max="26" width="6.5703125" style="156" hidden="1" customWidth="1"/>
    <col min="27" max="27" width="14.5703125" style="156" customWidth="1"/>
    <col min="28" max="28" width="11.28515625" style="156" customWidth="1"/>
    <col min="29" max="29" width="10.7109375" style="155" customWidth="1"/>
    <col min="30" max="30" width="10.7109375" style="154" customWidth="1"/>
    <col min="31" max="31" width="10.7109375" style="155" customWidth="1"/>
    <col min="32" max="32" width="10.7109375" style="154" customWidth="1"/>
    <col min="33" max="33" width="10.7109375" style="155" customWidth="1"/>
    <col min="34" max="34" width="10.7109375" style="154" customWidth="1"/>
    <col min="35" max="35" width="6.28515625" style="156" hidden="1" customWidth="1"/>
    <col min="36" max="36" width="11.85546875" style="156" hidden="1" customWidth="1"/>
    <col min="37" max="37" width="11" style="156" customWidth="1"/>
    <col min="38" max="38" width="11" style="156" hidden="1" customWidth="1"/>
    <col min="39" max="39" width="13.85546875" style="156" customWidth="1"/>
    <col min="40" max="40" width="11.28515625" style="156" customWidth="1"/>
    <col min="41" max="41" width="14.5703125" style="156" bestFit="1" customWidth="1"/>
    <col min="42" max="42" width="6.85546875" style="156" customWidth="1"/>
    <col min="43" max="53" width="12.85546875" style="156" customWidth="1"/>
    <col min="54" max="136" width="12.85546875" style="156" hidden="1" customWidth="1"/>
    <col min="137" max="16384" width="12.85546875" style="156" hidden="1"/>
  </cols>
  <sheetData>
    <row r="1" spans="2:49" s="2" customFormat="1" ht="12.95" hidden="1" customHeight="1" x14ac:dyDescent="0.25">
      <c r="E1" s="74">
        <v>2</v>
      </c>
      <c r="F1" s="75">
        <v>3</v>
      </c>
      <c r="G1" s="74">
        <v>4</v>
      </c>
      <c r="H1" s="75">
        <v>5</v>
      </c>
      <c r="I1" s="74">
        <v>6</v>
      </c>
      <c r="J1" s="75">
        <v>7</v>
      </c>
      <c r="K1" s="4"/>
      <c r="L1" s="4"/>
      <c r="M1" s="4"/>
      <c r="N1" s="4"/>
      <c r="O1" s="6"/>
      <c r="P1" s="6"/>
      <c r="Q1" s="74">
        <v>8</v>
      </c>
      <c r="R1" s="75">
        <v>9</v>
      </c>
      <c r="S1" s="74">
        <v>10</v>
      </c>
      <c r="T1" s="75">
        <v>11</v>
      </c>
      <c r="U1" s="74">
        <v>12</v>
      </c>
      <c r="V1" s="75">
        <v>13</v>
      </c>
      <c r="W1" s="4"/>
      <c r="X1" s="4"/>
      <c r="Y1" s="4"/>
      <c r="Z1" s="4"/>
      <c r="AA1" s="6"/>
      <c r="AB1" s="6"/>
      <c r="AC1" s="74">
        <v>14</v>
      </c>
      <c r="AD1" s="75">
        <v>15</v>
      </c>
      <c r="AE1" s="74">
        <v>16</v>
      </c>
      <c r="AF1" s="75">
        <v>17</v>
      </c>
      <c r="AG1" s="74">
        <v>18</v>
      </c>
      <c r="AH1" s="75">
        <v>19</v>
      </c>
      <c r="AI1" s="4"/>
      <c r="AJ1" s="4"/>
      <c r="AK1" s="4"/>
      <c r="AL1" s="4"/>
      <c r="AM1" s="6"/>
      <c r="AN1" s="6"/>
    </row>
    <row r="2" spans="2:49" ht="35.1" customHeight="1" x14ac:dyDescent="0.25">
      <c r="B2" s="64" t="s">
        <v>0</v>
      </c>
      <c r="C2" s="64"/>
      <c r="D2" s="64"/>
      <c r="E2" s="162" t="s">
        <v>1</v>
      </c>
      <c r="F2" s="159"/>
      <c r="G2" s="160"/>
      <c r="H2" s="159"/>
      <c r="I2" s="160"/>
      <c r="J2" s="159"/>
      <c r="K2" s="161"/>
      <c r="L2" s="161"/>
      <c r="M2" s="161"/>
      <c r="N2" s="161"/>
      <c r="O2" s="161"/>
      <c r="P2" s="161"/>
      <c r="Q2" s="162" t="s">
        <v>2</v>
      </c>
      <c r="R2" s="159"/>
      <c r="S2" s="160"/>
      <c r="T2" s="159"/>
      <c r="U2" s="160"/>
      <c r="V2" s="159"/>
      <c r="W2" s="161"/>
      <c r="X2" s="161"/>
      <c r="Y2" s="161"/>
      <c r="Z2" s="161"/>
      <c r="AA2" s="161"/>
      <c r="AB2" s="161"/>
      <c r="AC2" s="158" t="s">
        <v>3</v>
      </c>
      <c r="AD2" s="159"/>
      <c r="AE2" s="160"/>
      <c r="AF2" s="159"/>
      <c r="AG2" s="160"/>
      <c r="AH2" s="159"/>
      <c r="AI2" s="161"/>
      <c r="AJ2" s="161"/>
      <c r="AK2" s="161"/>
      <c r="AL2" s="161"/>
      <c r="AM2" s="161"/>
      <c r="AN2" s="161"/>
    </row>
    <row r="3" spans="2:49" ht="23.1" customHeight="1" x14ac:dyDescent="0.25">
      <c r="B3" s="64" t="s">
        <v>4</v>
      </c>
      <c r="C3" s="64"/>
      <c r="D3" s="64"/>
      <c r="E3" s="168" t="s">
        <v>5</v>
      </c>
      <c r="F3" s="159"/>
      <c r="G3" s="169" t="s">
        <v>6</v>
      </c>
      <c r="H3" s="159"/>
      <c r="I3" s="170" t="s">
        <v>7</v>
      </c>
      <c r="J3" s="159"/>
      <c r="K3" s="163" t="s">
        <v>8</v>
      </c>
      <c r="L3" s="161"/>
      <c r="M3" s="161"/>
      <c r="N3" s="161"/>
      <c r="O3" s="161"/>
      <c r="P3" s="161"/>
      <c r="Q3" s="168" t="s">
        <v>5</v>
      </c>
      <c r="R3" s="159"/>
      <c r="S3" s="169" t="s">
        <v>6</v>
      </c>
      <c r="T3" s="159"/>
      <c r="U3" s="167" t="s">
        <v>7</v>
      </c>
      <c r="V3" s="159"/>
      <c r="W3" s="164" t="s">
        <v>8</v>
      </c>
      <c r="X3" s="161"/>
      <c r="Y3" s="161"/>
      <c r="Z3" s="161"/>
      <c r="AA3" s="161"/>
      <c r="AB3" s="161"/>
      <c r="AC3" s="165" t="s">
        <v>5</v>
      </c>
      <c r="AD3" s="159"/>
      <c r="AE3" s="166" t="s">
        <v>6</v>
      </c>
      <c r="AF3" s="159"/>
      <c r="AG3" s="167" t="s">
        <v>7</v>
      </c>
      <c r="AH3" s="159"/>
      <c r="AI3" s="164" t="s">
        <v>8</v>
      </c>
      <c r="AJ3" s="161"/>
      <c r="AK3" s="161"/>
      <c r="AL3" s="161"/>
      <c r="AM3" s="161"/>
      <c r="AN3" s="161"/>
    </row>
    <row r="4" spans="2:49" ht="39.950000000000003" customHeight="1" x14ac:dyDescent="0.25">
      <c r="B4" s="65" t="s">
        <v>9</v>
      </c>
      <c r="C4" s="62" t="s">
        <v>10</v>
      </c>
      <c r="D4" s="66" t="s">
        <v>11</v>
      </c>
      <c r="E4" s="76" t="s">
        <v>12</v>
      </c>
      <c r="F4" s="77" t="s">
        <v>13</v>
      </c>
      <c r="G4" s="76" t="s">
        <v>12</v>
      </c>
      <c r="H4" s="77" t="s">
        <v>13</v>
      </c>
      <c r="I4" s="76" t="s">
        <v>12</v>
      </c>
      <c r="J4" s="77" t="s">
        <v>13</v>
      </c>
      <c r="K4" s="67" t="s">
        <v>14</v>
      </c>
      <c r="L4" s="67"/>
      <c r="M4" s="68" t="s">
        <v>15</v>
      </c>
      <c r="N4" s="67" t="s">
        <v>16</v>
      </c>
      <c r="O4" s="67" t="s">
        <v>17</v>
      </c>
      <c r="P4" s="69" t="s">
        <v>18</v>
      </c>
      <c r="Q4" s="76" t="s">
        <v>12</v>
      </c>
      <c r="R4" s="77" t="s">
        <v>13</v>
      </c>
      <c r="S4" s="76" t="s">
        <v>12</v>
      </c>
      <c r="T4" s="77" t="s">
        <v>13</v>
      </c>
      <c r="U4" s="76" t="s">
        <v>12</v>
      </c>
      <c r="V4" s="77" t="s">
        <v>13</v>
      </c>
      <c r="W4" s="67" t="s">
        <v>14</v>
      </c>
      <c r="X4" s="67" t="s">
        <v>19</v>
      </c>
      <c r="Y4" s="68" t="s">
        <v>15</v>
      </c>
      <c r="Z4" s="67" t="s">
        <v>16</v>
      </c>
      <c r="AA4" s="67" t="s">
        <v>17</v>
      </c>
      <c r="AB4" s="69" t="s">
        <v>18</v>
      </c>
      <c r="AC4" s="76" t="s">
        <v>12</v>
      </c>
      <c r="AD4" s="77" t="s">
        <v>13</v>
      </c>
      <c r="AE4" s="76" t="s">
        <v>12</v>
      </c>
      <c r="AF4" s="77" t="s">
        <v>13</v>
      </c>
      <c r="AG4" s="76" t="s">
        <v>12</v>
      </c>
      <c r="AH4" s="77" t="s">
        <v>13</v>
      </c>
      <c r="AI4" s="67"/>
      <c r="AJ4" s="67" t="s">
        <v>20</v>
      </c>
      <c r="AK4" s="68" t="s">
        <v>15</v>
      </c>
      <c r="AL4" s="67" t="s">
        <v>16</v>
      </c>
      <c r="AM4" s="67" t="s">
        <v>17</v>
      </c>
      <c r="AN4" s="69" t="s">
        <v>18</v>
      </c>
      <c r="AP4" s="3"/>
      <c r="AQ4" s="156">
        <f>+COUNTIF(AQ5:AQ97,"Error")</f>
        <v>0</v>
      </c>
      <c r="AR4" s="156">
        <f>+COUNTIF(AR5:AR97,"Error")</f>
        <v>88</v>
      </c>
      <c r="AS4" s="156" t="s">
        <v>21</v>
      </c>
      <c r="AT4" s="156" t="s">
        <v>22</v>
      </c>
      <c r="AU4" s="156" t="s">
        <v>23</v>
      </c>
      <c r="AV4" s="156" t="s">
        <v>24</v>
      </c>
      <c r="AW4" s="156" t="s">
        <v>25</v>
      </c>
    </row>
    <row r="5" spans="2:49" ht="12.95" customHeight="1" x14ac:dyDescent="0.25">
      <c r="B5" s="5" t="s">
        <v>26</v>
      </c>
      <c r="C5" s="62" t="s">
        <v>27</v>
      </c>
      <c r="D5" s="63">
        <v>366</v>
      </c>
      <c r="E5" s="153"/>
      <c r="F5" s="145"/>
      <c r="G5" s="153"/>
      <c r="H5" s="145"/>
      <c r="I5" s="146"/>
      <c r="J5" s="147"/>
      <c r="K5" s="148"/>
      <c r="L5" s="149"/>
      <c r="M5" s="148"/>
      <c r="N5" s="149"/>
      <c r="O5" s="148"/>
      <c r="P5" s="149"/>
      <c r="Q5" s="145"/>
      <c r="R5" s="145"/>
      <c r="S5" s="153"/>
      <c r="T5" s="145"/>
      <c r="U5" s="146"/>
      <c r="V5" s="147"/>
      <c r="W5" s="153"/>
      <c r="X5" s="153"/>
      <c r="Y5" s="153"/>
      <c r="Z5" s="145"/>
      <c r="AA5" s="146"/>
      <c r="AB5" s="152"/>
      <c r="AC5" s="148"/>
      <c r="AD5" s="149"/>
      <c r="AE5" s="148"/>
      <c r="AF5" s="149"/>
      <c r="AG5" s="148"/>
      <c r="AH5" s="149"/>
      <c r="AI5" s="145"/>
      <c r="AJ5" s="153"/>
      <c r="AK5" s="153"/>
      <c r="AL5" s="145"/>
      <c r="AM5" s="146"/>
      <c r="AN5" s="152"/>
      <c r="AO5" s="142"/>
      <c r="AP5" s="83"/>
      <c r="AQ5" s="83"/>
      <c r="AR5" s="83" t="str">
        <f t="shared" ref="AR5:AR34" si="0">+IF(IF(AN5="",AC5,AN5)-IF(AB5="",Q5,AB5)&lt;1000,"Error","")</f>
        <v>Error</v>
      </c>
      <c r="AS5" s="156">
        <f t="shared" ref="AS5:AS36" si="1">IFERROR(IF(AV5&lt;=AU5,(AU5-AV5)+2000,0),0)</f>
        <v>2000</v>
      </c>
      <c r="AT5" s="156">
        <f t="shared" ref="AT5:AT36" si="2">IFERROR(IF(AW5&lt;=AV5,(AV5-AW5)+1000,0),0)</f>
        <v>1000</v>
      </c>
      <c r="AU5" s="156">
        <f t="shared" ref="AU5:AU36" si="3">IF(P5&lt;&gt;"",P5,O5)</f>
        <v>0</v>
      </c>
      <c r="AV5" s="156">
        <f t="shared" ref="AV5:AV36" si="4">IF(AB5&lt;&gt;"",AB5,AA5)</f>
        <v>0</v>
      </c>
      <c r="AW5" s="156">
        <f t="shared" ref="AW5:AW36" si="5">IF(AN5&lt;&gt;"",AN5,AM5)</f>
        <v>0</v>
      </c>
    </row>
    <row r="6" spans="2:49" ht="12.95" customHeight="1" x14ac:dyDescent="0.25">
      <c r="B6" s="5" t="s">
        <v>28</v>
      </c>
      <c r="C6" s="62" t="s">
        <v>27</v>
      </c>
      <c r="D6" s="63">
        <v>337</v>
      </c>
      <c r="E6" s="153"/>
      <c r="F6" s="145"/>
      <c r="G6" s="153"/>
      <c r="H6" s="145"/>
      <c r="I6" s="146"/>
      <c r="J6" s="147"/>
      <c r="K6" s="148"/>
      <c r="L6" s="149"/>
      <c r="M6" s="148"/>
      <c r="N6" s="149"/>
      <c r="O6" s="148"/>
      <c r="P6" s="149"/>
      <c r="Q6" s="145"/>
      <c r="R6" s="145"/>
      <c r="S6" s="153"/>
      <c r="T6" s="145"/>
      <c r="U6" s="146"/>
      <c r="V6" s="147"/>
      <c r="W6" s="153"/>
      <c r="X6" s="153"/>
      <c r="Y6" s="153"/>
      <c r="Z6" s="145"/>
      <c r="AA6" s="146"/>
      <c r="AB6" s="152"/>
      <c r="AC6" s="148"/>
      <c r="AD6" s="149"/>
      <c r="AE6" s="148"/>
      <c r="AF6" s="149"/>
      <c r="AG6" s="148"/>
      <c r="AH6" s="149"/>
      <c r="AI6" s="145"/>
      <c r="AJ6" s="153"/>
      <c r="AK6" s="153"/>
      <c r="AL6" s="145"/>
      <c r="AM6" s="146"/>
      <c r="AN6" s="152"/>
      <c r="AO6" s="142"/>
      <c r="AP6" s="83"/>
      <c r="AQ6" s="83"/>
      <c r="AR6" s="83" t="str">
        <f t="shared" si="0"/>
        <v>Error</v>
      </c>
      <c r="AS6" s="156">
        <f t="shared" si="1"/>
        <v>2000</v>
      </c>
      <c r="AT6" s="156">
        <f t="shared" si="2"/>
        <v>1000</v>
      </c>
      <c r="AU6" s="156">
        <f t="shared" si="3"/>
        <v>0</v>
      </c>
      <c r="AV6" s="156">
        <f t="shared" si="4"/>
        <v>0</v>
      </c>
      <c r="AW6" s="156">
        <f t="shared" si="5"/>
        <v>0</v>
      </c>
    </row>
    <row r="7" spans="2:49" ht="12.95" customHeight="1" x14ac:dyDescent="0.25">
      <c r="B7" s="5" t="s">
        <v>29</v>
      </c>
      <c r="C7" s="62" t="s">
        <v>27</v>
      </c>
      <c r="D7" s="63">
        <v>354</v>
      </c>
      <c r="E7" s="153"/>
      <c r="F7" s="145"/>
      <c r="G7" s="153"/>
      <c r="H7" s="145"/>
      <c r="I7" s="146"/>
      <c r="J7" s="147"/>
      <c r="K7" s="148"/>
      <c r="L7" s="149"/>
      <c r="M7" s="148"/>
      <c r="N7" s="149"/>
      <c r="O7" s="148"/>
      <c r="P7" s="149"/>
      <c r="Q7" s="145"/>
      <c r="R7" s="145"/>
      <c r="S7" s="153"/>
      <c r="T7" s="145"/>
      <c r="U7" s="146"/>
      <c r="V7" s="147"/>
      <c r="W7" s="153"/>
      <c r="X7" s="153"/>
      <c r="Y7" s="153"/>
      <c r="Z7" s="145"/>
      <c r="AA7" s="146"/>
      <c r="AB7" s="152"/>
      <c r="AC7" s="148"/>
      <c r="AD7" s="149"/>
      <c r="AE7" s="148"/>
      <c r="AF7" s="149"/>
      <c r="AG7" s="148"/>
      <c r="AH7" s="149"/>
      <c r="AI7" s="145"/>
      <c r="AJ7" s="153"/>
      <c r="AK7" s="153"/>
      <c r="AL7" s="145"/>
      <c r="AM7" s="146"/>
      <c r="AN7" s="152"/>
      <c r="AO7" s="142"/>
      <c r="AP7" s="83"/>
      <c r="AQ7" s="83"/>
      <c r="AR7" s="83" t="str">
        <f t="shared" si="0"/>
        <v>Error</v>
      </c>
      <c r="AS7" s="156">
        <f t="shared" si="1"/>
        <v>2000</v>
      </c>
      <c r="AT7" s="156">
        <f t="shared" si="2"/>
        <v>1000</v>
      </c>
      <c r="AU7" s="156">
        <f t="shared" si="3"/>
        <v>0</v>
      </c>
      <c r="AV7" s="156">
        <f t="shared" si="4"/>
        <v>0</v>
      </c>
      <c r="AW7" s="156">
        <f t="shared" si="5"/>
        <v>0</v>
      </c>
    </row>
    <row r="8" spans="2:49" ht="12.95" customHeight="1" x14ac:dyDescent="0.25">
      <c r="B8" s="5" t="s">
        <v>30</v>
      </c>
      <c r="C8" s="62" t="s">
        <v>27</v>
      </c>
      <c r="D8" s="63">
        <v>344</v>
      </c>
      <c r="E8" s="153"/>
      <c r="F8" s="145"/>
      <c r="G8" s="153"/>
      <c r="H8" s="145"/>
      <c r="I8" s="146"/>
      <c r="J8" s="147"/>
      <c r="K8" s="148"/>
      <c r="L8" s="149"/>
      <c r="M8" s="148"/>
      <c r="N8" s="149"/>
      <c r="O8" s="148"/>
      <c r="P8" s="149"/>
      <c r="Q8" s="145"/>
      <c r="R8" s="145"/>
      <c r="S8" s="153"/>
      <c r="T8" s="145"/>
      <c r="U8" s="146"/>
      <c r="V8" s="147"/>
      <c r="W8" s="153"/>
      <c r="X8" s="153"/>
      <c r="Y8" s="153"/>
      <c r="Z8" s="145"/>
      <c r="AA8" s="146"/>
      <c r="AB8" s="152"/>
      <c r="AC8" s="148"/>
      <c r="AD8" s="149"/>
      <c r="AE8" s="148"/>
      <c r="AF8" s="149"/>
      <c r="AG8" s="148"/>
      <c r="AH8" s="149"/>
      <c r="AI8" s="145"/>
      <c r="AJ8" s="153"/>
      <c r="AK8" s="153"/>
      <c r="AL8" s="145"/>
      <c r="AM8" s="146"/>
      <c r="AN8" s="152"/>
      <c r="AO8" s="142"/>
      <c r="AP8" s="83"/>
      <c r="AQ8" s="83"/>
      <c r="AR8" s="83" t="str">
        <f t="shared" si="0"/>
        <v>Error</v>
      </c>
      <c r="AS8" s="156">
        <f t="shared" si="1"/>
        <v>2000</v>
      </c>
      <c r="AT8" s="156">
        <f t="shared" si="2"/>
        <v>1000</v>
      </c>
      <c r="AU8" s="156">
        <f t="shared" si="3"/>
        <v>0</v>
      </c>
      <c r="AV8" s="156">
        <f t="shared" si="4"/>
        <v>0</v>
      </c>
      <c r="AW8" s="156">
        <f t="shared" si="5"/>
        <v>0</v>
      </c>
    </row>
    <row r="9" spans="2:49" ht="12.95" customHeight="1" x14ac:dyDescent="0.25">
      <c r="B9" s="5" t="s">
        <v>31</v>
      </c>
      <c r="C9" s="62" t="s">
        <v>27</v>
      </c>
      <c r="D9" s="63">
        <v>314</v>
      </c>
      <c r="E9" s="153"/>
      <c r="F9" s="145"/>
      <c r="G9" s="153"/>
      <c r="H9" s="145"/>
      <c r="I9" s="146"/>
      <c r="J9" s="147"/>
      <c r="K9" s="148"/>
      <c r="L9" s="149"/>
      <c r="M9" s="148"/>
      <c r="N9" s="149"/>
      <c r="O9" s="148"/>
      <c r="P9" s="149"/>
      <c r="Q9" s="145"/>
      <c r="R9" s="145"/>
      <c r="S9" s="153"/>
      <c r="T9" s="145"/>
      <c r="U9" s="146"/>
      <c r="V9" s="147"/>
      <c r="W9" s="153"/>
      <c r="X9" s="153"/>
      <c r="Y9" s="153"/>
      <c r="Z9" s="145"/>
      <c r="AA9" s="146"/>
      <c r="AB9" s="152"/>
      <c r="AC9" s="148"/>
      <c r="AD9" s="149"/>
      <c r="AE9" s="148"/>
      <c r="AF9" s="149"/>
      <c r="AG9" s="148"/>
      <c r="AH9" s="149"/>
      <c r="AI9" s="145"/>
      <c r="AJ9" s="153"/>
      <c r="AK9" s="153"/>
      <c r="AL9" s="145"/>
      <c r="AM9" s="146"/>
      <c r="AN9" s="152"/>
      <c r="AO9" s="142"/>
      <c r="AP9" s="83"/>
      <c r="AQ9" s="83"/>
      <c r="AR9" s="83" t="str">
        <f t="shared" si="0"/>
        <v>Error</v>
      </c>
      <c r="AS9" s="156">
        <f t="shared" si="1"/>
        <v>2000</v>
      </c>
      <c r="AT9" s="156">
        <f t="shared" si="2"/>
        <v>1000</v>
      </c>
      <c r="AU9" s="156">
        <f t="shared" si="3"/>
        <v>0</v>
      </c>
      <c r="AV9" s="156">
        <f t="shared" si="4"/>
        <v>0</v>
      </c>
      <c r="AW9" s="156">
        <f t="shared" si="5"/>
        <v>0</v>
      </c>
    </row>
    <row r="10" spans="2:49" ht="12.95" customHeight="1" x14ac:dyDescent="0.25">
      <c r="B10" s="5" t="s">
        <v>32</v>
      </c>
      <c r="C10" s="62" t="s">
        <v>27</v>
      </c>
      <c r="D10" s="63">
        <v>356</v>
      </c>
      <c r="E10" s="153"/>
      <c r="F10" s="145"/>
      <c r="G10" s="153"/>
      <c r="H10" s="145"/>
      <c r="I10" s="146"/>
      <c r="J10" s="147"/>
      <c r="K10" s="148"/>
      <c r="L10" s="149"/>
      <c r="M10" s="148"/>
      <c r="N10" s="149"/>
      <c r="O10" s="148"/>
      <c r="P10" s="149"/>
      <c r="Q10" s="145"/>
      <c r="R10" s="145"/>
      <c r="S10" s="153"/>
      <c r="T10" s="145"/>
      <c r="U10" s="146"/>
      <c r="V10" s="147"/>
      <c r="W10" s="153"/>
      <c r="X10" s="153"/>
      <c r="Y10" s="153"/>
      <c r="Z10" s="145"/>
      <c r="AA10" s="146"/>
      <c r="AB10" s="152"/>
      <c r="AC10" s="148"/>
      <c r="AD10" s="149"/>
      <c r="AE10" s="148"/>
      <c r="AF10" s="149"/>
      <c r="AG10" s="148"/>
      <c r="AH10" s="149"/>
      <c r="AI10" s="145"/>
      <c r="AJ10" s="153"/>
      <c r="AK10" s="153"/>
      <c r="AL10" s="145"/>
      <c r="AM10" s="146"/>
      <c r="AN10" s="152"/>
      <c r="AO10" s="142"/>
      <c r="AP10" s="83"/>
      <c r="AQ10" s="83"/>
      <c r="AR10" s="83" t="str">
        <f t="shared" si="0"/>
        <v>Error</v>
      </c>
      <c r="AS10" s="156">
        <f t="shared" si="1"/>
        <v>2000</v>
      </c>
      <c r="AT10" s="156">
        <f t="shared" si="2"/>
        <v>1000</v>
      </c>
      <c r="AU10" s="156">
        <f t="shared" si="3"/>
        <v>0</v>
      </c>
      <c r="AV10" s="156">
        <f t="shared" si="4"/>
        <v>0</v>
      </c>
      <c r="AW10" s="156">
        <f t="shared" si="5"/>
        <v>0</v>
      </c>
    </row>
    <row r="11" spans="2:49" ht="12.95" customHeight="1" x14ac:dyDescent="0.25">
      <c r="B11" s="5" t="s">
        <v>33</v>
      </c>
      <c r="C11" s="62" t="s">
        <v>27</v>
      </c>
      <c r="D11" s="63">
        <v>332</v>
      </c>
      <c r="E11" s="153"/>
      <c r="F11" s="145"/>
      <c r="G11" s="153"/>
      <c r="H11" s="145"/>
      <c r="I11" s="146"/>
      <c r="J11" s="147"/>
      <c r="K11" s="148"/>
      <c r="L11" s="149"/>
      <c r="M11" s="148"/>
      <c r="N11" s="149"/>
      <c r="O11" s="148"/>
      <c r="P11" s="149"/>
      <c r="Q11" s="145"/>
      <c r="R11" s="145"/>
      <c r="S11" s="153"/>
      <c r="T11" s="145"/>
      <c r="U11" s="146"/>
      <c r="V11" s="147"/>
      <c r="W11" s="153"/>
      <c r="X11" s="153"/>
      <c r="Y11" s="153"/>
      <c r="Z11" s="145"/>
      <c r="AA11" s="146"/>
      <c r="AB11" s="152"/>
      <c r="AC11" s="148"/>
      <c r="AD11" s="149"/>
      <c r="AE11" s="148"/>
      <c r="AF11" s="149"/>
      <c r="AG11" s="148"/>
      <c r="AH11" s="149"/>
      <c r="AI11" s="145"/>
      <c r="AJ11" s="153"/>
      <c r="AK11" s="153"/>
      <c r="AL11" s="145"/>
      <c r="AM11" s="146"/>
      <c r="AN11" s="152"/>
      <c r="AO11" s="142"/>
      <c r="AP11" s="83"/>
      <c r="AQ11" s="83"/>
      <c r="AR11" s="83" t="str">
        <f t="shared" si="0"/>
        <v>Error</v>
      </c>
      <c r="AS11" s="156">
        <f t="shared" si="1"/>
        <v>2000</v>
      </c>
      <c r="AT11" s="156">
        <f t="shared" si="2"/>
        <v>1000</v>
      </c>
      <c r="AU11" s="156">
        <f t="shared" si="3"/>
        <v>0</v>
      </c>
      <c r="AV11" s="156">
        <f t="shared" si="4"/>
        <v>0</v>
      </c>
      <c r="AW11" s="156">
        <f t="shared" si="5"/>
        <v>0</v>
      </c>
    </row>
    <row r="12" spans="2:49" ht="12.95" customHeight="1" x14ac:dyDescent="0.25">
      <c r="B12" s="5" t="s">
        <v>34</v>
      </c>
      <c r="C12" s="62" t="s">
        <v>27</v>
      </c>
      <c r="D12" s="63">
        <v>369</v>
      </c>
      <c r="E12" s="153"/>
      <c r="F12" s="145"/>
      <c r="G12" s="153"/>
      <c r="H12" s="145"/>
      <c r="I12" s="146"/>
      <c r="J12" s="147"/>
      <c r="K12" s="148"/>
      <c r="L12" s="149"/>
      <c r="M12" s="148"/>
      <c r="N12" s="149"/>
      <c r="O12" s="148"/>
      <c r="P12" s="149"/>
      <c r="Q12" s="145"/>
      <c r="R12" s="145"/>
      <c r="S12" s="153"/>
      <c r="T12" s="145"/>
      <c r="U12" s="146"/>
      <c r="V12" s="147"/>
      <c r="W12" s="153"/>
      <c r="X12" s="153"/>
      <c r="Y12" s="153"/>
      <c r="Z12" s="145"/>
      <c r="AA12" s="146"/>
      <c r="AB12" s="152"/>
      <c r="AC12" s="148"/>
      <c r="AD12" s="149"/>
      <c r="AE12" s="148"/>
      <c r="AF12" s="149"/>
      <c r="AG12" s="148"/>
      <c r="AH12" s="149"/>
      <c r="AI12" s="145"/>
      <c r="AJ12" s="153"/>
      <c r="AK12" s="153"/>
      <c r="AL12" s="145"/>
      <c r="AM12" s="146"/>
      <c r="AN12" s="152"/>
      <c r="AO12" s="142"/>
      <c r="AP12" s="83"/>
      <c r="AQ12" s="83"/>
      <c r="AR12" s="83" t="str">
        <f t="shared" si="0"/>
        <v>Error</v>
      </c>
      <c r="AS12" s="156">
        <f t="shared" si="1"/>
        <v>2000</v>
      </c>
      <c r="AT12" s="156">
        <f t="shared" si="2"/>
        <v>1000</v>
      </c>
      <c r="AU12" s="156">
        <f t="shared" si="3"/>
        <v>0</v>
      </c>
      <c r="AV12" s="156">
        <f t="shared" si="4"/>
        <v>0</v>
      </c>
      <c r="AW12" s="156">
        <f t="shared" si="5"/>
        <v>0</v>
      </c>
    </row>
    <row r="13" spans="2:49" ht="12.95" customHeight="1" x14ac:dyDescent="0.25">
      <c r="B13" s="5" t="s">
        <v>35</v>
      </c>
      <c r="C13" s="62" t="s">
        <v>27</v>
      </c>
      <c r="D13" s="63">
        <v>355</v>
      </c>
      <c r="E13" s="153"/>
      <c r="F13" s="145"/>
      <c r="G13" s="153"/>
      <c r="H13" s="145"/>
      <c r="I13" s="146"/>
      <c r="J13" s="147"/>
      <c r="K13" s="148"/>
      <c r="L13" s="149"/>
      <c r="M13" s="148"/>
      <c r="N13" s="149"/>
      <c r="O13" s="148"/>
      <c r="P13" s="149"/>
      <c r="Q13" s="145"/>
      <c r="R13" s="145"/>
      <c r="S13" s="153"/>
      <c r="T13" s="145"/>
      <c r="U13" s="146"/>
      <c r="V13" s="147"/>
      <c r="W13" s="153"/>
      <c r="X13" s="153"/>
      <c r="Y13" s="153"/>
      <c r="Z13" s="145"/>
      <c r="AA13" s="146"/>
      <c r="AB13" s="152"/>
      <c r="AC13" s="148"/>
      <c r="AD13" s="149"/>
      <c r="AE13" s="148"/>
      <c r="AF13" s="149"/>
      <c r="AG13" s="148"/>
      <c r="AH13" s="149"/>
      <c r="AI13" s="145"/>
      <c r="AJ13" s="153"/>
      <c r="AK13" s="153"/>
      <c r="AL13" s="145"/>
      <c r="AM13" s="146"/>
      <c r="AN13" s="152"/>
      <c r="AO13" s="142"/>
      <c r="AP13" s="83"/>
      <c r="AQ13" s="83"/>
      <c r="AR13" s="83" t="str">
        <f t="shared" si="0"/>
        <v>Error</v>
      </c>
      <c r="AS13" s="156">
        <f t="shared" si="1"/>
        <v>2000</v>
      </c>
      <c r="AT13" s="156">
        <f t="shared" si="2"/>
        <v>1000</v>
      </c>
      <c r="AU13" s="156">
        <f t="shared" si="3"/>
        <v>0</v>
      </c>
      <c r="AV13" s="156">
        <f t="shared" si="4"/>
        <v>0</v>
      </c>
      <c r="AW13" s="156">
        <f t="shared" si="5"/>
        <v>0</v>
      </c>
    </row>
    <row r="14" spans="2:49" ht="12.95" customHeight="1" x14ac:dyDescent="0.25">
      <c r="B14" s="5" t="s">
        <v>36</v>
      </c>
      <c r="C14" s="62" t="s">
        <v>27</v>
      </c>
      <c r="D14" s="63">
        <v>351</v>
      </c>
      <c r="E14" s="153"/>
      <c r="F14" s="145"/>
      <c r="G14" s="153"/>
      <c r="H14" s="145"/>
      <c r="I14" s="146"/>
      <c r="J14" s="147"/>
      <c r="K14" s="148"/>
      <c r="L14" s="149"/>
      <c r="M14" s="148"/>
      <c r="N14" s="149"/>
      <c r="O14" s="148"/>
      <c r="P14" s="149"/>
      <c r="Q14" s="145"/>
      <c r="R14" s="145"/>
      <c r="S14" s="153"/>
      <c r="T14" s="145"/>
      <c r="U14" s="146"/>
      <c r="V14" s="147"/>
      <c r="W14" s="153"/>
      <c r="X14" s="153"/>
      <c r="Y14" s="153"/>
      <c r="Z14" s="145"/>
      <c r="AA14" s="146"/>
      <c r="AB14" s="152"/>
      <c r="AC14" s="148"/>
      <c r="AD14" s="149"/>
      <c r="AE14" s="148"/>
      <c r="AF14" s="149"/>
      <c r="AG14" s="148"/>
      <c r="AH14" s="149"/>
      <c r="AI14" s="145"/>
      <c r="AJ14" s="153"/>
      <c r="AK14" s="153"/>
      <c r="AL14" s="145"/>
      <c r="AM14" s="146"/>
      <c r="AN14" s="152"/>
      <c r="AO14" s="142"/>
      <c r="AP14" s="83"/>
      <c r="AQ14" s="83"/>
      <c r="AR14" s="83" t="str">
        <f t="shared" si="0"/>
        <v>Error</v>
      </c>
      <c r="AS14" s="156">
        <f t="shared" si="1"/>
        <v>2000</v>
      </c>
      <c r="AT14" s="156">
        <f t="shared" si="2"/>
        <v>1000</v>
      </c>
      <c r="AU14" s="156">
        <f t="shared" si="3"/>
        <v>0</v>
      </c>
      <c r="AV14" s="156">
        <f t="shared" si="4"/>
        <v>0</v>
      </c>
      <c r="AW14" s="156">
        <f t="shared" si="5"/>
        <v>0</v>
      </c>
    </row>
    <row r="15" spans="2:49" ht="12.95" customHeight="1" x14ac:dyDescent="0.25">
      <c r="B15" s="5" t="s">
        <v>37</v>
      </c>
      <c r="C15" s="62" t="s">
        <v>27</v>
      </c>
      <c r="D15" s="63">
        <v>364</v>
      </c>
      <c r="E15" s="153"/>
      <c r="F15" s="145"/>
      <c r="G15" s="153"/>
      <c r="H15" s="145"/>
      <c r="I15" s="146"/>
      <c r="J15" s="147"/>
      <c r="K15" s="148"/>
      <c r="L15" s="149"/>
      <c r="M15" s="148"/>
      <c r="N15" s="149"/>
      <c r="O15" s="148"/>
      <c r="P15" s="149"/>
      <c r="Q15" s="145"/>
      <c r="R15" s="145"/>
      <c r="S15" s="153"/>
      <c r="T15" s="145"/>
      <c r="U15" s="146"/>
      <c r="V15" s="147"/>
      <c r="W15" s="153"/>
      <c r="X15" s="153"/>
      <c r="Y15" s="153"/>
      <c r="Z15" s="145"/>
      <c r="AA15" s="146"/>
      <c r="AB15" s="152"/>
      <c r="AC15" s="148"/>
      <c r="AD15" s="149"/>
      <c r="AE15" s="148"/>
      <c r="AF15" s="149"/>
      <c r="AG15" s="148"/>
      <c r="AH15" s="149"/>
      <c r="AI15" s="145"/>
      <c r="AJ15" s="153"/>
      <c r="AK15" s="153"/>
      <c r="AL15" s="145"/>
      <c r="AM15" s="146"/>
      <c r="AN15" s="152"/>
      <c r="AO15" s="142"/>
      <c r="AP15" s="83"/>
      <c r="AQ15" s="83"/>
      <c r="AR15" s="83" t="str">
        <f t="shared" si="0"/>
        <v>Error</v>
      </c>
      <c r="AS15" s="156">
        <f t="shared" si="1"/>
        <v>2000</v>
      </c>
      <c r="AT15" s="156">
        <f t="shared" si="2"/>
        <v>1000</v>
      </c>
      <c r="AU15" s="156">
        <f t="shared" si="3"/>
        <v>0</v>
      </c>
      <c r="AV15" s="156">
        <f t="shared" si="4"/>
        <v>0</v>
      </c>
      <c r="AW15" s="156">
        <f t="shared" si="5"/>
        <v>0</v>
      </c>
    </row>
    <row r="16" spans="2:49" ht="12.95" customHeight="1" x14ac:dyDescent="0.25">
      <c r="B16" s="5" t="s">
        <v>38</v>
      </c>
      <c r="C16" s="62" t="s">
        <v>27</v>
      </c>
      <c r="D16" s="63">
        <v>362</v>
      </c>
      <c r="E16" s="153"/>
      <c r="F16" s="145"/>
      <c r="G16" s="153"/>
      <c r="H16" s="145"/>
      <c r="I16" s="146"/>
      <c r="J16" s="147"/>
      <c r="K16" s="148"/>
      <c r="L16" s="149"/>
      <c r="M16" s="148"/>
      <c r="N16" s="149"/>
      <c r="O16" s="148"/>
      <c r="P16" s="149"/>
      <c r="Q16" s="145"/>
      <c r="R16" s="145"/>
      <c r="S16" s="153"/>
      <c r="T16" s="145"/>
      <c r="U16" s="146"/>
      <c r="V16" s="147"/>
      <c r="W16" s="153"/>
      <c r="X16" s="153"/>
      <c r="Y16" s="153"/>
      <c r="Z16" s="145"/>
      <c r="AA16" s="146"/>
      <c r="AB16" s="152"/>
      <c r="AC16" s="148"/>
      <c r="AD16" s="149"/>
      <c r="AE16" s="148"/>
      <c r="AF16" s="149"/>
      <c r="AG16" s="148"/>
      <c r="AH16" s="149"/>
      <c r="AI16" s="145"/>
      <c r="AJ16" s="153"/>
      <c r="AK16" s="153"/>
      <c r="AL16" s="145"/>
      <c r="AM16" s="146"/>
      <c r="AN16" s="152"/>
      <c r="AO16" s="142"/>
      <c r="AP16" s="83"/>
      <c r="AQ16" s="83"/>
      <c r="AR16" s="83" t="str">
        <f t="shared" si="0"/>
        <v>Error</v>
      </c>
      <c r="AS16" s="156">
        <f t="shared" si="1"/>
        <v>2000</v>
      </c>
      <c r="AT16" s="156">
        <f t="shared" si="2"/>
        <v>1000</v>
      </c>
      <c r="AU16" s="156">
        <f t="shared" si="3"/>
        <v>0</v>
      </c>
      <c r="AV16" s="156">
        <f t="shared" si="4"/>
        <v>0</v>
      </c>
      <c r="AW16" s="156">
        <f t="shared" si="5"/>
        <v>0</v>
      </c>
    </row>
    <row r="17" spans="2:49" ht="12.75" customHeight="1" x14ac:dyDescent="0.25">
      <c r="B17" s="5" t="s">
        <v>39</v>
      </c>
      <c r="C17" s="62" t="s">
        <v>27</v>
      </c>
      <c r="D17" s="63">
        <v>358</v>
      </c>
      <c r="E17" s="153"/>
      <c r="F17" s="145"/>
      <c r="G17" s="153"/>
      <c r="H17" s="145"/>
      <c r="I17" s="146"/>
      <c r="J17" s="147"/>
      <c r="K17" s="148"/>
      <c r="L17" s="149"/>
      <c r="M17" s="148"/>
      <c r="N17" s="149"/>
      <c r="O17" s="148"/>
      <c r="P17" s="149"/>
      <c r="Q17" s="145"/>
      <c r="R17" s="145"/>
      <c r="S17" s="153"/>
      <c r="T17" s="145"/>
      <c r="U17" s="146"/>
      <c r="V17" s="147"/>
      <c r="W17" s="153"/>
      <c r="X17" s="153"/>
      <c r="Y17" s="153"/>
      <c r="Z17" s="145"/>
      <c r="AA17" s="146"/>
      <c r="AB17" s="152"/>
      <c r="AC17" s="148"/>
      <c r="AD17" s="149"/>
      <c r="AE17" s="148"/>
      <c r="AF17" s="149"/>
      <c r="AG17" s="148"/>
      <c r="AH17" s="149"/>
      <c r="AI17" s="145"/>
      <c r="AJ17" s="153"/>
      <c r="AK17" s="153"/>
      <c r="AL17" s="145"/>
      <c r="AM17" s="146"/>
      <c r="AN17" s="152"/>
      <c r="AO17" s="142"/>
      <c r="AP17" s="83"/>
      <c r="AQ17" s="83"/>
      <c r="AR17" s="83" t="str">
        <f t="shared" si="0"/>
        <v>Error</v>
      </c>
      <c r="AS17" s="156">
        <f t="shared" si="1"/>
        <v>2000</v>
      </c>
      <c r="AT17" s="156">
        <f t="shared" si="2"/>
        <v>1000</v>
      </c>
      <c r="AU17" s="156">
        <f t="shared" si="3"/>
        <v>0</v>
      </c>
      <c r="AV17" s="156">
        <f t="shared" si="4"/>
        <v>0</v>
      </c>
      <c r="AW17" s="156">
        <f t="shared" si="5"/>
        <v>0</v>
      </c>
    </row>
    <row r="18" spans="2:49" ht="12.95" customHeight="1" x14ac:dyDescent="0.25">
      <c r="B18" s="5" t="s">
        <v>40</v>
      </c>
      <c r="C18" s="62" t="s">
        <v>41</v>
      </c>
      <c r="D18" s="63">
        <v>321</v>
      </c>
      <c r="E18" s="153"/>
      <c r="F18" s="145"/>
      <c r="G18" s="153"/>
      <c r="H18" s="145"/>
      <c r="I18" s="146"/>
      <c r="J18" s="147"/>
      <c r="K18" s="148"/>
      <c r="L18" s="149"/>
      <c r="M18" s="148"/>
      <c r="N18" s="149"/>
      <c r="O18" s="148"/>
      <c r="P18" s="149"/>
      <c r="Q18" s="145"/>
      <c r="R18" s="145"/>
      <c r="S18" s="153"/>
      <c r="T18" s="145"/>
      <c r="U18" s="146"/>
      <c r="V18" s="147"/>
      <c r="W18" s="153"/>
      <c r="X18" s="153"/>
      <c r="Y18" s="153"/>
      <c r="Z18" s="145"/>
      <c r="AA18" s="146"/>
      <c r="AB18" s="152"/>
      <c r="AC18" s="148"/>
      <c r="AD18" s="149"/>
      <c r="AE18" s="148"/>
      <c r="AF18" s="149"/>
      <c r="AG18" s="148"/>
      <c r="AH18" s="149"/>
      <c r="AI18" s="145"/>
      <c r="AJ18" s="153"/>
      <c r="AK18" s="153"/>
      <c r="AL18" s="145"/>
      <c r="AM18" s="146"/>
      <c r="AN18" s="152"/>
      <c r="AO18" s="142"/>
      <c r="AP18" s="83"/>
      <c r="AQ18" s="83"/>
      <c r="AR18" s="83" t="str">
        <f t="shared" si="0"/>
        <v>Error</v>
      </c>
      <c r="AS18" s="156">
        <f t="shared" si="1"/>
        <v>2000</v>
      </c>
      <c r="AT18" s="156">
        <f t="shared" si="2"/>
        <v>1000</v>
      </c>
      <c r="AU18" s="156">
        <f t="shared" si="3"/>
        <v>0</v>
      </c>
      <c r="AV18" s="156">
        <f t="shared" si="4"/>
        <v>0</v>
      </c>
      <c r="AW18" s="156">
        <f t="shared" si="5"/>
        <v>0</v>
      </c>
    </row>
    <row r="19" spans="2:49" ht="12.95" customHeight="1" x14ac:dyDescent="0.25">
      <c r="B19" s="5" t="s">
        <v>42</v>
      </c>
      <c r="C19" s="62" t="s">
        <v>27</v>
      </c>
      <c r="D19" s="63">
        <v>359</v>
      </c>
      <c r="E19" s="153"/>
      <c r="F19" s="145"/>
      <c r="G19" s="153"/>
      <c r="H19" s="145"/>
      <c r="I19" s="146"/>
      <c r="J19" s="147"/>
      <c r="K19" s="148"/>
      <c r="L19" s="149"/>
      <c r="M19" s="148"/>
      <c r="N19" s="149"/>
      <c r="O19" s="148"/>
      <c r="P19" s="149"/>
      <c r="Q19" s="145"/>
      <c r="R19" s="145"/>
      <c r="S19" s="153"/>
      <c r="T19" s="145"/>
      <c r="U19" s="146"/>
      <c r="V19" s="147"/>
      <c r="W19" s="153"/>
      <c r="X19" s="153"/>
      <c r="Y19" s="153"/>
      <c r="Z19" s="145"/>
      <c r="AA19" s="146"/>
      <c r="AB19" s="152"/>
      <c r="AC19" s="148"/>
      <c r="AD19" s="149"/>
      <c r="AE19" s="148"/>
      <c r="AF19" s="149"/>
      <c r="AG19" s="148"/>
      <c r="AH19" s="149"/>
      <c r="AI19" s="145"/>
      <c r="AJ19" s="153"/>
      <c r="AK19" s="153"/>
      <c r="AL19" s="145"/>
      <c r="AM19" s="146"/>
      <c r="AN19" s="152"/>
      <c r="AO19" s="142"/>
      <c r="AP19" s="83"/>
      <c r="AQ19" s="83"/>
      <c r="AR19" s="83" t="str">
        <f t="shared" si="0"/>
        <v>Error</v>
      </c>
      <c r="AS19" s="156">
        <f t="shared" si="1"/>
        <v>2000</v>
      </c>
      <c r="AT19" s="156">
        <f t="shared" si="2"/>
        <v>1000</v>
      </c>
      <c r="AU19" s="156">
        <f t="shared" si="3"/>
        <v>0</v>
      </c>
      <c r="AV19" s="156">
        <f t="shared" si="4"/>
        <v>0</v>
      </c>
      <c r="AW19" s="156">
        <f t="shared" si="5"/>
        <v>0</v>
      </c>
    </row>
    <row r="20" spans="2:49" ht="12.95" customHeight="1" x14ac:dyDescent="0.25">
      <c r="B20" s="5" t="s">
        <v>43</v>
      </c>
      <c r="C20" s="62" t="s">
        <v>27</v>
      </c>
      <c r="D20" s="63">
        <v>338</v>
      </c>
      <c r="E20" s="153"/>
      <c r="F20" s="145"/>
      <c r="G20" s="153"/>
      <c r="H20" s="145"/>
      <c r="I20" s="146"/>
      <c r="J20" s="147"/>
      <c r="K20" s="148"/>
      <c r="L20" s="149"/>
      <c r="M20" s="148"/>
      <c r="N20" s="149"/>
      <c r="O20" s="148"/>
      <c r="P20" s="149"/>
      <c r="Q20" s="145"/>
      <c r="R20" s="145"/>
      <c r="S20" s="153"/>
      <c r="T20" s="145"/>
      <c r="U20" s="146"/>
      <c r="V20" s="147"/>
      <c r="W20" s="153"/>
      <c r="X20" s="153"/>
      <c r="Y20" s="153"/>
      <c r="Z20" s="145"/>
      <c r="AA20" s="146"/>
      <c r="AB20" s="152"/>
      <c r="AC20" s="148"/>
      <c r="AD20" s="149"/>
      <c r="AE20" s="148"/>
      <c r="AF20" s="149"/>
      <c r="AG20" s="148"/>
      <c r="AH20" s="149"/>
      <c r="AI20" s="145"/>
      <c r="AJ20" s="153"/>
      <c r="AK20" s="153"/>
      <c r="AL20" s="145"/>
      <c r="AM20" s="146"/>
      <c r="AN20" s="152"/>
      <c r="AO20" s="142"/>
      <c r="AP20" s="83"/>
      <c r="AQ20" s="83"/>
      <c r="AR20" s="83" t="str">
        <f t="shared" si="0"/>
        <v>Error</v>
      </c>
      <c r="AS20" s="156">
        <f t="shared" si="1"/>
        <v>2000</v>
      </c>
      <c r="AT20" s="156">
        <f t="shared" si="2"/>
        <v>1000</v>
      </c>
      <c r="AU20" s="156">
        <f t="shared" si="3"/>
        <v>0</v>
      </c>
      <c r="AV20" s="156">
        <f t="shared" si="4"/>
        <v>0</v>
      </c>
      <c r="AW20" s="156">
        <f t="shared" si="5"/>
        <v>0</v>
      </c>
    </row>
    <row r="21" spans="2:49" ht="12.95" customHeight="1" x14ac:dyDescent="0.25">
      <c r="B21" s="5" t="s">
        <v>44</v>
      </c>
      <c r="C21" s="62" t="s">
        <v>27</v>
      </c>
      <c r="D21" s="63">
        <v>335</v>
      </c>
      <c r="E21" s="153"/>
      <c r="F21" s="145"/>
      <c r="G21" s="153"/>
      <c r="H21" s="145"/>
      <c r="I21" s="146"/>
      <c r="J21" s="147"/>
      <c r="K21" s="148"/>
      <c r="L21" s="149"/>
      <c r="M21" s="148"/>
      <c r="N21" s="149"/>
      <c r="O21" s="148"/>
      <c r="P21" s="149"/>
      <c r="Q21" s="145"/>
      <c r="R21" s="145"/>
      <c r="S21" s="153"/>
      <c r="T21" s="145"/>
      <c r="U21" s="146"/>
      <c r="V21" s="147"/>
      <c r="W21" s="153"/>
      <c r="X21" s="153"/>
      <c r="Y21" s="153"/>
      <c r="Z21" s="145"/>
      <c r="AA21" s="146"/>
      <c r="AB21" s="152"/>
      <c r="AC21" s="148"/>
      <c r="AD21" s="149"/>
      <c r="AE21" s="148"/>
      <c r="AF21" s="149"/>
      <c r="AG21" s="148"/>
      <c r="AH21" s="149"/>
      <c r="AI21" s="145"/>
      <c r="AJ21" s="153"/>
      <c r="AK21" s="153"/>
      <c r="AL21" s="145"/>
      <c r="AM21" s="146"/>
      <c r="AN21" s="152"/>
      <c r="AO21" s="142"/>
      <c r="AP21" s="83"/>
      <c r="AQ21" s="83"/>
      <c r="AR21" s="83" t="str">
        <f t="shared" si="0"/>
        <v>Error</v>
      </c>
      <c r="AS21" s="156">
        <f t="shared" si="1"/>
        <v>2000</v>
      </c>
      <c r="AT21" s="156">
        <f t="shared" si="2"/>
        <v>1000</v>
      </c>
      <c r="AU21" s="156">
        <f t="shared" si="3"/>
        <v>0</v>
      </c>
      <c r="AV21" s="156">
        <f t="shared" si="4"/>
        <v>0</v>
      </c>
      <c r="AW21" s="156">
        <f t="shared" si="5"/>
        <v>0</v>
      </c>
    </row>
    <row r="22" spans="2:49" ht="12.95" customHeight="1" x14ac:dyDescent="0.25">
      <c r="B22" s="5" t="s">
        <v>45</v>
      </c>
      <c r="C22" s="62" t="s">
        <v>27</v>
      </c>
      <c r="D22" s="63">
        <v>327</v>
      </c>
      <c r="E22" s="153"/>
      <c r="F22" s="145"/>
      <c r="G22" s="153"/>
      <c r="H22" s="145"/>
      <c r="I22" s="146"/>
      <c r="J22" s="147"/>
      <c r="K22" s="148"/>
      <c r="L22" s="149"/>
      <c r="M22" s="148"/>
      <c r="N22" s="149"/>
      <c r="O22" s="148"/>
      <c r="P22" s="149"/>
      <c r="Q22" s="145"/>
      <c r="R22" s="145"/>
      <c r="S22" s="153"/>
      <c r="T22" s="145"/>
      <c r="U22" s="146"/>
      <c r="V22" s="147"/>
      <c r="W22" s="153"/>
      <c r="X22" s="153"/>
      <c r="Y22" s="153"/>
      <c r="Z22" s="145"/>
      <c r="AA22" s="146"/>
      <c r="AB22" s="152"/>
      <c r="AC22" s="148"/>
      <c r="AD22" s="149"/>
      <c r="AE22" s="148"/>
      <c r="AF22" s="149"/>
      <c r="AG22" s="148"/>
      <c r="AH22" s="149"/>
      <c r="AI22" s="145"/>
      <c r="AJ22" s="153"/>
      <c r="AK22" s="153"/>
      <c r="AL22" s="145"/>
      <c r="AM22" s="146"/>
      <c r="AN22" s="152"/>
      <c r="AO22" s="142"/>
      <c r="AP22" s="83"/>
      <c r="AQ22" s="83"/>
      <c r="AR22" s="83" t="str">
        <f t="shared" si="0"/>
        <v>Error</v>
      </c>
      <c r="AS22" s="156">
        <f t="shared" si="1"/>
        <v>2000</v>
      </c>
      <c r="AT22" s="156">
        <f t="shared" si="2"/>
        <v>1000</v>
      </c>
      <c r="AU22" s="156">
        <f t="shared" si="3"/>
        <v>0</v>
      </c>
      <c r="AV22" s="156">
        <f t="shared" si="4"/>
        <v>0</v>
      </c>
      <c r="AW22" s="156">
        <f t="shared" si="5"/>
        <v>0</v>
      </c>
    </row>
    <row r="23" spans="2:49" ht="12.95" customHeight="1" x14ac:dyDescent="0.25">
      <c r="B23" s="5" t="s">
        <v>46</v>
      </c>
      <c r="C23" s="62" t="s">
        <v>27</v>
      </c>
      <c r="D23" s="63">
        <v>357</v>
      </c>
      <c r="E23" s="153"/>
      <c r="F23" s="145"/>
      <c r="G23" s="153"/>
      <c r="H23" s="145"/>
      <c r="I23" s="146"/>
      <c r="J23" s="147"/>
      <c r="K23" s="148"/>
      <c r="L23" s="149"/>
      <c r="M23" s="148"/>
      <c r="N23" s="149"/>
      <c r="O23" s="148"/>
      <c r="P23" s="149"/>
      <c r="Q23" s="145"/>
      <c r="R23" s="145"/>
      <c r="S23" s="153"/>
      <c r="T23" s="145"/>
      <c r="U23" s="146"/>
      <c r="V23" s="147"/>
      <c r="W23" s="153"/>
      <c r="X23" s="153"/>
      <c r="Y23" s="153"/>
      <c r="Z23" s="145"/>
      <c r="AA23" s="146"/>
      <c r="AB23" s="152"/>
      <c r="AC23" s="148"/>
      <c r="AD23" s="149"/>
      <c r="AE23" s="148"/>
      <c r="AF23" s="149"/>
      <c r="AG23" s="148"/>
      <c r="AH23" s="149"/>
      <c r="AI23" s="145"/>
      <c r="AJ23" s="153"/>
      <c r="AK23" s="153"/>
      <c r="AL23" s="145"/>
      <c r="AM23" s="146"/>
      <c r="AN23" s="152"/>
      <c r="AO23" s="142"/>
      <c r="AP23" s="83"/>
      <c r="AQ23" s="83"/>
      <c r="AR23" s="83" t="str">
        <f t="shared" si="0"/>
        <v>Error</v>
      </c>
      <c r="AS23" s="156">
        <f t="shared" si="1"/>
        <v>2000</v>
      </c>
      <c r="AT23" s="156">
        <f t="shared" si="2"/>
        <v>1000</v>
      </c>
      <c r="AU23" s="156">
        <f t="shared" si="3"/>
        <v>0</v>
      </c>
      <c r="AV23" s="156">
        <f t="shared" si="4"/>
        <v>0</v>
      </c>
      <c r="AW23" s="156">
        <f t="shared" si="5"/>
        <v>0</v>
      </c>
    </row>
    <row r="24" spans="2:49" ht="12.95" customHeight="1" x14ac:dyDescent="0.25">
      <c r="B24" s="5" t="s">
        <v>47</v>
      </c>
      <c r="C24" s="62" t="s">
        <v>27</v>
      </c>
      <c r="D24" s="63">
        <v>360</v>
      </c>
      <c r="E24" s="153"/>
      <c r="F24" s="145"/>
      <c r="G24" s="153"/>
      <c r="H24" s="145"/>
      <c r="I24" s="146"/>
      <c r="J24" s="147"/>
      <c r="K24" s="148"/>
      <c r="L24" s="149"/>
      <c r="M24" s="148"/>
      <c r="N24" s="149"/>
      <c r="O24" s="148"/>
      <c r="P24" s="149"/>
      <c r="Q24" s="145"/>
      <c r="R24" s="145"/>
      <c r="S24" s="153"/>
      <c r="T24" s="145"/>
      <c r="U24" s="146"/>
      <c r="V24" s="147"/>
      <c r="W24" s="153"/>
      <c r="X24" s="153"/>
      <c r="Y24" s="153"/>
      <c r="Z24" s="145"/>
      <c r="AA24" s="146"/>
      <c r="AB24" s="152"/>
      <c r="AC24" s="148"/>
      <c r="AD24" s="149"/>
      <c r="AE24" s="148"/>
      <c r="AF24" s="149"/>
      <c r="AG24" s="148"/>
      <c r="AH24" s="149"/>
      <c r="AI24" s="145"/>
      <c r="AJ24" s="153"/>
      <c r="AK24" s="153"/>
      <c r="AL24" s="145"/>
      <c r="AM24" s="146"/>
      <c r="AN24" s="152"/>
      <c r="AO24" s="142"/>
      <c r="AP24" s="83"/>
      <c r="AQ24" s="83"/>
      <c r="AR24" s="83" t="str">
        <f t="shared" si="0"/>
        <v>Error</v>
      </c>
      <c r="AS24" s="156">
        <f t="shared" si="1"/>
        <v>2000</v>
      </c>
      <c r="AT24" s="156">
        <f t="shared" si="2"/>
        <v>1000</v>
      </c>
      <c r="AU24" s="156">
        <f t="shared" si="3"/>
        <v>0</v>
      </c>
      <c r="AV24" s="156">
        <f t="shared" si="4"/>
        <v>0</v>
      </c>
      <c r="AW24" s="156">
        <f t="shared" si="5"/>
        <v>0</v>
      </c>
    </row>
    <row r="25" spans="2:49" ht="12.95" customHeight="1" x14ac:dyDescent="0.25">
      <c r="B25" s="5" t="s">
        <v>48</v>
      </c>
      <c r="C25" s="62" t="s">
        <v>27</v>
      </c>
      <c r="D25" s="63">
        <v>326</v>
      </c>
      <c r="E25" s="153"/>
      <c r="F25" s="145"/>
      <c r="G25" s="153"/>
      <c r="H25" s="145"/>
      <c r="I25" s="146"/>
      <c r="J25" s="147"/>
      <c r="K25" s="148"/>
      <c r="L25" s="149"/>
      <c r="M25" s="148"/>
      <c r="N25" s="149"/>
      <c r="O25" s="148"/>
      <c r="P25" s="149"/>
      <c r="Q25" s="145"/>
      <c r="R25" s="145"/>
      <c r="S25" s="153"/>
      <c r="T25" s="145"/>
      <c r="U25" s="146"/>
      <c r="V25" s="147"/>
      <c r="W25" s="153"/>
      <c r="X25" s="153"/>
      <c r="Y25" s="153"/>
      <c r="Z25" s="145"/>
      <c r="AA25" s="146"/>
      <c r="AB25" s="152"/>
      <c r="AC25" s="148"/>
      <c r="AD25" s="149"/>
      <c r="AE25" s="148"/>
      <c r="AF25" s="149"/>
      <c r="AG25" s="148"/>
      <c r="AH25" s="149"/>
      <c r="AI25" s="145"/>
      <c r="AJ25" s="153"/>
      <c r="AK25" s="153"/>
      <c r="AL25" s="145"/>
      <c r="AM25" s="146"/>
      <c r="AN25" s="152"/>
      <c r="AO25" s="142"/>
      <c r="AP25" s="83"/>
      <c r="AQ25" s="83"/>
      <c r="AR25" s="83" t="str">
        <f t="shared" si="0"/>
        <v>Error</v>
      </c>
      <c r="AS25" s="156">
        <f t="shared" si="1"/>
        <v>2000</v>
      </c>
      <c r="AT25" s="156">
        <f t="shared" si="2"/>
        <v>1000</v>
      </c>
      <c r="AU25" s="156">
        <f t="shared" si="3"/>
        <v>0</v>
      </c>
      <c r="AV25" s="156">
        <f t="shared" si="4"/>
        <v>0</v>
      </c>
      <c r="AW25" s="156">
        <f t="shared" si="5"/>
        <v>0</v>
      </c>
    </row>
    <row r="26" spans="2:49" ht="12.95" customHeight="1" x14ac:dyDescent="0.25">
      <c r="B26" s="5" t="s">
        <v>49</v>
      </c>
      <c r="C26" s="62" t="s">
        <v>27</v>
      </c>
      <c r="D26" s="63">
        <v>324</v>
      </c>
      <c r="E26" s="153"/>
      <c r="F26" s="145"/>
      <c r="G26" s="153"/>
      <c r="H26" s="145"/>
      <c r="I26" s="146"/>
      <c r="J26" s="147"/>
      <c r="K26" s="148"/>
      <c r="L26" s="149"/>
      <c r="M26" s="148"/>
      <c r="N26" s="149"/>
      <c r="O26" s="148"/>
      <c r="P26" s="149"/>
      <c r="Q26" s="145"/>
      <c r="R26" s="145"/>
      <c r="S26" s="153"/>
      <c r="T26" s="145"/>
      <c r="U26" s="146"/>
      <c r="V26" s="147"/>
      <c r="W26" s="153"/>
      <c r="X26" s="153"/>
      <c r="Y26" s="153"/>
      <c r="Z26" s="145"/>
      <c r="AA26" s="146"/>
      <c r="AB26" s="152"/>
      <c r="AC26" s="148"/>
      <c r="AD26" s="149"/>
      <c r="AE26" s="148"/>
      <c r="AF26" s="149"/>
      <c r="AG26" s="148"/>
      <c r="AH26" s="149"/>
      <c r="AI26" s="145"/>
      <c r="AJ26" s="153"/>
      <c r="AK26" s="153"/>
      <c r="AL26" s="145"/>
      <c r="AM26" s="146"/>
      <c r="AN26" s="152"/>
      <c r="AO26" s="142"/>
      <c r="AP26" s="83"/>
      <c r="AQ26" s="83"/>
      <c r="AR26" s="83" t="str">
        <f t="shared" si="0"/>
        <v>Error</v>
      </c>
      <c r="AS26" s="156">
        <f t="shared" si="1"/>
        <v>2000</v>
      </c>
      <c r="AT26" s="156">
        <f t="shared" si="2"/>
        <v>1000</v>
      </c>
      <c r="AU26" s="156">
        <f t="shared" si="3"/>
        <v>0</v>
      </c>
      <c r="AV26" s="156">
        <f t="shared" si="4"/>
        <v>0</v>
      </c>
      <c r="AW26" s="156">
        <f t="shared" si="5"/>
        <v>0</v>
      </c>
    </row>
    <row r="27" spans="2:49" ht="12.95" customHeight="1" x14ac:dyDescent="0.25">
      <c r="B27" s="5" t="s">
        <v>50</v>
      </c>
      <c r="C27" s="62" t="s">
        <v>27</v>
      </c>
      <c r="D27" s="63">
        <v>342</v>
      </c>
      <c r="E27" s="153"/>
      <c r="F27" s="145"/>
      <c r="G27" s="153"/>
      <c r="H27" s="145"/>
      <c r="I27" s="146"/>
      <c r="J27" s="147"/>
      <c r="K27" s="148"/>
      <c r="L27" s="149"/>
      <c r="M27" s="148"/>
      <c r="N27" s="149"/>
      <c r="O27" s="148"/>
      <c r="P27" s="149"/>
      <c r="Q27" s="145"/>
      <c r="R27" s="145"/>
      <c r="S27" s="153"/>
      <c r="T27" s="145"/>
      <c r="U27" s="146"/>
      <c r="V27" s="147"/>
      <c r="W27" s="153"/>
      <c r="X27" s="153"/>
      <c r="Y27" s="153"/>
      <c r="Z27" s="145"/>
      <c r="AA27" s="146"/>
      <c r="AB27" s="152"/>
      <c r="AC27" s="148"/>
      <c r="AD27" s="149"/>
      <c r="AE27" s="148"/>
      <c r="AF27" s="149"/>
      <c r="AG27" s="148"/>
      <c r="AH27" s="149"/>
      <c r="AI27" s="145"/>
      <c r="AJ27" s="153"/>
      <c r="AK27" s="153"/>
      <c r="AL27" s="145"/>
      <c r="AM27" s="146"/>
      <c r="AN27" s="152"/>
      <c r="AO27" s="142"/>
      <c r="AP27" s="83"/>
      <c r="AQ27" s="83"/>
      <c r="AR27" s="83" t="str">
        <f t="shared" si="0"/>
        <v>Error</v>
      </c>
      <c r="AS27" s="156">
        <f t="shared" si="1"/>
        <v>2000</v>
      </c>
      <c r="AT27" s="156">
        <f t="shared" si="2"/>
        <v>1000</v>
      </c>
      <c r="AU27" s="156">
        <f t="shared" si="3"/>
        <v>0</v>
      </c>
      <c r="AV27" s="156">
        <f t="shared" si="4"/>
        <v>0</v>
      </c>
      <c r="AW27" s="156">
        <f t="shared" si="5"/>
        <v>0</v>
      </c>
    </row>
    <row r="28" spans="2:49" ht="12.75" customHeight="1" x14ac:dyDescent="0.25">
      <c r="B28" s="5" t="s">
        <v>51</v>
      </c>
      <c r="C28" s="62" t="s">
        <v>27</v>
      </c>
      <c r="D28" s="63">
        <v>330</v>
      </c>
      <c r="E28" s="153"/>
      <c r="F28" s="145"/>
      <c r="G28" s="153"/>
      <c r="H28" s="145"/>
      <c r="I28" s="146"/>
      <c r="J28" s="147"/>
      <c r="K28" s="148"/>
      <c r="L28" s="149"/>
      <c r="M28" s="148"/>
      <c r="N28" s="149"/>
      <c r="O28" s="148"/>
      <c r="P28" s="149"/>
      <c r="Q28" s="145"/>
      <c r="R28" s="145"/>
      <c r="S28" s="153"/>
      <c r="T28" s="145"/>
      <c r="U28" s="146"/>
      <c r="V28" s="147"/>
      <c r="W28" s="153"/>
      <c r="X28" s="153"/>
      <c r="Y28" s="153"/>
      <c r="Z28" s="145"/>
      <c r="AA28" s="146"/>
      <c r="AB28" s="152"/>
      <c r="AC28" s="148"/>
      <c r="AD28" s="149"/>
      <c r="AE28" s="148"/>
      <c r="AF28" s="149"/>
      <c r="AG28" s="148"/>
      <c r="AH28" s="149"/>
      <c r="AI28" s="145"/>
      <c r="AJ28" s="153"/>
      <c r="AK28" s="153"/>
      <c r="AL28" s="145"/>
      <c r="AM28" s="146"/>
      <c r="AN28" s="152"/>
      <c r="AO28" s="142"/>
      <c r="AP28" s="83"/>
      <c r="AQ28" s="83"/>
      <c r="AR28" s="83" t="str">
        <f t="shared" si="0"/>
        <v>Error</v>
      </c>
      <c r="AS28" s="156">
        <f t="shared" si="1"/>
        <v>2000</v>
      </c>
      <c r="AT28" s="156">
        <f t="shared" si="2"/>
        <v>1000</v>
      </c>
      <c r="AU28" s="156">
        <f t="shared" si="3"/>
        <v>0</v>
      </c>
      <c r="AV28" s="156">
        <f t="shared" si="4"/>
        <v>0</v>
      </c>
      <c r="AW28" s="156">
        <f t="shared" si="5"/>
        <v>0</v>
      </c>
    </row>
    <row r="29" spans="2:49" ht="12.95" customHeight="1" x14ac:dyDescent="0.25">
      <c r="B29" s="5" t="s">
        <v>52</v>
      </c>
      <c r="C29" s="62" t="s">
        <v>27</v>
      </c>
      <c r="D29" s="63">
        <v>322</v>
      </c>
      <c r="E29" s="153"/>
      <c r="F29" s="145"/>
      <c r="G29" s="153"/>
      <c r="H29" s="145"/>
      <c r="I29" s="146"/>
      <c r="J29" s="147"/>
      <c r="K29" s="148"/>
      <c r="L29" s="149"/>
      <c r="M29" s="148"/>
      <c r="N29" s="149"/>
      <c r="O29" s="148"/>
      <c r="P29" s="149"/>
      <c r="Q29" s="145"/>
      <c r="R29" s="145"/>
      <c r="S29" s="153"/>
      <c r="T29" s="145"/>
      <c r="U29" s="146"/>
      <c r="V29" s="147"/>
      <c r="W29" s="153"/>
      <c r="X29" s="153"/>
      <c r="Y29" s="153"/>
      <c r="Z29" s="145"/>
      <c r="AA29" s="146"/>
      <c r="AB29" s="152"/>
      <c r="AC29" s="148"/>
      <c r="AD29" s="149"/>
      <c r="AE29" s="148"/>
      <c r="AF29" s="149"/>
      <c r="AG29" s="148"/>
      <c r="AH29" s="149"/>
      <c r="AI29" s="145"/>
      <c r="AJ29" s="153"/>
      <c r="AK29" s="153"/>
      <c r="AL29" s="145"/>
      <c r="AM29" s="146"/>
      <c r="AN29" s="152"/>
      <c r="AO29" s="142"/>
      <c r="AP29" s="83"/>
      <c r="AQ29" s="83"/>
      <c r="AR29" s="83" t="str">
        <f t="shared" si="0"/>
        <v>Error</v>
      </c>
      <c r="AS29" s="156">
        <f t="shared" si="1"/>
        <v>2000</v>
      </c>
      <c r="AT29" s="156">
        <f t="shared" si="2"/>
        <v>1000</v>
      </c>
      <c r="AU29" s="156">
        <f t="shared" si="3"/>
        <v>0</v>
      </c>
      <c r="AV29" s="156">
        <f t="shared" si="4"/>
        <v>0</v>
      </c>
      <c r="AW29" s="156">
        <f t="shared" si="5"/>
        <v>0</v>
      </c>
    </row>
    <row r="30" spans="2:49" ht="12.95" customHeight="1" x14ac:dyDescent="0.25">
      <c r="B30" s="5" t="s">
        <v>53</v>
      </c>
      <c r="C30" s="62" t="s">
        <v>27</v>
      </c>
      <c r="D30" s="63">
        <v>328</v>
      </c>
      <c r="E30" s="153"/>
      <c r="F30" s="145"/>
      <c r="G30" s="153"/>
      <c r="H30" s="145"/>
      <c r="I30" s="146"/>
      <c r="J30" s="147"/>
      <c r="K30" s="148"/>
      <c r="L30" s="149"/>
      <c r="M30" s="148"/>
      <c r="N30" s="149"/>
      <c r="O30" s="148"/>
      <c r="P30" s="149"/>
      <c r="Q30" s="145"/>
      <c r="R30" s="145"/>
      <c r="S30" s="153"/>
      <c r="T30" s="145"/>
      <c r="U30" s="146"/>
      <c r="V30" s="147"/>
      <c r="W30" s="153"/>
      <c r="X30" s="153"/>
      <c r="Y30" s="153"/>
      <c r="Z30" s="145"/>
      <c r="AA30" s="146"/>
      <c r="AB30" s="152"/>
      <c r="AC30" s="148"/>
      <c r="AD30" s="149"/>
      <c r="AE30" s="148"/>
      <c r="AF30" s="149"/>
      <c r="AG30" s="148"/>
      <c r="AH30" s="149"/>
      <c r="AI30" s="145"/>
      <c r="AJ30" s="153"/>
      <c r="AK30" s="153"/>
      <c r="AL30" s="145"/>
      <c r="AM30" s="146"/>
      <c r="AN30" s="152"/>
      <c r="AO30" s="142"/>
      <c r="AP30" s="83"/>
      <c r="AQ30" s="83"/>
      <c r="AR30" s="83" t="str">
        <f t="shared" si="0"/>
        <v>Error</v>
      </c>
      <c r="AS30" s="156">
        <f t="shared" si="1"/>
        <v>2000</v>
      </c>
      <c r="AT30" s="156">
        <f t="shared" si="2"/>
        <v>1000</v>
      </c>
      <c r="AU30" s="156">
        <f t="shared" si="3"/>
        <v>0</v>
      </c>
      <c r="AV30" s="156">
        <f t="shared" si="4"/>
        <v>0</v>
      </c>
      <c r="AW30" s="156">
        <f t="shared" si="5"/>
        <v>0</v>
      </c>
    </row>
    <row r="31" spans="2:49" ht="12.95" customHeight="1" x14ac:dyDescent="0.25">
      <c r="B31" s="5" t="s">
        <v>54</v>
      </c>
      <c r="C31" s="62" t="s">
        <v>41</v>
      </c>
      <c r="D31" s="63">
        <v>347</v>
      </c>
      <c r="E31" s="153"/>
      <c r="F31" s="145"/>
      <c r="G31" s="153"/>
      <c r="H31" s="145"/>
      <c r="I31" s="146"/>
      <c r="J31" s="147"/>
      <c r="K31" s="148"/>
      <c r="L31" s="149"/>
      <c r="M31" s="148"/>
      <c r="N31" s="149"/>
      <c r="O31" s="148"/>
      <c r="P31" s="149"/>
      <c r="Q31" s="145"/>
      <c r="R31" s="145"/>
      <c r="S31" s="153"/>
      <c r="T31" s="145"/>
      <c r="U31" s="146"/>
      <c r="V31" s="147"/>
      <c r="W31" s="153"/>
      <c r="X31" s="153"/>
      <c r="Y31" s="153"/>
      <c r="Z31" s="145"/>
      <c r="AA31" s="146"/>
      <c r="AB31" s="152"/>
      <c r="AC31" s="148"/>
      <c r="AD31" s="149"/>
      <c r="AE31" s="148"/>
      <c r="AF31" s="149"/>
      <c r="AG31" s="148"/>
      <c r="AH31" s="149"/>
      <c r="AI31" s="145"/>
      <c r="AJ31" s="153"/>
      <c r="AK31" s="153"/>
      <c r="AL31" s="145"/>
      <c r="AM31" s="146"/>
      <c r="AN31" s="152"/>
      <c r="AO31" s="142"/>
      <c r="AP31" s="83"/>
      <c r="AQ31" s="83"/>
      <c r="AR31" s="83" t="str">
        <f t="shared" si="0"/>
        <v>Error</v>
      </c>
      <c r="AS31" s="156">
        <f t="shared" si="1"/>
        <v>2000</v>
      </c>
      <c r="AT31" s="156">
        <f t="shared" si="2"/>
        <v>1000</v>
      </c>
      <c r="AU31" s="156">
        <f t="shared" si="3"/>
        <v>0</v>
      </c>
      <c r="AV31" s="156">
        <f t="shared" si="4"/>
        <v>0</v>
      </c>
      <c r="AW31" s="156">
        <f t="shared" si="5"/>
        <v>0</v>
      </c>
    </row>
    <row r="32" spans="2:49" ht="12.75" customHeight="1" x14ac:dyDescent="0.25">
      <c r="B32" s="5" t="s">
        <v>55</v>
      </c>
      <c r="C32" s="62" t="s">
        <v>41</v>
      </c>
      <c r="D32" s="63">
        <v>316</v>
      </c>
      <c r="E32" s="153"/>
      <c r="F32" s="145"/>
      <c r="G32" s="153"/>
      <c r="H32" s="145"/>
      <c r="I32" s="146"/>
      <c r="J32" s="147"/>
      <c r="K32" s="148"/>
      <c r="L32" s="149"/>
      <c r="M32" s="148"/>
      <c r="N32" s="149"/>
      <c r="O32" s="148"/>
      <c r="P32" s="149"/>
      <c r="Q32" s="145"/>
      <c r="R32" s="145"/>
      <c r="S32" s="153"/>
      <c r="T32" s="145"/>
      <c r="U32" s="146"/>
      <c r="V32" s="147"/>
      <c r="W32" s="153"/>
      <c r="X32" s="153"/>
      <c r="Y32" s="153"/>
      <c r="Z32" s="145"/>
      <c r="AA32" s="146"/>
      <c r="AB32" s="152"/>
      <c r="AC32" s="148"/>
      <c r="AD32" s="149"/>
      <c r="AE32" s="148"/>
      <c r="AF32" s="149"/>
      <c r="AG32" s="148"/>
      <c r="AH32" s="149"/>
      <c r="AI32" s="145"/>
      <c r="AJ32" s="153"/>
      <c r="AK32" s="153"/>
      <c r="AL32" s="145"/>
      <c r="AM32" s="146"/>
      <c r="AN32" s="152"/>
      <c r="AO32" s="142"/>
      <c r="AP32" s="83"/>
      <c r="AQ32" s="83"/>
      <c r="AR32" s="83" t="str">
        <f t="shared" si="0"/>
        <v>Error</v>
      </c>
      <c r="AS32" s="156">
        <f t="shared" si="1"/>
        <v>2000</v>
      </c>
      <c r="AT32" s="156">
        <f t="shared" si="2"/>
        <v>1000</v>
      </c>
      <c r="AU32" s="156">
        <f t="shared" si="3"/>
        <v>0</v>
      </c>
      <c r="AV32" s="156">
        <f t="shared" si="4"/>
        <v>0</v>
      </c>
      <c r="AW32" s="156">
        <f t="shared" si="5"/>
        <v>0</v>
      </c>
    </row>
    <row r="33" spans="2:49" ht="12.95" customHeight="1" x14ac:dyDescent="0.25">
      <c r="B33" s="5" t="s">
        <v>56</v>
      </c>
      <c r="C33" s="62" t="s">
        <v>27</v>
      </c>
      <c r="D33" s="63">
        <v>320</v>
      </c>
      <c r="E33" s="153"/>
      <c r="F33" s="145"/>
      <c r="G33" s="153"/>
      <c r="H33" s="145"/>
      <c r="I33" s="146"/>
      <c r="J33" s="147"/>
      <c r="K33" s="148"/>
      <c r="L33" s="149"/>
      <c r="M33" s="148"/>
      <c r="N33" s="149"/>
      <c r="O33" s="148"/>
      <c r="P33" s="149"/>
      <c r="Q33" s="145"/>
      <c r="R33" s="145"/>
      <c r="S33" s="153"/>
      <c r="T33" s="145"/>
      <c r="U33" s="146"/>
      <c r="V33" s="147"/>
      <c r="W33" s="153"/>
      <c r="X33" s="153"/>
      <c r="Y33" s="153"/>
      <c r="Z33" s="145"/>
      <c r="AA33" s="146"/>
      <c r="AB33" s="152"/>
      <c r="AC33" s="148"/>
      <c r="AD33" s="149"/>
      <c r="AE33" s="148"/>
      <c r="AF33" s="149"/>
      <c r="AG33" s="148"/>
      <c r="AH33" s="149"/>
      <c r="AI33" s="145"/>
      <c r="AJ33" s="153"/>
      <c r="AK33" s="153"/>
      <c r="AL33" s="145"/>
      <c r="AM33" s="146"/>
      <c r="AN33" s="152"/>
      <c r="AO33" s="142"/>
      <c r="AP33" s="83"/>
      <c r="AQ33" s="83"/>
      <c r="AR33" s="83" t="str">
        <f t="shared" si="0"/>
        <v>Error</v>
      </c>
      <c r="AS33" s="156">
        <f t="shared" si="1"/>
        <v>2000</v>
      </c>
      <c r="AT33" s="156">
        <f t="shared" si="2"/>
        <v>1000</v>
      </c>
      <c r="AU33" s="156">
        <f t="shared" si="3"/>
        <v>0</v>
      </c>
      <c r="AV33" s="156">
        <f t="shared" si="4"/>
        <v>0</v>
      </c>
      <c r="AW33" s="156">
        <f t="shared" si="5"/>
        <v>0</v>
      </c>
    </row>
    <row r="34" spans="2:49" ht="12.75" customHeight="1" x14ac:dyDescent="0.25">
      <c r="B34" s="5" t="s">
        <v>57</v>
      </c>
      <c r="C34" s="62" t="s">
        <v>27</v>
      </c>
      <c r="D34" s="63">
        <v>331</v>
      </c>
      <c r="E34" s="153"/>
      <c r="F34" s="145"/>
      <c r="G34" s="153"/>
      <c r="H34" s="145"/>
      <c r="I34" s="146"/>
      <c r="J34" s="147"/>
      <c r="K34" s="148"/>
      <c r="L34" s="149"/>
      <c r="M34" s="148"/>
      <c r="N34" s="149"/>
      <c r="O34" s="148"/>
      <c r="P34" s="149"/>
      <c r="Q34" s="145"/>
      <c r="R34" s="145"/>
      <c r="S34" s="153"/>
      <c r="T34" s="145"/>
      <c r="U34" s="146"/>
      <c r="V34" s="147"/>
      <c r="W34" s="153"/>
      <c r="X34" s="153"/>
      <c r="Y34" s="153"/>
      <c r="Z34" s="145"/>
      <c r="AA34" s="146"/>
      <c r="AB34" s="152"/>
      <c r="AC34" s="148"/>
      <c r="AD34" s="149"/>
      <c r="AE34" s="148"/>
      <c r="AF34" s="149"/>
      <c r="AG34" s="148"/>
      <c r="AH34" s="149"/>
      <c r="AI34" s="145"/>
      <c r="AJ34" s="153"/>
      <c r="AK34" s="153"/>
      <c r="AL34" s="145"/>
      <c r="AM34" s="146"/>
      <c r="AN34" s="152"/>
      <c r="AO34" s="142"/>
      <c r="AP34" s="83"/>
      <c r="AQ34" s="83"/>
      <c r="AR34" s="83" t="str">
        <f t="shared" si="0"/>
        <v>Error</v>
      </c>
      <c r="AS34" s="156">
        <f t="shared" si="1"/>
        <v>2000</v>
      </c>
      <c r="AT34" s="156">
        <f t="shared" si="2"/>
        <v>1000</v>
      </c>
      <c r="AU34" s="156">
        <f t="shared" si="3"/>
        <v>0</v>
      </c>
      <c r="AV34" s="156">
        <f t="shared" si="4"/>
        <v>0</v>
      </c>
      <c r="AW34" s="156">
        <f t="shared" si="5"/>
        <v>0</v>
      </c>
    </row>
    <row r="35" spans="2:49" ht="12.95" customHeight="1" x14ac:dyDescent="0.25">
      <c r="B35" s="5" t="s">
        <v>58</v>
      </c>
      <c r="C35" s="62" t="s">
        <v>27</v>
      </c>
      <c r="D35" s="63">
        <v>334</v>
      </c>
      <c r="E35" s="153"/>
      <c r="F35" s="145"/>
      <c r="G35" s="153"/>
      <c r="H35" s="145"/>
      <c r="I35" s="146"/>
      <c r="J35" s="147"/>
      <c r="K35" s="148"/>
      <c r="L35" s="149"/>
      <c r="M35" s="148"/>
      <c r="N35" s="149"/>
      <c r="O35" s="148"/>
      <c r="P35" s="149"/>
      <c r="Q35" s="145"/>
      <c r="R35" s="145"/>
      <c r="S35" s="153"/>
      <c r="T35" s="145"/>
      <c r="U35" s="146"/>
      <c r="V35" s="147"/>
      <c r="W35" s="153"/>
      <c r="X35" s="153"/>
      <c r="Y35" s="153"/>
      <c r="Z35" s="145"/>
      <c r="AA35" s="146"/>
      <c r="AB35" s="152"/>
      <c r="AC35" s="148"/>
      <c r="AD35" s="149"/>
      <c r="AE35" s="148"/>
      <c r="AF35" s="149"/>
      <c r="AG35" s="148"/>
      <c r="AH35" s="149"/>
      <c r="AI35" s="145"/>
      <c r="AJ35" s="153"/>
      <c r="AK35" s="153"/>
      <c r="AL35" s="145"/>
      <c r="AM35" s="146"/>
      <c r="AN35" s="152"/>
      <c r="AO35" s="142"/>
      <c r="AP35" s="83"/>
      <c r="AQ35" s="83"/>
      <c r="AR35" s="83"/>
      <c r="AS35" s="156">
        <f t="shared" si="1"/>
        <v>2000</v>
      </c>
      <c r="AT35" s="156">
        <f t="shared" si="2"/>
        <v>1000</v>
      </c>
      <c r="AU35" s="156">
        <f t="shared" si="3"/>
        <v>0</v>
      </c>
      <c r="AV35" s="156">
        <f t="shared" si="4"/>
        <v>0</v>
      </c>
      <c r="AW35" s="156">
        <f t="shared" si="5"/>
        <v>0</v>
      </c>
    </row>
    <row r="36" spans="2:49" ht="12.95" customHeight="1" x14ac:dyDescent="0.25">
      <c r="B36" s="5" t="s">
        <v>59</v>
      </c>
      <c r="C36" s="62" t="s">
        <v>41</v>
      </c>
      <c r="D36" s="63">
        <v>367</v>
      </c>
      <c r="E36" s="153"/>
      <c r="F36" s="145"/>
      <c r="G36" s="153"/>
      <c r="H36" s="145"/>
      <c r="I36" s="146"/>
      <c r="J36" s="147"/>
      <c r="K36" s="148"/>
      <c r="L36" s="149"/>
      <c r="M36" s="148"/>
      <c r="N36" s="149"/>
      <c r="O36" s="148"/>
      <c r="P36" s="149"/>
      <c r="Q36" s="145"/>
      <c r="R36" s="145"/>
      <c r="S36" s="153"/>
      <c r="T36" s="145"/>
      <c r="U36" s="146"/>
      <c r="V36" s="147"/>
      <c r="W36" s="153"/>
      <c r="X36" s="153"/>
      <c r="Y36" s="153"/>
      <c r="Z36" s="145"/>
      <c r="AA36" s="146"/>
      <c r="AB36" s="152"/>
      <c r="AC36" s="148"/>
      <c r="AD36" s="149"/>
      <c r="AE36" s="148"/>
      <c r="AF36" s="149"/>
      <c r="AG36" s="148"/>
      <c r="AH36" s="149"/>
      <c r="AI36" s="145"/>
      <c r="AJ36" s="153"/>
      <c r="AK36" s="153"/>
      <c r="AL36" s="145"/>
      <c r="AM36" s="146"/>
      <c r="AN36" s="152"/>
      <c r="AO36" s="142"/>
      <c r="AP36" s="83"/>
      <c r="AQ36" s="83"/>
      <c r="AR36" s="83" t="str">
        <f t="shared" ref="AR36:AR67" si="6">+IF(IF(AN36="",AC36,AN36)-IF(AB36="",Q36,AB36)&lt;1000,"Error","")</f>
        <v>Error</v>
      </c>
      <c r="AS36" s="156">
        <f t="shared" si="1"/>
        <v>2000</v>
      </c>
      <c r="AT36" s="156">
        <f t="shared" si="2"/>
        <v>1000</v>
      </c>
      <c r="AU36" s="156">
        <f t="shared" si="3"/>
        <v>0</v>
      </c>
      <c r="AV36" s="156">
        <f t="shared" si="4"/>
        <v>0</v>
      </c>
      <c r="AW36" s="156">
        <f t="shared" si="5"/>
        <v>0</v>
      </c>
    </row>
    <row r="37" spans="2:49" ht="12.95" customHeight="1" x14ac:dyDescent="0.25">
      <c r="B37" s="5" t="s">
        <v>60</v>
      </c>
      <c r="C37" s="62" t="s">
        <v>27</v>
      </c>
      <c r="D37" s="63">
        <v>340</v>
      </c>
      <c r="E37" s="153"/>
      <c r="F37" s="145"/>
      <c r="G37" s="153"/>
      <c r="H37" s="145"/>
      <c r="I37" s="146"/>
      <c r="J37" s="147"/>
      <c r="K37" s="148"/>
      <c r="L37" s="149"/>
      <c r="M37" s="148"/>
      <c r="N37" s="149"/>
      <c r="O37" s="148"/>
      <c r="P37" s="149"/>
      <c r="Q37" s="145"/>
      <c r="R37" s="145"/>
      <c r="S37" s="153"/>
      <c r="T37" s="145"/>
      <c r="U37" s="146"/>
      <c r="V37" s="147"/>
      <c r="W37" s="153"/>
      <c r="X37" s="153"/>
      <c r="Y37" s="153"/>
      <c r="Z37" s="145"/>
      <c r="AA37" s="146"/>
      <c r="AB37" s="152"/>
      <c r="AC37" s="148"/>
      <c r="AD37" s="149"/>
      <c r="AE37" s="148"/>
      <c r="AF37" s="149"/>
      <c r="AG37" s="148"/>
      <c r="AH37" s="149"/>
      <c r="AI37" s="145"/>
      <c r="AJ37" s="153"/>
      <c r="AK37" s="153"/>
      <c r="AL37" s="145"/>
      <c r="AM37" s="146"/>
      <c r="AN37" s="152"/>
      <c r="AO37" s="142"/>
      <c r="AP37" s="83"/>
      <c r="AQ37" s="83"/>
      <c r="AR37" s="83" t="str">
        <f t="shared" si="6"/>
        <v>Error</v>
      </c>
      <c r="AS37" s="156">
        <f t="shared" ref="AS37:AS68" si="7">IFERROR(IF(AV37&lt;=AU37,(AU37-AV37)+2000,0),0)</f>
        <v>2000</v>
      </c>
      <c r="AT37" s="156">
        <f t="shared" ref="AT37:AT68" si="8">IFERROR(IF(AW37&lt;=AV37,(AV37-AW37)+1000,0),0)</f>
        <v>1000</v>
      </c>
      <c r="AU37" s="156">
        <f t="shared" ref="AU37:AU68" si="9">IF(P37&lt;&gt;"",P37,O37)</f>
        <v>0</v>
      </c>
      <c r="AV37" s="156">
        <f t="shared" ref="AV37:AV68" si="10">IF(AB37&lt;&gt;"",AB37,AA37)</f>
        <v>0</v>
      </c>
      <c r="AW37" s="156">
        <f t="shared" ref="AW37:AW68" si="11">IF(AN37&lt;&gt;"",AN37,AM37)</f>
        <v>0</v>
      </c>
    </row>
    <row r="38" spans="2:49" ht="12.95" customHeight="1" x14ac:dyDescent="0.25">
      <c r="B38" s="5" t="s">
        <v>61</v>
      </c>
      <c r="C38" s="62" t="s">
        <v>41</v>
      </c>
      <c r="D38" s="63">
        <v>350</v>
      </c>
      <c r="E38" s="153"/>
      <c r="F38" s="145"/>
      <c r="G38" s="153"/>
      <c r="H38" s="145"/>
      <c r="I38" s="146"/>
      <c r="J38" s="147"/>
      <c r="K38" s="148"/>
      <c r="L38" s="149"/>
      <c r="M38" s="148"/>
      <c r="N38" s="149"/>
      <c r="O38" s="148"/>
      <c r="P38" s="149"/>
      <c r="Q38" s="145"/>
      <c r="R38" s="145"/>
      <c r="S38" s="153"/>
      <c r="T38" s="145"/>
      <c r="U38" s="146"/>
      <c r="V38" s="147"/>
      <c r="W38" s="153"/>
      <c r="X38" s="153"/>
      <c r="Y38" s="153"/>
      <c r="Z38" s="145"/>
      <c r="AA38" s="146"/>
      <c r="AB38" s="152"/>
      <c r="AC38" s="148"/>
      <c r="AD38" s="149"/>
      <c r="AE38" s="148"/>
      <c r="AF38" s="149"/>
      <c r="AG38" s="148"/>
      <c r="AH38" s="149"/>
      <c r="AI38" s="145"/>
      <c r="AJ38" s="153"/>
      <c r="AK38" s="153"/>
      <c r="AL38" s="145"/>
      <c r="AM38" s="146"/>
      <c r="AN38" s="152"/>
      <c r="AO38" s="142"/>
      <c r="AP38" s="83"/>
      <c r="AQ38" s="83"/>
      <c r="AR38" s="83" t="str">
        <f t="shared" si="6"/>
        <v>Error</v>
      </c>
      <c r="AS38" s="156">
        <f t="shared" si="7"/>
        <v>2000</v>
      </c>
      <c r="AT38" s="156">
        <f t="shared" si="8"/>
        <v>1000</v>
      </c>
      <c r="AU38" s="156">
        <f t="shared" si="9"/>
        <v>0</v>
      </c>
      <c r="AV38" s="156">
        <f t="shared" si="10"/>
        <v>0</v>
      </c>
      <c r="AW38" s="156">
        <f t="shared" si="11"/>
        <v>0</v>
      </c>
    </row>
    <row r="39" spans="2:49" ht="12.95" customHeight="1" x14ac:dyDescent="0.25">
      <c r="B39" s="5" t="s">
        <v>62</v>
      </c>
      <c r="C39" s="62" t="s">
        <v>41</v>
      </c>
      <c r="D39" s="63">
        <v>336</v>
      </c>
      <c r="E39" s="153"/>
      <c r="F39" s="145"/>
      <c r="G39" s="153"/>
      <c r="H39" s="145"/>
      <c r="I39" s="146"/>
      <c r="J39" s="147"/>
      <c r="K39" s="148"/>
      <c r="L39" s="149"/>
      <c r="M39" s="148"/>
      <c r="N39" s="149"/>
      <c r="O39" s="148"/>
      <c r="P39" s="149"/>
      <c r="Q39" s="145"/>
      <c r="R39" s="145"/>
      <c r="S39" s="153"/>
      <c r="T39" s="145"/>
      <c r="U39" s="146"/>
      <c r="V39" s="147"/>
      <c r="W39" s="153"/>
      <c r="X39" s="153"/>
      <c r="Y39" s="153"/>
      <c r="Z39" s="145"/>
      <c r="AA39" s="146"/>
      <c r="AB39" s="152"/>
      <c r="AC39" s="148"/>
      <c r="AD39" s="149"/>
      <c r="AE39" s="148"/>
      <c r="AF39" s="149"/>
      <c r="AG39" s="148"/>
      <c r="AH39" s="149"/>
      <c r="AI39" s="145"/>
      <c r="AJ39" s="153"/>
      <c r="AK39" s="153"/>
      <c r="AL39" s="145"/>
      <c r="AM39" s="146"/>
      <c r="AN39" s="152"/>
      <c r="AO39" s="142"/>
      <c r="AP39" s="83"/>
      <c r="AQ39" s="83"/>
      <c r="AR39" s="83" t="str">
        <f t="shared" si="6"/>
        <v>Error</v>
      </c>
      <c r="AS39" s="156">
        <f t="shared" si="7"/>
        <v>2000</v>
      </c>
      <c r="AT39" s="156">
        <f t="shared" si="8"/>
        <v>1000</v>
      </c>
      <c r="AU39" s="156">
        <f t="shared" si="9"/>
        <v>0</v>
      </c>
      <c r="AV39" s="156">
        <f t="shared" si="10"/>
        <v>0</v>
      </c>
      <c r="AW39" s="156">
        <f t="shared" si="11"/>
        <v>0</v>
      </c>
    </row>
    <row r="40" spans="2:49" ht="12.95" customHeight="1" x14ac:dyDescent="0.25">
      <c r="B40" s="5" t="s">
        <v>63</v>
      </c>
      <c r="C40" s="62" t="s">
        <v>27</v>
      </c>
      <c r="D40" s="63">
        <v>333</v>
      </c>
      <c r="E40" s="153"/>
      <c r="F40" s="145"/>
      <c r="G40" s="153"/>
      <c r="H40" s="145"/>
      <c r="I40" s="146"/>
      <c r="J40" s="147"/>
      <c r="K40" s="148"/>
      <c r="L40" s="149"/>
      <c r="M40" s="148"/>
      <c r="N40" s="149"/>
      <c r="O40" s="148"/>
      <c r="P40" s="149"/>
      <c r="Q40" s="145"/>
      <c r="R40" s="145"/>
      <c r="S40" s="153"/>
      <c r="T40" s="145"/>
      <c r="U40" s="146"/>
      <c r="V40" s="147"/>
      <c r="W40" s="153"/>
      <c r="X40" s="153"/>
      <c r="Y40" s="153"/>
      <c r="Z40" s="145"/>
      <c r="AA40" s="146"/>
      <c r="AB40" s="152"/>
      <c r="AC40" s="148"/>
      <c r="AD40" s="149"/>
      <c r="AE40" s="148"/>
      <c r="AF40" s="149"/>
      <c r="AG40" s="148"/>
      <c r="AH40" s="149"/>
      <c r="AI40" s="145"/>
      <c r="AJ40" s="153"/>
      <c r="AK40" s="153"/>
      <c r="AL40" s="145"/>
      <c r="AM40" s="146"/>
      <c r="AN40" s="152"/>
      <c r="AO40" s="142"/>
      <c r="AP40" s="83"/>
      <c r="AQ40" s="83"/>
      <c r="AR40" s="83" t="str">
        <f t="shared" si="6"/>
        <v>Error</v>
      </c>
      <c r="AS40" s="156">
        <f t="shared" si="7"/>
        <v>2000</v>
      </c>
      <c r="AT40" s="156">
        <f t="shared" si="8"/>
        <v>1000</v>
      </c>
      <c r="AU40" s="156">
        <f t="shared" si="9"/>
        <v>0</v>
      </c>
      <c r="AV40" s="156">
        <f t="shared" si="10"/>
        <v>0</v>
      </c>
      <c r="AW40" s="156">
        <f t="shared" si="11"/>
        <v>0</v>
      </c>
    </row>
    <row r="41" spans="2:49" ht="12.95" customHeight="1" x14ac:dyDescent="0.25">
      <c r="B41" s="5" t="s">
        <v>64</v>
      </c>
      <c r="C41" s="62" t="s">
        <v>27</v>
      </c>
      <c r="D41" s="63">
        <v>319</v>
      </c>
      <c r="E41" s="153"/>
      <c r="F41" s="145"/>
      <c r="G41" s="153"/>
      <c r="H41" s="145"/>
      <c r="I41" s="146"/>
      <c r="J41" s="147"/>
      <c r="K41" s="148"/>
      <c r="L41" s="149"/>
      <c r="M41" s="148"/>
      <c r="N41" s="149"/>
      <c r="O41" s="148"/>
      <c r="P41" s="149"/>
      <c r="Q41" s="145"/>
      <c r="R41" s="145"/>
      <c r="S41" s="153"/>
      <c r="T41" s="145"/>
      <c r="U41" s="146"/>
      <c r="V41" s="147"/>
      <c r="W41" s="153"/>
      <c r="X41" s="153"/>
      <c r="Y41" s="153"/>
      <c r="Z41" s="145"/>
      <c r="AA41" s="146"/>
      <c r="AB41" s="152"/>
      <c r="AC41" s="148"/>
      <c r="AD41" s="149"/>
      <c r="AE41" s="148"/>
      <c r="AF41" s="149"/>
      <c r="AG41" s="148"/>
      <c r="AH41" s="149"/>
      <c r="AI41" s="145"/>
      <c r="AJ41" s="153"/>
      <c r="AK41" s="153"/>
      <c r="AL41" s="145"/>
      <c r="AM41" s="146"/>
      <c r="AN41" s="152"/>
      <c r="AO41" s="142"/>
      <c r="AP41" s="83"/>
      <c r="AQ41" s="83"/>
      <c r="AR41" s="83" t="str">
        <f t="shared" si="6"/>
        <v>Error</v>
      </c>
      <c r="AS41" s="156">
        <f t="shared" si="7"/>
        <v>2000</v>
      </c>
      <c r="AT41" s="156">
        <f t="shared" si="8"/>
        <v>1000</v>
      </c>
      <c r="AU41" s="156">
        <f t="shared" si="9"/>
        <v>0</v>
      </c>
      <c r="AV41" s="156">
        <f t="shared" si="10"/>
        <v>0</v>
      </c>
      <c r="AW41" s="156">
        <f t="shared" si="11"/>
        <v>0</v>
      </c>
    </row>
    <row r="42" spans="2:49" ht="12.95" customHeight="1" x14ac:dyDescent="0.25">
      <c r="B42" s="5" t="s">
        <v>65</v>
      </c>
      <c r="C42" s="62" t="s">
        <v>27</v>
      </c>
      <c r="D42" s="63">
        <v>363</v>
      </c>
      <c r="E42" s="153"/>
      <c r="F42" s="145"/>
      <c r="G42" s="153"/>
      <c r="H42" s="145"/>
      <c r="I42" s="146"/>
      <c r="J42" s="147"/>
      <c r="K42" s="148"/>
      <c r="L42" s="149"/>
      <c r="M42" s="148"/>
      <c r="N42" s="149"/>
      <c r="O42" s="148"/>
      <c r="P42" s="149"/>
      <c r="Q42" s="145"/>
      <c r="R42" s="145"/>
      <c r="S42" s="153"/>
      <c r="T42" s="145"/>
      <c r="U42" s="146"/>
      <c r="V42" s="147"/>
      <c r="W42" s="153"/>
      <c r="X42" s="153"/>
      <c r="Y42" s="153"/>
      <c r="Z42" s="145"/>
      <c r="AA42" s="146"/>
      <c r="AB42" s="152"/>
      <c r="AC42" s="148"/>
      <c r="AD42" s="149"/>
      <c r="AE42" s="148"/>
      <c r="AF42" s="149"/>
      <c r="AG42" s="148"/>
      <c r="AH42" s="149"/>
      <c r="AI42" s="145"/>
      <c r="AJ42" s="153"/>
      <c r="AK42" s="153"/>
      <c r="AL42" s="145"/>
      <c r="AM42" s="146"/>
      <c r="AN42" s="152"/>
      <c r="AO42" s="142"/>
      <c r="AP42" s="83"/>
      <c r="AQ42" s="83"/>
      <c r="AR42" s="83" t="str">
        <f t="shared" si="6"/>
        <v>Error</v>
      </c>
      <c r="AS42" s="156">
        <f t="shared" si="7"/>
        <v>2000</v>
      </c>
      <c r="AT42" s="156">
        <f t="shared" si="8"/>
        <v>1000</v>
      </c>
      <c r="AU42" s="156">
        <f t="shared" si="9"/>
        <v>0</v>
      </c>
      <c r="AV42" s="156">
        <f t="shared" si="10"/>
        <v>0</v>
      </c>
      <c r="AW42" s="156">
        <f t="shared" si="11"/>
        <v>0</v>
      </c>
    </row>
    <row r="43" spans="2:49" ht="12.95" customHeight="1" x14ac:dyDescent="0.25">
      <c r="B43" s="5" t="s">
        <v>66</v>
      </c>
      <c r="C43" s="62" t="s">
        <v>27</v>
      </c>
      <c r="D43" s="63">
        <v>352</v>
      </c>
      <c r="E43" s="153"/>
      <c r="F43" s="145"/>
      <c r="G43" s="153"/>
      <c r="H43" s="145"/>
      <c r="I43" s="146"/>
      <c r="J43" s="147"/>
      <c r="K43" s="148"/>
      <c r="L43" s="149"/>
      <c r="M43" s="148"/>
      <c r="N43" s="149"/>
      <c r="O43" s="148"/>
      <c r="P43" s="149"/>
      <c r="Q43" s="145"/>
      <c r="R43" s="145"/>
      <c r="S43" s="153"/>
      <c r="T43" s="145"/>
      <c r="U43" s="146"/>
      <c r="V43" s="147"/>
      <c r="W43" s="153"/>
      <c r="X43" s="153"/>
      <c r="Y43" s="153"/>
      <c r="Z43" s="145"/>
      <c r="AA43" s="146"/>
      <c r="AB43" s="152"/>
      <c r="AC43" s="148"/>
      <c r="AD43" s="149"/>
      <c r="AE43" s="148"/>
      <c r="AF43" s="149"/>
      <c r="AG43" s="148"/>
      <c r="AH43" s="149"/>
      <c r="AI43" s="145"/>
      <c r="AJ43" s="153"/>
      <c r="AK43" s="153"/>
      <c r="AL43" s="145"/>
      <c r="AM43" s="146"/>
      <c r="AN43" s="152"/>
      <c r="AO43" s="142"/>
      <c r="AP43" s="83"/>
      <c r="AQ43" s="83"/>
      <c r="AR43" s="83" t="str">
        <f t="shared" si="6"/>
        <v>Error</v>
      </c>
      <c r="AS43" s="156">
        <f t="shared" si="7"/>
        <v>2000</v>
      </c>
      <c r="AT43" s="156">
        <f t="shared" si="8"/>
        <v>1000</v>
      </c>
      <c r="AU43" s="156">
        <f t="shared" si="9"/>
        <v>0</v>
      </c>
      <c r="AV43" s="156">
        <f t="shared" si="10"/>
        <v>0</v>
      </c>
      <c r="AW43" s="156">
        <f t="shared" si="11"/>
        <v>0</v>
      </c>
    </row>
    <row r="44" spans="2:49" ht="12.95" customHeight="1" x14ac:dyDescent="0.25">
      <c r="B44" s="5" t="s">
        <v>67</v>
      </c>
      <c r="C44" s="62" t="s">
        <v>27</v>
      </c>
      <c r="D44" s="63">
        <v>365</v>
      </c>
      <c r="E44" s="153"/>
      <c r="F44" s="145"/>
      <c r="G44" s="153"/>
      <c r="H44" s="145"/>
      <c r="I44" s="146"/>
      <c r="J44" s="147"/>
      <c r="K44" s="148"/>
      <c r="L44" s="149"/>
      <c r="M44" s="148"/>
      <c r="N44" s="149"/>
      <c r="O44" s="148"/>
      <c r="P44" s="149"/>
      <c r="Q44" s="145"/>
      <c r="R44" s="145"/>
      <c r="S44" s="153"/>
      <c r="T44" s="145"/>
      <c r="U44" s="146"/>
      <c r="V44" s="147"/>
      <c r="W44" s="153"/>
      <c r="X44" s="153"/>
      <c r="Y44" s="153"/>
      <c r="Z44" s="145"/>
      <c r="AA44" s="146"/>
      <c r="AB44" s="152"/>
      <c r="AC44" s="148"/>
      <c r="AD44" s="149"/>
      <c r="AE44" s="148"/>
      <c r="AF44" s="149"/>
      <c r="AG44" s="148"/>
      <c r="AH44" s="149"/>
      <c r="AI44" s="145"/>
      <c r="AJ44" s="153"/>
      <c r="AK44" s="153"/>
      <c r="AL44" s="145"/>
      <c r="AM44" s="146"/>
      <c r="AN44" s="152"/>
      <c r="AO44" s="142"/>
      <c r="AP44" s="83"/>
      <c r="AQ44" s="83"/>
      <c r="AR44" s="83" t="str">
        <f t="shared" si="6"/>
        <v>Error</v>
      </c>
      <c r="AS44" s="156">
        <f t="shared" si="7"/>
        <v>2000</v>
      </c>
      <c r="AT44" s="156">
        <f t="shared" si="8"/>
        <v>1000</v>
      </c>
      <c r="AU44" s="156">
        <f t="shared" si="9"/>
        <v>0</v>
      </c>
      <c r="AV44" s="156">
        <f t="shared" si="10"/>
        <v>0</v>
      </c>
      <c r="AW44" s="156">
        <f t="shared" si="11"/>
        <v>0</v>
      </c>
    </row>
    <row r="45" spans="2:49" ht="12.95" customHeight="1" x14ac:dyDescent="0.25">
      <c r="B45" s="5" t="s">
        <v>68</v>
      </c>
      <c r="C45" s="62" t="s">
        <v>41</v>
      </c>
      <c r="D45" s="63">
        <v>339</v>
      </c>
      <c r="E45" s="153"/>
      <c r="F45" s="145"/>
      <c r="G45" s="153"/>
      <c r="H45" s="145"/>
      <c r="I45" s="146"/>
      <c r="J45" s="147"/>
      <c r="K45" s="148"/>
      <c r="L45" s="149"/>
      <c r="M45" s="148"/>
      <c r="N45" s="149"/>
      <c r="O45" s="148"/>
      <c r="P45" s="149"/>
      <c r="Q45" s="145"/>
      <c r="R45" s="145"/>
      <c r="S45" s="153"/>
      <c r="T45" s="145"/>
      <c r="U45" s="146"/>
      <c r="V45" s="147"/>
      <c r="W45" s="153"/>
      <c r="X45" s="153"/>
      <c r="Y45" s="153"/>
      <c r="Z45" s="145"/>
      <c r="AA45" s="146"/>
      <c r="AB45" s="152"/>
      <c r="AC45" s="148"/>
      <c r="AD45" s="149"/>
      <c r="AE45" s="148"/>
      <c r="AF45" s="149"/>
      <c r="AG45" s="148"/>
      <c r="AH45" s="149"/>
      <c r="AI45" s="145"/>
      <c r="AJ45" s="153"/>
      <c r="AK45" s="153"/>
      <c r="AL45" s="145"/>
      <c r="AM45" s="146"/>
      <c r="AN45" s="152"/>
      <c r="AO45" s="142"/>
      <c r="AP45" s="83"/>
      <c r="AQ45" s="83"/>
      <c r="AR45" s="83" t="str">
        <f t="shared" si="6"/>
        <v>Error</v>
      </c>
      <c r="AS45" s="156">
        <f t="shared" si="7"/>
        <v>2000</v>
      </c>
      <c r="AT45" s="156">
        <f t="shared" si="8"/>
        <v>1000</v>
      </c>
      <c r="AU45" s="156">
        <f t="shared" si="9"/>
        <v>0</v>
      </c>
      <c r="AV45" s="156">
        <f t="shared" si="10"/>
        <v>0</v>
      </c>
      <c r="AW45" s="156">
        <f t="shared" si="11"/>
        <v>0</v>
      </c>
    </row>
    <row r="46" spans="2:49" ht="12.95" customHeight="1" x14ac:dyDescent="0.25">
      <c r="B46" s="5" t="s">
        <v>69</v>
      </c>
      <c r="C46" s="62" t="s">
        <v>41</v>
      </c>
      <c r="D46" s="63">
        <v>348</v>
      </c>
      <c r="E46" s="153"/>
      <c r="F46" s="145"/>
      <c r="G46" s="153"/>
      <c r="H46" s="145"/>
      <c r="I46" s="146"/>
      <c r="J46" s="147"/>
      <c r="K46" s="148"/>
      <c r="L46" s="149"/>
      <c r="M46" s="148"/>
      <c r="N46" s="149"/>
      <c r="O46" s="148"/>
      <c r="P46" s="149"/>
      <c r="Q46" s="145"/>
      <c r="R46" s="145"/>
      <c r="S46" s="153"/>
      <c r="T46" s="145"/>
      <c r="U46" s="146"/>
      <c r="V46" s="147"/>
      <c r="W46" s="153"/>
      <c r="X46" s="153"/>
      <c r="Y46" s="153"/>
      <c r="Z46" s="145"/>
      <c r="AA46" s="146"/>
      <c r="AB46" s="152"/>
      <c r="AC46" s="148"/>
      <c r="AD46" s="149"/>
      <c r="AE46" s="148"/>
      <c r="AF46" s="149"/>
      <c r="AG46" s="148"/>
      <c r="AH46" s="149"/>
      <c r="AI46" s="145"/>
      <c r="AJ46" s="153"/>
      <c r="AK46" s="153"/>
      <c r="AL46" s="145"/>
      <c r="AM46" s="146"/>
      <c r="AN46" s="152"/>
      <c r="AO46" s="142"/>
      <c r="AP46" s="83"/>
      <c r="AQ46" s="83"/>
      <c r="AR46" s="83" t="str">
        <f t="shared" si="6"/>
        <v>Error</v>
      </c>
      <c r="AS46" s="156">
        <f t="shared" si="7"/>
        <v>2000</v>
      </c>
      <c r="AT46" s="156">
        <f t="shared" si="8"/>
        <v>1000</v>
      </c>
      <c r="AU46" s="156">
        <f t="shared" si="9"/>
        <v>0</v>
      </c>
      <c r="AV46" s="156">
        <f t="shared" si="10"/>
        <v>0</v>
      </c>
      <c r="AW46" s="156">
        <f t="shared" si="11"/>
        <v>0</v>
      </c>
    </row>
    <row r="47" spans="2:49" ht="12.95" customHeight="1" x14ac:dyDescent="0.25">
      <c r="B47" s="5" t="s">
        <v>70</v>
      </c>
      <c r="C47" s="62" t="s">
        <v>71</v>
      </c>
      <c r="D47" s="63">
        <v>88</v>
      </c>
      <c r="E47" s="153"/>
      <c r="F47" s="145"/>
      <c r="G47" s="153"/>
      <c r="H47" s="145"/>
      <c r="I47" s="146"/>
      <c r="J47" s="147"/>
      <c r="K47" s="148"/>
      <c r="L47" s="149"/>
      <c r="M47" s="148"/>
      <c r="N47" s="149"/>
      <c r="O47" s="148"/>
      <c r="P47" s="149"/>
      <c r="Q47" s="145"/>
      <c r="R47" s="145"/>
      <c r="S47" s="153"/>
      <c r="T47" s="145"/>
      <c r="U47" s="146"/>
      <c r="V47" s="147"/>
      <c r="W47" s="153"/>
      <c r="X47" s="153"/>
      <c r="Y47" s="153"/>
      <c r="Z47" s="145"/>
      <c r="AA47" s="146"/>
      <c r="AB47" s="152"/>
      <c r="AC47" s="148"/>
      <c r="AD47" s="149"/>
      <c r="AE47" s="148"/>
      <c r="AF47" s="149"/>
      <c r="AG47" s="148"/>
      <c r="AH47" s="149"/>
      <c r="AI47" s="145"/>
      <c r="AJ47" s="153"/>
      <c r="AK47" s="153"/>
      <c r="AL47" s="145"/>
      <c r="AM47" s="146"/>
      <c r="AN47" s="152"/>
      <c r="AO47" s="143"/>
      <c r="AP47" s="83"/>
      <c r="AQ47" s="83"/>
      <c r="AR47" s="83" t="str">
        <f t="shared" si="6"/>
        <v>Error</v>
      </c>
      <c r="AS47" s="156">
        <f t="shared" si="7"/>
        <v>2000</v>
      </c>
      <c r="AT47" s="156">
        <f t="shared" si="8"/>
        <v>1000</v>
      </c>
      <c r="AU47" s="156">
        <f t="shared" si="9"/>
        <v>0</v>
      </c>
      <c r="AV47" s="156">
        <f t="shared" si="10"/>
        <v>0</v>
      </c>
      <c r="AW47" s="156">
        <f t="shared" si="11"/>
        <v>0</v>
      </c>
    </row>
    <row r="48" spans="2:49" ht="12.95" customHeight="1" x14ac:dyDescent="0.25">
      <c r="B48" s="5" t="s">
        <v>72</v>
      </c>
      <c r="C48" s="62" t="s">
        <v>71</v>
      </c>
      <c r="D48" s="63">
        <v>10</v>
      </c>
      <c r="E48" s="153"/>
      <c r="F48" s="145"/>
      <c r="G48" s="153"/>
      <c r="H48" s="145"/>
      <c r="I48" s="150"/>
      <c r="J48" s="147"/>
      <c r="K48" s="148"/>
      <c r="L48" s="149"/>
      <c r="M48" s="148"/>
      <c r="N48" s="149"/>
      <c r="O48" s="148"/>
      <c r="P48" s="149"/>
      <c r="Q48" s="145"/>
      <c r="R48" s="145"/>
      <c r="S48" s="153"/>
      <c r="T48" s="145"/>
      <c r="U48" s="150"/>
      <c r="V48" s="147"/>
      <c r="W48" s="153"/>
      <c r="X48" s="153"/>
      <c r="Y48" s="153"/>
      <c r="Z48" s="145"/>
      <c r="AA48" s="150"/>
      <c r="AB48" s="152"/>
      <c r="AC48" s="148"/>
      <c r="AD48" s="149"/>
      <c r="AE48" s="148"/>
      <c r="AF48" s="149"/>
      <c r="AG48" s="148"/>
      <c r="AH48" s="149"/>
      <c r="AI48" s="145"/>
      <c r="AJ48" s="153"/>
      <c r="AK48" s="153"/>
      <c r="AL48" s="145"/>
      <c r="AM48" s="150"/>
      <c r="AN48" s="152"/>
      <c r="AO48" s="143"/>
      <c r="AP48" s="83"/>
      <c r="AQ48" s="83"/>
      <c r="AR48" s="83" t="str">
        <f t="shared" si="6"/>
        <v>Error</v>
      </c>
      <c r="AS48" s="156">
        <f t="shared" si="7"/>
        <v>2000</v>
      </c>
      <c r="AT48" s="156">
        <f t="shared" si="8"/>
        <v>1000</v>
      </c>
      <c r="AU48" s="156">
        <f t="shared" si="9"/>
        <v>0</v>
      </c>
      <c r="AV48" s="156">
        <f t="shared" si="10"/>
        <v>0</v>
      </c>
      <c r="AW48" s="156">
        <f t="shared" si="11"/>
        <v>0</v>
      </c>
    </row>
    <row r="49" spans="2:49" ht="12.95" customHeight="1" x14ac:dyDescent="0.25">
      <c r="B49" s="5" t="s">
        <v>73</v>
      </c>
      <c r="C49" s="62" t="s">
        <v>71</v>
      </c>
      <c r="D49" s="63">
        <v>171</v>
      </c>
      <c r="E49" s="153"/>
      <c r="F49" s="145"/>
      <c r="G49" s="153"/>
      <c r="H49" s="145"/>
      <c r="I49" s="146"/>
      <c r="J49" s="147"/>
      <c r="K49" s="148"/>
      <c r="L49" s="149"/>
      <c r="M49" s="148"/>
      <c r="N49" s="149"/>
      <c r="O49" s="148"/>
      <c r="P49" s="149"/>
      <c r="Q49" s="145"/>
      <c r="R49" s="145"/>
      <c r="S49" s="153"/>
      <c r="T49" s="145"/>
      <c r="U49" s="146"/>
      <c r="V49" s="147"/>
      <c r="W49" s="153"/>
      <c r="X49" s="153"/>
      <c r="Y49" s="153"/>
      <c r="Z49" s="145"/>
      <c r="AA49" s="146"/>
      <c r="AB49" s="152"/>
      <c r="AC49" s="148"/>
      <c r="AD49" s="149"/>
      <c r="AE49" s="148"/>
      <c r="AF49" s="149"/>
      <c r="AG49" s="148"/>
      <c r="AH49" s="149"/>
      <c r="AI49" s="145"/>
      <c r="AJ49" s="153"/>
      <c r="AK49" s="153"/>
      <c r="AL49" s="145"/>
      <c r="AM49" s="146"/>
      <c r="AN49" s="152"/>
      <c r="AO49" s="143"/>
      <c r="AP49" s="83"/>
      <c r="AQ49" s="83"/>
      <c r="AR49" s="83" t="str">
        <f t="shared" si="6"/>
        <v>Error</v>
      </c>
      <c r="AS49" s="156">
        <f t="shared" si="7"/>
        <v>2000</v>
      </c>
      <c r="AT49" s="156">
        <f t="shared" si="8"/>
        <v>1000</v>
      </c>
      <c r="AU49" s="156">
        <f t="shared" si="9"/>
        <v>0</v>
      </c>
      <c r="AV49" s="156">
        <f t="shared" si="10"/>
        <v>0</v>
      </c>
      <c r="AW49" s="156">
        <f t="shared" si="11"/>
        <v>0</v>
      </c>
    </row>
    <row r="50" spans="2:49" ht="12.95" customHeight="1" x14ac:dyDescent="0.25">
      <c r="B50" s="5" t="s">
        <v>74</v>
      </c>
      <c r="C50" s="62" t="s">
        <v>71</v>
      </c>
      <c r="D50" s="63">
        <v>87</v>
      </c>
      <c r="E50" s="153"/>
      <c r="F50" s="145"/>
      <c r="G50" s="153"/>
      <c r="H50" s="145"/>
      <c r="I50" s="146"/>
      <c r="J50" s="147"/>
      <c r="K50" s="148"/>
      <c r="L50" s="149"/>
      <c r="M50" s="148"/>
      <c r="N50" s="149"/>
      <c r="O50" s="148"/>
      <c r="P50" s="149"/>
      <c r="Q50" s="145"/>
      <c r="R50" s="145"/>
      <c r="S50" s="153"/>
      <c r="T50" s="145"/>
      <c r="U50" s="146"/>
      <c r="V50" s="147"/>
      <c r="W50" s="153"/>
      <c r="X50" s="153"/>
      <c r="Y50" s="153"/>
      <c r="Z50" s="145"/>
      <c r="AA50" s="146"/>
      <c r="AB50" s="152"/>
      <c r="AC50" s="148"/>
      <c r="AD50" s="149"/>
      <c r="AE50" s="148"/>
      <c r="AF50" s="149"/>
      <c r="AG50" s="148"/>
      <c r="AH50" s="149"/>
      <c r="AI50" s="145"/>
      <c r="AJ50" s="153"/>
      <c r="AK50" s="153"/>
      <c r="AL50" s="145"/>
      <c r="AM50" s="146"/>
      <c r="AN50" s="152"/>
      <c r="AO50" s="143"/>
      <c r="AP50" s="83"/>
      <c r="AQ50" s="83"/>
      <c r="AR50" s="83" t="str">
        <f t="shared" si="6"/>
        <v>Error</v>
      </c>
      <c r="AS50" s="156">
        <f t="shared" si="7"/>
        <v>2000</v>
      </c>
      <c r="AT50" s="156">
        <f t="shared" si="8"/>
        <v>1000</v>
      </c>
      <c r="AU50" s="156">
        <f t="shared" si="9"/>
        <v>0</v>
      </c>
      <c r="AV50" s="156">
        <f t="shared" si="10"/>
        <v>0</v>
      </c>
      <c r="AW50" s="156">
        <f t="shared" si="11"/>
        <v>0</v>
      </c>
    </row>
    <row r="51" spans="2:49" ht="12.95" customHeight="1" x14ac:dyDescent="0.25">
      <c r="B51" s="5" t="s">
        <v>75</v>
      </c>
      <c r="C51" s="62" t="s">
        <v>71</v>
      </c>
      <c r="D51" s="63">
        <v>121</v>
      </c>
      <c r="E51" s="153"/>
      <c r="F51" s="145"/>
      <c r="G51" s="153"/>
      <c r="H51" s="145"/>
      <c r="I51" s="146"/>
      <c r="J51" s="147"/>
      <c r="K51" s="148"/>
      <c r="L51" s="149"/>
      <c r="M51" s="148"/>
      <c r="N51" s="149"/>
      <c r="O51" s="148"/>
      <c r="P51" s="149"/>
      <c r="Q51" s="145"/>
      <c r="R51" s="145"/>
      <c r="S51" s="153"/>
      <c r="T51" s="145"/>
      <c r="U51" s="146"/>
      <c r="V51" s="147"/>
      <c r="W51" s="153"/>
      <c r="X51" s="153"/>
      <c r="Y51" s="153"/>
      <c r="Z51" s="145"/>
      <c r="AA51" s="146"/>
      <c r="AB51" s="152"/>
      <c r="AC51" s="148"/>
      <c r="AD51" s="149"/>
      <c r="AE51" s="148"/>
      <c r="AF51" s="149"/>
      <c r="AG51" s="148"/>
      <c r="AH51" s="149"/>
      <c r="AI51" s="145"/>
      <c r="AJ51" s="153"/>
      <c r="AK51" s="153"/>
      <c r="AL51" s="145"/>
      <c r="AM51" s="146"/>
      <c r="AN51" s="152"/>
      <c r="AO51" s="143"/>
      <c r="AP51" s="83"/>
      <c r="AQ51" s="83"/>
      <c r="AR51" s="83" t="str">
        <f t="shared" si="6"/>
        <v>Error</v>
      </c>
      <c r="AS51" s="156">
        <f t="shared" si="7"/>
        <v>2000</v>
      </c>
      <c r="AT51" s="156">
        <f t="shared" si="8"/>
        <v>1000</v>
      </c>
      <c r="AU51" s="156">
        <f t="shared" si="9"/>
        <v>0</v>
      </c>
      <c r="AV51" s="156">
        <f t="shared" si="10"/>
        <v>0</v>
      </c>
      <c r="AW51" s="156">
        <f t="shared" si="11"/>
        <v>0</v>
      </c>
    </row>
    <row r="52" spans="2:49" ht="12.95" customHeight="1" x14ac:dyDescent="0.25">
      <c r="B52" s="5" t="s">
        <v>76</v>
      </c>
      <c r="C52" s="62" t="s">
        <v>71</v>
      </c>
      <c r="D52" s="63">
        <v>153</v>
      </c>
      <c r="E52" s="153"/>
      <c r="F52" s="145"/>
      <c r="G52" s="153"/>
      <c r="H52" s="145"/>
      <c r="I52" s="146"/>
      <c r="J52" s="147"/>
      <c r="K52" s="148"/>
      <c r="L52" s="149"/>
      <c r="M52" s="148"/>
      <c r="N52" s="149"/>
      <c r="O52" s="148"/>
      <c r="P52" s="149"/>
      <c r="Q52" s="145"/>
      <c r="R52" s="145"/>
      <c r="S52" s="153"/>
      <c r="T52" s="145"/>
      <c r="U52" s="146"/>
      <c r="V52" s="147"/>
      <c r="W52" s="153"/>
      <c r="X52" s="153"/>
      <c r="Y52" s="153"/>
      <c r="Z52" s="145"/>
      <c r="AA52" s="146"/>
      <c r="AB52" s="152"/>
      <c r="AC52" s="148"/>
      <c r="AD52" s="149"/>
      <c r="AE52" s="148"/>
      <c r="AF52" s="149"/>
      <c r="AG52" s="148"/>
      <c r="AH52" s="149"/>
      <c r="AI52" s="145"/>
      <c r="AJ52" s="153"/>
      <c r="AK52" s="153"/>
      <c r="AL52" s="145"/>
      <c r="AM52" s="146"/>
      <c r="AN52" s="152"/>
      <c r="AO52" s="143"/>
      <c r="AP52" s="83"/>
      <c r="AQ52" s="83"/>
      <c r="AR52" s="83" t="str">
        <f t="shared" si="6"/>
        <v>Error</v>
      </c>
      <c r="AS52" s="156">
        <f t="shared" si="7"/>
        <v>2000</v>
      </c>
      <c r="AT52" s="156">
        <f t="shared" si="8"/>
        <v>1000</v>
      </c>
      <c r="AU52" s="156">
        <f t="shared" si="9"/>
        <v>0</v>
      </c>
      <c r="AV52" s="156">
        <f t="shared" si="10"/>
        <v>0</v>
      </c>
      <c r="AW52" s="156">
        <f t="shared" si="11"/>
        <v>0</v>
      </c>
    </row>
    <row r="53" spans="2:49" ht="12.95" customHeight="1" x14ac:dyDescent="0.25">
      <c r="B53" s="5" t="s">
        <v>77</v>
      </c>
      <c r="C53" s="62" t="s">
        <v>71</v>
      </c>
      <c r="D53" s="63">
        <v>241</v>
      </c>
      <c r="E53" s="153"/>
      <c r="F53" s="145"/>
      <c r="G53" s="153"/>
      <c r="H53" s="145"/>
      <c r="I53" s="146"/>
      <c r="J53" s="147"/>
      <c r="K53" s="148"/>
      <c r="L53" s="149"/>
      <c r="M53" s="148"/>
      <c r="N53" s="149"/>
      <c r="O53" s="148"/>
      <c r="P53" s="149"/>
      <c r="Q53" s="145"/>
      <c r="R53" s="145"/>
      <c r="S53" s="153"/>
      <c r="T53" s="145"/>
      <c r="U53" s="146"/>
      <c r="V53" s="147"/>
      <c r="W53" s="153"/>
      <c r="X53" s="153"/>
      <c r="Y53" s="153"/>
      <c r="Z53" s="145"/>
      <c r="AA53" s="146"/>
      <c r="AB53" s="152"/>
      <c r="AC53" s="148"/>
      <c r="AD53" s="149"/>
      <c r="AE53" s="148"/>
      <c r="AF53" s="149"/>
      <c r="AG53" s="148"/>
      <c r="AH53" s="149"/>
      <c r="AI53" s="145"/>
      <c r="AJ53" s="153"/>
      <c r="AK53" s="153"/>
      <c r="AL53" s="145"/>
      <c r="AM53" s="146"/>
      <c r="AN53" s="152"/>
      <c r="AO53" s="143"/>
      <c r="AP53" s="83"/>
      <c r="AQ53" s="83"/>
      <c r="AR53" s="83" t="str">
        <f t="shared" si="6"/>
        <v>Error</v>
      </c>
      <c r="AS53" s="156">
        <f t="shared" si="7"/>
        <v>2000</v>
      </c>
      <c r="AT53" s="156">
        <f t="shared" si="8"/>
        <v>1000</v>
      </c>
      <c r="AU53" s="156">
        <f t="shared" si="9"/>
        <v>0</v>
      </c>
      <c r="AV53" s="156">
        <f t="shared" si="10"/>
        <v>0</v>
      </c>
      <c r="AW53" s="156">
        <f t="shared" si="11"/>
        <v>0</v>
      </c>
    </row>
    <row r="54" spans="2:49" ht="12.95" customHeight="1" x14ac:dyDescent="0.25">
      <c r="B54" s="5" t="s">
        <v>78</v>
      </c>
      <c r="C54" s="62" t="s">
        <v>71</v>
      </c>
      <c r="D54" s="63">
        <v>167</v>
      </c>
      <c r="E54" s="153"/>
      <c r="F54" s="145"/>
      <c r="G54" s="153"/>
      <c r="H54" s="145"/>
      <c r="I54" s="146"/>
      <c r="J54" s="147"/>
      <c r="K54" s="148"/>
      <c r="L54" s="149"/>
      <c r="M54" s="148"/>
      <c r="N54" s="149"/>
      <c r="O54" s="148"/>
      <c r="P54" s="149"/>
      <c r="Q54" s="145"/>
      <c r="R54" s="145"/>
      <c r="S54" s="153"/>
      <c r="T54" s="145"/>
      <c r="U54" s="146"/>
      <c r="V54" s="147"/>
      <c r="W54" s="153"/>
      <c r="X54" s="153"/>
      <c r="Y54" s="153"/>
      <c r="Z54" s="145"/>
      <c r="AA54" s="146"/>
      <c r="AB54" s="152"/>
      <c r="AC54" s="148"/>
      <c r="AD54" s="149"/>
      <c r="AE54" s="148"/>
      <c r="AF54" s="149"/>
      <c r="AG54" s="148"/>
      <c r="AH54" s="149"/>
      <c r="AI54" s="145"/>
      <c r="AJ54" s="153"/>
      <c r="AK54" s="153"/>
      <c r="AL54" s="145"/>
      <c r="AM54" s="146"/>
      <c r="AN54" s="152"/>
      <c r="AO54" s="143"/>
      <c r="AP54" s="83"/>
      <c r="AQ54" s="83"/>
      <c r="AR54" s="83" t="str">
        <f t="shared" si="6"/>
        <v>Error</v>
      </c>
      <c r="AS54" s="156">
        <f t="shared" si="7"/>
        <v>2000</v>
      </c>
      <c r="AT54" s="156">
        <f t="shared" si="8"/>
        <v>1000</v>
      </c>
      <c r="AU54" s="156">
        <f t="shared" si="9"/>
        <v>0</v>
      </c>
      <c r="AV54" s="156">
        <f t="shared" si="10"/>
        <v>0</v>
      </c>
      <c r="AW54" s="156">
        <f t="shared" si="11"/>
        <v>0</v>
      </c>
    </row>
    <row r="55" spans="2:49" ht="12.95" customHeight="1" x14ac:dyDescent="0.25">
      <c r="B55" s="5" t="s">
        <v>79</v>
      </c>
      <c r="C55" s="62" t="s">
        <v>71</v>
      </c>
      <c r="D55" s="63">
        <v>37</v>
      </c>
      <c r="E55" s="153"/>
      <c r="F55" s="145"/>
      <c r="G55" s="153"/>
      <c r="H55" s="145"/>
      <c r="I55" s="146"/>
      <c r="J55" s="147"/>
      <c r="K55" s="148"/>
      <c r="L55" s="149"/>
      <c r="M55" s="148"/>
      <c r="N55" s="149"/>
      <c r="O55" s="148"/>
      <c r="P55" s="149"/>
      <c r="Q55" s="145"/>
      <c r="R55" s="145"/>
      <c r="S55" s="153"/>
      <c r="T55" s="145"/>
      <c r="U55" s="146"/>
      <c r="V55" s="147"/>
      <c r="W55" s="153"/>
      <c r="X55" s="153"/>
      <c r="Y55" s="153"/>
      <c r="Z55" s="145"/>
      <c r="AA55" s="146"/>
      <c r="AB55" s="152"/>
      <c r="AC55" s="148"/>
      <c r="AD55" s="149"/>
      <c r="AE55" s="148"/>
      <c r="AF55" s="149"/>
      <c r="AG55" s="148"/>
      <c r="AH55" s="149"/>
      <c r="AI55" s="145"/>
      <c r="AJ55" s="153"/>
      <c r="AK55" s="153"/>
      <c r="AL55" s="145"/>
      <c r="AM55" s="146"/>
      <c r="AN55" s="152"/>
      <c r="AO55" s="143"/>
      <c r="AP55" s="83"/>
      <c r="AQ55" s="83"/>
      <c r="AR55" s="83" t="str">
        <f t="shared" si="6"/>
        <v>Error</v>
      </c>
      <c r="AS55" s="156">
        <f t="shared" si="7"/>
        <v>2000</v>
      </c>
      <c r="AT55" s="156">
        <f t="shared" si="8"/>
        <v>1000</v>
      </c>
      <c r="AU55" s="156">
        <f t="shared" si="9"/>
        <v>0</v>
      </c>
      <c r="AV55" s="156">
        <f t="shared" si="10"/>
        <v>0</v>
      </c>
      <c r="AW55" s="156">
        <f t="shared" si="11"/>
        <v>0</v>
      </c>
    </row>
    <row r="56" spans="2:49" ht="12.95" customHeight="1" x14ac:dyDescent="0.25">
      <c r="B56" s="5" t="s">
        <v>80</v>
      </c>
      <c r="C56" s="62" t="s">
        <v>71</v>
      </c>
      <c r="D56" s="63">
        <v>291</v>
      </c>
      <c r="E56" s="153"/>
      <c r="F56" s="145"/>
      <c r="G56" s="153"/>
      <c r="H56" s="145"/>
      <c r="I56" s="146"/>
      <c r="J56" s="147"/>
      <c r="K56" s="148"/>
      <c r="L56" s="149"/>
      <c r="M56" s="148"/>
      <c r="N56" s="149"/>
      <c r="O56" s="148"/>
      <c r="P56" s="149"/>
      <c r="Q56" s="145"/>
      <c r="R56" s="145"/>
      <c r="S56" s="153"/>
      <c r="T56" s="145"/>
      <c r="U56" s="146"/>
      <c r="V56" s="147"/>
      <c r="W56" s="153"/>
      <c r="X56" s="153"/>
      <c r="Y56" s="153"/>
      <c r="Z56" s="145"/>
      <c r="AA56" s="146"/>
      <c r="AB56" s="152"/>
      <c r="AC56" s="148"/>
      <c r="AD56" s="149"/>
      <c r="AE56" s="148"/>
      <c r="AF56" s="149"/>
      <c r="AG56" s="148"/>
      <c r="AH56" s="149"/>
      <c r="AI56" s="145"/>
      <c r="AJ56" s="153"/>
      <c r="AK56" s="153"/>
      <c r="AL56" s="145"/>
      <c r="AM56" s="146"/>
      <c r="AN56" s="152"/>
      <c r="AO56" s="143"/>
      <c r="AP56" s="83"/>
      <c r="AQ56" s="83"/>
      <c r="AR56" s="83" t="str">
        <f t="shared" si="6"/>
        <v>Error</v>
      </c>
      <c r="AS56" s="156">
        <f t="shared" si="7"/>
        <v>2000</v>
      </c>
      <c r="AT56" s="156">
        <f t="shared" si="8"/>
        <v>1000</v>
      </c>
      <c r="AU56" s="156">
        <f t="shared" si="9"/>
        <v>0</v>
      </c>
      <c r="AV56" s="156">
        <f t="shared" si="10"/>
        <v>0</v>
      </c>
      <c r="AW56" s="156">
        <f t="shared" si="11"/>
        <v>0</v>
      </c>
    </row>
    <row r="57" spans="2:49" ht="12.95" customHeight="1" x14ac:dyDescent="0.25">
      <c r="B57" s="5" t="s">
        <v>81</v>
      </c>
      <c r="C57" s="62" t="s">
        <v>71</v>
      </c>
      <c r="D57" s="63">
        <v>183</v>
      </c>
      <c r="E57" s="153"/>
      <c r="F57" s="145"/>
      <c r="G57" s="153"/>
      <c r="H57" s="145"/>
      <c r="I57" s="146"/>
      <c r="J57" s="147"/>
      <c r="K57" s="148"/>
      <c r="L57" s="149"/>
      <c r="M57" s="148"/>
      <c r="N57" s="149"/>
      <c r="O57" s="148"/>
      <c r="P57" s="149"/>
      <c r="Q57" s="145"/>
      <c r="R57" s="145"/>
      <c r="S57" s="153"/>
      <c r="T57" s="145"/>
      <c r="U57" s="146"/>
      <c r="V57" s="147"/>
      <c r="W57" s="153"/>
      <c r="X57" s="153"/>
      <c r="Y57" s="153"/>
      <c r="Z57" s="145"/>
      <c r="AA57" s="146"/>
      <c r="AB57" s="152"/>
      <c r="AC57" s="148"/>
      <c r="AD57" s="149"/>
      <c r="AE57" s="148"/>
      <c r="AF57" s="149"/>
      <c r="AG57" s="148"/>
      <c r="AH57" s="149"/>
      <c r="AI57" s="145"/>
      <c r="AJ57" s="153"/>
      <c r="AK57" s="153"/>
      <c r="AL57" s="145"/>
      <c r="AM57" s="146"/>
      <c r="AN57" s="152"/>
      <c r="AO57" s="143"/>
      <c r="AP57" s="83"/>
      <c r="AQ57" s="83"/>
      <c r="AR57" s="83" t="str">
        <f t="shared" si="6"/>
        <v>Error</v>
      </c>
      <c r="AS57" s="156">
        <f t="shared" si="7"/>
        <v>2000</v>
      </c>
      <c r="AT57" s="156">
        <f t="shared" si="8"/>
        <v>1000</v>
      </c>
      <c r="AU57" s="156">
        <f t="shared" si="9"/>
        <v>0</v>
      </c>
      <c r="AV57" s="156">
        <f t="shared" si="10"/>
        <v>0</v>
      </c>
      <c r="AW57" s="156">
        <f t="shared" si="11"/>
        <v>0</v>
      </c>
    </row>
    <row r="58" spans="2:49" ht="12.95" customHeight="1" x14ac:dyDescent="0.25">
      <c r="B58" s="5" t="s">
        <v>82</v>
      </c>
      <c r="C58" s="62" t="s">
        <v>71</v>
      </c>
      <c r="D58" s="63">
        <v>272</v>
      </c>
      <c r="E58" s="153"/>
      <c r="F58" s="145"/>
      <c r="G58" s="153"/>
      <c r="H58" s="145"/>
      <c r="I58" s="146"/>
      <c r="J58" s="147"/>
      <c r="K58" s="148"/>
      <c r="L58" s="149"/>
      <c r="M58" s="148"/>
      <c r="N58" s="149"/>
      <c r="O58" s="148"/>
      <c r="P58" s="149"/>
      <c r="Q58" s="145"/>
      <c r="R58" s="145"/>
      <c r="S58" s="153"/>
      <c r="T58" s="145"/>
      <c r="U58" s="146"/>
      <c r="V58" s="147"/>
      <c r="W58" s="153"/>
      <c r="X58" s="153"/>
      <c r="Y58" s="153"/>
      <c r="Z58" s="145"/>
      <c r="AA58" s="146"/>
      <c r="AB58" s="152"/>
      <c r="AC58" s="148"/>
      <c r="AD58" s="149"/>
      <c r="AE58" s="148"/>
      <c r="AF58" s="149"/>
      <c r="AG58" s="148"/>
      <c r="AH58" s="149"/>
      <c r="AI58" s="145"/>
      <c r="AJ58" s="153"/>
      <c r="AK58" s="153"/>
      <c r="AL58" s="145"/>
      <c r="AM58" s="146"/>
      <c r="AN58" s="152"/>
      <c r="AO58" s="143"/>
      <c r="AP58" s="83"/>
      <c r="AQ58" s="83"/>
      <c r="AR58" s="83" t="str">
        <f t="shared" si="6"/>
        <v>Error</v>
      </c>
      <c r="AS58" s="156">
        <f t="shared" si="7"/>
        <v>2000</v>
      </c>
      <c r="AT58" s="156">
        <f t="shared" si="8"/>
        <v>1000</v>
      </c>
      <c r="AU58" s="156">
        <f t="shared" si="9"/>
        <v>0</v>
      </c>
      <c r="AV58" s="156">
        <f t="shared" si="10"/>
        <v>0</v>
      </c>
      <c r="AW58" s="156">
        <f t="shared" si="11"/>
        <v>0</v>
      </c>
    </row>
    <row r="59" spans="2:49" ht="12.95" customHeight="1" x14ac:dyDescent="0.25">
      <c r="B59" s="5" t="s">
        <v>83</v>
      </c>
      <c r="C59" s="62" t="s">
        <v>71</v>
      </c>
      <c r="D59" s="63">
        <v>34</v>
      </c>
      <c r="E59" s="153"/>
      <c r="F59" s="145"/>
      <c r="G59" s="153"/>
      <c r="H59" s="145"/>
      <c r="I59" s="146"/>
      <c r="J59" s="147"/>
      <c r="K59" s="148"/>
      <c r="L59" s="149"/>
      <c r="M59" s="148"/>
      <c r="N59" s="149"/>
      <c r="O59" s="148"/>
      <c r="P59" s="149"/>
      <c r="Q59" s="145"/>
      <c r="R59" s="145"/>
      <c r="S59" s="153"/>
      <c r="T59" s="145"/>
      <c r="U59" s="146"/>
      <c r="V59" s="147"/>
      <c r="W59" s="153"/>
      <c r="X59" s="153"/>
      <c r="Y59" s="153"/>
      <c r="Z59" s="145"/>
      <c r="AA59" s="146"/>
      <c r="AB59" s="152"/>
      <c r="AC59" s="148"/>
      <c r="AD59" s="149"/>
      <c r="AE59" s="148"/>
      <c r="AF59" s="149"/>
      <c r="AG59" s="148"/>
      <c r="AH59" s="149"/>
      <c r="AI59" s="145"/>
      <c r="AJ59" s="153"/>
      <c r="AK59" s="153"/>
      <c r="AL59" s="145"/>
      <c r="AM59" s="146"/>
      <c r="AN59" s="152"/>
      <c r="AO59" s="143"/>
      <c r="AP59" s="83"/>
      <c r="AQ59" s="83"/>
      <c r="AR59" s="83" t="str">
        <f t="shared" si="6"/>
        <v>Error</v>
      </c>
      <c r="AS59" s="156">
        <f t="shared" si="7"/>
        <v>2000</v>
      </c>
      <c r="AT59" s="156">
        <f t="shared" si="8"/>
        <v>1000</v>
      </c>
      <c r="AU59" s="156">
        <f t="shared" si="9"/>
        <v>0</v>
      </c>
      <c r="AV59" s="156">
        <f t="shared" si="10"/>
        <v>0</v>
      </c>
      <c r="AW59" s="156">
        <f t="shared" si="11"/>
        <v>0</v>
      </c>
    </row>
    <row r="60" spans="2:49" ht="12.95" customHeight="1" x14ac:dyDescent="0.25">
      <c r="B60" s="5" t="s">
        <v>84</v>
      </c>
      <c r="C60" s="62" t="s">
        <v>71</v>
      </c>
      <c r="D60" s="63">
        <v>276</v>
      </c>
      <c r="E60" s="153"/>
      <c r="F60" s="145"/>
      <c r="G60" s="153"/>
      <c r="H60" s="145"/>
      <c r="I60" s="146"/>
      <c r="J60" s="147"/>
      <c r="K60" s="148"/>
      <c r="L60" s="149"/>
      <c r="M60" s="148"/>
      <c r="N60" s="149"/>
      <c r="O60" s="148"/>
      <c r="P60" s="149"/>
      <c r="Q60" s="145"/>
      <c r="R60" s="145"/>
      <c r="S60" s="153"/>
      <c r="T60" s="145"/>
      <c r="U60" s="146"/>
      <c r="V60" s="147"/>
      <c r="W60" s="153"/>
      <c r="X60" s="153"/>
      <c r="Y60" s="153"/>
      <c r="Z60" s="145"/>
      <c r="AA60" s="146"/>
      <c r="AB60" s="152"/>
      <c r="AC60" s="148"/>
      <c r="AD60" s="149"/>
      <c r="AE60" s="148"/>
      <c r="AF60" s="149"/>
      <c r="AG60" s="148"/>
      <c r="AH60" s="149"/>
      <c r="AI60" s="145"/>
      <c r="AJ60" s="153"/>
      <c r="AK60" s="153"/>
      <c r="AL60" s="145"/>
      <c r="AM60" s="146"/>
      <c r="AN60" s="152"/>
      <c r="AO60" s="143"/>
      <c r="AP60" s="83"/>
      <c r="AQ60" s="83"/>
      <c r="AR60" s="83" t="str">
        <f t="shared" si="6"/>
        <v>Error</v>
      </c>
      <c r="AS60" s="156">
        <f t="shared" si="7"/>
        <v>2000</v>
      </c>
      <c r="AT60" s="156">
        <f t="shared" si="8"/>
        <v>1000</v>
      </c>
      <c r="AU60" s="156">
        <f t="shared" si="9"/>
        <v>0</v>
      </c>
      <c r="AV60" s="156">
        <f t="shared" si="10"/>
        <v>0</v>
      </c>
      <c r="AW60" s="156">
        <f t="shared" si="11"/>
        <v>0</v>
      </c>
    </row>
    <row r="61" spans="2:49" ht="12.95" customHeight="1" x14ac:dyDescent="0.25">
      <c r="B61" s="5" t="s">
        <v>85</v>
      </c>
      <c r="C61" s="62" t="s">
        <v>71</v>
      </c>
      <c r="D61" s="63">
        <v>23</v>
      </c>
      <c r="E61" s="153"/>
      <c r="F61" s="145"/>
      <c r="G61" s="153"/>
      <c r="H61" s="145"/>
      <c r="I61" s="146"/>
      <c r="J61" s="147"/>
      <c r="K61" s="148"/>
      <c r="L61" s="149"/>
      <c r="M61" s="148"/>
      <c r="N61" s="149"/>
      <c r="O61" s="148"/>
      <c r="P61" s="149"/>
      <c r="Q61" s="145"/>
      <c r="R61" s="145"/>
      <c r="S61" s="153"/>
      <c r="T61" s="145"/>
      <c r="U61" s="146"/>
      <c r="V61" s="147"/>
      <c r="W61" s="153"/>
      <c r="X61" s="153"/>
      <c r="Y61" s="153"/>
      <c r="Z61" s="145"/>
      <c r="AA61" s="146"/>
      <c r="AB61" s="152"/>
      <c r="AC61" s="148"/>
      <c r="AD61" s="149"/>
      <c r="AE61" s="148"/>
      <c r="AF61" s="149"/>
      <c r="AG61" s="148"/>
      <c r="AH61" s="149"/>
      <c r="AI61" s="145"/>
      <c r="AJ61" s="153"/>
      <c r="AK61" s="153"/>
      <c r="AL61" s="145"/>
      <c r="AM61" s="146"/>
      <c r="AN61" s="152"/>
      <c r="AO61" s="143"/>
      <c r="AP61" s="83"/>
      <c r="AQ61" s="83"/>
      <c r="AR61" s="83" t="str">
        <f t="shared" si="6"/>
        <v>Error</v>
      </c>
      <c r="AS61" s="156">
        <f t="shared" si="7"/>
        <v>2000</v>
      </c>
      <c r="AT61" s="156">
        <f t="shared" si="8"/>
        <v>1000</v>
      </c>
      <c r="AU61" s="156">
        <f t="shared" si="9"/>
        <v>0</v>
      </c>
      <c r="AV61" s="156">
        <f t="shared" si="10"/>
        <v>0</v>
      </c>
      <c r="AW61" s="156">
        <f t="shared" si="11"/>
        <v>0</v>
      </c>
    </row>
    <row r="62" spans="2:49" ht="12.95" customHeight="1" x14ac:dyDescent="0.25">
      <c r="B62" s="5" t="s">
        <v>86</v>
      </c>
      <c r="C62" s="62" t="s">
        <v>71</v>
      </c>
      <c r="D62" s="63">
        <v>1</v>
      </c>
      <c r="E62" s="153"/>
      <c r="F62" s="145"/>
      <c r="G62" s="153"/>
      <c r="H62" s="145"/>
      <c r="I62" s="146"/>
      <c r="J62" s="147"/>
      <c r="K62" s="148"/>
      <c r="L62" s="149"/>
      <c r="M62" s="148"/>
      <c r="N62" s="149"/>
      <c r="O62" s="148"/>
      <c r="P62" s="149"/>
      <c r="Q62" s="145"/>
      <c r="R62" s="145"/>
      <c r="S62" s="153"/>
      <c r="T62" s="145"/>
      <c r="U62" s="146"/>
      <c r="V62" s="147"/>
      <c r="W62" s="153"/>
      <c r="X62" s="153"/>
      <c r="Y62" s="153"/>
      <c r="Z62" s="145"/>
      <c r="AA62" s="146"/>
      <c r="AB62" s="152"/>
      <c r="AC62" s="148"/>
      <c r="AD62" s="149"/>
      <c r="AE62" s="148"/>
      <c r="AF62" s="149"/>
      <c r="AG62" s="148"/>
      <c r="AH62" s="149"/>
      <c r="AI62" s="145"/>
      <c r="AJ62" s="153"/>
      <c r="AK62" s="153"/>
      <c r="AL62" s="145"/>
      <c r="AM62" s="146"/>
      <c r="AN62" s="152"/>
      <c r="AO62" s="143"/>
      <c r="AP62" s="83"/>
      <c r="AQ62" s="83"/>
      <c r="AR62" s="83" t="str">
        <f t="shared" si="6"/>
        <v>Error</v>
      </c>
      <c r="AS62" s="156">
        <f t="shared" si="7"/>
        <v>2000</v>
      </c>
      <c r="AT62" s="156">
        <f t="shared" si="8"/>
        <v>1000</v>
      </c>
      <c r="AU62" s="156">
        <f t="shared" si="9"/>
        <v>0</v>
      </c>
      <c r="AV62" s="156">
        <f t="shared" si="10"/>
        <v>0</v>
      </c>
      <c r="AW62" s="156">
        <f t="shared" si="11"/>
        <v>0</v>
      </c>
    </row>
    <row r="63" spans="2:49" ht="12.95" customHeight="1" x14ac:dyDescent="0.25">
      <c r="B63" s="5" t="s">
        <v>87</v>
      </c>
      <c r="C63" s="62" t="s">
        <v>71</v>
      </c>
      <c r="D63" s="63">
        <v>77</v>
      </c>
      <c r="E63" s="153"/>
      <c r="F63" s="145"/>
      <c r="G63" s="153"/>
      <c r="H63" s="145"/>
      <c r="I63" s="146"/>
      <c r="J63" s="147"/>
      <c r="K63" s="148"/>
      <c r="L63" s="149"/>
      <c r="M63" s="148"/>
      <c r="N63" s="149"/>
      <c r="O63" s="148"/>
      <c r="P63" s="149"/>
      <c r="Q63" s="145"/>
      <c r="R63" s="145"/>
      <c r="S63" s="153"/>
      <c r="T63" s="145"/>
      <c r="U63" s="146"/>
      <c r="V63" s="147"/>
      <c r="W63" s="153"/>
      <c r="X63" s="153"/>
      <c r="Y63" s="153"/>
      <c r="Z63" s="145"/>
      <c r="AA63" s="146"/>
      <c r="AB63" s="152"/>
      <c r="AC63" s="148"/>
      <c r="AD63" s="149"/>
      <c r="AE63" s="148"/>
      <c r="AF63" s="149"/>
      <c r="AG63" s="148"/>
      <c r="AH63" s="149"/>
      <c r="AI63" s="145"/>
      <c r="AJ63" s="153"/>
      <c r="AK63" s="153"/>
      <c r="AL63" s="145"/>
      <c r="AM63" s="146"/>
      <c r="AN63" s="152"/>
      <c r="AO63" s="143"/>
      <c r="AP63" s="83"/>
      <c r="AQ63" s="83"/>
      <c r="AR63" s="83" t="str">
        <f t="shared" si="6"/>
        <v>Error</v>
      </c>
      <c r="AS63" s="156">
        <f t="shared" si="7"/>
        <v>2000</v>
      </c>
      <c r="AT63" s="156">
        <f t="shared" si="8"/>
        <v>1000</v>
      </c>
      <c r="AU63" s="156">
        <f t="shared" si="9"/>
        <v>0</v>
      </c>
      <c r="AV63" s="156">
        <f t="shared" si="10"/>
        <v>0</v>
      </c>
      <c r="AW63" s="156">
        <f t="shared" si="11"/>
        <v>0</v>
      </c>
    </row>
    <row r="64" spans="2:49" ht="12.95" customHeight="1" x14ac:dyDescent="0.25">
      <c r="B64" s="5" t="s">
        <v>88</v>
      </c>
      <c r="C64" s="62" t="s">
        <v>71</v>
      </c>
      <c r="D64" s="63">
        <v>135</v>
      </c>
      <c r="E64" s="153"/>
      <c r="F64" s="145"/>
      <c r="G64" s="153"/>
      <c r="H64" s="145"/>
      <c r="I64" s="146"/>
      <c r="J64" s="147"/>
      <c r="K64" s="148"/>
      <c r="L64" s="149"/>
      <c r="M64" s="148"/>
      <c r="N64" s="149"/>
      <c r="O64" s="148"/>
      <c r="P64" s="149"/>
      <c r="Q64" s="145"/>
      <c r="R64" s="145"/>
      <c r="S64" s="153"/>
      <c r="T64" s="145"/>
      <c r="U64" s="146"/>
      <c r="V64" s="147"/>
      <c r="W64" s="153"/>
      <c r="X64" s="153"/>
      <c r="Y64" s="153"/>
      <c r="Z64" s="145"/>
      <c r="AA64" s="146"/>
      <c r="AB64" s="152"/>
      <c r="AC64" s="148"/>
      <c r="AD64" s="149"/>
      <c r="AE64" s="148"/>
      <c r="AF64" s="149"/>
      <c r="AG64" s="148"/>
      <c r="AH64" s="149"/>
      <c r="AI64" s="145"/>
      <c r="AJ64" s="153"/>
      <c r="AK64" s="153"/>
      <c r="AL64" s="145"/>
      <c r="AM64" s="146"/>
      <c r="AN64" s="152"/>
      <c r="AO64" s="143"/>
      <c r="AP64" s="83"/>
      <c r="AQ64" s="83"/>
      <c r="AR64" s="83" t="str">
        <f t="shared" si="6"/>
        <v>Error</v>
      </c>
      <c r="AS64" s="156">
        <f t="shared" si="7"/>
        <v>2000</v>
      </c>
      <c r="AT64" s="156">
        <f t="shared" si="8"/>
        <v>1000</v>
      </c>
      <c r="AU64" s="156">
        <f t="shared" si="9"/>
        <v>0</v>
      </c>
      <c r="AV64" s="156">
        <f t="shared" si="10"/>
        <v>0</v>
      </c>
      <c r="AW64" s="156">
        <f t="shared" si="11"/>
        <v>0</v>
      </c>
    </row>
    <row r="65" spans="2:49" ht="12.95" customHeight="1" x14ac:dyDescent="0.25">
      <c r="B65" s="5" t="s">
        <v>89</v>
      </c>
      <c r="C65" s="62" t="s">
        <v>71</v>
      </c>
      <c r="D65" s="63">
        <v>11</v>
      </c>
      <c r="E65" s="153"/>
      <c r="F65" s="145"/>
      <c r="G65" s="153"/>
      <c r="H65" s="145"/>
      <c r="I65" s="150"/>
      <c r="J65" s="147"/>
      <c r="K65" s="148"/>
      <c r="L65" s="149"/>
      <c r="M65" s="148"/>
      <c r="N65" s="149"/>
      <c r="O65" s="148"/>
      <c r="P65" s="149"/>
      <c r="Q65" s="145"/>
      <c r="R65" s="145"/>
      <c r="S65" s="153"/>
      <c r="T65" s="145"/>
      <c r="U65" s="150"/>
      <c r="V65" s="147"/>
      <c r="W65" s="153"/>
      <c r="X65" s="153"/>
      <c r="Y65" s="153"/>
      <c r="Z65" s="145"/>
      <c r="AA65" s="150"/>
      <c r="AB65" s="152"/>
      <c r="AC65" s="148"/>
      <c r="AD65" s="149"/>
      <c r="AE65" s="148"/>
      <c r="AF65" s="149"/>
      <c r="AG65" s="148"/>
      <c r="AH65" s="149"/>
      <c r="AI65" s="145"/>
      <c r="AJ65" s="153"/>
      <c r="AK65" s="153"/>
      <c r="AL65" s="145"/>
      <c r="AM65" s="150"/>
      <c r="AN65" s="152"/>
      <c r="AO65" s="143"/>
      <c r="AP65" s="83"/>
      <c r="AQ65" s="83"/>
      <c r="AR65" s="83" t="str">
        <f t="shared" si="6"/>
        <v>Error</v>
      </c>
      <c r="AS65" s="156">
        <f t="shared" si="7"/>
        <v>2000</v>
      </c>
      <c r="AT65" s="156">
        <f t="shared" si="8"/>
        <v>1000</v>
      </c>
      <c r="AU65" s="156">
        <f t="shared" si="9"/>
        <v>0</v>
      </c>
      <c r="AV65" s="156">
        <f t="shared" si="10"/>
        <v>0</v>
      </c>
      <c r="AW65" s="156">
        <f t="shared" si="11"/>
        <v>0</v>
      </c>
    </row>
    <row r="66" spans="2:49" ht="12.95" customHeight="1" x14ac:dyDescent="0.25">
      <c r="B66" s="5" t="s">
        <v>90</v>
      </c>
      <c r="C66" s="62" t="s">
        <v>71</v>
      </c>
      <c r="D66" s="63">
        <v>393</v>
      </c>
      <c r="E66" s="153"/>
      <c r="F66" s="145"/>
      <c r="G66" s="153"/>
      <c r="H66" s="145"/>
      <c r="I66" s="146"/>
      <c r="J66" s="147"/>
      <c r="K66" s="148"/>
      <c r="L66" s="149"/>
      <c r="M66" s="148"/>
      <c r="N66" s="149"/>
      <c r="O66" s="148"/>
      <c r="P66" s="149"/>
      <c r="Q66" s="145"/>
      <c r="R66" s="145"/>
      <c r="S66" s="153"/>
      <c r="T66" s="145"/>
      <c r="U66" s="146"/>
      <c r="V66" s="147"/>
      <c r="W66" s="153"/>
      <c r="X66" s="153"/>
      <c r="Y66" s="153"/>
      <c r="Z66" s="145"/>
      <c r="AA66" s="146"/>
      <c r="AB66" s="152"/>
      <c r="AC66" s="148"/>
      <c r="AD66" s="149"/>
      <c r="AE66" s="148"/>
      <c r="AF66" s="149"/>
      <c r="AG66" s="148"/>
      <c r="AH66" s="149"/>
      <c r="AI66" s="145"/>
      <c r="AJ66" s="153"/>
      <c r="AK66" s="153"/>
      <c r="AL66" s="145"/>
      <c r="AM66" s="146"/>
      <c r="AN66" s="152"/>
      <c r="AO66" s="143"/>
      <c r="AP66" s="83"/>
      <c r="AQ66" s="83"/>
      <c r="AR66" s="83" t="str">
        <f t="shared" si="6"/>
        <v>Error</v>
      </c>
      <c r="AS66" s="156">
        <f t="shared" si="7"/>
        <v>2000</v>
      </c>
      <c r="AT66" s="156">
        <f t="shared" si="8"/>
        <v>1000</v>
      </c>
      <c r="AU66" s="156">
        <f t="shared" si="9"/>
        <v>0</v>
      </c>
      <c r="AV66" s="156">
        <f t="shared" si="10"/>
        <v>0</v>
      </c>
      <c r="AW66" s="156">
        <f t="shared" si="11"/>
        <v>0</v>
      </c>
    </row>
    <row r="67" spans="2:49" ht="12.95" customHeight="1" x14ac:dyDescent="0.25">
      <c r="B67" s="5" t="s">
        <v>91</v>
      </c>
      <c r="C67" s="62" t="s">
        <v>71</v>
      </c>
      <c r="D67" s="63">
        <v>89</v>
      </c>
      <c r="E67" s="153"/>
      <c r="F67" s="145"/>
      <c r="G67" s="153"/>
      <c r="H67" s="145"/>
      <c r="I67" s="146"/>
      <c r="J67" s="147"/>
      <c r="K67" s="148"/>
      <c r="L67" s="149"/>
      <c r="M67" s="148"/>
      <c r="N67" s="149"/>
      <c r="O67" s="148"/>
      <c r="P67" s="149"/>
      <c r="Q67" s="145"/>
      <c r="R67" s="145"/>
      <c r="S67" s="153"/>
      <c r="T67" s="145"/>
      <c r="U67" s="146"/>
      <c r="V67" s="147"/>
      <c r="W67" s="153"/>
      <c r="X67" s="153"/>
      <c r="Y67" s="153"/>
      <c r="Z67" s="145"/>
      <c r="AA67" s="146"/>
      <c r="AB67" s="152"/>
      <c r="AC67" s="148"/>
      <c r="AD67" s="149"/>
      <c r="AE67" s="148"/>
      <c r="AF67" s="149"/>
      <c r="AG67" s="148"/>
      <c r="AH67" s="149"/>
      <c r="AI67" s="145"/>
      <c r="AJ67" s="153"/>
      <c r="AK67" s="153"/>
      <c r="AL67" s="145"/>
      <c r="AM67" s="146"/>
      <c r="AN67" s="152"/>
      <c r="AO67" s="143"/>
      <c r="AP67" s="83"/>
      <c r="AQ67" s="83"/>
      <c r="AR67" s="83" t="str">
        <f t="shared" si="6"/>
        <v>Error</v>
      </c>
      <c r="AS67" s="156">
        <f t="shared" si="7"/>
        <v>2000</v>
      </c>
      <c r="AT67" s="156">
        <f t="shared" si="8"/>
        <v>1000</v>
      </c>
      <c r="AU67" s="156">
        <f t="shared" si="9"/>
        <v>0</v>
      </c>
      <c r="AV67" s="156">
        <f t="shared" si="10"/>
        <v>0</v>
      </c>
      <c r="AW67" s="156">
        <f t="shared" si="11"/>
        <v>0</v>
      </c>
    </row>
    <row r="68" spans="2:49" ht="12.95" customHeight="1" x14ac:dyDescent="0.25">
      <c r="B68" s="5" t="s">
        <v>92</v>
      </c>
      <c r="C68" s="62" t="s">
        <v>71</v>
      </c>
      <c r="D68" s="63">
        <v>209</v>
      </c>
      <c r="E68" s="153"/>
      <c r="F68" s="145"/>
      <c r="G68" s="153"/>
      <c r="H68" s="145"/>
      <c r="I68" s="146"/>
      <c r="J68" s="147"/>
      <c r="K68" s="148"/>
      <c r="L68" s="149"/>
      <c r="M68" s="148"/>
      <c r="N68" s="149"/>
      <c r="O68" s="148"/>
      <c r="P68" s="149"/>
      <c r="Q68" s="145"/>
      <c r="R68" s="145"/>
      <c r="S68" s="153"/>
      <c r="T68" s="145"/>
      <c r="U68" s="146"/>
      <c r="V68" s="147"/>
      <c r="W68" s="153"/>
      <c r="X68" s="153"/>
      <c r="Y68" s="153"/>
      <c r="Z68" s="145"/>
      <c r="AA68" s="146"/>
      <c r="AB68" s="152"/>
      <c r="AC68" s="148"/>
      <c r="AD68" s="149"/>
      <c r="AE68" s="148"/>
      <c r="AF68" s="149"/>
      <c r="AG68" s="148"/>
      <c r="AH68" s="149"/>
      <c r="AI68" s="145"/>
      <c r="AJ68" s="153"/>
      <c r="AK68" s="153"/>
      <c r="AL68" s="145"/>
      <c r="AM68" s="146"/>
      <c r="AN68" s="152"/>
      <c r="AO68" s="143"/>
      <c r="AP68" s="83"/>
      <c r="AQ68" s="83"/>
      <c r="AR68" s="83" t="str">
        <f t="shared" ref="AR68:AR86" si="12">+IF(IF(AN68="",AC68,AN68)-IF(AB68="",Q68,AB68)&lt;1000,"Error","")</f>
        <v>Error</v>
      </c>
      <c r="AS68" s="156">
        <f t="shared" si="7"/>
        <v>2000</v>
      </c>
      <c r="AT68" s="156">
        <f t="shared" si="8"/>
        <v>1000</v>
      </c>
      <c r="AU68" s="156">
        <f t="shared" si="9"/>
        <v>0</v>
      </c>
      <c r="AV68" s="156">
        <f t="shared" si="10"/>
        <v>0</v>
      </c>
      <c r="AW68" s="156">
        <f t="shared" si="11"/>
        <v>0</v>
      </c>
    </row>
    <row r="69" spans="2:49" ht="12.95" customHeight="1" x14ac:dyDescent="0.25">
      <c r="B69" s="5" t="s">
        <v>93</v>
      </c>
      <c r="C69" s="62" t="s">
        <v>71</v>
      </c>
      <c r="D69" s="63">
        <v>295</v>
      </c>
      <c r="E69" s="153"/>
      <c r="F69" s="145"/>
      <c r="G69" s="153"/>
      <c r="H69" s="145"/>
      <c r="I69" s="146"/>
      <c r="J69" s="147"/>
      <c r="K69" s="148"/>
      <c r="L69" s="149"/>
      <c r="M69" s="148"/>
      <c r="N69" s="149"/>
      <c r="O69" s="148"/>
      <c r="P69" s="149"/>
      <c r="Q69" s="145"/>
      <c r="R69" s="145"/>
      <c r="S69" s="153"/>
      <c r="T69" s="145"/>
      <c r="U69" s="146"/>
      <c r="V69" s="147"/>
      <c r="W69" s="153"/>
      <c r="X69" s="153"/>
      <c r="Y69" s="153"/>
      <c r="Z69" s="145"/>
      <c r="AA69" s="146"/>
      <c r="AB69" s="152"/>
      <c r="AC69" s="148"/>
      <c r="AD69" s="149"/>
      <c r="AE69" s="148"/>
      <c r="AF69" s="149"/>
      <c r="AG69" s="148"/>
      <c r="AH69" s="149"/>
      <c r="AI69" s="145"/>
      <c r="AJ69" s="153"/>
      <c r="AK69" s="153"/>
      <c r="AL69" s="145"/>
      <c r="AM69" s="146"/>
      <c r="AN69" s="152"/>
      <c r="AO69" s="143"/>
      <c r="AP69" s="83"/>
      <c r="AQ69" s="83"/>
      <c r="AR69" s="83" t="str">
        <f t="shared" si="12"/>
        <v>Error</v>
      </c>
      <c r="AS69" s="156">
        <f t="shared" ref="AS69:AS100" si="13">IFERROR(IF(AV69&lt;=AU69,(AU69-AV69)+2000,0),0)</f>
        <v>2000</v>
      </c>
      <c r="AT69" s="156">
        <f t="shared" ref="AT69:AT100" si="14">IFERROR(IF(AW69&lt;=AV69,(AV69-AW69)+1000,0),0)</f>
        <v>1000</v>
      </c>
      <c r="AU69" s="156">
        <f t="shared" ref="AU69:AU100" si="15">IF(P69&lt;&gt;"",P69,O69)</f>
        <v>0</v>
      </c>
      <c r="AV69" s="156">
        <f t="shared" ref="AV69:AV100" si="16">IF(AB69&lt;&gt;"",AB69,AA69)</f>
        <v>0</v>
      </c>
      <c r="AW69" s="156">
        <f t="shared" ref="AW69:AW100" si="17">IF(AN69&lt;&gt;"",AN69,AM69)</f>
        <v>0</v>
      </c>
    </row>
    <row r="70" spans="2:49" ht="12.95" customHeight="1" x14ac:dyDescent="0.25">
      <c r="B70" s="5" t="s">
        <v>94</v>
      </c>
      <c r="C70" s="62" t="s">
        <v>71</v>
      </c>
      <c r="D70" s="63">
        <v>126</v>
      </c>
      <c r="E70" s="153"/>
      <c r="F70" s="145"/>
      <c r="G70" s="153"/>
      <c r="H70" s="145"/>
      <c r="I70" s="146"/>
      <c r="J70" s="147"/>
      <c r="K70" s="148"/>
      <c r="L70" s="149"/>
      <c r="M70" s="148"/>
      <c r="N70" s="149"/>
      <c r="O70" s="148"/>
      <c r="P70" s="149"/>
      <c r="Q70" s="145"/>
      <c r="R70" s="145"/>
      <c r="S70" s="153"/>
      <c r="T70" s="145"/>
      <c r="U70" s="146"/>
      <c r="V70" s="147"/>
      <c r="W70" s="153"/>
      <c r="X70" s="153"/>
      <c r="Y70" s="153"/>
      <c r="Z70" s="145"/>
      <c r="AA70" s="146"/>
      <c r="AB70" s="152"/>
      <c r="AC70" s="148"/>
      <c r="AD70" s="149"/>
      <c r="AE70" s="148"/>
      <c r="AF70" s="149"/>
      <c r="AG70" s="148"/>
      <c r="AH70" s="149"/>
      <c r="AI70" s="145"/>
      <c r="AJ70" s="153"/>
      <c r="AK70" s="153"/>
      <c r="AL70" s="145"/>
      <c r="AM70" s="146"/>
      <c r="AN70" s="152"/>
      <c r="AO70" s="143"/>
      <c r="AP70" s="83"/>
      <c r="AQ70" s="83"/>
      <c r="AR70" s="83" t="str">
        <f t="shared" si="12"/>
        <v>Error</v>
      </c>
      <c r="AS70" s="156">
        <f t="shared" si="13"/>
        <v>2000</v>
      </c>
      <c r="AT70" s="156">
        <f t="shared" si="14"/>
        <v>1000</v>
      </c>
      <c r="AU70" s="156">
        <f t="shared" si="15"/>
        <v>0</v>
      </c>
      <c r="AV70" s="156">
        <f t="shared" si="16"/>
        <v>0</v>
      </c>
      <c r="AW70" s="156">
        <f t="shared" si="17"/>
        <v>0</v>
      </c>
    </row>
    <row r="71" spans="2:49" ht="12.95" customHeight="1" x14ac:dyDescent="0.25">
      <c r="B71" s="5" t="s">
        <v>95</v>
      </c>
      <c r="C71" s="62" t="s">
        <v>71</v>
      </c>
      <c r="D71" s="63">
        <v>6</v>
      </c>
      <c r="E71" s="153"/>
      <c r="F71" s="145"/>
      <c r="G71" s="153"/>
      <c r="H71" s="145"/>
      <c r="I71" s="150"/>
      <c r="J71" s="147"/>
      <c r="K71" s="148"/>
      <c r="L71" s="149"/>
      <c r="M71" s="148"/>
      <c r="N71" s="149"/>
      <c r="O71" s="148"/>
      <c r="P71" s="149"/>
      <c r="Q71" s="145"/>
      <c r="R71" s="145"/>
      <c r="S71" s="153"/>
      <c r="T71" s="145"/>
      <c r="U71" s="150"/>
      <c r="V71" s="147"/>
      <c r="W71" s="153"/>
      <c r="X71" s="153"/>
      <c r="Y71" s="153"/>
      <c r="Z71" s="145"/>
      <c r="AA71" s="150"/>
      <c r="AB71" s="152"/>
      <c r="AC71" s="148"/>
      <c r="AD71" s="149"/>
      <c r="AE71" s="148"/>
      <c r="AF71" s="149"/>
      <c r="AG71" s="148"/>
      <c r="AH71" s="149"/>
      <c r="AI71" s="145"/>
      <c r="AJ71" s="153"/>
      <c r="AK71" s="153"/>
      <c r="AL71" s="145"/>
      <c r="AM71" s="150"/>
      <c r="AN71" s="152"/>
      <c r="AO71" s="143"/>
      <c r="AP71" s="83"/>
      <c r="AQ71" s="83"/>
      <c r="AR71" s="83" t="str">
        <f t="shared" si="12"/>
        <v>Error</v>
      </c>
      <c r="AS71" s="156">
        <f t="shared" si="13"/>
        <v>2000</v>
      </c>
      <c r="AT71" s="156">
        <f t="shared" si="14"/>
        <v>1000</v>
      </c>
      <c r="AU71" s="156">
        <f t="shared" si="15"/>
        <v>0</v>
      </c>
      <c r="AV71" s="156">
        <f t="shared" si="16"/>
        <v>0</v>
      </c>
      <c r="AW71" s="156">
        <f t="shared" si="17"/>
        <v>0</v>
      </c>
    </row>
    <row r="72" spans="2:49" ht="12.95" customHeight="1" x14ac:dyDescent="0.25">
      <c r="B72" s="5" t="s">
        <v>96</v>
      </c>
      <c r="C72" s="62" t="s">
        <v>71</v>
      </c>
      <c r="D72" s="63">
        <v>83</v>
      </c>
      <c r="E72" s="153"/>
      <c r="F72" s="145"/>
      <c r="G72" s="153"/>
      <c r="H72" s="145"/>
      <c r="I72" s="146"/>
      <c r="J72" s="147"/>
      <c r="K72" s="148"/>
      <c r="L72" s="149"/>
      <c r="M72" s="148"/>
      <c r="N72" s="149"/>
      <c r="O72" s="148"/>
      <c r="P72" s="149"/>
      <c r="Q72" s="145"/>
      <c r="R72" s="145"/>
      <c r="S72" s="153"/>
      <c r="T72" s="145"/>
      <c r="U72" s="146"/>
      <c r="V72" s="147"/>
      <c r="W72" s="153"/>
      <c r="X72" s="153"/>
      <c r="Y72" s="153"/>
      <c r="Z72" s="145"/>
      <c r="AA72" s="146"/>
      <c r="AB72" s="152"/>
      <c r="AC72" s="148"/>
      <c r="AD72" s="149"/>
      <c r="AE72" s="148"/>
      <c r="AF72" s="149"/>
      <c r="AG72" s="148"/>
      <c r="AH72" s="149"/>
      <c r="AI72" s="145"/>
      <c r="AJ72" s="153"/>
      <c r="AK72" s="153"/>
      <c r="AL72" s="145"/>
      <c r="AM72" s="146"/>
      <c r="AN72" s="152"/>
      <c r="AO72" s="143"/>
      <c r="AP72" s="83"/>
      <c r="AQ72" s="83"/>
      <c r="AR72" s="83" t="str">
        <f t="shared" si="12"/>
        <v>Error</v>
      </c>
      <c r="AS72" s="156">
        <f t="shared" si="13"/>
        <v>2000</v>
      </c>
      <c r="AT72" s="156">
        <f t="shared" si="14"/>
        <v>1000</v>
      </c>
      <c r="AU72" s="156">
        <f t="shared" si="15"/>
        <v>0</v>
      </c>
      <c r="AV72" s="156">
        <f t="shared" si="16"/>
        <v>0</v>
      </c>
      <c r="AW72" s="156">
        <f t="shared" si="17"/>
        <v>0</v>
      </c>
    </row>
    <row r="73" spans="2:49" ht="12.95" customHeight="1" x14ac:dyDescent="0.25">
      <c r="B73" s="5" t="s">
        <v>97</v>
      </c>
      <c r="C73" s="62" t="s">
        <v>71</v>
      </c>
      <c r="D73" s="63">
        <v>310</v>
      </c>
      <c r="E73" s="153"/>
      <c r="F73" s="145"/>
      <c r="G73" s="153"/>
      <c r="H73" s="145"/>
      <c r="I73" s="150"/>
      <c r="J73" s="147"/>
      <c r="K73" s="148"/>
      <c r="L73" s="149"/>
      <c r="M73" s="148"/>
      <c r="N73" s="149"/>
      <c r="O73" s="148"/>
      <c r="P73" s="149"/>
      <c r="Q73" s="145"/>
      <c r="R73" s="145"/>
      <c r="S73" s="153"/>
      <c r="T73" s="145"/>
      <c r="U73" s="150"/>
      <c r="V73" s="147"/>
      <c r="W73" s="153"/>
      <c r="X73" s="153"/>
      <c r="Y73" s="153"/>
      <c r="Z73" s="145"/>
      <c r="AA73" s="150"/>
      <c r="AB73" s="152"/>
      <c r="AC73" s="148"/>
      <c r="AD73" s="149"/>
      <c r="AE73" s="148"/>
      <c r="AF73" s="149"/>
      <c r="AG73" s="148"/>
      <c r="AH73" s="149"/>
      <c r="AI73" s="145"/>
      <c r="AJ73" s="153"/>
      <c r="AK73" s="153"/>
      <c r="AL73" s="145"/>
      <c r="AM73" s="150"/>
      <c r="AN73" s="152"/>
      <c r="AO73" s="143"/>
      <c r="AP73" s="83"/>
      <c r="AQ73" s="83"/>
      <c r="AR73" s="83" t="str">
        <f t="shared" si="12"/>
        <v>Error</v>
      </c>
      <c r="AS73" s="156">
        <f t="shared" si="13"/>
        <v>2000</v>
      </c>
      <c r="AT73" s="156">
        <f t="shared" si="14"/>
        <v>1000</v>
      </c>
      <c r="AU73" s="156">
        <f t="shared" si="15"/>
        <v>0</v>
      </c>
      <c r="AV73" s="156">
        <f t="shared" si="16"/>
        <v>0</v>
      </c>
      <c r="AW73" s="156">
        <f t="shared" si="17"/>
        <v>0</v>
      </c>
    </row>
    <row r="74" spans="2:49" ht="12.95" customHeight="1" x14ac:dyDescent="0.25">
      <c r="B74" s="5" t="s">
        <v>98</v>
      </c>
      <c r="C74" s="62" t="s">
        <v>71</v>
      </c>
      <c r="D74" s="63">
        <v>173</v>
      </c>
      <c r="E74" s="153"/>
      <c r="F74" s="145"/>
      <c r="G74" s="153"/>
      <c r="H74" s="145"/>
      <c r="I74" s="146"/>
      <c r="J74" s="147"/>
      <c r="K74" s="148"/>
      <c r="L74" s="149"/>
      <c r="M74" s="148"/>
      <c r="N74" s="149"/>
      <c r="O74" s="148"/>
      <c r="P74" s="149"/>
      <c r="Q74" s="145"/>
      <c r="R74" s="145"/>
      <c r="S74" s="153"/>
      <c r="T74" s="145"/>
      <c r="U74" s="146"/>
      <c r="V74" s="147"/>
      <c r="W74" s="153"/>
      <c r="X74" s="153"/>
      <c r="Y74" s="153"/>
      <c r="Z74" s="145"/>
      <c r="AA74" s="146"/>
      <c r="AB74" s="152"/>
      <c r="AC74" s="148"/>
      <c r="AD74" s="149"/>
      <c r="AE74" s="148"/>
      <c r="AF74" s="149"/>
      <c r="AG74" s="148"/>
      <c r="AH74" s="149"/>
      <c r="AI74" s="145"/>
      <c r="AJ74" s="153"/>
      <c r="AK74" s="153"/>
      <c r="AL74" s="145"/>
      <c r="AM74" s="146"/>
      <c r="AN74" s="152"/>
      <c r="AO74" s="143"/>
      <c r="AP74" s="83"/>
      <c r="AQ74" s="83"/>
      <c r="AR74" s="83" t="str">
        <f t="shared" si="12"/>
        <v>Error</v>
      </c>
      <c r="AS74" s="156">
        <f t="shared" si="13"/>
        <v>2000</v>
      </c>
      <c r="AT74" s="156">
        <f t="shared" si="14"/>
        <v>1000</v>
      </c>
      <c r="AU74" s="156">
        <f t="shared" si="15"/>
        <v>0</v>
      </c>
      <c r="AV74" s="156">
        <f t="shared" si="16"/>
        <v>0</v>
      </c>
      <c r="AW74" s="156">
        <f t="shared" si="17"/>
        <v>0</v>
      </c>
    </row>
    <row r="75" spans="2:49" ht="12.95" customHeight="1" x14ac:dyDescent="0.25">
      <c r="B75" s="5" t="s">
        <v>99</v>
      </c>
      <c r="C75" s="62" t="s">
        <v>71</v>
      </c>
      <c r="D75" s="63">
        <v>249</v>
      </c>
      <c r="E75" s="153"/>
      <c r="F75" s="145"/>
      <c r="G75" s="153"/>
      <c r="H75" s="145"/>
      <c r="I75" s="146"/>
      <c r="J75" s="147"/>
      <c r="K75" s="148"/>
      <c r="L75" s="149"/>
      <c r="M75" s="148"/>
      <c r="N75" s="149"/>
      <c r="O75" s="148"/>
      <c r="P75" s="149"/>
      <c r="Q75" s="145"/>
      <c r="R75" s="145"/>
      <c r="S75" s="153"/>
      <c r="T75" s="145"/>
      <c r="U75" s="146"/>
      <c r="V75" s="147"/>
      <c r="W75" s="153"/>
      <c r="X75" s="153"/>
      <c r="Y75" s="153"/>
      <c r="Z75" s="145"/>
      <c r="AA75" s="146"/>
      <c r="AB75" s="152"/>
      <c r="AC75" s="148"/>
      <c r="AD75" s="149"/>
      <c r="AE75" s="148"/>
      <c r="AF75" s="149"/>
      <c r="AG75" s="148"/>
      <c r="AH75" s="149"/>
      <c r="AI75" s="145"/>
      <c r="AJ75" s="153"/>
      <c r="AK75" s="153"/>
      <c r="AL75" s="145"/>
      <c r="AM75" s="146"/>
      <c r="AN75" s="152"/>
      <c r="AO75" s="143"/>
      <c r="AP75" s="83"/>
      <c r="AQ75" s="83"/>
      <c r="AR75" s="83" t="str">
        <f t="shared" si="12"/>
        <v>Error</v>
      </c>
      <c r="AS75" s="156">
        <f t="shared" si="13"/>
        <v>2000</v>
      </c>
      <c r="AT75" s="156">
        <f t="shared" si="14"/>
        <v>1000</v>
      </c>
      <c r="AU75" s="156">
        <f t="shared" si="15"/>
        <v>0</v>
      </c>
      <c r="AV75" s="156">
        <f t="shared" si="16"/>
        <v>0</v>
      </c>
      <c r="AW75" s="156">
        <f t="shared" si="17"/>
        <v>0</v>
      </c>
    </row>
    <row r="76" spans="2:49" ht="12.95" customHeight="1" x14ac:dyDescent="0.25">
      <c r="B76" s="5" t="s">
        <v>100</v>
      </c>
      <c r="C76" s="62" t="s">
        <v>71</v>
      </c>
      <c r="D76" s="63">
        <v>76</v>
      </c>
      <c r="E76" s="153"/>
      <c r="F76" s="145"/>
      <c r="G76" s="153"/>
      <c r="H76" s="145"/>
      <c r="I76" s="146"/>
      <c r="J76" s="147"/>
      <c r="K76" s="148"/>
      <c r="L76" s="149"/>
      <c r="M76" s="148"/>
      <c r="N76" s="149"/>
      <c r="O76" s="148"/>
      <c r="P76" s="149"/>
      <c r="Q76" s="145"/>
      <c r="R76" s="145"/>
      <c r="S76" s="153"/>
      <c r="T76" s="145"/>
      <c r="U76" s="146"/>
      <c r="V76" s="147"/>
      <c r="W76" s="153"/>
      <c r="X76" s="153"/>
      <c r="Y76" s="153"/>
      <c r="Z76" s="145"/>
      <c r="AA76" s="146"/>
      <c r="AB76" s="152"/>
      <c r="AC76" s="148"/>
      <c r="AD76" s="149"/>
      <c r="AE76" s="148"/>
      <c r="AF76" s="149"/>
      <c r="AG76" s="148"/>
      <c r="AH76" s="149"/>
      <c r="AI76" s="145"/>
      <c r="AJ76" s="153"/>
      <c r="AK76" s="153"/>
      <c r="AL76" s="145"/>
      <c r="AM76" s="146"/>
      <c r="AN76" s="152"/>
      <c r="AO76" s="143"/>
      <c r="AP76" s="83"/>
      <c r="AQ76" s="83"/>
      <c r="AR76" s="83" t="str">
        <f t="shared" si="12"/>
        <v>Error</v>
      </c>
      <c r="AS76" s="156">
        <f t="shared" si="13"/>
        <v>2000</v>
      </c>
      <c r="AT76" s="156">
        <f t="shared" si="14"/>
        <v>1000</v>
      </c>
      <c r="AU76" s="156">
        <f t="shared" si="15"/>
        <v>0</v>
      </c>
      <c r="AV76" s="156">
        <f t="shared" si="16"/>
        <v>0</v>
      </c>
      <c r="AW76" s="156">
        <f t="shared" si="17"/>
        <v>0</v>
      </c>
    </row>
    <row r="77" spans="2:49" ht="12.95" customHeight="1" x14ac:dyDescent="0.25">
      <c r="B77" s="5" t="s">
        <v>101</v>
      </c>
      <c r="C77" s="62" t="s">
        <v>71</v>
      </c>
      <c r="D77" s="63">
        <v>278</v>
      </c>
      <c r="E77" s="153"/>
      <c r="F77" s="145"/>
      <c r="G77" s="153"/>
      <c r="H77" s="145"/>
      <c r="I77" s="146"/>
      <c r="J77" s="147"/>
      <c r="K77" s="148"/>
      <c r="L77" s="149"/>
      <c r="M77" s="148"/>
      <c r="N77" s="149"/>
      <c r="O77" s="148"/>
      <c r="P77" s="149"/>
      <c r="Q77" s="145"/>
      <c r="R77" s="145"/>
      <c r="S77" s="153"/>
      <c r="T77" s="145"/>
      <c r="U77" s="146"/>
      <c r="V77" s="147"/>
      <c r="W77" s="153"/>
      <c r="X77" s="153"/>
      <c r="Y77" s="153"/>
      <c r="Z77" s="145"/>
      <c r="AA77" s="146"/>
      <c r="AB77" s="152"/>
      <c r="AC77" s="148"/>
      <c r="AD77" s="149"/>
      <c r="AE77" s="148"/>
      <c r="AF77" s="149"/>
      <c r="AG77" s="148"/>
      <c r="AH77" s="149"/>
      <c r="AI77" s="145"/>
      <c r="AJ77" s="153"/>
      <c r="AK77" s="153"/>
      <c r="AL77" s="145"/>
      <c r="AM77" s="146"/>
      <c r="AN77" s="152"/>
      <c r="AO77" s="143"/>
      <c r="AP77" s="83"/>
      <c r="AQ77" s="83"/>
      <c r="AR77" s="83" t="str">
        <f t="shared" si="12"/>
        <v>Error</v>
      </c>
      <c r="AS77" s="156">
        <f t="shared" si="13"/>
        <v>2000</v>
      </c>
      <c r="AT77" s="156">
        <f t="shared" si="14"/>
        <v>1000</v>
      </c>
      <c r="AU77" s="156">
        <f t="shared" si="15"/>
        <v>0</v>
      </c>
      <c r="AV77" s="156">
        <f t="shared" si="16"/>
        <v>0</v>
      </c>
      <c r="AW77" s="156">
        <f t="shared" si="17"/>
        <v>0</v>
      </c>
    </row>
    <row r="78" spans="2:49" ht="12.95" customHeight="1" x14ac:dyDescent="0.25">
      <c r="B78" s="5" t="s">
        <v>102</v>
      </c>
      <c r="C78" s="62" t="s">
        <v>71</v>
      </c>
      <c r="D78" s="63">
        <v>81</v>
      </c>
      <c r="E78" s="153"/>
      <c r="F78" s="145"/>
      <c r="G78" s="153"/>
      <c r="H78" s="145"/>
      <c r="I78" s="146"/>
      <c r="J78" s="147"/>
      <c r="K78" s="148"/>
      <c r="L78" s="149"/>
      <c r="M78" s="148"/>
      <c r="N78" s="149"/>
      <c r="O78" s="148"/>
      <c r="P78" s="149"/>
      <c r="Q78" s="145"/>
      <c r="R78" s="145"/>
      <c r="S78" s="153"/>
      <c r="T78" s="145"/>
      <c r="U78" s="146"/>
      <c r="V78" s="147"/>
      <c r="W78" s="153"/>
      <c r="X78" s="153"/>
      <c r="Y78" s="153"/>
      <c r="Z78" s="145"/>
      <c r="AA78" s="146"/>
      <c r="AB78" s="152"/>
      <c r="AC78" s="148"/>
      <c r="AD78" s="149"/>
      <c r="AE78" s="148"/>
      <c r="AF78" s="149"/>
      <c r="AG78" s="148"/>
      <c r="AH78" s="149"/>
      <c r="AI78" s="145"/>
      <c r="AJ78" s="153"/>
      <c r="AK78" s="153"/>
      <c r="AL78" s="145"/>
      <c r="AM78" s="146"/>
      <c r="AN78" s="152"/>
      <c r="AO78" s="143"/>
      <c r="AP78" s="83"/>
      <c r="AQ78" s="83"/>
      <c r="AR78" s="83" t="str">
        <f t="shared" si="12"/>
        <v>Error</v>
      </c>
      <c r="AS78" s="156">
        <f t="shared" si="13"/>
        <v>2000</v>
      </c>
      <c r="AT78" s="156">
        <f t="shared" si="14"/>
        <v>1000</v>
      </c>
      <c r="AU78" s="156">
        <f t="shared" si="15"/>
        <v>0</v>
      </c>
      <c r="AV78" s="156">
        <f t="shared" si="16"/>
        <v>0</v>
      </c>
      <c r="AW78" s="156">
        <f t="shared" si="17"/>
        <v>0</v>
      </c>
    </row>
    <row r="79" spans="2:49" ht="12.95" customHeight="1" x14ac:dyDescent="0.25">
      <c r="B79" s="5" t="s">
        <v>103</v>
      </c>
      <c r="C79" s="62" t="s">
        <v>71</v>
      </c>
      <c r="D79" s="63">
        <v>30</v>
      </c>
      <c r="E79" s="153"/>
      <c r="F79" s="145"/>
      <c r="G79" s="153"/>
      <c r="H79" s="145"/>
      <c r="I79" s="146"/>
      <c r="J79" s="147"/>
      <c r="K79" s="148"/>
      <c r="L79" s="149"/>
      <c r="M79" s="148"/>
      <c r="N79" s="149"/>
      <c r="O79" s="148"/>
      <c r="P79" s="149"/>
      <c r="Q79" s="145"/>
      <c r="R79" s="145"/>
      <c r="S79" s="153"/>
      <c r="T79" s="145"/>
      <c r="U79" s="146"/>
      <c r="V79" s="147"/>
      <c r="W79" s="153"/>
      <c r="X79" s="153"/>
      <c r="Y79" s="153"/>
      <c r="Z79" s="145"/>
      <c r="AA79" s="146"/>
      <c r="AB79" s="152"/>
      <c r="AC79" s="148"/>
      <c r="AD79" s="149"/>
      <c r="AE79" s="148"/>
      <c r="AF79" s="149"/>
      <c r="AG79" s="148"/>
      <c r="AH79" s="149"/>
      <c r="AI79" s="145"/>
      <c r="AJ79" s="153"/>
      <c r="AK79" s="153"/>
      <c r="AL79" s="145"/>
      <c r="AM79" s="146"/>
      <c r="AN79" s="152"/>
      <c r="AO79" s="143"/>
      <c r="AP79" s="83"/>
      <c r="AQ79" s="83"/>
      <c r="AR79" s="83" t="str">
        <f t="shared" si="12"/>
        <v>Error</v>
      </c>
      <c r="AS79" s="156">
        <f t="shared" si="13"/>
        <v>2000</v>
      </c>
      <c r="AT79" s="156">
        <f t="shared" si="14"/>
        <v>1000</v>
      </c>
      <c r="AU79" s="156">
        <f t="shared" si="15"/>
        <v>0</v>
      </c>
      <c r="AV79" s="156">
        <f t="shared" si="16"/>
        <v>0</v>
      </c>
      <c r="AW79" s="156">
        <f t="shared" si="17"/>
        <v>0</v>
      </c>
    </row>
    <row r="80" spans="2:49" ht="12.95" customHeight="1" x14ac:dyDescent="0.25">
      <c r="B80" s="5" t="s">
        <v>104</v>
      </c>
      <c r="C80" s="62" t="s">
        <v>41</v>
      </c>
      <c r="D80" s="63">
        <v>349</v>
      </c>
      <c r="E80" s="153"/>
      <c r="F80" s="145"/>
      <c r="G80" s="153"/>
      <c r="H80" s="145"/>
      <c r="I80" s="146"/>
      <c r="J80" s="147"/>
      <c r="K80" s="148"/>
      <c r="L80" s="149"/>
      <c r="M80" s="148"/>
      <c r="N80" s="149"/>
      <c r="O80" s="148"/>
      <c r="P80" s="149"/>
      <c r="Q80" s="145"/>
      <c r="R80" s="145"/>
      <c r="S80" s="153"/>
      <c r="T80" s="145"/>
      <c r="U80" s="146"/>
      <c r="V80" s="147"/>
      <c r="W80" s="153"/>
      <c r="X80" s="153"/>
      <c r="Y80" s="153"/>
      <c r="Z80" s="145"/>
      <c r="AA80" s="146"/>
      <c r="AB80" s="152"/>
      <c r="AC80" s="148"/>
      <c r="AD80" s="149"/>
      <c r="AE80" s="148"/>
      <c r="AF80" s="149"/>
      <c r="AG80" s="148"/>
      <c r="AH80" s="149"/>
      <c r="AI80" s="145"/>
      <c r="AJ80" s="153"/>
      <c r="AK80" s="153"/>
      <c r="AL80" s="145"/>
      <c r="AM80" s="146"/>
      <c r="AN80" s="152"/>
      <c r="AO80" s="142"/>
      <c r="AP80" s="83"/>
      <c r="AQ80" s="83"/>
      <c r="AR80" s="83" t="str">
        <f t="shared" si="12"/>
        <v>Error</v>
      </c>
      <c r="AS80" s="156">
        <f t="shared" si="13"/>
        <v>2000</v>
      </c>
      <c r="AT80" s="156">
        <f t="shared" si="14"/>
        <v>1000</v>
      </c>
      <c r="AU80" s="156">
        <f t="shared" si="15"/>
        <v>0</v>
      </c>
      <c r="AV80" s="156">
        <f t="shared" si="16"/>
        <v>0</v>
      </c>
      <c r="AW80" s="156">
        <f t="shared" si="17"/>
        <v>0</v>
      </c>
    </row>
    <row r="81" spans="2:49" ht="12.95" customHeight="1" x14ac:dyDescent="0.25">
      <c r="B81" s="5" t="s">
        <v>105</v>
      </c>
      <c r="C81" s="62" t="s">
        <v>71</v>
      </c>
      <c r="D81" s="63">
        <v>54</v>
      </c>
      <c r="E81" s="153"/>
      <c r="F81" s="145"/>
      <c r="G81" s="153"/>
      <c r="H81" s="145"/>
      <c r="I81" s="146"/>
      <c r="J81" s="147"/>
      <c r="K81" s="148"/>
      <c r="L81" s="149"/>
      <c r="M81" s="148"/>
      <c r="N81" s="149"/>
      <c r="O81" s="148"/>
      <c r="P81" s="149"/>
      <c r="Q81" s="145"/>
      <c r="R81" s="145"/>
      <c r="S81" s="153"/>
      <c r="T81" s="145"/>
      <c r="U81" s="146"/>
      <c r="V81" s="147"/>
      <c r="W81" s="153"/>
      <c r="X81" s="153"/>
      <c r="Y81" s="153"/>
      <c r="Z81" s="145"/>
      <c r="AA81" s="146"/>
      <c r="AB81" s="152"/>
      <c r="AC81" s="148"/>
      <c r="AD81" s="149"/>
      <c r="AE81" s="148"/>
      <c r="AF81" s="149"/>
      <c r="AG81" s="148"/>
      <c r="AH81" s="149"/>
      <c r="AI81" s="145"/>
      <c r="AJ81" s="153"/>
      <c r="AK81" s="153"/>
      <c r="AL81" s="145"/>
      <c r="AM81" s="146"/>
      <c r="AN81" s="152"/>
      <c r="AO81" s="143"/>
      <c r="AP81" s="83"/>
      <c r="AQ81" s="83"/>
      <c r="AR81" s="83" t="str">
        <f t="shared" si="12"/>
        <v>Error</v>
      </c>
      <c r="AS81" s="156">
        <f t="shared" si="13"/>
        <v>2000</v>
      </c>
      <c r="AT81" s="156">
        <f t="shared" si="14"/>
        <v>1000</v>
      </c>
      <c r="AU81" s="156">
        <f t="shared" si="15"/>
        <v>0</v>
      </c>
      <c r="AV81" s="156">
        <f t="shared" si="16"/>
        <v>0</v>
      </c>
      <c r="AW81" s="156">
        <f t="shared" si="17"/>
        <v>0</v>
      </c>
    </row>
    <row r="82" spans="2:49" ht="12.95" customHeight="1" x14ac:dyDescent="0.25">
      <c r="B82" s="5" t="s">
        <v>106</v>
      </c>
      <c r="C82" s="62" t="s">
        <v>71</v>
      </c>
      <c r="D82" s="63">
        <v>371</v>
      </c>
      <c r="E82" s="153"/>
      <c r="F82" s="145"/>
      <c r="G82" s="153"/>
      <c r="H82" s="145"/>
      <c r="I82" s="146"/>
      <c r="J82" s="147"/>
      <c r="K82" s="148"/>
      <c r="L82" s="149"/>
      <c r="M82" s="148"/>
      <c r="N82" s="149"/>
      <c r="O82" s="148"/>
      <c r="P82" s="149"/>
      <c r="Q82" s="145"/>
      <c r="R82" s="145"/>
      <c r="S82" s="153"/>
      <c r="T82" s="145"/>
      <c r="U82" s="146"/>
      <c r="V82" s="147"/>
      <c r="W82" s="153"/>
      <c r="X82" s="153"/>
      <c r="Y82" s="153"/>
      <c r="Z82" s="145"/>
      <c r="AA82" s="146"/>
      <c r="AB82" s="152"/>
      <c r="AC82" s="148"/>
      <c r="AD82" s="149"/>
      <c r="AE82" s="148"/>
      <c r="AF82" s="149"/>
      <c r="AG82" s="148"/>
      <c r="AH82" s="149"/>
      <c r="AI82" s="145"/>
      <c r="AJ82" s="153"/>
      <c r="AK82" s="153"/>
      <c r="AL82" s="145"/>
      <c r="AM82" s="146"/>
      <c r="AN82" s="152"/>
      <c r="AO82" s="143"/>
      <c r="AP82" s="83"/>
      <c r="AQ82" s="83"/>
      <c r="AR82" s="83" t="str">
        <f t="shared" si="12"/>
        <v>Error</v>
      </c>
      <c r="AS82" s="156">
        <f t="shared" si="13"/>
        <v>2000</v>
      </c>
      <c r="AT82" s="156">
        <f t="shared" si="14"/>
        <v>1000</v>
      </c>
      <c r="AU82" s="156">
        <f t="shared" si="15"/>
        <v>0</v>
      </c>
      <c r="AV82" s="156">
        <f t="shared" si="16"/>
        <v>0</v>
      </c>
      <c r="AW82" s="156">
        <f t="shared" si="17"/>
        <v>0</v>
      </c>
    </row>
    <row r="83" spans="2:49" ht="12.95" customHeight="1" x14ac:dyDescent="0.25">
      <c r="B83" s="5" t="s">
        <v>107</v>
      </c>
      <c r="C83" s="62" t="s">
        <v>71</v>
      </c>
      <c r="D83" s="63">
        <v>106</v>
      </c>
      <c r="E83" s="153"/>
      <c r="F83" s="145"/>
      <c r="G83" s="153"/>
      <c r="H83" s="145"/>
      <c r="I83" s="146"/>
      <c r="J83" s="147"/>
      <c r="K83" s="148"/>
      <c r="L83" s="149"/>
      <c r="M83" s="148"/>
      <c r="N83" s="149"/>
      <c r="O83" s="148"/>
      <c r="P83" s="151"/>
      <c r="Q83" s="145"/>
      <c r="R83" s="145"/>
      <c r="S83" s="153"/>
      <c r="T83" s="145"/>
      <c r="U83" s="146"/>
      <c r="V83" s="147"/>
      <c r="W83" s="153"/>
      <c r="X83" s="153"/>
      <c r="Y83" s="153"/>
      <c r="Z83" s="145"/>
      <c r="AA83" s="146"/>
      <c r="AB83" s="152"/>
      <c r="AC83" s="148"/>
      <c r="AD83" s="149"/>
      <c r="AE83" s="148"/>
      <c r="AF83" s="149"/>
      <c r="AG83" s="148"/>
      <c r="AH83" s="149"/>
      <c r="AI83" s="145"/>
      <c r="AJ83" s="153"/>
      <c r="AK83" s="153"/>
      <c r="AL83" s="145"/>
      <c r="AM83" s="146"/>
      <c r="AN83" s="152"/>
      <c r="AO83" s="143"/>
      <c r="AP83" s="83"/>
      <c r="AQ83" s="83"/>
      <c r="AR83" s="83" t="str">
        <f t="shared" si="12"/>
        <v>Error</v>
      </c>
      <c r="AS83" s="156">
        <f t="shared" si="13"/>
        <v>2000</v>
      </c>
      <c r="AT83" s="156">
        <f t="shared" si="14"/>
        <v>1000</v>
      </c>
      <c r="AU83" s="156">
        <f t="shared" si="15"/>
        <v>0</v>
      </c>
      <c r="AV83" s="156">
        <f t="shared" si="16"/>
        <v>0</v>
      </c>
      <c r="AW83" s="156">
        <f t="shared" si="17"/>
        <v>0</v>
      </c>
    </row>
    <row r="84" spans="2:49" ht="12.95" customHeight="1" x14ac:dyDescent="0.25">
      <c r="B84" s="5" t="s">
        <v>108</v>
      </c>
      <c r="C84" s="62" t="s">
        <v>71</v>
      </c>
      <c r="D84" s="63">
        <v>35</v>
      </c>
      <c r="E84" s="153"/>
      <c r="F84" s="145"/>
      <c r="G84" s="153"/>
      <c r="H84" s="145"/>
      <c r="I84" s="146"/>
      <c r="J84" s="147"/>
      <c r="K84" s="148"/>
      <c r="L84" s="149"/>
      <c r="M84" s="148"/>
      <c r="N84" s="149"/>
      <c r="O84" s="148"/>
      <c r="P84" s="149"/>
      <c r="Q84" s="145"/>
      <c r="R84" s="145"/>
      <c r="S84" s="153"/>
      <c r="T84" s="145"/>
      <c r="U84" s="146"/>
      <c r="V84" s="147"/>
      <c r="W84" s="153"/>
      <c r="X84" s="153"/>
      <c r="Y84" s="153"/>
      <c r="Z84" s="145"/>
      <c r="AA84" s="146"/>
      <c r="AB84" s="152"/>
      <c r="AC84" s="148"/>
      <c r="AD84" s="149"/>
      <c r="AE84" s="148"/>
      <c r="AF84" s="149"/>
      <c r="AG84" s="148"/>
      <c r="AH84" s="149"/>
      <c r="AI84" s="145"/>
      <c r="AJ84" s="153"/>
      <c r="AK84" s="153"/>
      <c r="AL84" s="145"/>
      <c r="AM84" s="146"/>
      <c r="AN84" s="152"/>
      <c r="AO84" s="143"/>
      <c r="AP84" s="83"/>
      <c r="AQ84" s="83"/>
      <c r="AR84" s="83" t="str">
        <f t="shared" si="12"/>
        <v>Error</v>
      </c>
      <c r="AS84" s="156">
        <f t="shared" si="13"/>
        <v>2000</v>
      </c>
      <c r="AT84" s="156">
        <f t="shared" si="14"/>
        <v>1000</v>
      </c>
      <c r="AU84" s="156">
        <f t="shared" si="15"/>
        <v>0</v>
      </c>
      <c r="AV84" s="156">
        <f t="shared" si="16"/>
        <v>0</v>
      </c>
      <c r="AW84" s="156">
        <f t="shared" si="17"/>
        <v>0</v>
      </c>
    </row>
    <row r="85" spans="2:49" ht="12.95" customHeight="1" x14ac:dyDescent="0.25">
      <c r="B85" s="5" t="s">
        <v>109</v>
      </c>
      <c r="C85" s="62" t="s">
        <v>71</v>
      </c>
      <c r="D85" s="63">
        <v>44</v>
      </c>
      <c r="E85" s="153"/>
      <c r="F85" s="145"/>
      <c r="G85" s="153"/>
      <c r="H85" s="145"/>
      <c r="I85" s="146"/>
      <c r="J85" s="147"/>
      <c r="K85" s="148"/>
      <c r="L85" s="149"/>
      <c r="M85" s="148"/>
      <c r="N85" s="149"/>
      <c r="O85" s="148"/>
      <c r="P85" s="149"/>
      <c r="Q85" s="145"/>
      <c r="R85" s="145"/>
      <c r="S85" s="153"/>
      <c r="T85" s="145"/>
      <c r="U85" s="146"/>
      <c r="V85" s="147"/>
      <c r="W85" s="153"/>
      <c r="X85" s="153"/>
      <c r="Y85" s="153"/>
      <c r="Z85" s="145"/>
      <c r="AA85" s="146"/>
      <c r="AB85" s="152"/>
      <c r="AC85" s="148"/>
      <c r="AD85" s="149"/>
      <c r="AE85" s="148"/>
      <c r="AF85" s="149"/>
      <c r="AG85" s="148"/>
      <c r="AH85" s="149"/>
      <c r="AI85" s="145"/>
      <c r="AJ85" s="153"/>
      <c r="AK85" s="153"/>
      <c r="AL85" s="145"/>
      <c r="AM85" s="146"/>
      <c r="AN85" s="152"/>
      <c r="AO85" s="143"/>
      <c r="AP85" s="83"/>
      <c r="AQ85" s="83"/>
      <c r="AR85" s="83" t="str">
        <f t="shared" si="12"/>
        <v>Error</v>
      </c>
      <c r="AS85" s="156">
        <f t="shared" si="13"/>
        <v>2000</v>
      </c>
      <c r="AT85" s="156">
        <f t="shared" si="14"/>
        <v>1000</v>
      </c>
      <c r="AU85" s="156">
        <f t="shared" si="15"/>
        <v>0</v>
      </c>
      <c r="AV85" s="156">
        <f t="shared" si="16"/>
        <v>0</v>
      </c>
      <c r="AW85" s="156">
        <f t="shared" si="17"/>
        <v>0</v>
      </c>
    </row>
    <row r="86" spans="2:49" ht="12.95" customHeight="1" x14ac:dyDescent="0.25">
      <c r="B86" s="5" t="s">
        <v>110</v>
      </c>
      <c r="C86" s="62" t="s">
        <v>71</v>
      </c>
      <c r="D86" s="63">
        <v>38</v>
      </c>
      <c r="E86" s="153"/>
      <c r="F86" s="145"/>
      <c r="G86" s="153"/>
      <c r="H86" s="145"/>
      <c r="I86" s="146"/>
      <c r="J86" s="147"/>
      <c r="K86" s="148"/>
      <c r="L86" s="149"/>
      <c r="M86" s="148"/>
      <c r="N86" s="149"/>
      <c r="O86" s="148"/>
      <c r="P86" s="149"/>
      <c r="Q86" s="145"/>
      <c r="R86" s="145"/>
      <c r="S86" s="153"/>
      <c r="T86" s="145"/>
      <c r="U86" s="146"/>
      <c r="V86" s="147"/>
      <c r="W86" s="153"/>
      <c r="X86" s="153"/>
      <c r="Y86" s="153"/>
      <c r="Z86" s="145"/>
      <c r="AA86" s="146"/>
      <c r="AB86" s="152"/>
      <c r="AC86" s="148"/>
      <c r="AD86" s="149"/>
      <c r="AE86" s="148"/>
      <c r="AF86" s="149"/>
      <c r="AG86" s="148"/>
      <c r="AH86" s="149"/>
      <c r="AI86" s="145"/>
      <c r="AJ86" s="153"/>
      <c r="AK86" s="153"/>
      <c r="AL86" s="145"/>
      <c r="AM86" s="146"/>
      <c r="AN86" s="152"/>
      <c r="AO86" s="143"/>
      <c r="AP86" s="83"/>
      <c r="AQ86" s="83"/>
      <c r="AR86" s="83" t="str">
        <f t="shared" si="12"/>
        <v>Error</v>
      </c>
      <c r="AS86" s="156">
        <f t="shared" si="13"/>
        <v>2000</v>
      </c>
      <c r="AT86" s="156">
        <f t="shared" si="14"/>
        <v>1000</v>
      </c>
      <c r="AU86" s="156">
        <f t="shared" si="15"/>
        <v>0</v>
      </c>
      <c r="AV86" s="156">
        <f t="shared" si="16"/>
        <v>0</v>
      </c>
      <c r="AW86" s="156">
        <f t="shared" si="17"/>
        <v>0</v>
      </c>
    </row>
    <row r="87" spans="2:49" ht="12.95" customHeight="1" x14ac:dyDescent="0.25">
      <c r="B87" s="5" t="s">
        <v>111</v>
      </c>
      <c r="C87" s="62" t="s">
        <v>71</v>
      </c>
      <c r="D87" s="63">
        <v>139</v>
      </c>
      <c r="E87" s="153"/>
      <c r="F87" s="145"/>
      <c r="G87" s="153"/>
      <c r="H87" s="145"/>
      <c r="I87" s="146"/>
      <c r="J87" s="147"/>
      <c r="K87" s="148"/>
      <c r="L87" s="149"/>
      <c r="M87" s="148"/>
      <c r="N87" s="149"/>
      <c r="O87" s="148"/>
      <c r="P87" s="149"/>
      <c r="Q87" s="145"/>
      <c r="R87" s="145"/>
      <c r="S87" s="153"/>
      <c r="T87" s="145"/>
      <c r="U87" s="146"/>
      <c r="V87" s="147"/>
      <c r="W87" s="153"/>
      <c r="X87" s="153"/>
      <c r="Y87" s="153"/>
      <c r="Z87" s="145"/>
      <c r="AA87" s="146"/>
      <c r="AB87" s="152"/>
      <c r="AC87" s="148"/>
      <c r="AD87" s="149"/>
      <c r="AE87" s="148"/>
      <c r="AF87" s="149"/>
      <c r="AG87" s="148"/>
      <c r="AH87" s="149"/>
      <c r="AI87" s="145"/>
      <c r="AJ87" s="153"/>
      <c r="AK87" s="153"/>
      <c r="AL87" s="145"/>
      <c r="AM87" s="146"/>
      <c r="AN87" s="152"/>
      <c r="AO87" s="143"/>
      <c r="AP87" s="83"/>
      <c r="AQ87" s="83"/>
      <c r="AR87" s="83"/>
      <c r="AS87" s="156">
        <f t="shared" si="13"/>
        <v>2000</v>
      </c>
      <c r="AT87" s="156">
        <f t="shared" si="14"/>
        <v>1000</v>
      </c>
      <c r="AU87" s="156">
        <f t="shared" si="15"/>
        <v>0</v>
      </c>
      <c r="AV87" s="156">
        <f t="shared" si="16"/>
        <v>0</v>
      </c>
      <c r="AW87" s="156">
        <f t="shared" si="17"/>
        <v>0</v>
      </c>
    </row>
    <row r="88" spans="2:49" ht="12.95" customHeight="1" x14ac:dyDescent="0.25">
      <c r="B88" s="5" t="s">
        <v>112</v>
      </c>
      <c r="C88" s="62" t="s">
        <v>71</v>
      </c>
      <c r="D88" s="63">
        <v>237</v>
      </c>
      <c r="E88" s="153"/>
      <c r="F88" s="145"/>
      <c r="G88" s="153"/>
      <c r="H88" s="145"/>
      <c r="I88" s="146"/>
      <c r="J88" s="147"/>
      <c r="K88" s="148"/>
      <c r="L88" s="149"/>
      <c r="M88" s="148"/>
      <c r="N88" s="149"/>
      <c r="O88" s="148"/>
      <c r="P88" s="151"/>
      <c r="Q88" s="145"/>
      <c r="R88" s="145"/>
      <c r="S88" s="153"/>
      <c r="T88" s="145"/>
      <c r="U88" s="146"/>
      <c r="V88" s="147"/>
      <c r="W88" s="153"/>
      <c r="X88" s="153"/>
      <c r="Y88" s="153"/>
      <c r="Z88" s="145"/>
      <c r="AA88" s="146"/>
      <c r="AB88" s="152"/>
      <c r="AC88" s="148"/>
      <c r="AD88" s="149"/>
      <c r="AE88" s="148"/>
      <c r="AF88" s="149"/>
      <c r="AG88" s="148"/>
      <c r="AH88" s="149"/>
      <c r="AI88" s="145"/>
      <c r="AJ88" s="153"/>
      <c r="AK88" s="153"/>
      <c r="AL88" s="145"/>
      <c r="AM88" s="146"/>
      <c r="AN88" s="152"/>
      <c r="AO88" s="143"/>
      <c r="AP88" s="83"/>
      <c r="AQ88" s="83"/>
      <c r="AR88" s="83"/>
      <c r="AS88" s="156">
        <f t="shared" si="13"/>
        <v>2000</v>
      </c>
      <c r="AT88" s="156">
        <f t="shared" si="14"/>
        <v>1000</v>
      </c>
      <c r="AU88" s="156">
        <f t="shared" si="15"/>
        <v>0</v>
      </c>
      <c r="AV88" s="156">
        <f t="shared" si="16"/>
        <v>0</v>
      </c>
      <c r="AW88" s="156">
        <f t="shared" si="17"/>
        <v>0</v>
      </c>
    </row>
    <row r="89" spans="2:49" ht="12.95" customHeight="1" x14ac:dyDescent="0.25">
      <c r="B89" s="5" t="s">
        <v>113</v>
      </c>
      <c r="C89" s="62" t="s">
        <v>71</v>
      </c>
      <c r="D89" s="63">
        <v>216</v>
      </c>
      <c r="E89" s="153"/>
      <c r="F89" s="145"/>
      <c r="G89" s="153"/>
      <c r="H89" s="145"/>
      <c r="I89" s="146"/>
      <c r="J89" s="147"/>
      <c r="K89" s="148"/>
      <c r="L89" s="149"/>
      <c r="M89" s="148"/>
      <c r="N89" s="149"/>
      <c r="O89" s="148"/>
      <c r="P89" s="149"/>
      <c r="Q89" s="145"/>
      <c r="R89" s="145"/>
      <c r="S89" s="153"/>
      <c r="T89" s="145"/>
      <c r="U89" s="146"/>
      <c r="V89" s="147"/>
      <c r="W89" s="153"/>
      <c r="X89" s="153"/>
      <c r="Y89" s="153"/>
      <c r="Z89" s="145"/>
      <c r="AA89" s="146"/>
      <c r="AB89" s="152"/>
      <c r="AC89" s="148"/>
      <c r="AD89" s="149"/>
      <c r="AE89" s="148"/>
      <c r="AF89" s="149"/>
      <c r="AG89" s="148"/>
      <c r="AH89" s="149"/>
      <c r="AI89" s="145"/>
      <c r="AJ89" s="153"/>
      <c r="AK89" s="153"/>
      <c r="AL89" s="145"/>
      <c r="AM89" s="146"/>
      <c r="AN89" s="152"/>
      <c r="AO89" s="143"/>
      <c r="AP89" s="83"/>
      <c r="AQ89" s="83"/>
      <c r="AR89" s="83" t="str">
        <f>+IF(IF(AN89="",AC89,AN89)-IF(AB89="",Q89,AB89)&lt;1000,"Error","")</f>
        <v>Error</v>
      </c>
      <c r="AS89" s="156">
        <f t="shared" si="13"/>
        <v>2000</v>
      </c>
      <c r="AT89" s="156">
        <f t="shared" si="14"/>
        <v>1000</v>
      </c>
      <c r="AU89" s="156">
        <f t="shared" si="15"/>
        <v>0</v>
      </c>
      <c r="AV89" s="156">
        <f t="shared" si="16"/>
        <v>0</v>
      </c>
      <c r="AW89" s="156">
        <f t="shared" si="17"/>
        <v>0</v>
      </c>
    </row>
    <row r="90" spans="2:49" ht="12.95" customHeight="1" x14ac:dyDescent="0.25">
      <c r="B90" s="5" t="s">
        <v>114</v>
      </c>
      <c r="C90" s="62" t="s">
        <v>71</v>
      </c>
      <c r="D90" s="63">
        <v>67</v>
      </c>
      <c r="E90" s="153"/>
      <c r="F90" s="145"/>
      <c r="G90" s="153"/>
      <c r="H90" s="145"/>
      <c r="I90" s="146"/>
      <c r="J90" s="147"/>
      <c r="K90" s="148"/>
      <c r="L90" s="149"/>
      <c r="M90" s="148"/>
      <c r="N90" s="149"/>
      <c r="O90" s="148"/>
      <c r="P90" s="149"/>
      <c r="Q90" s="145"/>
      <c r="R90" s="145"/>
      <c r="S90" s="153"/>
      <c r="T90" s="145"/>
      <c r="U90" s="146"/>
      <c r="V90" s="147"/>
      <c r="W90" s="153"/>
      <c r="X90" s="153"/>
      <c r="Y90" s="153"/>
      <c r="Z90" s="145"/>
      <c r="AA90" s="146"/>
      <c r="AB90" s="152"/>
      <c r="AC90" s="148"/>
      <c r="AD90" s="149"/>
      <c r="AE90" s="148"/>
      <c r="AF90" s="149"/>
      <c r="AG90" s="148"/>
      <c r="AH90" s="149"/>
      <c r="AI90" s="145"/>
      <c r="AJ90" s="153"/>
      <c r="AK90" s="153"/>
      <c r="AL90" s="145"/>
      <c r="AM90" s="146"/>
      <c r="AN90" s="152"/>
      <c r="AO90" s="143"/>
      <c r="AP90" s="83"/>
      <c r="AQ90" s="83"/>
      <c r="AR90" s="83" t="str">
        <f>+IF(IF(AN90="",AC90,AN90)-IF(AB90="",Q90,AB90)&lt;1000,"Error","")</f>
        <v>Error</v>
      </c>
      <c r="AS90" s="156">
        <f t="shared" si="13"/>
        <v>2000</v>
      </c>
      <c r="AT90" s="156">
        <f t="shared" si="14"/>
        <v>1000</v>
      </c>
      <c r="AU90" s="156">
        <f t="shared" si="15"/>
        <v>0</v>
      </c>
      <c r="AV90" s="156">
        <f t="shared" si="16"/>
        <v>0</v>
      </c>
      <c r="AW90" s="156">
        <f t="shared" si="17"/>
        <v>0</v>
      </c>
    </row>
    <row r="91" spans="2:49" ht="12.95" customHeight="1" x14ac:dyDescent="0.25">
      <c r="B91" s="5" t="s">
        <v>115</v>
      </c>
      <c r="C91" s="62" t="s">
        <v>71</v>
      </c>
      <c r="D91" s="63">
        <v>40</v>
      </c>
      <c r="E91" s="153"/>
      <c r="F91" s="145"/>
      <c r="G91" s="153"/>
      <c r="H91" s="145"/>
      <c r="I91" s="146"/>
      <c r="J91" s="147"/>
      <c r="K91" s="148"/>
      <c r="L91" s="149"/>
      <c r="M91" s="148"/>
      <c r="N91" s="149"/>
      <c r="O91" s="148"/>
      <c r="P91" s="149"/>
      <c r="Q91" s="145"/>
      <c r="R91" s="145"/>
      <c r="S91" s="153"/>
      <c r="T91" s="145"/>
      <c r="U91" s="146"/>
      <c r="V91" s="147"/>
      <c r="W91" s="153"/>
      <c r="X91" s="153"/>
      <c r="Y91" s="153"/>
      <c r="Z91" s="145"/>
      <c r="AA91" s="146"/>
      <c r="AB91" s="152"/>
      <c r="AC91" s="148"/>
      <c r="AD91" s="149"/>
      <c r="AE91" s="148"/>
      <c r="AF91" s="149"/>
      <c r="AG91" s="148"/>
      <c r="AH91" s="149"/>
      <c r="AI91" s="145"/>
      <c r="AJ91" s="153"/>
      <c r="AK91" s="153"/>
      <c r="AL91" s="145"/>
      <c r="AM91" s="146"/>
      <c r="AN91" s="152"/>
      <c r="AO91" s="143"/>
      <c r="AP91" s="83"/>
      <c r="AQ91" s="83"/>
      <c r="AR91" s="83" t="str">
        <f>+IF(IF(AN91="",AC91,AN91)-IF(AB91="",Q91,AB91)&lt;1000,"Error","")</f>
        <v>Error</v>
      </c>
      <c r="AS91" s="156">
        <f t="shared" si="13"/>
        <v>2000</v>
      </c>
      <c r="AT91" s="156">
        <f t="shared" si="14"/>
        <v>1000</v>
      </c>
      <c r="AU91" s="156">
        <f t="shared" si="15"/>
        <v>0</v>
      </c>
      <c r="AV91" s="156">
        <f t="shared" si="16"/>
        <v>0</v>
      </c>
      <c r="AW91" s="156">
        <f t="shared" si="17"/>
        <v>0</v>
      </c>
    </row>
    <row r="92" spans="2:49" ht="12.95" customHeight="1" x14ac:dyDescent="0.25">
      <c r="B92" s="5" t="s">
        <v>116</v>
      </c>
      <c r="C92" s="62" t="s">
        <v>71</v>
      </c>
      <c r="D92" s="63">
        <v>180</v>
      </c>
      <c r="E92" s="153"/>
      <c r="F92" s="145"/>
      <c r="G92" s="153"/>
      <c r="H92" s="145"/>
      <c r="I92" s="146"/>
      <c r="J92" s="147"/>
      <c r="K92" s="148"/>
      <c r="L92" s="149"/>
      <c r="M92" s="148"/>
      <c r="N92" s="149"/>
      <c r="O92" s="148"/>
      <c r="P92" s="149"/>
      <c r="Q92" s="145"/>
      <c r="R92" s="145"/>
      <c r="S92" s="153"/>
      <c r="T92" s="145"/>
      <c r="U92" s="146"/>
      <c r="V92" s="147"/>
      <c r="W92" s="153"/>
      <c r="X92" s="153"/>
      <c r="Y92" s="153"/>
      <c r="Z92" s="145"/>
      <c r="AA92" s="146"/>
      <c r="AB92" s="152"/>
      <c r="AC92" s="148"/>
      <c r="AD92" s="149"/>
      <c r="AE92" s="148"/>
      <c r="AF92" s="149"/>
      <c r="AG92" s="148"/>
      <c r="AH92" s="149"/>
      <c r="AI92" s="145"/>
      <c r="AJ92" s="153"/>
      <c r="AK92" s="153"/>
      <c r="AL92" s="145"/>
      <c r="AM92" s="146"/>
      <c r="AN92" s="152"/>
      <c r="AO92" s="143"/>
      <c r="AP92" s="83"/>
      <c r="AQ92" s="83"/>
      <c r="AR92" s="83"/>
      <c r="AS92" s="156">
        <f t="shared" si="13"/>
        <v>2000</v>
      </c>
      <c r="AT92" s="156">
        <f t="shared" si="14"/>
        <v>1000</v>
      </c>
      <c r="AU92" s="156">
        <f t="shared" si="15"/>
        <v>0</v>
      </c>
      <c r="AV92" s="156">
        <f t="shared" si="16"/>
        <v>0</v>
      </c>
      <c r="AW92" s="156">
        <f t="shared" si="17"/>
        <v>0</v>
      </c>
    </row>
    <row r="93" spans="2:49" ht="12.95" customHeight="1" x14ac:dyDescent="0.25">
      <c r="B93" s="5" t="s">
        <v>117</v>
      </c>
      <c r="C93" s="62" t="s">
        <v>71</v>
      </c>
      <c r="D93" s="63">
        <v>161</v>
      </c>
      <c r="E93" s="153"/>
      <c r="F93" s="145"/>
      <c r="G93" s="153"/>
      <c r="H93" s="145"/>
      <c r="I93" s="146"/>
      <c r="J93" s="147"/>
      <c r="K93" s="148"/>
      <c r="L93" s="149"/>
      <c r="M93" s="148"/>
      <c r="N93" s="149"/>
      <c r="O93" s="148"/>
      <c r="P93" s="149"/>
      <c r="Q93" s="145"/>
      <c r="R93" s="145"/>
      <c r="S93" s="153"/>
      <c r="T93" s="145"/>
      <c r="U93" s="146"/>
      <c r="V93" s="147"/>
      <c r="W93" s="153"/>
      <c r="X93" s="153"/>
      <c r="Y93" s="153"/>
      <c r="Z93" s="145"/>
      <c r="AA93" s="146"/>
      <c r="AB93" s="152"/>
      <c r="AC93" s="148"/>
      <c r="AD93" s="149"/>
      <c r="AE93" s="148"/>
      <c r="AF93" s="149"/>
      <c r="AG93" s="148"/>
      <c r="AH93" s="149"/>
      <c r="AI93" s="145"/>
      <c r="AJ93" s="153"/>
      <c r="AK93" s="153"/>
      <c r="AL93" s="145"/>
      <c r="AM93" s="146"/>
      <c r="AN93" s="152"/>
      <c r="AO93" s="143"/>
      <c r="AP93" s="83"/>
      <c r="AQ93" s="83"/>
      <c r="AR93" s="83" t="str">
        <f>+IF(IF(AN93="",AC93,AN93)-IF(AB93="",Q93,AB93)&lt;1000,"Error","")</f>
        <v>Error</v>
      </c>
      <c r="AS93" s="156">
        <f t="shared" si="13"/>
        <v>2000</v>
      </c>
      <c r="AT93" s="156">
        <f t="shared" si="14"/>
        <v>1000</v>
      </c>
      <c r="AU93" s="156">
        <f t="shared" si="15"/>
        <v>0</v>
      </c>
      <c r="AV93" s="156">
        <f t="shared" si="16"/>
        <v>0</v>
      </c>
      <c r="AW93" s="156">
        <f t="shared" si="17"/>
        <v>0</v>
      </c>
    </row>
    <row r="94" spans="2:49" ht="12.95" customHeight="1" x14ac:dyDescent="0.25">
      <c r="B94" s="5" t="s">
        <v>118</v>
      </c>
      <c r="C94" s="62" t="s">
        <v>71</v>
      </c>
      <c r="D94" s="63">
        <v>122</v>
      </c>
      <c r="E94" s="153"/>
      <c r="F94" s="145"/>
      <c r="G94" s="153"/>
      <c r="H94" s="145"/>
      <c r="I94" s="146"/>
      <c r="J94" s="147"/>
      <c r="K94" s="148"/>
      <c r="L94" s="149"/>
      <c r="M94" s="148"/>
      <c r="N94" s="149"/>
      <c r="O94" s="148"/>
      <c r="P94" s="149"/>
      <c r="Q94" s="145"/>
      <c r="R94" s="145"/>
      <c r="S94" s="153"/>
      <c r="T94" s="145"/>
      <c r="U94" s="146"/>
      <c r="V94" s="147"/>
      <c r="W94" s="153"/>
      <c r="X94" s="153"/>
      <c r="Y94" s="153"/>
      <c r="Z94" s="145"/>
      <c r="AA94" s="146"/>
      <c r="AB94" s="152"/>
      <c r="AC94" s="148"/>
      <c r="AD94" s="149"/>
      <c r="AE94" s="148"/>
      <c r="AF94" s="149"/>
      <c r="AG94" s="148"/>
      <c r="AH94" s="149"/>
      <c r="AI94" s="145"/>
      <c r="AJ94" s="153"/>
      <c r="AK94" s="153"/>
      <c r="AL94" s="145"/>
      <c r="AM94" s="146"/>
      <c r="AN94" s="152"/>
      <c r="AO94" s="143"/>
      <c r="AP94" s="83"/>
      <c r="AQ94" s="83"/>
      <c r="AR94" s="83" t="str">
        <f>+IF(IF(AN94="",AC94,AN94)-IF(AB94="",Q94,AB94)&lt;1000,"Error","")</f>
        <v>Error</v>
      </c>
      <c r="AS94" s="156">
        <f t="shared" si="13"/>
        <v>2000</v>
      </c>
      <c r="AT94" s="156">
        <f t="shared" si="14"/>
        <v>1000</v>
      </c>
      <c r="AU94" s="156">
        <f t="shared" si="15"/>
        <v>0</v>
      </c>
      <c r="AV94" s="156">
        <f t="shared" si="16"/>
        <v>0</v>
      </c>
      <c r="AW94" s="156">
        <f t="shared" si="17"/>
        <v>0</v>
      </c>
    </row>
    <row r="95" spans="2:49" ht="12.95" customHeight="1" x14ac:dyDescent="0.25">
      <c r="B95" s="5" t="s">
        <v>119</v>
      </c>
      <c r="C95" s="62" t="s">
        <v>71</v>
      </c>
      <c r="D95" s="63">
        <v>246</v>
      </c>
      <c r="E95" s="153"/>
      <c r="F95" s="145"/>
      <c r="G95" s="153"/>
      <c r="H95" s="145"/>
      <c r="I95" s="146"/>
      <c r="J95" s="147"/>
      <c r="K95" s="148"/>
      <c r="L95" s="149"/>
      <c r="M95" s="148"/>
      <c r="N95" s="149"/>
      <c r="O95" s="148"/>
      <c r="P95" s="149"/>
      <c r="Q95" s="145"/>
      <c r="R95" s="145"/>
      <c r="S95" s="153"/>
      <c r="T95" s="145"/>
      <c r="U95" s="146"/>
      <c r="V95" s="147"/>
      <c r="W95" s="153"/>
      <c r="X95" s="153"/>
      <c r="Y95" s="153"/>
      <c r="Z95" s="145"/>
      <c r="AA95" s="146"/>
      <c r="AB95" s="152"/>
      <c r="AC95" s="148"/>
      <c r="AD95" s="149"/>
      <c r="AE95" s="148"/>
      <c r="AF95" s="149"/>
      <c r="AG95" s="148"/>
      <c r="AH95" s="149"/>
      <c r="AI95" s="145"/>
      <c r="AJ95" s="153"/>
      <c r="AK95" s="153"/>
      <c r="AL95" s="145"/>
      <c r="AM95" s="146"/>
      <c r="AN95" s="152"/>
      <c r="AO95" s="143"/>
      <c r="AP95" s="83"/>
      <c r="AQ95" s="83"/>
      <c r="AR95" s="83"/>
      <c r="AS95" s="156">
        <f t="shared" si="13"/>
        <v>2000</v>
      </c>
      <c r="AT95" s="156">
        <f t="shared" si="14"/>
        <v>1000</v>
      </c>
      <c r="AU95" s="156">
        <f t="shared" si="15"/>
        <v>0</v>
      </c>
      <c r="AV95" s="156">
        <f t="shared" si="16"/>
        <v>0</v>
      </c>
      <c r="AW95" s="156">
        <f t="shared" si="17"/>
        <v>0</v>
      </c>
    </row>
    <row r="96" spans="2:49" ht="12.95" customHeight="1" x14ac:dyDescent="0.25">
      <c r="B96" s="5" t="s">
        <v>120</v>
      </c>
      <c r="C96" s="62" t="s">
        <v>71</v>
      </c>
      <c r="D96" s="63">
        <v>263</v>
      </c>
      <c r="E96" s="153"/>
      <c r="F96" s="145"/>
      <c r="G96" s="153"/>
      <c r="H96" s="145"/>
      <c r="I96" s="146"/>
      <c r="J96" s="147"/>
      <c r="K96" s="148"/>
      <c r="L96" s="149"/>
      <c r="M96" s="148"/>
      <c r="N96" s="149"/>
      <c r="O96" s="148"/>
      <c r="P96" s="149"/>
      <c r="Q96" s="145"/>
      <c r="R96" s="145"/>
      <c r="S96" s="153"/>
      <c r="T96" s="145"/>
      <c r="U96" s="146"/>
      <c r="V96" s="147"/>
      <c r="W96" s="153"/>
      <c r="X96" s="153"/>
      <c r="Y96" s="153"/>
      <c r="Z96" s="145"/>
      <c r="AA96" s="146"/>
      <c r="AB96" s="152"/>
      <c r="AC96" s="148"/>
      <c r="AD96" s="149"/>
      <c r="AE96" s="148"/>
      <c r="AF96" s="149"/>
      <c r="AG96" s="148"/>
      <c r="AH96" s="149"/>
      <c r="AI96" s="145"/>
      <c r="AJ96" s="153"/>
      <c r="AK96" s="153"/>
      <c r="AL96" s="145"/>
      <c r="AM96" s="146"/>
      <c r="AN96" s="152"/>
      <c r="AO96" s="143"/>
      <c r="AP96" s="83"/>
      <c r="AQ96" s="83"/>
      <c r="AR96" s="83" t="str">
        <f>+IF(IF(AN96="",AC96,AN96)-IF(AB96="",Q96,AB96)&lt;1000,"Error","")</f>
        <v>Error</v>
      </c>
      <c r="AS96" s="156">
        <f t="shared" si="13"/>
        <v>2000</v>
      </c>
      <c r="AT96" s="156">
        <f t="shared" si="14"/>
        <v>1000</v>
      </c>
      <c r="AU96" s="156">
        <f t="shared" si="15"/>
        <v>0</v>
      </c>
      <c r="AV96" s="156">
        <f t="shared" si="16"/>
        <v>0</v>
      </c>
      <c r="AW96" s="156">
        <f t="shared" si="17"/>
        <v>0</v>
      </c>
    </row>
    <row r="97" spans="2:49" ht="12.95" customHeight="1" x14ac:dyDescent="0.25">
      <c r="B97" s="5" t="s">
        <v>121</v>
      </c>
      <c r="C97" s="62" t="s">
        <v>71</v>
      </c>
      <c r="D97" s="63">
        <v>64</v>
      </c>
      <c r="E97" s="153"/>
      <c r="F97" s="145"/>
      <c r="G97" s="153"/>
      <c r="H97" s="145"/>
      <c r="I97" s="146"/>
      <c r="J97" s="147"/>
      <c r="K97" s="148"/>
      <c r="L97" s="149"/>
      <c r="M97" s="148"/>
      <c r="N97" s="149"/>
      <c r="O97" s="148"/>
      <c r="P97" s="149"/>
      <c r="Q97" s="145"/>
      <c r="R97" s="145"/>
      <c r="S97" s="153"/>
      <c r="T97" s="145"/>
      <c r="U97" s="146"/>
      <c r="V97" s="147"/>
      <c r="W97" s="153"/>
      <c r="X97" s="153"/>
      <c r="Y97" s="153"/>
      <c r="Z97" s="145"/>
      <c r="AA97" s="146"/>
      <c r="AB97" s="152"/>
      <c r="AC97" s="148"/>
      <c r="AD97" s="149"/>
      <c r="AE97" s="148"/>
      <c r="AF97" s="149"/>
      <c r="AG97" s="148"/>
      <c r="AH97" s="149"/>
      <c r="AI97" s="145"/>
      <c r="AJ97" s="153"/>
      <c r="AK97" s="153"/>
      <c r="AL97" s="145"/>
      <c r="AM97" s="146"/>
      <c r="AN97" s="152"/>
      <c r="AO97" s="143"/>
      <c r="AP97" s="83"/>
      <c r="AQ97" s="83"/>
      <c r="AR97" s="83" t="str">
        <f>+IF(IF(AN97="",AC97,AN97)-IF(AB97="",Q97,AB97)&lt;1000,"Error","")</f>
        <v>Error</v>
      </c>
      <c r="AS97" s="156">
        <f t="shared" si="13"/>
        <v>2000</v>
      </c>
      <c r="AT97" s="156">
        <f t="shared" si="14"/>
        <v>1000</v>
      </c>
      <c r="AU97" s="156">
        <f t="shared" si="15"/>
        <v>0</v>
      </c>
      <c r="AV97" s="156">
        <f t="shared" si="16"/>
        <v>0</v>
      </c>
      <c r="AW97" s="156">
        <f t="shared" si="17"/>
        <v>0</v>
      </c>
    </row>
    <row r="98" spans="2:49" ht="12.95" customHeight="1" x14ac:dyDescent="0.25">
      <c r="B98" s="5"/>
      <c r="C98" s="62"/>
      <c r="D98" s="63"/>
      <c r="E98" s="84"/>
      <c r="F98" s="85"/>
      <c r="G98" s="81"/>
      <c r="H98" s="82"/>
      <c r="I98" s="81"/>
      <c r="J98" s="82"/>
      <c r="K98" s="82"/>
      <c r="L98" s="78"/>
      <c r="M98" s="78"/>
      <c r="N98" s="144"/>
      <c r="O98" s="79"/>
      <c r="P98" s="80"/>
      <c r="Q98" s="81"/>
      <c r="R98" s="82"/>
      <c r="S98" s="81"/>
      <c r="T98" s="82"/>
      <c r="U98" s="81"/>
      <c r="V98" s="82"/>
      <c r="W98" s="78"/>
      <c r="X98" s="78"/>
      <c r="Y98" s="78"/>
      <c r="Z98" s="144"/>
      <c r="AA98" s="79"/>
      <c r="AB98" s="80"/>
      <c r="AC98" s="81"/>
      <c r="AD98" s="82"/>
      <c r="AE98" s="81"/>
      <c r="AF98" s="82"/>
      <c r="AG98" s="81"/>
      <c r="AH98" s="82"/>
      <c r="AI98" s="144"/>
      <c r="AJ98" s="78"/>
      <c r="AK98" s="78"/>
      <c r="AL98" s="144"/>
      <c r="AM98" s="79"/>
      <c r="AN98" s="80"/>
      <c r="AP98" s="83"/>
      <c r="AS98" s="156">
        <f t="shared" si="13"/>
        <v>2000</v>
      </c>
      <c r="AT98" s="156">
        <f t="shared" si="14"/>
        <v>1000</v>
      </c>
      <c r="AU98" s="156">
        <f t="shared" si="15"/>
        <v>0</v>
      </c>
      <c r="AV98" s="156">
        <f t="shared" si="16"/>
        <v>0</v>
      </c>
      <c r="AW98" s="156">
        <f t="shared" si="17"/>
        <v>0</v>
      </c>
    </row>
    <row r="99" spans="2:49" ht="12.95" customHeight="1" x14ac:dyDescent="0.25">
      <c r="B99" s="5"/>
      <c r="C99" s="62"/>
      <c r="D99" s="63"/>
      <c r="E99" s="84"/>
      <c r="F99" s="85"/>
      <c r="G99" s="81"/>
      <c r="H99" s="82"/>
      <c r="I99" s="81"/>
      <c r="J99" s="82"/>
      <c r="K99" s="82"/>
      <c r="L99" s="78"/>
      <c r="M99" s="78"/>
      <c r="N99" s="144"/>
      <c r="O99" s="79"/>
      <c r="P99" s="80"/>
      <c r="Q99" s="81"/>
      <c r="R99" s="82"/>
      <c r="S99" s="81"/>
      <c r="T99" s="82"/>
      <c r="U99" s="81"/>
      <c r="V99" s="82"/>
      <c r="W99" s="78"/>
      <c r="X99" s="78"/>
      <c r="Y99" s="78"/>
      <c r="Z99" s="144"/>
      <c r="AA99" s="79"/>
      <c r="AB99" s="80"/>
      <c r="AC99" s="81"/>
      <c r="AD99" s="82"/>
      <c r="AE99" s="81"/>
      <c r="AF99" s="82"/>
      <c r="AG99" s="81"/>
      <c r="AH99" s="82"/>
      <c r="AI99" s="144"/>
      <c r="AJ99" s="78"/>
      <c r="AK99" s="78"/>
      <c r="AL99" s="144"/>
      <c r="AM99" s="79"/>
      <c r="AN99" s="80"/>
      <c r="AP99" s="83"/>
      <c r="AS99" s="156">
        <f t="shared" si="13"/>
        <v>2000</v>
      </c>
      <c r="AT99" s="156">
        <f t="shared" si="14"/>
        <v>1000</v>
      </c>
      <c r="AU99" s="156">
        <f t="shared" si="15"/>
        <v>0</v>
      </c>
      <c r="AV99" s="156">
        <f t="shared" si="16"/>
        <v>0</v>
      </c>
      <c r="AW99" s="156">
        <f t="shared" si="17"/>
        <v>0</v>
      </c>
    </row>
    <row r="100" spans="2:49" ht="12.95" customHeight="1" x14ac:dyDescent="0.25">
      <c r="B100" s="5"/>
      <c r="C100" s="62"/>
      <c r="D100" s="63"/>
      <c r="E100" s="84"/>
      <c r="F100" s="85"/>
      <c r="G100" s="81"/>
      <c r="H100" s="82"/>
      <c r="I100" s="81"/>
      <c r="J100" s="82"/>
      <c r="K100" s="82"/>
      <c r="L100" s="78"/>
      <c r="M100" s="78"/>
      <c r="N100" s="144"/>
      <c r="O100" s="79"/>
      <c r="P100" s="80"/>
      <c r="Q100" s="81"/>
      <c r="R100" s="82"/>
      <c r="S100" s="81"/>
      <c r="T100" s="82"/>
      <c r="U100" s="81"/>
      <c r="V100" s="82"/>
      <c r="W100" s="78"/>
      <c r="X100" s="78"/>
      <c r="Y100" s="78"/>
      <c r="Z100" s="144"/>
      <c r="AA100" s="79"/>
      <c r="AB100" s="80"/>
      <c r="AC100" s="81"/>
      <c r="AD100" s="82"/>
      <c r="AE100" s="81"/>
      <c r="AF100" s="82"/>
      <c r="AG100" s="81"/>
      <c r="AH100" s="82"/>
      <c r="AI100" s="144"/>
      <c r="AJ100" s="78"/>
      <c r="AK100" s="78"/>
      <c r="AL100" s="144"/>
      <c r="AM100" s="79"/>
      <c r="AN100" s="80"/>
      <c r="AP100" s="83"/>
      <c r="AS100" s="156">
        <f t="shared" si="13"/>
        <v>2000</v>
      </c>
      <c r="AT100" s="156">
        <f t="shared" si="14"/>
        <v>1000</v>
      </c>
      <c r="AU100" s="156">
        <f t="shared" si="15"/>
        <v>0</v>
      </c>
      <c r="AV100" s="156">
        <f t="shared" si="16"/>
        <v>0</v>
      </c>
      <c r="AW100" s="156">
        <f t="shared" si="17"/>
        <v>0</v>
      </c>
    </row>
    <row r="101" spans="2:49" ht="12.95" customHeight="1" x14ac:dyDescent="0.25">
      <c r="B101" s="5"/>
      <c r="C101" s="62"/>
      <c r="D101" s="63"/>
      <c r="E101" s="84"/>
      <c r="F101" s="85"/>
      <c r="G101" s="81"/>
      <c r="H101" s="82"/>
      <c r="I101" s="81"/>
      <c r="J101" s="82"/>
      <c r="K101" s="82"/>
      <c r="L101" s="78"/>
      <c r="M101" s="78"/>
      <c r="N101" s="144"/>
      <c r="O101" s="79"/>
      <c r="P101" s="80"/>
      <c r="Q101" s="81"/>
      <c r="R101" s="82"/>
      <c r="S101" s="81"/>
      <c r="T101" s="82"/>
      <c r="U101" s="81"/>
      <c r="V101" s="82"/>
      <c r="W101" s="78"/>
      <c r="X101" s="78"/>
      <c r="Y101" s="78"/>
      <c r="Z101" s="144"/>
      <c r="AA101" s="79"/>
      <c r="AB101" s="80"/>
      <c r="AC101" s="81"/>
      <c r="AD101" s="82"/>
      <c r="AE101" s="81"/>
      <c r="AF101" s="82"/>
      <c r="AG101" s="81"/>
      <c r="AH101" s="82"/>
      <c r="AI101" s="144"/>
      <c r="AJ101" s="78"/>
      <c r="AK101" s="78"/>
      <c r="AL101" s="144"/>
      <c r="AM101" s="79"/>
      <c r="AN101" s="80"/>
      <c r="AP101" s="83"/>
      <c r="AS101" s="156">
        <f t="shared" ref="AS101:AS132" si="18">IFERROR(IF(AV101&lt;=AU101,(AU101-AV101)+2000,0),0)</f>
        <v>2000</v>
      </c>
      <c r="AT101" s="156">
        <f t="shared" ref="AT101:AT132" si="19">IFERROR(IF(AW101&lt;=AV101,(AV101-AW101)+1000,0),0)</f>
        <v>1000</v>
      </c>
      <c r="AU101" s="156">
        <f t="shared" ref="AU101:AU132" si="20">IF(P101&lt;&gt;"",P101,O101)</f>
        <v>0</v>
      </c>
      <c r="AV101" s="156">
        <f t="shared" ref="AV101:AV132" si="21">IF(AB101&lt;&gt;"",AB101,AA101)</f>
        <v>0</v>
      </c>
      <c r="AW101" s="156">
        <f t="shared" ref="AW101:AW132" si="22">IF(AN101&lt;&gt;"",AN101,AM101)</f>
        <v>0</v>
      </c>
    </row>
    <row r="102" spans="2:49" ht="12.95" customHeight="1" x14ac:dyDescent="0.25">
      <c r="B102" s="5"/>
      <c r="C102" s="62"/>
      <c r="D102" s="63"/>
      <c r="E102" s="84"/>
      <c r="F102" s="85"/>
      <c r="G102" s="81"/>
      <c r="H102" s="82"/>
      <c r="I102" s="81"/>
      <c r="J102" s="82"/>
      <c r="K102" s="82"/>
      <c r="L102" s="78"/>
      <c r="M102" s="78"/>
      <c r="N102" s="144"/>
      <c r="O102" s="79"/>
      <c r="P102" s="80"/>
      <c r="Q102" s="81"/>
      <c r="R102" s="82"/>
      <c r="S102" s="81"/>
      <c r="T102" s="82"/>
      <c r="U102" s="81"/>
      <c r="V102" s="82"/>
      <c r="W102" s="78"/>
      <c r="X102" s="78"/>
      <c r="Y102" s="78"/>
      <c r="Z102" s="144"/>
      <c r="AA102" s="79"/>
      <c r="AB102" s="80"/>
      <c r="AC102" s="81"/>
      <c r="AD102" s="82"/>
      <c r="AE102" s="81"/>
      <c r="AF102" s="82"/>
      <c r="AG102" s="81"/>
      <c r="AH102" s="82"/>
      <c r="AI102" s="144"/>
      <c r="AJ102" s="78"/>
      <c r="AK102" s="78"/>
      <c r="AL102" s="144"/>
      <c r="AM102" s="79"/>
      <c r="AN102" s="80"/>
      <c r="AP102" s="83"/>
      <c r="AS102" s="156">
        <f t="shared" si="18"/>
        <v>2000</v>
      </c>
      <c r="AT102" s="156">
        <f t="shared" si="19"/>
        <v>1000</v>
      </c>
      <c r="AU102" s="156">
        <f t="shared" si="20"/>
        <v>0</v>
      </c>
      <c r="AV102" s="156">
        <f t="shared" si="21"/>
        <v>0</v>
      </c>
      <c r="AW102" s="156">
        <f t="shared" si="22"/>
        <v>0</v>
      </c>
    </row>
    <row r="103" spans="2:49" ht="12.95" customHeight="1" x14ac:dyDescent="0.25">
      <c r="B103" s="5"/>
      <c r="C103" s="62"/>
      <c r="D103" s="63"/>
      <c r="E103" s="84"/>
      <c r="F103" s="85"/>
      <c r="G103" s="81"/>
      <c r="H103" s="82"/>
      <c r="I103" s="81"/>
      <c r="J103" s="82"/>
      <c r="K103" s="82"/>
      <c r="L103" s="78"/>
      <c r="M103" s="78"/>
      <c r="N103" s="144"/>
      <c r="O103" s="79"/>
      <c r="P103" s="80"/>
      <c r="Q103" s="81"/>
      <c r="R103" s="82"/>
      <c r="S103" s="81"/>
      <c r="T103" s="82"/>
      <c r="U103" s="81"/>
      <c r="V103" s="82"/>
      <c r="W103" s="78"/>
      <c r="X103" s="78"/>
      <c r="Y103" s="78"/>
      <c r="Z103" s="144"/>
      <c r="AA103" s="79"/>
      <c r="AB103" s="80"/>
      <c r="AC103" s="81"/>
      <c r="AD103" s="82"/>
      <c r="AE103" s="81"/>
      <c r="AF103" s="82"/>
      <c r="AG103" s="81"/>
      <c r="AH103" s="82"/>
      <c r="AI103" s="144"/>
      <c r="AJ103" s="78"/>
      <c r="AK103" s="78"/>
      <c r="AL103" s="144"/>
      <c r="AM103" s="79"/>
      <c r="AN103" s="80"/>
      <c r="AP103" s="83"/>
      <c r="AS103" s="156">
        <f t="shared" si="18"/>
        <v>2000</v>
      </c>
      <c r="AT103" s="156">
        <f t="shared" si="19"/>
        <v>1000</v>
      </c>
      <c r="AU103" s="156">
        <f t="shared" si="20"/>
        <v>0</v>
      </c>
      <c r="AV103" s="156">
        <f t="shared" si="21"/>
        <v>0</v>
      </c>
      <c r="AW103" s="156">
        <f t="shared" si="22"/>
        <v>0</v>
      </c>
    </row>
    <row r="104" spans="2:49" ht="12.95" customHeight="1" x14ac:dyDescent="0.25">
      <c r="B104" s="5"/>
      <c r="C104" s="62"/>
      <c r="D104" s="63"/>
      <c r="E104" s="84"/>
      <c r="F104" s="85"/>
      <c r="G104" s="81"/>
      <c r="H104" s="82"/>
      <c r="I104" s="81"/>
      <c r="J104" s="82"/>
      <c r="K104" s="82"/>
      <c r="L104" s="78"/>
      <c r="M104" s="78"/>
      <c r="N104" s="144"/>
      <c r="O104" s="79"/>
      <c r="P104" s="80"/>
      <c r="Q104" s="81"/>
      <c r="R104" s="82"/>
      <c r="S104" s="81"/>
      <c r="T104" s="82"/>
      <c r="U104" s="81"/>
      <c r="V104" s="82"/>
      <c r="W104" s="78"/>
      <c r="X104" s="78"/>
      <c r="Y104" s="78"/>
      <c r="Z104" s="144"/>
      <c r="AA104" s="79"/>
      <c r="AB104" s="80"/>
      <c r="AC104" s="81"/>
      <c r="AD104" s="82"/>
      <c r="AE104" s="81"/>
      <c r="AF104" s="82"/>
      <c r="AG104" s="81"/>
      <c r="AH104" s="82"/>
      <c r="AI104" s="144"/>
      <c r="AJ104" s="78"/>
      <c r="AK104" s="78"/>
      <c r="AL104" s="144"/>
      <c r="AM104" s="79"/>
      <c r="AN104" s="80"/>
      <c r="AP104" s="83"/>
      <c r="AS104" s="156">
        <f t="shared" si="18"/>
        <v>2000</v>
      </c>
      <c r="AT104" s="156">
        <f t="shared" si="19"/>
        <v>1000</v>
      </c>
      <c r="AU104" s="156">
        <f t="shared" si="20"/>
        <v>0</v>
      </c>
      <c r="AV104" s="156">
        <f t="shared" si="21"/>
        <v>0</v>
      </c>
      <c r="AW104" s="156">
        <f t="shared" si="22"/>
        <v>0</v>
      </c>
    </row>
    <row r="105" spans="2:49" ht="12.95" customHeight="1" x14ac:dyDescent="0.25">
      <c r="B105" s="5"/>
      <c r="C105" s="62"/>
      <c r="D105" s="63"/>
      <c r="E105" s="84"/>
      <c r="F105" s="85"/>
      <c r="G105" s="81"/>
      <c r="H105" s="82"/>
      <c r="I105" s="81"/>
      <c r="J105" s="82"/>
      <c r="K105" s="82"/>
      <c r="L105" s="78"/>
      <c r="M105" s="78"/>
      <c r="N105" s="144"/>
      <c r="O105" s="79"/>
      <c r="P105" s="80"/>
      <c r="Q105" s="81"/>
      <c r="R105" s="82"/>
      <c r="S105" s="81"/>
      <c r="T105" s="82"/>
      <c r="U105" s="81"/>
      <c r="V105" s="82"/>
      <c r="W105" s="78"/>
      <c r="X105" s="78"/>
      <c r="Y105" s="78"/>
      <c r="Z105" s="144"/>
      <c r="AA105" s="79"/>
      <c r="AB105" s="80"/>
      <c r="AC105" s="81"/>
      <c r="AD105" s="82"/>
      <c r="AE105" s="81"/>
      <c r="AF105" s="82"/>
      <c r="AG105" s="81"/>
      <c r="AH105" s="82"/>
      <c r="AI105" s="144"/>
      <c r="AJ105" s="78"/>
      <c r="AK105" s="78"/>
      <c r="AL105" s="144"/>
      <c r="AM105" s="79"/>
      <c r="AN105" s="80"/>
      <c r="AP105" s="83"/>
      <c r="AS105" s="156">
        <f t="shared" si="18"/>
        <v>2000</v>
      </c>
      <c r="AT105" s="156">
        <f t="shared" si="19"/>
        <v>1000</v>
      </c>
      <c r="AU105" s="156">
        <f t="shared" si="20"/>
        <v>0</v>
      </c>
      <c r="AV105" s="156">
        <f t="shared" si="21"/>
        <v>0</v>
      </c>
      <c r="AW105" s="156">
        <f t="shared" si="22"/>
        <v>0</v>
      </c>
    </row>
    <row r="106" spans="2:49" ht="12.95" customHeight="1" x14ac:dyDescent="0.25">
      <c r="B106" s="5"/>
      <c r="C106" s="62"/>
      <c r="D106" s="63"/>
      <c r="E106" s="84"/>
      <c r="F106" s="85"/>
      <c r="G106" s="81"/>
      <c r="H106" s="82"/>
      <c r="I106" s="81"/>
      <c r="J106" s="82"/>
      <c r="K106" s="82"/>
      <c r="L106" s="78"/>
      <c r="M106" s="78"/>
      <c r="N106" s="144"/>
      <c r="O106" s="79"/>
      <c r="P106" s="80"/>
      <c r="Q106" s="81"/>
      <c r="R106" s="82"/>
      <c r="S106" s="81"/>
      <c r="T106" s="82"/>
      <c r="U106" s="81"/>
      <c r="V106" s="82"/>
      <c r="W106" s="78"/>
      <c r="X106" s="78"/>
      <c r="Y106" s="78"/>
      <c r="Z106" s="144"/>
      <c r="AA106" s="79"/>
      <c r="AB106" s="80"/>
      <c r="AC106" s="81"/>
      <c r="AD106" s="82"/>
      <c r="AE106" s="81"/>
      <c r="AF106" s="82"/>
      <c r="AG106" s="81"/>
      <c r="AH106" s="82"/>
      <c r="AI106" s="144"/>
      <c r="AJ106" s="78"/>
      <c r="AK106" s="78"/>
      <c r="AL106" s="144"/>
      <c r="AM106" s="79"/>
      <c r="AN106" s="80"/>
      <c r="AP106" s="83"/>
      <c r="AS106" s="156">
        <f t="shared" si="18"/>
        <v>2000</v>
      </c>
      <c r="AT106" s="156">
        <f t="shared" si="19"/>
        <v>1000</v>
      </c>
      <c r="AU106" s="156">
        <f t="shared" si="20"/>
        <v>0</v>
      </c>
      <c r="AV106" s="156">
        <f t="shared" si="21"/>
        <v>0</v>
      </c>
      <c r="AW106" s="156">
        <f t="shared" si="22"/>
        <v>0</v>
      </c>
    </row>
    <row r="107" spans="2:49" ht="12.95" customHeight="1" x14ac:dyDescent="0.25">
      <c r="B107" s="5"/>
      <c r="C107" s="62"/>
      <c r="D107" s="63"/>
      <c r="E107" s="84"/>
      <c r="F107" s="85"/>
      <c r="G107" s="81"/>
      <c r="H107" s="82"/>
      <c r="I107" s="81"/>
      <c r="J107" s="82"/>
      <c r="K107" s="82"/>
      <c r="L107" s="78"/>
      <c r="M107" s="78"/>
      <c r="N107" s="144"/>
      <c r="O107" s="79"/>
      <c r="P107" s="80"/>
      <c r="Q107" s="81"/>
      <c r="R107" s="82"/>
      <c r="S107" s="81"/>
      <c r="T107" s="82"/>
      <c r="U107" s="81"/>
      <c r="V107" s="82"/>
      <c r="W107" s="78"/>
      <c r="X107" s="78"/>
      <c r="Y107" s="78"/>
      <c r="Z107" s="144"/>
      <c r="AA107" s="79"/>
      <c r="AB107" s="80"/>
      <c r="AC107" s="81"/>
      <c r="AD107" s="82"/>
      <c r="AE107" s="81"/>
      <c r="AF107" s="82"/>
      <c r="AG107" s="81"/>
      <c r="AH107" s="82"/>
      <c r="AI107" s="144"/>
      <c r="AJ107" s="78"/>
      <c r="AK107" s="78"/>
      <c r="AL107" s="144"/>
      <c r="AM107" s="79"/>
      <c r="AN107" s="80"/>
      <c r="AP107" s="83"/>
      <c r="AS107" s="156">
        <f t="shared" si="18"/>
        <v>2000</v>
      </c>
      <c r="AT107" s="156">
        <f t="shared" si="19"/>
        <v>1000</v>
      </c>
      <c r="AU107" s="156">
        <f t="shared" si="20"/>
        <v>0</v>
      </c>
      <c r="AV107" s="156">
        <f t="shared" si="21"/>
        <v>0</v>
      </c>
      <c r="AW107" s="156">
        <f t="shared" si="22"/>
        <v>0</v>
      </c>
    </row>
    <row r="108" spans="2:49" ht="12.95" customHeight="1" x14ac:dyDescent="0.25">
      <c r="B108" s="5"/>
      <c r="C108" s="62"/>
      <c r="D108" s="63"/>
      <c r="E108" s="84"/>
      <c r="F108" s="85"/>
      <c r="G108" s="81"/>
      <c r="H108" s="82"/>
      <c r="I108" s="81"/>
      <c r="J108" s="82"/>
      <c r="K108" s="82"/>
      <c r="L108" s="78"/>
      <c r="M108" s="78"/>
      <c r="N108" s="144"/>
      <c r="O108" s="79"/>
      <c r="P108" s="80"/>
      <c r="Q108" s="81"/>
      <c r="R108" s="82"/>
      <c r="S108" s="81"/>
      <c r="T108" s="82"/>
      <c r="U108" s="81"/>
      <c r="V108" s="82"/>
      <c r="W108" s="78"/>
      <c r="X108" s="78"/>
      <c r="Y108" s="78"/>
      <c r="Z108" s="144"/>
      <c r="AA108" s="79"/>
      <c r="AB108" s="80"/>
      <c r="AC108" s="81"/>
      <c r="AD108" s="82"/>
      <c r="AE108" s="81"/>
      <c r="AF108" s="82"/>
      <c r="AG108" s="81"/>
      <c r="AH108" s="82"/>
      <c r="AI108" s="144"/>
      <c r="AJ108" s="78"/>
      <c r="AK108" s="78"/>
      <c r="AL108" s="144"/>
      <c r="AM108" s="79"/>
      <c r="AN108" s="80"/>
      <c r="AP108" s="83"/>
      <c r="AS108" s="156">
        <f t="shared" si="18"/>
        <v>2000</v>
      </c>
      <c r="AT108" s="156">
        <f t="shared" si="19"/>
        <v>1000</v>
      </c>
      <c r="AU108" s="156">
        <f t="shared" si="20"/>
        <v>0</v>
      </c>
      <c r="AV108" s="156">
        <f t="shared" si="21"/>
        <v>0</v>
      </c>
      <c r="AW108" s="156">
        <f t="shared" si="22"/>
        <v>0</v>
      </c>
    </row>
    <row r="109" spans="2:49" ht="12.95" customHeight="1" x14ac:dyDescent="0.25">
      <c r="B109" s="5"/>
      <c r="C109" s="62"/>
      <c r="D109" s="63"/>
      <c r="E109" s="84"/>
      <c r="F109" s="85"/>
      <c r="G109" s="81"/>
      <c r="H109" s="82"/>
      <c r="I109" s="81"/>
      <c r="J109" s="82"/>
      <c r="K109" s="82"/>
      <c r="L109" s="78"/>
      <c r="M109" s="78"/>
      <c r="N109" s="144"/>
      <c r="O109" s="79"/>
      <c r="P109" s="80"/>
      <c r="Q109" s="81"/>
      <c r="R109" s="82"/>
      <c r="S109" s="81"/>
      <c r="T109" s="82"/>
      <c r="U109" s="81"/>
      <c r="V109" s="82"/>
      <c r="W109" s="78"/>
      <c r="X109" s="78"/>
      <c r="Y109" s="78"/>
      <c r="Z109" s="144"/>
      <c r="AA109" s="79"/>
      <c r="AB109" s="80"/>
      <c r="AC109" s="81"/>
      <c r="AD109" s="82"/>
      <c r="AE109" s="81"/>
      <c r="AF109" s="82"/>
      <c r="AG109" s="81"/>
      <c r="AH109" s="82"/>
      <c r="AI109" s="144"/>
      <c r="AJ109" s="78"/>
      <c r="AK109" s="78"/>
      <c r="AL109" s="144"/>
      <c r="AM109" s="79"/>
      <c r="AN109" s="80"/>
      <c r="AP109" s="83"/>
      <c r="AS109" s="156">
        <f t="shared" si="18"/>
        <v>2000</v>
      </c>
      <c r="AT109" s="156">
        <f t="shared" si="19"/>
        <v>1000</v>
      </c>
      <c r="AU109" s="156">
        <f t="shared" si="20"/>
        <v>0</v>
      </c>
      <c r="AV109" s="156">
        <f t="shared" si="21"/>
        <v>0</v>
      </c>
      <c r="AW109" s="156">
        <f t="shared" si="22"/>
        <v>0</v>
      </c>
    </row>
    <row r="110" spans="2:49" ht="12.95" customHeight="1" x14ac:dyDescent="0.25">
      <c r="B110" s="5"/>
      <c r="C110" s="62"/>
      <c r="D110" s="63"/>
      <c r="E110" s="84"/>
      <c r="F110" s="85"/>
      <c r="G110" s="81"/>
      <c r="H110" s="82"/>
      <c r="I110" s="81"/>
      <c r="J110" s="82"/>
      <c r="K110" s="82"/>
      <c r="L110" s="78"/>
      <c r="M110" s="78"/>
      <c r="N110" s="144"/>
      <c r="O110" s="79"/>
      <c r="P110" s="80"/>
      <c r="Q110" s="81"/>
      <c r="R110" s="82"/>
      <c r="S110" s="81"/>
      <c r="T110" s="82"/>
      <c r="U110" s="81"/>
      <c r="V110" s="82"/>
      <c r="W110" s="78"/>
      <c r="X110" s="78"/>
      <c r="Y110" s="78"/>
      <c r="Z110" s="144"/>
      <c r="AA110" s="79"/>
      <c r="AB110" s="80"/>
      <c r="AC110" s="81"/>
      <c r="AD110" s="82"/>
      <c r="AE110" s="81"/>
      <c r="AF110" s="82"/>
      <c r="AG110" s="81"/>
      <c r="AH110" s="82"/>
      <c r="AI110" s="144"/>
      <c r="AJ110" s="78"/>
      <c r="AK110" s="78"/>
      <c r="AL110" s="144"/>
      <c r="AM110" s="79"/>
      <c r="AN110" s="80"/>
      <c r="AP110" s="83"/>
      <c r="AS110" s="156">
        <f t="shared" si="18"/>
        <v>2000</v>
      </c>
      <c r="AT110" s="156">
        <f t="shared" si="19"/>
        <v>1000</v>
      </c>
      <c r="AU110" s="156">
        <f t="shared" si="20"/>
        <v>0</v>
      </c>
      <c r="AV110" s="156">
        <f t="shared" si="21"/>
        <v>0</v>
      </c>
      <c r="AW110" s="156">
        <f t="shared" si="22"/>
        <v>0</v>
      </c>
    </row>
    <row r="111" spans="2:49" ht="12.95" customHeight="1" x14ac:dyDescent="0.25">
      <c r="B111" s="5"/>
      <c r="C111" s="62"/>
      <c r="D111" s="63"/>
      <c r="E111" s="84"/>
      <c r="F111" s="85"/>
      <c r="G111" s="81"/>
      <c r="H111" s="82"/>
      <c r="I111" s="81"/>
      <c r="J111" s="82"/>
      <c r="K111" s="82"/>
      <c r="L111" s="78"/>
      <c r="M111" s="78"/>
      <c r="N111" s="144"/>
      <c r="O111" s="79"/>
      <c r="P111" s="80"/>
      <c r="Q111" s="81"/>
      <c r="R111" s="82"/>
      <c r="S111" s="81"/>
      <c r="T111" s="82"/>
      <c r="U111" s="81"/>
      <c r="V111" s="82"/>
      <c r="W111" s="78"/>
      <c r="X111" s="78"/>
      <c r="Y111" s="78"/>
      <c r="Z111" s="144"/>
      <c r="AA111" s="79"/>
      <c r="AB111" s="80"/>
      <c r="AC111" s="81"/>
      <c r="AD111" s="82"/>
      <c r="AE111" s="81"/>
      <c r="AF111" s="82"/>
      <c r="AG111" s="81"/>
      <c r="AH111" s="82"/>
      <c r="AI111" s="144"/>
      <c r="AJ111" s="78"/>
      <c r="AK111" s="78"/>
      <c r="AL111" s="144"/>
      <c r="AM111" s="79"/>
      <c r="AN111" s="80"/>
      <c r="AP111" s="83"/>
      <c r="AS111" s="156">
        <f t="shared" si="18"/>
        <v>2000</v>
      </c>
      <c r="AT111" s="156">
        <f t="shared" si="19"/>
        <v>1000</v>
      </c>
      <c r="AU111" s="156">
        <f t="shared" si="20"/>
        <v>0</v>
      </c>
      <c r="AV111" s="156">
        <f t="shared" si="21"/>
        <v>0</v>
      </c>
      <c r="AW111" s="156">
        <f t="shared" si="22"/>
        <v>0</v>
      </c>
    </row>
    <row r="112" spans="2:49" ht="12.95" customHeight="1" x14ac:dyDescent="0.25">
      <c r="B112" s="5"/>
      <c r="C112" s="62"/>
      <c r="D112" s="63"/>
      <c r="E112" s="84"/>
      <c r="F112" s="85"/>
      <c r="G112" s="81"/>
      <c r="H112" s="82"/>
      <c r="I112" s="81"/>
      <c r="J112" s="82"/>
      <c r="K112" s="82"/>
      <c r="L112" s="78"/>
      <c r="M112" s="78"/>
      <c r="N112" s="144"/>
      <c r="O112" s="79"/>
      <c r="P112" s="80"/>
      <c r="Q112" s="81"/>
      <c r="R112" s="82"/>
      <c r="S112" s="81"/>
      <c r="T112" s="82"/>
      <c r="U112" s="81"/>
      <c r="V112" s="82"/>
      <c r="W112" s="78"/>
      <c r="X112" s="78"/>
      <c r="Y112" s="78"/>
      <c r="Z112" s="144"/>
      <c r="AA112" s="79"/>
      <c r="AB112" s="80"/>
      <c r="AC112" s="81"/>
      <c r="AD112" s="82"/>
      <c r="AE112" s="81"/>
      <c r="AF112" s="82"/>
      <c r="AG112" s="81"/>
      <c r="AH112" s="82"/>
      <c r="AI112" s="144"/>
      <c r="AJ112" s="78"/>
      <c r="AK112" s="78"/>
      <c r="AL112" s="144"/>
      <c r="AM112" s="79"/>
      <c r="AN112" s="80"/>
      <c r="AP112" s="83"/>
      <c r="AS112" s="156">
        <f t="shared" si="18"/>
        <v>2000</v>
      </c>
      <c r="AT112" s="156">
        <f t="shared" si="19"/>
        <v>1000</v>
      </c>
      <c r="AU112" s="156">
        <f t="shared" si="20"/>
        <v>0</v>
      </c>
      <c r="AV112" s="156">
        <f t="shared" si="21"/>
        <v>0</v>
      </c>
      <c r="AW112" s="156">
        <f t="shared" si="22"/>
        <v>0</v>
      </c>
    </row>
    <row r="113" spans="2:49" ht="12.95" customHeight="1" x14ac:dyDescent="0.25">
      <c r="B113" s="5"/>
      <c r="C113" s="62"/>
      <c r="D113" s="63"/>
      <c r="E113" s="84"/>
      <c r="F113" s="85"/>
      <c r="G113" s="81"/>
      <c r="H113" s="82"/>
      <c r="I113" s="81"/>
      <c r="J113" s="82"/>
      <c r="K113" s="82"/>
      <c r="L113" s="78"/>
      <c r="M113" s="78"/>
      <c r="N113" s="144"/>
      <c r="O113" s="79"/>
      <c r="P113" s="80"/>
      <c r="Q113" s="81"/>
      <c r="R113" s="82"/>
      <c r="S113" s="81"/>
      <c r="T113" s="82"/>
      <c r="U113" s="81"/>
      <c r="V113" s="82"/>
      <c r="W113" s="78"/>
      <c r="X113" s="78"/>
      <c r="Y113" s="78"/>
      <c r="Z113" s="144"/>
      <c r="AA113" s="79"/>
      <c r="AB113" s="80"/>
      <c r="AC113" s="81"/>
      <c r="AD113" s="82"/>
      <c r="AE113" s="81"/>
      <c r="AF113" s="82"/>
      <c r="AG113" s="81"/>
      <c r="AH113" s="82"/>
      <c r="AI113" s="144"/>
      <c r="AJ113" s="78"/>
      <c r="AK113" s="78"/>
      <c r="AL113" s="144"/>
      <c r="AM113" s="79"/>
      <c r="AN113" s="80"/>
      <c r="AP113" s="83"/>
      <c r="AS113" s="156">
        <f t="shared" si="18"/>
        <v>2000</v>
      </c>
      <c r="AT113" s="156">
        <f t="shared" si="19"/>
        <v>1000</v>
      </c>
      <c r="AU113" s="156">
        <f t="shared" si="20"/>
        <v>0</v>
      </c>
      <c r="AV113" s="156">
        <f t="shared" si="21"/>
        <v>0</v>
      </c>
      <c r="AW113" s="156">
        <f t="shared" si="22"/>
        <v>0</v>
      </c>
    </row>
    <row r="114" spans="2:49" ht="12.95" customHeight="1" x14ac:dyDescent="0.25">
      <c r="B114" s="5"/>
      <c r="C114" s="62"/>
      <c r="D114" s="63"/>
      <c r="E114" s="84"/>
      <c r="F114" s="85"/>
      <c r="G114" s="81"/>
      <c r="H114" s="82"/>
      <c r="I114" s="81"/>
      <c r="J114" s="82"/>
      <c r="K114" s="82"/>
      <c r="L114" s="78"/>
      <c r="M114" s="78"/>
      <c r="N114" s="144"/>
      <c r="O114" s="79"/>
      <c r="P114" s="80"/>
      <c r="Q114" s="81"/>
      <c r="R114" s="82"/>
      <c r="S114" s="81"/>
      <c r="T114" s="82"/>
      <c r="U114" s="81"/>
      <c r="V114" s="82"/>
      <c r="W114" s="78"/>
      <c r="X114" s="78"/>
      <c r="Y114" s="78"/>
      <c r="Z114" s="144"/>
      <c r="AA114" s="79"/>
      <c r="AB114" s="80"/>
      <c r="AC114" s="81"/>
      <c r="AD114" s="82"/>
      <c r="AE114" s="81"/>
      <c r="AF114" s="82"/>
      <c r="AG114" s="81"/>
      <c r="AH114" s="82"/>
      <c r="AI114" s="144"/>
      <c r="AJ114" s="78"/>
      <c r="AK114" s="78"/>
      <c r="AL114" s="144"/>
      <c r="AM114" s="79"/>
      <c r="AN114" s="80"/>
      <c r="AP114" s="83"/>
      <c r="AS114" s="156">
        <f t="shared" si="18"/>
        <v>2000</v>
      </c>
      <c r="AT114" s="156">
        <f t="shared" si="19"/>
        <v>1000</v>
      </c>
      <c r="AU114" s="156">
        <f t="shared" si="20"/>
        <v>0</v>
      </c>
      <c r="AV114" s="156">
        <f t="shared" si="21"/>
        <v>0</v>
      </c>
      <c r="AW114" s="156">
        <f t="shared" si="22"/>
        <v>0</v>
      </c>
    </row>
    <row r="115" spans="2:49" ht="12.95" customHeight="1" x14ac:dyDescent="0.25">
      <c r="B115" s="5"/>
      <c r="C115" s="62"/>
      <c r="D115" s="63"/>
      <c r="E115" s="84"/>
      <c r="F115" s="85"/>
      <c r="G115" s="81"/>
      <c r="H115" s="82"/>
      <c r="I115" s="81"/>
      <c r="J115" s="82"/>
      <c r="K115" s="82"/>
      <c r="L115" s="78"/>
      <c r="M115" s="78"/>
      <c r="N115" s="144"/>
      <c r="O115" s="79"/>
      <c r="P115" s="80"/>
      <c r="Q115" s="81"/>
      <c r="R115" s="82"/>
      <c r="S115" s="81"/>
      <c r="T115" s="82"/>
      <c r="U115" s="81"/>
      <c r="V115" s="82"/>
      <c r="W115" s="78"/>
      <c r="X115" s="78"/>
      <c r="Y115" s="78"/>
      <c r="Z115" s="144"/>
      <c r="AA115" s="79"/>
      <c r="AB115" s="80"/>
      <c r="AC115" s="81"/>
      <c r="AD115" s="82"/>
      <c r="AE115" s="81"/>
      <c r="AF115" s="82"/>
      <c r="AG115" s="81"/>
      <c r="AH115" s="82"/>
      <c r="AI115" s="144"/>
      <c r="AJ115" s="78"/>
      <c r="AK115" s="78"/>
      <c r="AL115" s="144"/>
      <c r="AM115" s="79"/>
      <c r="AN115" s="80"/>
      <c r="AP115" s="83"/>
      <c r="AS115" s="156">
        <f t="shared" si="18"/>
        <v>2000</v>
      </c>
      <c r="AT115" s="156">
        <f t="shared" si="19"/>
        <v>1000</v>
      </c>
      <c r="AU115" s="156">
        <f t="shared" si="20"/>
        <v>0</v>
      </c>
      <c r="AV115" s="156">
        <f t="shared" si="21"/>
        <v>0</v>
      </c>
      <c r="AW115" s="156">
        <f t="shared" si="22"/>
        <v>0</v>
      </c>
    </row>
    <row r="116" spans="2:49" ht="12.95" customHeight="1" x14ac:dyDescent="0.25">
      <c r="B116" s="5"/>
      <c r="C116" s="62"/>
      <c r="D116" s="63"/>
      <c r="E116" s="84"/>
      <c r="F116" s="85"/>
      <c r="G116" s="81"/>
      <c r="H116" s="82"/>
      <c r="I116" s="81"/>
      <c r="J116" s="82"/>
      <c r="K116" s="82"/>
      <c r="L116" s="78"/>
      <c r="M116" s="78"/>
      <c r="N116" s="144"/>
      <c r="O116" s="79"/>
      <c r="P116" s="80"/>
      <c r="Q116" s="81"/>
      <c r="R116" s="82"/>
      <c r="S116" s="81"/>
      <c r="T116" s="82"/>
      <c r="U116" s="81"/>
      <c r="V116" s="82"/>
      <c r="W116" s="78"/>
      <c r="X116" s="78"/>
      <c r="Y116" s="78"/>
      <c r="Z116" s="144"/>
      <c r="AA116" s="79"/>
      <c r="AB116" s="80"/>
      <c r="AC116" s="81"/>
      <c r="AD116" s="82"/>
      <c r="AE116" s="81"/>
      <c r="AF116" s="82"/>
      <c r="AG116" s="81"/>
      <c r="AH116" s="82"/>
      <c r="AI116" s="144"/>
      <c r="AJ116" s="78"/>
      <c r="AK116" s="78"/>
      <c r="AL116" s="144"/>
      <c r="AM116" s="79"/>
      <c r="AN116" s="80"/>
      <c r="AP116" s="83"/>
      <c r="AS116" s="156">
        <f t="shared" si="18"/>
        <v>2000</v>
      </c>
      <c r="AT116" s="156">
        <f t="shared" si="19"/>
        <v>1000</v>
      </c>
      <c r="AU116" s="156">
        <f t="shared" si="20"/>
        <v>0</v>
      </c>
      <c r="AV116" s="156">
        <f t="shared" si="21"/>
        <v>0</v>
      </c>
      <c r="AW116" s="156">
        <f t="shared" si="22"/>
        <v>0</v>
      </c>
    </row>
    <row r="117" spans="2:49" ht="12.95" customHeight="1" x14ac:dyDescent="0.25">
      <c r="B117" s="5"/>
      <c r="C117" s="62"/>
      <c r="D117" s="63"/>
      <c r="E117" s="84"/>
      <c r="F117" s="85"/>
      <c r="G117" s="81"/>
      <c r="H117" s="82"/>
      <c r="I117" s="81"/>
      <c r="J117" s="82"/>
      <c r="K117" s="82"/>
      <c r="L117" s="78"/>
      <c r="M117" s="78"/>
      <c r="N117" s="144"/>
      <c r="O117" s="79"/>
      <c r="P117" s="80"/>
      <c r="Q117" s="81"/>
      <c r="R117" s="82"/>
      <c r="S117" s="81"/>
      <c r="T117" s="82"/>
      <c r="U117" s="81"/>
      <c r="V117" s="82"/>
      <c r="W117" s="78"/>
      <c r="X117" s="78"/>
      <c r="Y117" s="78"/>
      <c r="Z117" s="144"/>
      <c r="AA117" s="79"/>
      <c r="AB117" s="80"/>
      <c r="AC117" s="81"/>
      <c r="AD117" s="82"/>
      <c r="AE117" s="81"/>
      <c r="AF117" s="82"/>
      <c r="AG117" s="81"/>
      <c r="AH117" s="82"/>
      <c r="AI117" s="144"/>
      <c r="AJ117" s="78"/>
      <c r="AK117" s="78"/>
      <c r="AL117" s="144"/>
      <c r="AM117" s="79"/>
      <c r="AN117" s="80"/>
      <c r="AP117" s="83"/>
      <c r="AS117" s="156">
        <f t="shared" si="18"/>
        <v>2000</v>
      </c>
      <c r="AT117" s="156">
        <f t="shared" si="19"/>
        <v>1000</v>
      </c>
      <c r="AU117" s="156">
        <f t="shared" si="20"/>
        <v>0</v>
      </c>
      <c r="AV117" s="156">
        <f t="shared" si="21"/>
        <v>0</v>
      </c>
      <c r="AW117" s="156">
        <f t="shared" si="22"/>
        <v>0</v>
      </c>
    </row>
    <row r="118" spans="2:49" ht="12.95" customHeight="1" x14ac:dyDescent="0.25">
      <c r="B118" s="5"/>
      <c r="C118" s="62"/>
      <c r="D118" s="63"/>
      <c r="E118" s="84"/>
      <c r="F118" s="85"/>
      <c r="G118" s="81"/>
      <c r="H118" s="82"/>
      <c r="I118" s="81"/>
      <c r="J118" s="82"/>
      <c r="K118" s="82"/>
      <c r="L118" s="78"/>
      <c r="M118" s="78"/>
      <c r="N118" s="144"/>
      <c r="O118" s="79"/>
      <c r="P118" s="80"/>
      <c r="Q118" s="81"/>
      <c r="R118" s="82"/>
      <c r="S118" s="81"/>
      <c r="T118" s="82"/>
      <c r="U118" s="81"/>
      <c r="V118" s="82"/>
      <c r="W118" s="78"/>
      <c r="X118" s="78"/>
      <c r="Y118" s="78"/>
      <c r="Z118" s="144"/>
      <c r="AA118" s="79"/>
      <c r="AB118" s="80"/>
      <c r="AC118" s="81"/>
      <c r="AD118" s="82"/>
      <c r="AE118" s="81"/>
      <c r="AF118" s="82"/>
      <c r="AG118" s="81"/>
      <c r="AH118" s="82"/>
      <c r="AI118" s="144"/>
      <c r="AJ118" s="78"/>
      <c r="AK118" s="78"/>
      <c r="AL118" s="144"/>
      <c r="AM118" s="79"/>
      <c r="AN118" s="80"/>
      <c r="AP118" s="83"/>
      <c r="AS118" s="156">
        <f t="shared" si="18"/>
        <v>2000</v>
      </c>
      <c r="AT118" s="156">
        <f t="shared" si="19"/>
        <v>1000</v>
      </c>
      <c r="AU118" s="156">
        <f t="shared" si="20"/>
        <v>0</v>
      </c>
      <c r="AV118" s="156">
        <f t="shared" si="21"/>
        <v>0</v>
      </c>
      <c r="AW118" s="156">
        <f t="shared" si="22"/>
        <v>0</v>
      </c>
    </row>
    <row r="119" spans="2:49" ht="12.95" customHeight="1" x14ac:dyDescent="0.25">
      <c r="B119" s="5"/>
      <c r="C119" s="62"/>
      <c r="D119" s="63"/>
      <c r="E119" s="84"/>
      <c r="F119" s="85"/>
      <c r="G119" s="81"/>
      <c r="H119" s="82"/>
      <c r="I119" s="81"/>
      <c r="J119" s="82"/>
      <c r="K119" s="82"/>
      <c r="L119" s="78"/>
      <c r="M119" s="78"/>
      <c r="N119" s="144"/>
      <c r="O119" s="79"/>
      <c r="P119" s="80"/>
      <c r="Q119" s="81"/>
      <c r="R119" s="82"/>
      <c r="S119" s="81"/>
      <c r="T119" s="82"/>
      <c r="U119" s="81"/>
      <c r="V119" s="82"/>
      <c r="W119" s="78"/>
      <c r="X119" s="78"/>
      <c r="Y119" s="78"/>
      <c r="Z119" s="144"/>
      <c r="AA119" s="79"/>
      <c r="AB119" s="80"/>
      <c r="AC119" s="81"/>
      <c r="AD119" s="82"/>
      <c r="AE119" s="81"/>
      <c r="AF119" s="82"/>
      <c r="AG119" s="81"/>
      <c r="AH119" s="82"/>
      <c r="AI119" s="144"/>
      <c r="AJ119" s="78"/>
      <c r="AK119" s="78"/>
      <c r="AL119" s="144"/>
      <c r="AM119" s="79"/>
      <c r="AN119" s="80"/>
      <c r="AP119" s="83"/>
      <c r="AS119" s="156">
        <f t="shared" si="18"/>
        <v>2000</v>
      </c>
      <c r="AT119" s="156">
        <f t="shared" si="19"/>
        <v>1000</v>
      </c>
      <c r="AU119" s="156">
        <f t="shared" si="20"/>
        <v>0</v>
      </c>
      <c r="AV119" s="156">
        <f t="shared" si="21"/>
        <v>0</v>
      </c>
      <c r="AW119" s="156">
        <f t="shared" si="22"/>
        <v>0</v>
      </c>
    </row>
    <row r="120" spans="2:49" ht="12.95" customHeight="1" x14ac:dyDescent="0.25">
      <c r="B120" s="5"/>
      <c r="C120" s="62"/>
      <c r="D120" s="63"/>
      <c r="E120" s="84"/>
      <c r="F120" s="85"/>
      <c r="G120" s="81"/>
      <c r="H120" s="82"/>
      <c r="I120" s="81"/>
      <c r="J120" s="82"/>
      <c r="K120" s="82"/>
      <c r="L120" s="78"/>
      <c r="M120" s="78"/>
      <c r="N120" s="144"/>
      <c r="O120" s="79"/>
      <c r="P120" s="80"/>
      <c r="Q120" s="81"/>
      <c r="R120" s="82"/>
      <c r="S120" s="81"/>
      <c r="T120" s="82"/>
      <c r="U120" s="81"/>
      <c r="V120" s="82"/>
      <c r="W120" s="78"/>
      <c r="X120" s="78"/>
      <c r="Y120" s="78"/>
      <c r="Z120" s="144"/>
      <c r="AA120" s="79"/>
      <c r="AB120" s="80"/>
      <c r="AC120" s="81"/>
      <c r="AD120" s="82"/>
      <c r="AE120" s="81"/>
      <c r="AF120" s="82"/>
      <c r="AG120" s="81"/>
      <c r="AH120" s="82"/>
      <c r="AI120" s="144"/>
      <c r="AJ120" s="78"/>
      <c r="AK120" s="78"/>
      <c r="AL120" s="144"/>
      <c r="AM120" s="79"/>
      <c r="AN120" s="80"/>
      <c r="AP120" s="83"/>
      <c r="AS120" s="156">
        <f t="shared" si="18"/>
        <v>2000</v>
      </c>
      <c r="AT120" s="156">
        <f t="shared" si="19"/>
        <v>1000</v>
      </c>
      <c r="AU120" s="156">
        <f t="shared" si="20"/>
        <v>0</v>
      </c>
      <c r="AV120" s="156">
        <f t="shared" si="21"/>
        <v>0</v>
      </c>
      <c r="AW120" s="156">
        <f t="shared" si="22"/>
        <v>0</v>
      </c>
    </row>
    <row r="121" spans="2:49" ht="12.95" customHeight="1" x14ac:dyDescent="0.25">
      <c r="B121" s="5"/>
      <c r="C121" s="62"/>
      <c r="D121" s="63"/>
      <c r="E121" s="84"/>
      <c r="F121" s="85"/>
      <c r="G121" s="81"/>
      <c r="H121" s="82"/>
      <c r="I121" s="81"/>
      <c r="J121" s="82"/>
      <c r="K121" s="82"/>
      <c r="L121" s="78"/>
      <c r="M121" s="78"/>
      <c r="N121" s="144"/>
      <c r="O121" s="79"/>
      <c r="P121" s="80"/>
      <c r="Q121" s="81"/>
      <c r="R121" s="82"/>
      <c r="S121" s="81"/>
      <c r="T121" s="82"/>
      <c r="U121" s="81"/>
      <c r="V121" s="82"/>
      <c r="W121" s="78"/>
      <c r="X121" s="78"/>
      <c r="Y121" s="78"/>
      <c r="Z121" s="144"/>
      <c r="AA121" s="79"/>
      <c r="AB121" s="80"/>
      <c r="AC121" s="81"/>
      <c r="AD121" s="82"/>
      <c r="AE121" s="81"/>
      <c r="AF121" s="82"/>
      <c r="AG121" s="81"/>
      <c r="AH121" s="82"/>
      <c r="AI121" s="144"/>
      <c r="AJ121" s="78"/>
      <c r="AK121" s="78"/>
      <c r="AL121" s="144"/>
      <c r="AM121" s="79"/>
      <c r="AN121" s="80"/>
      <c r="AP121" s="83"/>
      <c r="AS121" s="156">
        <f t="shared" si="18"/>
        <v>2000</v>
      </c>
      <c r="AT121" s="156">
        <f t="shared" si="19"/>
        <v>1000</v>
      </c>
      <c r="AU121" s="156">
        <f t="shared" si="20"/>
        <v>0</v>
      </c>
      <c r="AV121" s="156">
        <f t="shared" si="21"/>
        <v>0</v>
      </c>
      <c r="AW121" s="156">
        <f t="shared" si="22"/>
        <v>0</v>
      </c>
    </row>
    <row r="122" spans="2:49" ht="12.95" customHeight="1" x14ac:dyDescent="0.25">
      <c r="B122" s="5"/>
      <c r="C122" s="62"/>
      <c r="D122" s="63"/>
      <c r="E122" s="84"/>
      <c r="F122" s="85"/>
      <c r="G122" s="81"/>
      <c r="H122" s="82"/>
      <c r="I122" s="81"/>
      <c r="J122" s="82"/>
      <c r="K122" s="82"/>
      <c r="L122" s="78"/>
      <c r="M122" s="78"/>
      <c r="N122" s="144"/>
      <c r="O122" s="79"/>
      <c r="P122" s="80"/>
      <c r="Q122" s="81"/>
      <c r="R122" s="82"/>
      <c r="S122" s="81"/>
      <c r="T122" s="82"/>
      <c r="U122" s="81"/>
      <c r="V122" s="82"/>
      <c r="W122" s="78"/>
      <c r="X122" s="78"/>
      <c r="Y122" s="78"/>
      <c r="Z122" s="144"/>
      <c r="AA122" s="79"/>
      <c r="AB122" s="80"/>
      <c r="AC122" s="81"/>
      <c r="AD122" s="82"/>
      <c r="AE122" s="81"/>
      <c r="AF122" s="82"/>
      <c r="AG122" s="81"/>
      <c r="AH122" s="82"/>
      <c r="AI122" s="144"/>
      <c r="AJ122" s="78"/>
      <c r="AK122" s="78"/>
      <c r="AL122" s="144"/>
      <c r="AM122" s="79"/>
      <c r="AN122" s="80"/>
      <c r="AP122" s="83"/>
      <c r="AS122" s="156">
        <f t="shared" si="18"/>
        <v>2000</v>
      </c>
      <c r="AT122" s="156">
        <f t="shared" si="19"/>
        <v>1000</v>
      </c>
      <c r="AU122" s="156">
        <f t="shared" si="20"/>
        <v>0</v>
      </c>
      <c r="AV122" s="156">
        <f t="shared" si="21"/>
        <v>0</v>
      </c>
      <c r="AW122" s="156">
        <f t="shared" si="22"/>
        <v>0</v>
      </c>
    </row>
    <row r="123" spans="2:49" ht="12.95" customHeight="1" x14ac:dyDescent="0.25">
      <c r="B123" s="5"/>
      <c r="C123" s="62"/>
      <c r="D123" s="63"/>
      <c r="E123" s="84"/>
      <c r="F123" s="85"/>
      <c r="G123" s="81"/>
      <c r="H123" s="82"/>
      <c r="I123" s="81"/>
      <c r="J123" s="82"/>
      <c r="K123" s="82"/>
      <c r="L123" s="78"/>
      <c r="M123" s="78"/>
      <c r="N123" s="144"/>
      <c r="O123" s="79"/>
      <c r="P123" s="80"/>
      <c r="Q123" s="81"/>
      <c r="R123" s="82"/>
      <c r="S123" s="81"/>
      <c r="T123" s="82"/>
      <c r="U123" s="81"/>
      <c r="V123" s="82"/>
      <c r="W123" s="78"/>
      <c r="X123" s="78"/>
      <c r="Y123" s="78"/>
      <c r="Z123" s="144"/>
      <c r="AA123" s="79"/>
      <c r="AB123" s="80"/>
      <c r="AC123" s="81"/>
      <c r="AD123" s="82"/>
      <c r="AE123" s="81"/>
      <c r="AF123" s="82"/>
      <c r="AG123" s="81"/>
      <c r="AH123" s="82"/>
      <c r="AI123" s="144"/>
      <c r="AJ123" s="78"/>
      <c r="AK123" s="78"/>
      <c r="AL123" s="144"/>
      <c r="AM123" s="79"/>
      <c r="AN123" s="80"/>
      <c r="AP123" s="83"/>
      <c r="AS123" s="156">
        <f t="shared" si="18"/>
        <v>2000</v>
      </c>
      <c r="AT123" s="156">
        <f t="shared" si="19"/>
        <v>1000</v>
      </c>
      <c r="AU123" s="156">
        <f t="shared" si="20"/>
        <v>0</v>
      </c>
      <c r="AV123" s="156">
        <f t="shared" si="21"/>
        <v>0</v>
      </c>
      <c r="AW123" s="156">
        <f t="shared" si="22"/>
        <v>0</v>
      </c>
    </row>
    <row r="124" spans="2:49" ht="12.95" customHeight="1" x14ac:dyDescent="0.25">
      <c r="B124" s="5"/>
      <c r="C124" s="62"/>
      <c r="D124" s="63"/>
      <c r="E124" s="84"/>
      <c r="F124" s="85"/>
      <c r="G124" s="81"/>
      <c r="H124" s="82"/>
      <c r="I124" s="81"/>
      <c r="J124" s="82"/>
      <c r="K124" s="82"/>
      <c r="L124" s="78"/>
      <c r="M124" s="78"/>
      <c r="N124" s="144"/>
      <c r="O124" s="79"/>
      <c r="P124" s="80"/>
      <c r="Q124" s="81"/>
      <c r="R124" s="82"/>
      <c r="S124" s="81"/>
      <c r="T124" s="82"/>
      <c r="U124" s="81"/>
      <c r="V124" s="82"/>
      <c r="W124" s="78"/>
      <c r="X124" s="78"/>
      <c r="Y124" s="78"/>
      <c r="Z124" s="144"/>
      <c r="AA124" s="79"/>
      <c r="AB124" s="80"/>
      <c r="AC124" s="81"/>
      <c r="AD124" s="82"/>
      <c r="AE124" s="81"/>
      <c r="AF124" s="82"/>
      <c r="AG124" s="81"/>
      <c r="AH124" s="82"/>
      <c r="AI124" s="144"/>
      <c r="AJ124" s="78"/>
      <c r="AK124" s="78"/>
      <c r="AL124" s="144"/>
      <c r="AM124" s="79"/>
      <c r="AN124" s="80"/>
      <c r="AP124" s="83"/>
      <c r="AS124" s="156">
        <f t="shared" si="18"/>
        <v>2000</v>
      </c>
      <c r="AT124" s="156">
        <f t="shared" si="19"/>
        <v>1000</v>
      </c>
      <c r="AU124" s="156">
        <f t="shared" si="20"/>
        <v>0</v>
      </c>
      <c r="AV124" s="156">
        <f t="shared" si="21"/>
        <v>0</v>
      </c>
      <c r="AW124" s="156">
        <f t="shared" si="22"/>
        <v>0</v>
      </c>
    </row>
    <row r="125" spans="2:49" ht="12.95" customHeight="1" x14ac:dyDescent="0.25">
      <c r="B125" s="5"/>
      <c r="C125" s="62"/>
      <c r="D125" s="63"/>
      <c r="E125" s="84"/>
      <c r="F125" s="85"/>
      <c r="G125" s="81"/>
      <c r="H125" s="82"/>
      <c r="I125" s="81"/>
      <c r="J125" s="82"/>
      <c r="K125" s="82"/>
      <c r="L125" s="78"/>
      <c r="M125" s="78"/>
      <c r="N125" s="144"/>
      <c r="O125" s="79"/>
      <c r="P125" s="80"/>
      <c r="Q125" s="81"/>
      <c r="R125" s="82"/>
      <c r="S125" s="81"/>
      <c r="T125" s="82"/>
      <c r="U125" s="81"/>
      <c r="V125" s="82"/>
      <c r="W125" s="78"/>
      <c r="X125" s="78"/>
      <c r="Y125" s="78"/>
      <c r="Z125" s="144"/>
      <c r="AA125" s="79"/>
      <c r="AB125" s="80"/>
      <c r="AC125" s="81"/>
      <c r="AD125" s="82"/>
      <c r="AE125" s="81"/>
      <c r="AF125" s="82"/>
      <c r="AG125" s="81"/>
      <c r="AH125" s="82"/>
      <c r="AI125" s="144"/>
      <c r="AJ125" s="78"/>
      <c r="AK125" s="78"/>
      <c r="AL125" s="144"/>
      <c r="AM125" s="79"/>
      <c r="AN125" s="80"/>
      <c r="AP125" s="83"/>
      <c r="AS125" s="156">
        <f t="shared" si="18"/>
        <v>2000</v>
      </c>
      <c r="AT125" s="156">
        <f t="shared" si="19"/>
        <v>1000</v>
      </c>
      <c r="AU125" s="156">
        <f t="shared" si="20"/>
        <v>0</v>
      </c>
      <c r="AV125" s="156">
        <f t="shared" si="21"/>
        <v>0</v>
      </c>
      <c r="AW125" s="156">
        <f t="shared" si="22"/>
        <v>0</v>
      </c>
    </row>
    <row r="126" spans="2:49" ht="12.95" customHeight="1" x14ac:dyDescent="0.25">
      <c r="B126" s="5"/>
      <c r="C126" s="62"/>
      <c r="D126" s="63"/>
      <c r="E126" s="84"/>
      <c r="F126" s="85"/>
      <c r="G126" s="81"/>
      <c r="H126" s="82"/>
      <c r="I126" s="81"/>
      <c r="J126" s="82"/>
      <c r="K126" s="82"/>
      <c r="L126" s="78"/>
      <c r="M126" s="78"/>
      <c r="N126" s="144"/>
      <c r="O126" s="79"/>
      <c r="P126" s="80"/>
      <c r="Q126" s="81"/>
      <c r="R126" s="82"/>
      <c r="S126" s="81"/>
      <c r="T126" s="82"/>
      <c r="U126" s="81"/>
      <c r="V126" s="82"/>
      <c r="W126" s="78"/>
      <c r="X126" s="78"/>
      <c r="Y126" s="78"/>
      <c r="Z126" s="144"/>
      <c r="AA126" s="79"/>
      <c r="AB126" s="80"/>
      <c r="AC126" s="81"/>
      <c r="AD126" s="82"/>
      <c r="AE126" s="81"/>
      <c r="AF126" s="82"/>
      <c r="AG126" s="81"/>
      <c r="AH126" s="82"/>
      <c r="AI126" s="144"/>
      <c r="AJ126" s="78"/>
      <c r="AK126" s="78"/>
      <c r="AL126" s="144"/>
      <c r="AM126" s="79"/>
      <c r="AN126" s="80"/>
      <c r="AP126" s="83"/>
      <c r="AS126" s="156">
        <f t="shared" si="18"/>
        <v>2000</v>
      </c>
      <c r="AT126" s="156">
        <f t="shared" si="19"/>
        <v>1000</v>
      </c>
      <c r="AU126" s="156">
        <f t="shared" si="20"/>
        <v>0</v>
      </c>
      <c r="AV126" s="156">
        <f t="shared" si="21"/>
        <v>0</v>
      </c>
      <c r="AW126" s="156">
        <f t="shared" si="22"/>
        <v>0</v>
      </c>
    </row>
    <row r="127" spans="2:49" ht="12.95" customHeight="1" x14ac:dyDescent="0.25">
      <c r="B127" s="5"/>
      <c r="C127" s="62"/>
      <c r="D127" s="63"/>
      <c r="E127" s="84"/>
      <c r="F127" s="85"/>
      <c r="G127" s="81"/>
      <c r="H127" s="82"/>
      <c r="I127" s="81"/>
      <c r="J127" s="82"/>
      <c r="K127" s="82"/>
      <c r="L127" s="78"/>
      <c r="M127" s="78"/>
      <c r="N127" s="144"/>
      <c r="O127" s="79"/>
      <c r="P127" s="80"/>
      <c r="Q127" s="81"/>
      <c r="R127" s="82"/>
      <c r="S127" s="81"/>
      <c r="T127" s="82"/>
      <c r="U127" s="81"/>
      <c r="V127" s="82"/>
      <c r="W127" s="78"/>
      <c r="X127" s="78"/>
      <c r="Y127" s="78"/>
      <c r="Z127" s="144"/>
      <c r="AA127" s="79"/>
      <c r="AB127" s="80"/>
      <c r="AC127" s="81"/>
      <c r="AD127" s="82"/>
      <c r="AE127" s="81"/>
      <c r="AF127" s="82"/>
      <c r="AG127" s="81"/>
      <c r="AH127" s="82"/>
      <c r="AI127" s="144"/>
      <c r="AJ127" s="78"/>
      <c r="AK127" s="78"/>
      <c r="AL127" s="144"/>
      <c r="AM127" s="79"/>
      <c r="AN127" s="80"/>
      <c r="AP127" s="83"/>
      <c r="AS127" s="156">
        <f t="shared" si="18"/>
        <v>2000</v>
      </c>
      <c r="AT127" s="156">
        <f t="shared" si="19"/>
        <v>1000</v>
      </c>
      <c r="AU127" s="156">
        <f t="shared" si="20"/>
        <v>0</v>
      </c>
      <c r="AV127" s="156">
        <f t="shared" si="21"/>
        <v>0</v>
      </c>
      <c r="AW127" s="156">
        <f t="shared" si="22"/>
        <v>0</v>
      </c>
    </row>
    <row r="128" spans="2:49" ht="12.95" customHeight="1" x14ac:dyDescent="0.25">
      <c r="B128" s="5"/>
      <c r="C128" s="62"/>
      <c r="D128" s="63"/>
      <c r="E128" s="84"/>
      <c r="F128" s="85"/>
      <c r="G128" s="81"/>
      <c r="H128" s="82"/>
      <c r="I128" s="81"/>
      <c r="J128" s="82"/>
      <c r="K128" s="82"/>
      <c r="L128" s="78"/>
      <c r="M128" s="78"/>
      <c r="N128" s="144"/>
      <c r="O128" s="79"/>
      <c r="P128" s="80"/>
      <c r="Q128" s="81"/>
      <c r="R128" s="82"/>
      <c r="S128" s="81"/>
      <c r="T128" s="82"/>
      <c r="U128" s="81"/>
      <c r="V128" s="82"/>
      <c r="W128" s="78"/>
      <c r="X128" s="78"/>
      <c r="Y128" s="78"/>
      <c r="Z128" s="144"/>
      <c r="AA128" s="79"/>
      <c r="AB128" s="80"/>
      <c r="AC128" s="81"/>
      <c r="AD128" s="82"/>
      <c r="AE128" s="81"/>
      <c r="AF128" s="82"/>
      <c r="AG128" s="81"/>
      <c r="AH128" s="82"/>
      <c r="AI128" s="144"/>
      <c r="AJ128" s="78"/>
      <c r="AK128" s="78"/>
      <c r="AL128" s="144"/>
      <c r="AM128" s="79"/>
      <c r="AN128" s="80"/>
      <c r="AP128" s="83"/>
      <c r="AS128" s="156">
        <f t="shared" si="18"/>
        <v>2000</v>
      </c>
      <c r="AT128" s="156">
        <f t="shared" si="19"/>
        <v>1000</v>
      </c>
      <c r="AU128" s="156">
        <f t="shared" si="20"/>
        <v>0</v>
      </c>
      <c r="AV128" s="156">
        <f t="shared" si="21"/>
        <v>0</v>
      </c>
      <c r="AW128" s="156">
        <f t="shared" si="22"/>
        <v>0</v>
      </c>
    </row>
    <row r="129" spans="2:49" ht="12.95" customHeight="1" x14ac:dyDescent="0.25">
      <c r="B129" s="5"/>
      <c r="C129" s="62"/>
      <c r="D129" s="63"/>
      <c r="E129" s="84"/>
      <c r="F129" s="85"/>
      <c r="G129" s="81"/>
      <c r="H129" s="82"/>
      <c r="I129" s="81"/>
      <c r="J129" s="82"/>
      <c r="K129" s="82"/>
      <c r="L129" s="78"/>
      <c r="M129" s="78"/>
      <c r="N129" s="144"/>
      <c r="O129" s="79"/>
      <c r="P129" s="80"/>
      <c r="Q129" s="81"/>
      <c r="R129" s="82"/>
      <c r="S129" s="81"/>
      <c r="T129" s="82"/>
      <c r="U129" s="81"/>
      <c r="V129" s="82"/>
      <c r="W129" s="78"/>
      <c r="X129" s="78"/>
      <c r="Y129" s="78"/>
      <c r="Z129" s="144"/>
      <c r="AA129" s="79"/>
      <c r="AB129" s="80"/>
      <c r="AC129" s="81"/>
      <c r="AD129" s="82"/>
      <c r="AE129" s="81"/>
      <c r="AF129" s="82"/>
      <c r="AG129" s="81"/>
      <c r="AH129" s="82"/>
      <c r="AI129" s="144"/>
      <c r="AJ129" s="78"/>
      <c r="AK129" s="78"/>
      <c r="AL129" s="144"/>
      <c r="AM129" s="79"/>
      <c r="AN129" s="80"/>
      <c r="AP129" s="83"/>
      <c r="AS129" s="156">
        <f t="shared" si="18"/>
        <v>2000</v>
      </c>
      <c r="AT129" s="156">
        <f t="shared" si="19"/>
        <v>1000</v>
      </c>
      <c r="AU129" s="156">
        <f t="shared" si="20"/>
        <v>0</v>
      </c>
      <c r="AV129" s="156">
        <f t="shared" si="21"/>
        <v>0</v>
      </c>
      <c r="AW129" s="156">
        <f t="shared" si="22"/>
        <v>0</v>
      </c>
    </row>
    <row r="130" spans="2:49" ht="12.95" customHeight="1" x14ac:dyDescent="0.25">
      <c r="B130" s="5"/>
      <c r="C130" s="62"/>
      <c r="D130" s="63"/>
      <c r="E130" s="84"/>
      <c r="F130" s="85"/>
      <c r="G130" s="81"/>
      <c r="H130" s="82"/>
      <c r="I130" s="81"/>
      <c r="J130" s="82"/>
      <c r="K130" s="82"/>
      <c r="L130" s="78"/>
      <c r="M130" s="78"/>
      <c r="N130" s="144"/>
      <c r="O130" s="79"/>
      <c r="P130" s="80"/>
      <c r="Q130" s="81"/>
      <c r="R130" s="82"/>
      <c r="S130" s="81"/>
      <c r="T130" s="82"/>
      <c r="U130" s="81"/>
      <c r="V130" s="82"/>
      <c r="W130" s="78"/>
      <c r="X130" s="78"/>
      <c r="Y130" s="78"/>
      <c r="Z130" s="144"/>
      <c r="AA130" s="79"/>
      <c r="AB130" s="80"/>
      <c r="AC130" s="81"/>
      <c r="AD130" s="82"/>
      <c r="AE130" s="81"/>
      <c r="AF130" s="82"/>
      <c r="AG130" s="81"/>
      <c r="AH130" s="82"/>
      <c r="AI130" s="144"/>
      <c r="AJ130" s="78"/>
      <c r="AK130" s="78"/>
      <c r="AL130" s="144"/>
      <c r="AM130" s="79"/>
      <c r="AN130" s="80"/>
      <c r="AP130" s="83"/>
      <c r="AS130" s="156">
        <f t="shared" si="18"/>
        <v>2000</v>
      </c>
      <c r="AT130" s="156">
        <f t="shared" si="19"/>
        <v>1000</v>
      </c>
      <c r="AU130" s="156">
        <f t="shared" si="20"/>
        <v>0</v>
      </c>
      <c r="AV130" s="156">
        <f t="shared" si="21"/>
        <v>0</v>
      </c>
      <c r="AW130" s="156">
        <f t="shared" si="22"/>
        <v>0</v>
      </c>
    </row>
    <row r="131" spans="2:49" ht="12.95" customHeight="1" x14ac:dyDescent="0.25">
      <c r="B131" s="5"/>
      <c r="C131" s="62"/>
      <c r="D131" s="63"/>
      <c r="E131" s="84"/>
      <c r="F131" s="85"/>
      <c r="G131" s="81"/>
      <c r="H131" s="82"/>
      <c r="I131" s="81"/>
      <c r="J131" s="82"/>
      <c r="K131" s="82"/>
      <c r="L131" s="78"/>
      <c r="M131" s="78"/>
      <c r="N131" s="144"/>
      <c r="O131" s="79"/>
      <c r="P131" s="80"/>
      <c r="Q131" s="81"/>
      <c r="R131" s="82"/>
      <c r="S131" s="81"/>
      <c r="T131" s="82"/>
      <c r="U131" s="81"/>
      <c r="V131" s="82"/>
      <c r="W131" s="78"/>
      <c r="X131" s="78"/>
      <c r="Y131" s="78"/>
      <c r="Z131" s="144"/>
      <c r="AA131" s="79"/>
      <c r="AB131" s="80"/>
      <c r="AC131" s="81"/>
      <c r="AD131" s="82"/>
      <c r="AE131" s="81"/>
      <c r="AF131" s="82"/>
      <c r="AG131" s="81"/>
      <c r="AH131" s="82"/>
      <c r="AI131" s="144"/>
      <c r="AJ131" s="78"/>
      <c r="AK131" s="78"/>
      <c r="AL131" s="144"/>
      <c r="AM131" s="79"/>
      <c r="AN131" s="80"/>
      <c r="AP131" s="83"/>
      <c r="AS131" s="156">
        <f t="shared" si="18"/>
        <v>2000</v>
      </c>
      <c r="AT131" s="156">
        <f t="shared" si="19"/>
        <v>1000</v>
      </c>
      <c r="AU131" s="156">
        <f t="shared" si="20"/>
        <v>0</v>
      </c>
      <c r="AV131" s="156">
        <f t="shared" si="21"/>
        <v>0</v>
      </c>
      <c r="AW131" s="156">
        <f t="shared" si="22"/>
        <v>0</v>
      </c>
    </row>
    <row r="132" spans="2:49" ht="12.95" customHeight="1" x14ac:dyDescent="0.25">
      <c r="B132" s="5"/>
      <c r="C132" s="62"/>
      <c r="D132" s="63"/>
      <c r="E132" s="84"/>
      <c r="F132" s="85"/>
      <c r="G132" s="81"/>
      <c r="H132" s="82"/>
      <c r="I132" s="81"/>
      <c r="J132" s="82"/>
      <c r="K132" s="82"/>
      <c r="L132" s="78"/>
      <c r="M132" s="78"/>
      <c r="N132" s="144"/>
      <c r="O132" s="79"/>
      <c r="P132" s="80"/>
      <c r="Q132" s="81"/>
      <c r="R132" s="82"/>
      <c r="S132" s="81"/>
      <c r="T132" s="82"/>
      <c r="U132" s="81"/>
      <c r="V132" s="82"/>
      <c r="W132" s="78"/>
      <c r="X132" s="78"/>
      <c r="Y132" s="78"/>
      <c r="Z132" s="144"/>
      <c r="AA132" s="79"/>
      <c r="AB132" s="80"/>
      <c r="AC132" s="81"/>
      <c r="AD132" s="82"/>
      <c r="AE132" s="81"/>
      <c r="AF132" s="82"/>
      <c r="AG132" s="81"/>
      <c r="AH132" s="82"/>
      <c r="AI132" s="144"/>
      <c r="AJ132" s="78"/>
      <c r="AK132" s="78"/>
      <c r="AL132" s="144"/>
      <c r="AM132" s="79"/>
      <c r="AN132" s="80"/>
      <c r="AP132" s="83"/>
      <c r="AS132" s="156">
        <f t="shared" si="18"/>
        <v>2000</v>
      </c>
      <c r="AT132" s="156">
        <f t="shared" si="19"/>
        <v>1000</v>
      </c>
      <c r="AU132" s="156">
        <f t="shared" si="20"/>
        <v>0</v>
      </c>
      <c r="AV132" s="156">
        <f t="shared" si="21"/>
        <v>0</v>
      </c>
      <c r="AW132" s="156">
        <f t="shared" si="22"/>
        <v>0</v>
      </c>
    </row>
    <row r="133" spans="2:49" ht="12.95" customHeight="1" x14ac:dyDescent="0.25">
      <c r="B133" s="5"/>
      <c r="C133" s="62"/>
      <c r="D133" s="63"/>
      <c r="E133" s="84"/>
      <c r="F133" s="85"/>
      <c r="G133" s="81"/>
      <c r="H133" s="82"/>
      <c r="I133" s="81"/>
      <c r="J133" s="82"/>
      <c r="K133" s="82"/>
      <c r="L133" s="78"/>
      <c r="M133" s="78"/>
      <c r="N133" s="144"/>
      <c r="O133" s="79"/>
      <c r="P133" s="80"/>
      <c r="Q133" s="81"/>
      <c r="R133" s="82"/>
      <c r="S133" s="81"/>
      <c r="T133" s="82"/>
      <c r="U133" s="81"/>
      <c r="V133" s="82"/>
      <c r="W133" s="78"/>
      <c r="X133" s="78"/>
      <c r="Y133" s="78"/>
      <c r="Z133" s="144"/>
      <c r="AA133" s="79"/>
      <c r="AB133" s="80"/>
      <c r="AC133" s="81"/>
      <c r="AD133" s="82"/>
      <c r="AE133" s="81"/>
      <c r="AF133" s="82"/>
      <c r="AG133" s="81"/>
      <c r="AH133" s="82"/>
      <c r="AI133" s="144"/>
      <c r="AJ133" s="78"/>
      <c r="AK133" s="78"/>
      <c r="AL133" s="144"/>
      <c r="AM133" s="79"/>
      <c r="AN133" s="80"/>
      <c r="AP133" s="83"/>
      <c r="AS133" s="156">
        <f t="shared" ref="AS133:AS160" si="23">IFERROR(IF(AV133&lt;=AU133,(AU133-AV133)+2000,0),0)</f>
        <v>2000</v>
      </c>
      <c r="AT133" s="156">
        <f t="shared" ref="AT133:AT160" si="24">IFERROR(IF(AW133&lt;=AV133,(AV133-AW133)+1000,0),0)</f>
        <v>1000</v>
      </c>
      <c r="AU133" s="156">
        <f t="shared" ref="AU133:AU160" si="25">IF(P133&lt;&gt;"",P133,O133)</f>
        <v>0</v>
      </c>
      <c r="AV133" s="156">
        <f t="shared" ref="AV133:AV160" si="26">IF(AB133&lt;&gt;"",AB133,AA133)</f>
        <v>0</v>
      </c>
      <c r="AW133" s="156">
        <f t="shared" ref="AW133:AW160" si="27">IF(AN133&lt;&gt;"",AN133,AM133)</f>
        <v>0</v>
      </c>
    </row>
    <row r="134" spans="2:49" ht="12.95" customHeight="1" x14ac:dyDescent="0.25">
      <c r="B134" s="5"/>
      <c r="C134" s="62"/>
      <c r="D134" s="63"/>
      <c r="E134" s="84"/>
      <c r="F134" s="85"/>
      <c r="G134" s="81"/>
      <c r="H134" s="82"/>
      <c r="I134" s="81"/>
      <c r="J134" s="82"/>
      <c r="K134" s="82"/>
      <c r="L134" s="78"/>
      <c r="M134" s="78"/>
      <c r="N134" s="144"/>
      <c r="O134" s="79"/>
      <c r="P134" s="80"/>
      <c r="Q134" s="81"/>
      <c r="R134" s="82"/>
      <c r="S134" s="81"/>
      <c r="T134" s="82"/>
      <c r="U134" s="81"/>
      <c r="V134" s="82"/>
      <c r="W134" s="78"/>
      <c r="X134" s="78"/>
      <c r="Y134" s="78"/>
      <c r="Z134" s="144"/>
      <c r="AA134" s="79"/>
      <c r="AB134" s="80"/>
      <c r="AC134" s="81"/>
      <c r="AD134" s="82"/>
      <c r="AE134" s="81"/>
      <c r="AF134" s="82"/>
      <c r="AG134" s="81"/>
      <c r="AH134" s="82"/>
      <c r="AI134" s="144"/>
      <c r="AJ134" s="78"/>
      <c r="AK134" s="78"/>
      <c r="AL134" s="144"/>
      <c r="AM134" s="79"/>
      <c r="AN134" s="80"/>
      <c r="AP134" s="83"/>
      <c r="AS134" s="156">
        <f t="shared" si="23"/>
        <v>2000</v>
      </c>
      <c r="AT134" s="156">
        <f t="shared" si="24"/>
        <v>1000</v>
      </c>
      <c r="AU134" s="156">
        <f t="shared" si="25"/>
        <v>0</v>
      </c>
      <c r="AV134" s="156">
        <f t="shared" si="26"/>
        <v>0</v>
      </c>
      <c r="AW134" s="156">
        <f t="shared" si="27"/>
        <v>0</v>
      </c>
    </row>
    <row r="135" spans="2:49" ht="12.95" customHeight="1" x14ac:dyDescent="0.25">
      <c r="B135" s="5"/>
      <c r="C135" s="62"/>
      <c r="D135" s="63"/>
      <c r="E135" s="84"/>
      <c r="F135" s="85"/>
      <c r="G135" s="81"/>
      <c r="H135" s="82"/>
      <c r="I135" s="81"/>
      <c r="J135" s="82"/>
      <c r="K135" s="82"/>
      <c r="L135" s="78"/>
      <c r="M135" s="78"/>
      <c r="N135" s="144"/>
      <c r="O135" s="79"/>
      <c r="P135" s="80"/>
      <c r="Q135" s="81"/>
      <c r="R135" s="82"/>
      <c r="S135" s="81"/>
      <c r="T135" s="82"/>
      <c r="U135" s="81"/>
      <c r="V135" s="82"/>
      <c r="W135" s="78"/>
      <c r="X135" s="78"/>
      <c r="Y135" s="78"/>
      <c r="Z135" s="144"/>
      <c r="AA135" s="79"/>
      <c r="AB135" s="80"/>
      <c r="AC135" s="81"/>
      <c r="AD135" s="82"/>
      <c r="AE135" s="81"/>
      <c r="AF135" s="82"/>
      <c r="AG135" s="81"/>
      <c r="AH135" s="82"/>
      <c r="AI135" s="144"/>
      <c r="AJ135" s="78"/>
      <c r="AK135" s="78"/>
      <c r="AL135" s="144"/>
      <c r="AM135" s="79"/>
      <c r="AN135" s="80"/>
      <c r="AP135" s="83"/>
      <c r="AS135" s="156">
        <f t="shared" si="23"/>
        <v>2000</v>
      </c>
      <c r="AT135" s="156">
        <f t="shared" si="24"/>
        <v>1000</v>
      </c>
      <c r="AU135" s="156">
        <f t="shared" si="25"/>
        <v>0</v>
      </c>
      <c r="AV135" s="156">
        <f t="shared" si="26"/>
        <v>0</v>
      </c>
      <c r="AW135" s="156">
        <f t="shared" si="27"/>
        <v>0</v>
      </c>
    </row>
    <row r="136" spans="2:49" ht="12.95" customHeight="1" x14ac:dyDescent="0.25">
      <c r="B136" s="5"/>
      <c r="C136" s="62"/>
      <c r="D136" s="63"/>
      <c r="E136" s="84"/>
      <c r="F136" s="85"/>
      <c r="G136" s="81"/>
      <c r="H136" s="82"/>
      <c r="I136" s="81"/>
      <c r="J136" s="82"/>
      <c r="K136" s="82"/>
      <c r="L136" s="78"/>
      <c r="M136" s="78"/>
      <c r="N136" s="144"/>
      <c r="O136" s="79"/>
      <c r="P136" s="80"/>
      <c r="Q136" s="81"/>
      <c r="R136" s="82"/>
      <c r="S136" s="81"/>
      <c r="T136" s="82"/>
      <c r="U136" s="81"/>
      <c r="V136" s="82"/>
      <c r="W136" s="78"/>
      <c r="X136" s="78"/>
      <c r="Y136" s="78"/>
      <c r="Z136" s="144"/>
      <c r="AA136" s="79"/>
      <c r="AB136" s="80"/>
      <c r="AC136" s="81"/>
      <c r="AD136" s="82"/>
      <c r="AE136" s="81"/>
      <c r="AF136" s="82"/>
      <c r="AG136" s="81"/>
      <c r="AH136" s="82"/>
      <c r="AI136" s="144"/>
      <c r="AJ136" s="78"/>
      <c r="AK136" s="78"/>
      <c r="AL136" s="144"/>
      <c r="AM136" s="79"/>
      <c r="AN136" s="80"/>
      <c r="AP136" s="83"/>
      <c r="AS136" s="156">
        <f t="shared" si="23"/>
        <v>2000</v>
      </c>
      <c r="AT136" s="156">
        <f t="shared" si="24"/>
        <v>1000</v>
      </c>
      <c r="AU136" s="156">
        <f t="shared" si="25"/>
        <v>0</v>
      </c>
      <c r="AV136" s="156">
        <f t="shared" si="26"/>
        <v>0</v>
      </c>
      <c r="AW136" s="156">
        <f t="shared" si="27"/>
        <v>0</v>
      </c>
    </row>
    <row r="137" spans="2:49" ht="12.95" customHeight="1" x14ac:dyDescent="0.25">
      <c r="B137" s="5"/>
      <c r="C137" s="62"/>
      <c r="D137" s="63"/>
      <c r="E137" s="84"/>
      <c r="F137" s="85"/>
      <c r="G137" s="81"/>
      <c r="H137" s="82"/>
      <c r="I137" s="81"/>
      <c r="J137" s="82"/>
      <c r="K137" s="82"/>
      <c r="L137" s="78"/>
      <c r="M137" s="78"/>
      <c r="N137" s="144"/>
      <c r="O137" s="79"/>
      <c r="P137" s="80"/>
      <c r="Q137" s="81"/>
      <c r="R137" s="82"/>
      <c r="S137" s="81"/>
      <c r="T137" s="82"/>
      <c r="U137" s="81"/>
      <c r="V137" s="82"/>
      <c r="W137" s="78"/>
      <c r="X137" s="78"/>
      <c r="Y137" s="78"/>
      <c r="Z137" s="144"/>
      <c r="AA137" s="79"/>
      <c r="AB137" s="80"/>
      <c r="AC137" s="81"/>
      <c r="AD137" s="82"/>
      <c r="AE137" s="81"/>
      <c r="AF137" s="82"/>
      <c r="AG137" s="81"/>
      <c r="AH137" s="82"/>
      <c r="AI137" s="144"/>
      <c r="AJ137" s="78"/>
      <c r="AK137" s="78"/>
      <c r="AL137" s="144"/>
      <c r="AM137" s="79"/>
      <c r="AN137" s="80"/>
      <c r="AP137" s="83"/>
      <c r="AS137" s="156">
        <f t="shared" si="23"/>
        <v>2000</v>
      </c>
      <c r="AT137" s="156">
        <f t="shared" si="24"/>
        <v>1000</v>
      </c>
      <c r="AU137" s="156">
        <f t="shared" si="25"/>
        <v>0</v>
      </c>
      <c r="AV137" s="156">
        <f t="shared" si="26"/>
        <v>0</v>
      </c>
      <c r="AW137" s="156">
        <f t="shared" si="27"/>
        <v>0</v>
      </c>
    </row>
    <row r="138" spans="2:49" ht="12.95" customHeight="1" x14ac:dyDescent="0.25">
      <c r="B138" s="5"/>
      <c r="C138" s="62"/>
      <c r="D138" s="63"/>
      <c r="E138" s="84"/>
      <c r="F138" s="85"/>
      <c r="G138" s="81"/>
      <c r="H138" s="82"/>
      <c r="I138" s="81"/>
      <c r="J138" s="82"/>
      <c r="K138" s="82"/>
      <c r="L138" s="78"/>
      <c r="M138" s="78"/>
      <c r="N138" s="144"/>
      <c r="O138" s="79"/>
      <c r="P138" s="80"/>
      <c r="Q138" s="81"/>
      <c r="R138" s="82"/>
      <c r="S138" s="81"/>
      <c r="T138" s="82"/>
      <c r="U138" s="81"/>
      <c r="V138" s="82"/>
      <c r="W138" s="78"/>
      <c r="X138" s="78"/>
      <c r="Y138" s="78"/>
      <c r="Z138" s="144"/>
      <c r="AA138" s="79"/>
      <c r="AB138" s="80"/>
      <c r="AC138" s="81"/>
      <c r="AD138" s="82"/>
      <c r="AE138" s="81"/>
      <c r="AF138" s="82"/>
      <c r="AG138" s="81"/>
      <c r="AH138" s="82"/>
      <c r="AI138" s="144"/>
      <c r="AJ138" s="78"/>
      <c r="AK138" s="78"/>
      <c r="AL138" s="144"/>
      <c r="AM138" s="79"/>
      <c r="AN138" s="80"/>
      <c r="AP138" s="83"/>
      <c r="AS138" s="156">
        <f t="shared" si="23"/>
        <v>2000</v>
      </c>
      <c r="AT138" s="156">
        <f t="shared" si="24"/>
        <v>1000</v>
      </c>
      <c r="AU138" s="156">
        <f t="shared" si="25"/>
        <v>0</v>
      </c>
      <c r="AV138" s="156">
        <f t="shared" si="26"/>
        <v>0</v>
      </c>
      <c r="AW138" s="156">
        <f t="shared" si="27"/>
        <v>0</v>
      </c>
    </row>
    <row r="139" spans="2:49" ht="12.95" customHeight="1" x14ac:dyDescent="0.25">
      <c r="B139" s="5"/>
      <c r="C139" s="62"/>
      <c r="D139" s="63"/>
      <c r="E139" s="84"/>
      <c r="F139" s="85"/>
      <c r="G139" s="81"/>
      <c r="H139" s="82"/>
      <c r="I139" s="81"/>
      <c r="J139" s="82"/>
      <c r="K139" s="82"/>
      <c r="L139" s="78"/>
      <c r="M139" s="78"/>
      <c r="N139" s="144"/>
      <c r="O139" s="79"/>
      <c r="P139" s="80"/>
      <c r="Q139" s="81"/>
      <c r="R139" s="82"/>
      <c r="S139" s="81"/>
      <c r="T139" s="82"/>
      <c r="U139" s="81"/>
      <c r="V139" s="82"/>
      <c r="W139" s="78"/>
      <c r="X139" s="78"/>
      <c r="Y139" s="78"/>
      <c r="Z139" s="144"/>
      <c r="AA139" s="79"/>
      <c r="AB139" s="80"/>
      <c r="AC139" s="81"/>
      <c r="AD139" s="82"/>
      <c r="AE139" s="81"/>
      <c r="AF139" s="82"/>
      <c r="AG139" s="81"/>
      <c r="AH139" s="82"/>
      <c r="AI139" s="144"/>
      <c r="AJ139" s="78"/>
      <c r="AK139" s="78"/>
      <c r="AL139" s="144"/>
      <c r="AM139" s="79"/>
      <c r="AN139" s="80"/>
      <c r="AP139" s="83"/>
      <c r="AS139" s="156">
        <f t="shared" si="23"/>
        <v>2000</v>
      </c>
      <c r="AT139" s="156">
        <f t="shared" si="24"/>
        <v>1000</v>
      </c>
      <c r="AU139" s="156">
        <f t="shared" si="25"/>
        <v>0</v>
      </c>
      <c r="AV139" s="156">
        <f t="shared" si="26"/>
        <v>0</v>
      </c>
      <c r="AW139" s="156">
        <f t="shared" si="27"/>
        <v>0</v>
      </c>
    </row>
    <row r="140" spans="2:49" ht="12.95" customHeight="1" x14ac:dyDescent="0.25">
      <c r="B140" s="5"/>
      <c r="C140" s="62"/>
      <c r="D140" s="63"/>
      <c r="E140" s="84"/>
      <c r="F140" s="85"/>
      <c r="G140" s="81"/>
      <c r="H140" s="82"/>
      <c r="I140" s="81"/>
      <c r="J140" s="82"/>
      <c r="K140" s="82"/>
      <c r="L140" s="78"/>
      <c r="M140" s="78"/>
      <c r="N140" s="144"/>
      <c r="O140" s="79"/>
      <c r="P140" s="80"/>
      <c r="Q140" s="81"/>
      <c r="R140" s="82"/>
      <c r="S140" s="81"/>
      <c r="T140" s="82"/>
      <c r="U140" s="81"/>
      <c r="V140" s="82"/>
      <c r="W140" s="78"/>
      <c r="X140" s="78"/>
      <c r="Y140" s="78"/>
      <c r="Z140" s="144"/>
      <c r="AA140" s="79"/>
      <c r="AB140" s="80"/>
      <c r="AC140" s="81"/>
      <c r="AD140" s="82"/>
      <c r="AE140" s="81"/>
      <c r="AF140" s="82"/>
      <c r="AG140" s="81"/>
      <c r="AH140" s="82"/>
      <c r="AI140" s="144"/>
      <c r="AJ140" s="78"/>
      <c r="AK140" s="78"/>
      <c r="AL140" s="144"/>
      <c r="AM140" s="79"/>
      <c r="AN140" s="80"/>
      <c r="AP140" s="83"/>
      <c r="AS140" s="156">
        <f t="shared" si="23"/>
        <v>2000</v>
      </c>
      <c r="AT140" s="156">
        <f t="shared" si="24"/>
        <v>1000</v>
      </c>
      <c r="AU140" s="156">
        <f t="shared" si="25"/>
        <v>0</v>
      </c>
      <c r="AV140" s="156">
        <f t="shared" si="26"/>
        <v>0</v>
      </c>
      <c r="AW140" s="156">
        <f t="shared" si="27"/>
        <v>0</v>
      </c>
    </row>
    <row r="141" spans="2:49" ht="12.95" customHeight="1" x14ac:dyDescent="0.25">
      <c r="B141" s="5"/>
      <c r="C141" s="62"/>
      <c r="D141" s="63"/>
      <c r="E141" s="84"/>
      <c r="F141" s="85"/>
      <c r="G141" s="81"/>
      <c r="H141" s="82"/>
      <c r="I141" s="81"/>
      <c r="J141" s="82"/>
      <c r="K141" s="82"/>
      <c r="L141" s="78"/>
      <c r="M141" s="78"/>
      <c r="N141" s="144"/>
      <c r="O141" s="79"/>
      <c r="P141" s="80"/>
      <c r="Q141" s="81"/>
      <c r="R141" s="82"/>
      <c r="S141" s="81"/>
      <c r="T141" s="82"/>
      <c r="U141" s="81"/>
      <c r="V141" s="82"/>
      <c r="W141" s="78"/>
      <c r="X141" s="78"/>
      <c r="Y141" s="78"/>
      <c r="Z141" s="144"/>
      <c r="AA141" s="79"/>
      <c r="AB141" s="80"/>
      <c r="AC141" s="81"/>
      <c r="AD141" s="82"/>
      <c r="AE141" s="81"/>
      <c r="AF141" s="82"/>
      <c r="AG141" s="81"/>
      <c r="AH141" s="82"/>
      <c r="AI141" s="144"/>
      <c r="AJ141" s="78"/>
      <c r="AK141" s="78"/>
      <c r="AL141" s="144"/>
      <c r="AM141" s="79"/>
      <c r="AN141" s="80"/>
      <c r="AP141" s="83"/>
      <c r="AS141" s="156">
        <f t="shared" si="23"/>
        <v>2000</v>
      </c>
      <c r="AT141" s="156">
        <f t="shared" si="24"/>
        <v>1000</v>
      </c>
      <c r="AU141" s="156">
        <f t="shared" si="25"/>
        <v>0</v>
      </c>
      <c r="AV141" s="156">
        <f t="shared" si="26"/>
        <v>0</v>
      </c>
      <c r="AW141" s="156">
        <f t="shared" si="27"/>
        <v>0</v>
      </c>
    </row>
    <row r="142" spans="2:49" ht="12.95" customHeight="1" x14ac:dyDescent="0.25">
      <c r="B142" s="5"/>
      <c r="C142" s="62"/>
      <c r="D142" s="63"/>
      <c r="E142" s="84"/>
      <c r="F142" s="85"/>
      <c r="G142" s="81"/>
      <c r="H142" s="82"/>
      <c r="I142" s="81"/>
      <c r="J142" s="82"/>
      <c r="K142" s="82"/>
      <c r="L142" s="78"/>
      <c r="M142" s="78"/>
      <c r="N142" s="144"/>
      <c r="O142" s="79"/>
      <c r="P142" s="80"/>
      <c r="Q142" s="81"/>
      <c r="R142" s="82"/>
      <c r="S142" s="81"/>
      <c r="T142" s="82"/>
      <c r="U142" s="81"/>
      <c r="V142" s="82"/>
      <c r="W142" s="78"/>
      <c r="X142" s="78"/>
      <c r="Y142" s="78"/>
      <c r="Z142" s="144"/>
      <c r="AA142" s="79"/>
      <c r="AB142" s="80"/>
      <c r="AC142" s="81"/>
      <c r="AD142" s="82"/>
      <c r="AE142" s="81"/>
      <c r="AF142" s="82"/>
      <c r="AG142" s="81"/>
      <c r="AH142" s="82"/>
      <c r="AI142" s="144"/>
      <c r="AJ142" s="78"/>
      <c r="AK142" s="78"/>
      <c r="AL142" s="144"/>
      <c r="AM142" s="79"/>
      <c r="AN142" s="80"/>
      <c r="AP142" s="83"/>
      <c r="AS142" s="156">
        <f t="shared" si="23"/>
        <v>2000</v>
      </c>
      <c r="AT142" s="156">
        <f t="shared" si="24"/>
        <v>1000</v>
      </c>
      <c r="AU142" s="156">
        <f t="shared" si="25"/>
        <v>0</v>
      </c>
      <c r="AV142" s="156">
        <f t="shared" si="26"/>
        <v>0</v>
      </c>
      <c r="AW142" s="156">
        <f t="shared" si="27"/>
        <v>0</v>
      </c>
    </row>
    <row r="143" spans="2:49" ht="12.95" customHeight="1" x14ac:dyDescent="0.25">
      <c r="B143" s="5"/>
      <c r="C143" s="62"/>
      <c r="D143" s="63"/>
      <c r="E143" s="84"/>
      <c r="F143" s="85"/>
      <c r="G143" s="81"/>
      <c r="H143" s="82"/>
      <c r="I143" s="81"/>
      <c r="J143" s="82"/>
      <c r="K143" s="82"/>
      <c r="L143" s="78"/>
      <c r="M143" s="78"/>
      <c r="N143" s="144"/>
      <c r="O143" s="79"/>
      <c r="P143" s="80"/>
      <c r="Q143" s="81"/>
      <c r="R143" s="82"/>
      <c r="S143" s="81"/>
      <c r="T143" s="82"/>
      <c r="U143" s="81"/>
      <c r="V143" s="82"/>
      <c r="W143" s="78"/>
      <c r="X143" s="78"/>
      <c r="Y143" s="78"/>
      <c r="Z143" s="144"/>
      <c r="AA143" s="79"/>
      <c r="AB143" s="80"/>
      <c r="AC143" s="81"/>
      <c r="AD143" s="82"/>
      <c r="AE143" s="81"/>
      <c r="AF143" s="82"/>
      <c r="AG143" s="81"/>
      <c r="AH143" s="82"/>
      <c r="AI143" s="144"/>
      <c r="AJ143" s="78"/>
      <c r="AK143" s="78"/>
      <c r="AL143" s="144"/>
      <c r="AM143" s="79"/>
      <c r="AN143" s="80"/>
      <c r="AP143" s="83"/>
      <c r="AS143" s="156">
        <f t="shared" si="23"/>
        <v>2000</v>
      </c>
      <c r="AT143" s="156">
        <f t="shared" si="24"/>
        <v>1000</v>
      </c>
      <c r="AU143" s="156">
        <f t="shared" si="25"/>
        <v>0</v>
      </c>
      <c r="AV143" s="156">
        <f t="shared" si="26"/>
        <v>0</v>
      </c>
      <c r="AW143" s="156">
        <f t="shared" si="27"/>
        <v>0</v>
      </c>
    </row>
    <row r="144" spans="2:49" ht="12.95" customHeight="1" x14ac:dyDescent="0.25">
      <c r="B144" s="5"/>
      <c r="C144" s="62"/>
      <c r="D144" s="63"/>
      <c r="E144" s="84"/>
      <c r="F144" s="85"/>
      <c r="G144" s="81"/>
      <c r="H144" s="82"/>
      <c r="I144" s="81"/>
      <c r="J144" s="82"/>
      <c r="K144" s="82"/>
      <c r="L144" s="78"/>
      <c r="M144" s="78"/>
      <c r="N144" s="144"/>
      <c r="O144" s="79"/>
      <c r="P144" s="80"/>
      <c r="Q144" s="81"/>
      <c r="R144" s="82"/>
      <c r="S144" s="81"/>
      <c r="T144" s="82"/>
      <c r="U144" s="81"/>
      <c r="V144" s="82"/>
      <c r="W144" s="78"/>
      <c r="X144" s="78"/>
      <c r="Y144" s="78"/>
      <c r="Z144" s="144"/>
      <c r="AA144" s="79"/>
      <c r="AB144" s="80"/>
      <c r="AC144" s="81"/>
      <c r="AD144" s="82"/>
      <c r="AE144" s="81"/>
      <c r="AF144" s="82"/>
      <c r="AG144" s="81"/>
      <c r="AH144" s="82"/>
      <c r="AI144" s="144"/>
      <c r="AJ144" s="78"/>
      <c r="AK144" s="78"/>
      <c r="AL144" s="144"/>
      <c r="AM144" s="79"/>
      <c r="AN144" s="80"/>
      <c r="AS144" s="156">
        <f t="shared" si="23"/>
        <v>2000</v>
      </c>
      <c r="AT144" s="156">
        <f t="shared" si="24"/>
        <v>1000</v>
      </c>
      <c r="AU144" s="156">
        <f t="shared" si="25"/>
        <v>0</v>
      </c>
      <c r="AV144" s="156">
        <f t="shared" si="26"/>
        <v>0</v>
      </c>
      <c r="AW144" s="156">
        <f t="shared" si="27"/>
        <v>0</v>
      </c>
    </row>
    <row r="145" spans="2:49" ht="12.95" customHeight="1" x14ac:dyDescent="0.25">
      <c r="B145" s="5"/>
      <c r="C145" s="62"/>
      <c r="D145" s="63"/>
      <c r="E145" s="84"/>
      <c r="F145" s="85"/>
      <c r="G145" s="81"/>
      <c r="H145" s="82"/>
      <c r="I145" s="81"/>
      <c r="J145" s="82"/>
      <c r="K145" s="82"/>
      <c r="L145" s="78"/>
      <c r="M145" s="78"/>
      <c r="N145" s="144"/>
      <c r="O145" s="79"/>
      <c r="P145" s="80"/>
      <c r="Q145" s="81"/>
      <c r="R145" s="82"/>
      <c r="S145" s="81"/>
      <c r="T145" s="82"/>
      <c r="U145" s="81"/>
      <c r="V145" s="82"/>
      <c r="W145" s="78"/>
      <c r="X145" s="78"/>
      <c r="Y145" s="78"/>
      <c r="Z145" s="144"/>
      <c r="AA145" s="79"/>
      <c r="AB145" s="80"/>
      <c r="AC145" s="81"/>
      <c r="AD145" s="82"/>
      <c r="AE145" s="81"/>
      <c r="AF145" s="82"/>
      <c r="AG145" s="81"/>
      <c r="AH145" s="82"/>
      <c r="AI145" s="144"/>
      <c r="AJ145" s="78"/>
      <c r="AK145" s="78"/>
      <c r="AL145" s="144"/>
      <c r="AM145" s="79"/>
      <c r="AN145" s="80"/>
      <c r="AS145" s="156">
        <f t="shared" si="23"/>
        <v>2000</v>
      </c>
      <c r="AT145" s="156">
        <f t="shared" si="24"/>
        <v>1000</v>
      </c>
      <c r="AU145" s="156">
        <f t="shared" si="25"/>
        <v>0</v>
      </c>
      <c r="AV145" s="156">
        <f t="shared" si="26"/>
        <v>0</v>
      </c>
      <c r="AW145" s="156">
        <f t="shared" si="27"/>
        <v>0</v>
      </c>
    </row>
    <row r="146" spans="2:49" ht="12.95" customHeight="1" x14ac:dyDescent="0.25">
      <c r="B146" s="5"/>
      <c r="C146" s="62"/>
      <c r="D146" s="63"/>
      <c r="E146" s="84"/>
      <c r="F146" s="85"/>
      <c r="G146" s="81"/>
      <c r="H146" s="82"/>
      <c r="I146" s="81"/>
      <c r="J146" s="82"/>
      <c r="K146" s="82"/>
      <c r="L146" s="78"/>
      <c r="M146" s="78"/>
      <c r="N146" s="144"/>
      <c r="O146" s="79"/>
      <c r="P146" s="80"/>
      <c r="Q146" s="81"/>
      <c r="R146" s="82"/>
      <c r="S146" s="81"/>
      <c r="T146" s="82"/>
      <c r="U146" s="81"/>
      <c r="V146" s="82"/>
      <c r="W146" s="78"/>
      <c r="X146" s="78"/>
      <c r="Y146" s="78"/>
      <c r="Z146" s="144"/>
      <c r="AA146" s="79"/>
      <c r="AB146" s="80"/>
      <c r="AC146" s="81"/>
      <c r="AD146" s="82"/>
      <c r="AE146" s="81"/>
      <c r="AF146" s="82"/>
      <c r="AG146" s="81"/>
      <c r="AH146" s="82"/>
      <c r="AI146" s="144"/>
      <c r="AJ146" s="78"/>
      <c r="AK146" s="78"/>
      <c r="AL146" s="144"/>
      <c r="AM146" s="79"/>
      <c r="AN146" s="80"/>
      <c r="AS146" s="156">
        <f t="shared" si="23"/>
        <v>2000</v>
      </c>
      <c r="AT146" s="156">
        <f t="shared" si="24"/>
        <v>1000</v>
      </c>
      <c r="AU146" s="156">
        <f t="shared" si="25"/>
        <v>0</v>
      </c>
      <c r="AV146" s="156">
        <f t="shared" si="26"/>
        <v>0</v>
      </c>
      <c r="AW146" s="156">
        <f t="shared" si="27"/>
        <v>0</v>
      </c>
    </row>
    <row r="147" spans="2:49" ht="12.95" customHeight="1" x14ac:dyDescent="0.25">
      <c r="B147" s="5"/>
      <c r="C147" s="62"/>
      <c r="D147" s="63"/>
      <c r="E147" s="84"/>
      <c r="F147" s="85"/>
      <c r="G147" s="81"/>
      <c r="H147" s="82"/>
      <c r="I147" s="81"/>
      <c r="J147" s="82"/>
      <c r="K147" s="82"/>
      <c r="L147" s="78"/>
      <c r="M147" s="78"/>
      <c r="N147" s="144"/>
      <c r="O147" s="79"/>
      <c r="P147" s="80"/>
      <c r="Q147" s="81"/>
      <c r="R147" s="82"/>
      <c r="S147" s="81"/>
      <c r="T147" s="82"/>
      <c r="U147" s="81"/>
      <c r="V147" s="82"/>
      <c r="W147" s="78"/>
      <c r="X147" s="78"/>
      <c r="Y147" s="78"/>
      <c r="Z147" s="144"/>
      <c r="AA147" s="79"/>
      <c r="AB147" s="80"/>
      <c r="AC147" s="81"/>
      <c r="AD147" s="82"/>
      <c r="AE147" s="81"/>
      <c r="AF147" s="82"/>
      <c r="AG147" s="81"/>
      <c r="AH147" s="82"/>
      <c r="AI147" s="144"/>
      <c r="AJ147" s="78"/>
      <c r="AK147" s="78"/>
      <c r="AL147" s="144"/>
      <c r="AM147" s="79"/>
      <c r="AN147" s="80"/>
      <c r="AS147" s="156">
        <f t="shared" si="23"/>
        <v>2000</v>
      </c>
      <c r="AT147" s="156">
        <f t="shared" si="24"/>
        <v>1000</v>
      </c>
      <c r="AU147" s="156">
        <f t="shared" si="25"/>
        <v>0</v>
      </c>
      <c r="AV147" s="156">
        <f t="shared" si="26"/>
        <v>0</v>
      </c>
      <c r="AW147" s="156">
        <f t="shared" si="27"/>
        <v>0</v>
      </c>
    </row>
    <row r="148" spans="2:49" ht="12.95" customHeight="1" x14ac:dyDescent="0.25">
      <c r="B148" s="5"/>
      <c r="C148" s="62"/>
      <c r="D148" s="63"/>
      <c r="E148" s="84"/>
      <c r="F148" s="85"/>
      <c r="G148" s="81"/>
      <c r="H148" s="82"/>
      <c r="I148" s="81"/>
      <c r="J148" s="82"/>
      <c r="K148" s="82"/>
      <c r="L148" s="78"/>
      <c r="M148" s="78"/>
      <c r="N148" s="144"/>
      <c r="O148" s="79"/>
      <c r="P148" s="80"/>
      <c r="Q148" s="81"/>
      <c r="R148" s="82"/>
      <c r="S148" s="81"/>
      <c r="T148" s="82"/>
      <c r="U148" s="81"/>
      <c r="V148" s="82"/>
      <c r="W148" s="78"/>
      <c r="X148" s="78"/>
      <c r="Y148" s="78"/>
      <c r="Z148" s="144"/>
      <c r="AA148" s="79"/>
      <c r="AB148" s="80"/>
      <c r="AC148" s="81"/>
      <c r="AD148" s="82"/>
      <c r="AE148" s="81"/>
      <c r="AF148" s="82"/>
      <c r="AG148" s="81"/>
      <c r="AH148" s="82"/>
      <c r="AI148" s="144"/>
      <c r="AJ148" s="78"/>
      <c r="AK148" s="78"/>
      <c r="AL148" s="144"/>
      <c r="AM148" s="79"/>
      <c r="AN148" s="80"/>
      <c r="AS148" s="156">
        <f t="shared" si="23"/>
        <v>2000</v>
      </c>
      <c r="AT148" s="156">
        <f t="shared" si="24"/>
        <v>1000</v>
      </c>
      <c r="AU148" s="156">
        <f t="shared" si="25"/>
        <v>0</v>
      </c>
      <c r="AV148" s="156">
        <f t="shared" si="26"/>
        <v>0</v>
      </c>
      <c r="AW148" s="156">
        <f t="shared" si="27"/>
        <v>0</v>
      </c>
    </row>
    <row r="149" spans="2:49" ht="12.95" customHeight="1" x14ac:dyDescent="0.25">
      <c r="B149" s="5"/>
      <c r="C149" s="62"/>
      <c r="D149" s="63"/>
      <c r="E149" s="84"/>
      <c r="F149" s="85"/>
      <c r="G149" s="81"/>
      <c r="H149" s="82"/>
      <c r="I149" s="81"/>
      <c r="J149" s="82"/>
      <c r="K149" s="82"/>
      <c r="L149" s="78"/>
      <c r="M149" s="78"/>
      <c r="N149" s="144"/>
      <c r="O149" s="79"/>
      <c r="P149" s="80"/>
      <c r="Q149" s="81"/>
      <c r="R149" s="82"/>
      <c r="S149" s="81"/>
      <c r="T149" s="82"/>
      <c r="U149" s="81"/>
      <c r="V149" s="82"/>
      <c r="W149" s="78"/>
      <c r="X149" s="78"/>
      <c r="Y149" s="78"/>
      <c r="Z149" s="144"/>
      <c r="AA149" s="79"/>
      <c r="AB149" s="80"/>
      <c r="AC149" s="81"/>
      <c r="AD149" s="82"/>
      <c r="AE149" s="81"/>
      <c r="AF149" s="82"/>
      <c r="AG149" s="81"/>
      <c r="AH149" s="82"/>
      <c r="AI149" s="144"/>
      <c r="AJ149" s="78"/>
      <c r="AK149" s="78"/>
      <c r="AL149" s="144"/>
      <c r="AM149" s="79"/>
      <c r="AN149" s="80"/>
      <c r="AS149" s="156">
        <f t="shared" si="23"/>
        <v>2000</v>
      </c>
      <c r="AT149" s="156">
        <f t="shared" si="24"/>
        <v>1000</v>
      </c>
      <c r="AU149" s="156">
        <f t="shared" si="25"/>
        <v>0</v>
      </c>
      <c r="AV149" s="156">
        <f t="shared" si="26"/>
        <v>0</v>
      </c>
      <c r="AW149" s="156">
        <f t="shared" si="27"/>
        <v>0</v>
      </c>
    </row>
    <row r="150" spans="2:49" ht="12.95" customHeight="1" x14ac:dyDescent="0.25">
      <c r="B150" s="5"/>
      <c r="C150" s="62"/>
      <c r="D150" s="63"/>
      <c r="E150" s="84"/>
      <c r="F150" s="85"/>
      <c r="G150" s="81"/>
      <c r="H150" s="82"/>
      <c r="I150" s="81"/>
      <c r="J150" s="82"/>
      <c r="K150" s="82"/>
      <c r="L150" s="78"/>
      <c r="M150" s="78"/>
      <c r="N150" s="144"/>
      <c r="O150" s="79"/>
      <c r="P150" s="80"/>
      <c r="Q150" s="81"/>
      <c r="R150" s="82"/>
      <c r="S150" s="81"/>
      <c r="T150" s="82"/>
      <c r="U150" s="81"/>
      <c r="V150" s="82"/>
      <c r="W150" s="78"/>
      <c r="X150" s="78"/>
      <c r="Y150" s="78"/>
      <c r="Z150" s="144"/>
      <c r="AA150" s="79"/>
      <c r="AB150" s="80"/>
      <c r="AC150" s="81"/>
      <c r="AD150" s="82"/>
      <c r="AE150" s="81"/>
      <c r="AF150" s="82"/>
      <c r="AG150" s="81"/>
      <c r="AH150" s="82"/>
      <c r="AI150" s="144"/>
      <c r="AJ150" s="78"/>
      <c r="AK150" s="78"/>
      <c r="AL150" s="144"/>
      <c r="AM150" s="79"/>
      <c r="AN150" s="80"/>
      <c r="AS150" s="156">
        <f t="shared" si="23"/>
        <v>2000</v>
      </c>
      <c r="AT150" s="156">
        <f t="shared" si="24"/>
        <v>1000</v>
      </c>
      <c r="AU150" s="156">
        <f t="shared" si="25"/>
        <v>0</v>
      </c>
      <c r="AV150" s="156">
        <f t="shared" si="26"/>
        <v>0</v>
      </c>
      <c r="AW150" s="156">
        <f t="shared" si="27"/>
        <v>0</v>
      </c>
    </row>
    <row r="151" spans="2:49" ht="12.95" customHeight="1" x14ac:dyDescent="0.25">
      <c r="B151" s="5"/>
      <c r="C151" s="62"/>
      <c r="D151" s="63"/>
      <c r="E151" s="84"/>
      <c r="F151" s="85"/>
      <c r="G151" s="81"/>
      <c r="H151" s="82"/>
      <c r="I151" s="81"/>
      <c r="J151" s="82"/>
      <c r="K151" s="82"/>
      <c r="L151" s="78"/>
      <c r="M151" s="78"/>
      <c r="N151" s="144"/>
      <c r="O151" s="79"/>
      <c r="P151" s="80"/>
      <c r="Q151" s="81"/>
      <c r="R151" s="82"/>
      <c r="S151" s="81"/>
      <c r="T151" s="82"/>
      <c r="U151" s="81"/>
      <c r="V151" s="82"/>
      <c r="W151" s="78"/>
      <c r="X151" s="78"/>
      <c r="Y151" s="78"/>
      <c r="Z151" s="144"/>
      <c r="AA151" s="79"/>
      <c r="AB151" s="80"/>
      <c r="AC151" s="81"/>
      <c r="AD151" s="82"/>
      <c r="AE151" s="81"/>
      <c r="AF151" s="82"/>
      <c r="AG151" s="81"/>
      <c r="AH151" s="82"/>
      <c r="AI151" s="144"/>
      <c r="AJ151" s="78"/>
      <c r="AK151" s="78"/>
      <c r="AL151" s="144"/>
      <c r="AM151" s="79"/>
      <c r="AN151" s="80"/>
      <c r="AS151" s="156">
        <f t="shared" si="23"/>
        <v>2000</v>
      </c>
      <c r="AT151" s="156">
        <f t="shared" si="24"/>
        <v>1000</v>
      </c>
      <c r="AU151" s="156">
        <f t="shared" si="25"/>
        <v>0</v>
      </c>
      <c r="AV151" s="156">
        <f t="shared" si="26"/>
        <v>0</v>
      </c>
      <c r="AW151" s="156">
        <f t="shared" si="27"/>
        <v>0</v>
      </c>
    </row>
    <row r="152" spans="2:49" ht="12.95" customHeight="1" x14ac:dyDescent="0.25">
      <c r="B152" s="5"/>
      <c r="C152" s="62"/>
      <c r="D152" s="63"/>
      <c r="E152" s="84"/>
      <c r="F152" s="85"/>
      <c r="G152" s="81"/>
      <c r="H152" s="82"/>
      <c r="I152" s="81"/>
      <c r="J152" s="82"/>
      <c r="K152" s="82"/>
      <c r="L152" s="78"/>
      <c r="M152" s="78"/>
      <c r="N152" s="144"/>
      <c r="O152" s="79"/>
      <c r="P152" s="80"/>
      <c r="Q152" s="81"/>
      <c r="R152" s="82"/>
      <c r="S152" s="81"/>
      <c r="T152" s="82"/>
      <c r="U152" s="81"/>
      <c r="V152" s="82"/>
      <c r="W152" s="78"/>
      <c r="X152" s="78"/>
      <c r="Y152" s="78"/>
      <c r="Z152" s="144"/>
      <c r="AA152" s="79"/>
      <c r="AB152" s="80"/>
      <c r="AC152" s="81"/>
      <c r="AD152" s="82"/>
      <c r="AE152" s="81"/>
      <c r="AF152" s="82"/>
      <c r="AG152" s="81"/>
      <c r="AH152" s="82"/>
      <c r="AI152" s="144"/>
      <c r="AJ152" s="78"/>
      <c r="AK152" s="78"/>
      <c r="AL152" s="144"/>
      <c r="AM152" s="79"/>
      <c r="AN152" s="80"/>
      <c r="AS152" s="156">
        <f t="shared" si="23"/>
        <v>2000</v>
      </c>
      <c r="AT152" s="156">
        <f t="shared" si="24"/>
        <v>1000</v>
      </c>
      <c r="AU152" s="156">
        <f t="shared" si="25"/>
        <v>0</v>
      </c>
      <c r="AV152" s="156">
        <f t="shared" si="26"/>
        <v>0</v>
      </c>
      <c r="AW152" s="156">
        <f t="shared" si="27"/>
        <v>0</v>
      </c>
    </row>
    <row r="153" spans="2:49" ht="12.95" customHeight="1" x14ac:dyDescent="0.25">
      <c r="B153" s="5"/>
      <c r="C153" s="62"/>
      <c r="D153" s="63"/>
      <c r="E153" s="84"/>
      <c r="F153" s="85"/>
      <c r="G153" s="81"/>
      <c r="H153" s="82"/>
      <c r="I153" s="81"/>
      <c r="J153" s="82"/>
      <c r="K153" s="82"/>
      <c r="L153" s="78"/>
      <c r="M153" s="78"/>
      <c r="N153" s="144"/>
      <c r="O153" s="79"/>
      <c r="P153" s="80"/>
      <c r="Q153" s="81"/>
      <c r="R153" s="82"/>
      <c r="S153" s="81"/>
      <c r="T153" s="82"/>
      <c r="U153" s="81"/>
      <c r="V153" s="82"/>
      <c r="W153" s="78"/>
      <c r="X153" s="78"/>
      <c r="Y153" s="78"/>
      <c r="Z153" s="144"/>
      <c r="AA153" s="79"/>
      <c r="AB153" s="80"/>
      <c r="AC153" s="81"/>
      <c r="AD153" s="82"/>
      <c r="AE153" s="81"/>
      <c r="AF153" s="82"/>
      <c r="AG153" s="81"/>
      <c r="AH153" s="82"/>
      <c r="AI153" s="144"/>
      <c r="AJ153" s="78"/>
      <c r="AK153" s="78"/>
      <c r="AL153" s="144"/>
      <c r="AM153" s="79"/>
      <c r="AN153" s="80"/>
      <c r="AS153" s="156">
        <f t="shared" si="23"/>
        <v>2000</v>
      </c>
      <c r="AT153" s="156">
        <f t="shared" si="24"/>
        <v>1000</v>
      </c>
      <c r="AU153" s="156">
        <f t="shared" si="25"/>
        <v>0</v>
      </c>
      <c r="AV153" s="156">
        <f t="shared" si="26"/>
        <v>0</v>
      </c>
      <c r="AW153" s="156">
        <f t="shared" si="27"/>
        <v>0</v>
      </c>
    </row>
    <row r="154" spans="2:49" ht="12.95" customHeight="1" x14ac:dyDescent="0.25">
      <c r="B154" s="5"/>
      <c r="C154" s="62"/>
      <c r="D154" s="63"/>
      <c r="E154" s="84"/>
      <c r="F154" s="85"/>
      <c r="G154" s="81"/>
      <c r="H154" s="82"/>
      <c r="I154" s="81"/>
      <c r="J154" s="82"/>
      <c r="K154" s="82"/>
      <c r="L154" s="78"/>
      <c r="M154" s="78"/>
      <c r="N154" s="144"/>
      <c r="O154" s="79"/>
      <c r="P154" s="80"/>
      <c r="Q154" s="81"/>
      <c r="R154" s="82"/>
      <c r="S154" s="81"/>
      <c r="T154" s="82"/>
      <c r="U154" s="81"/>
      <c r="V154" s="82"/>
      <c r="W154" s="78"/>
      <c r="X154" s="78"/>
      <c r="Y154" s="78"/>
      <c r="Z154" s="144"/>
      <c r="AA154" s="79"/>
      <c r="AB154" s="80"/>
      <c r="AC154" s="81"/>
      <c r="AD154" s="82"/>
      <c r="AE154" s="81"/>
      <c r="AF154" s="82"/>
      <c r="AG154" s="81"/>
      <c r="AH154" s="82"/>
      <c r="AI154" s="144"/>
      <c r="AJ154" s="78"/>
      <c r="AK154" s="78"/>
      <c r="AL154" s="144"/>
      <c r="AM154" s="79"/>
      <c r="AN154" s="80"/>
      <c r="AS154" s="156">
        <f t="shared" si="23"/>
        <v>2000</v>
      </c>
      <c r="AT154" s="156">
        <f t="shared" si="24"/>
        <v>1000</v>
      </c>
      <c r="AU154" s="156">
        <f t="shared" si="25"/>
        <v>0</v>
      </c>
      <c r="AV154" s="156">
        <f t="shared" si="26"/>
        <v>0</v>
      </c>
      <c r="AW154" s="156">
        <f t="shared" si="27"/>
        <v>0</v>
      </c>
    </row>
    <row r="155" spans="2:49" ht="12.95" customHeight="1" x14ac:dyDescent="0.25">
      <c r="B155" s="5"/>
      <c r="C155" s="62"/>
      <c r="D155" s="63"/>
      <c r="E155" s="84"/>
      <c r="F155" s="85"/>
      <c r="G155" s="81"/>
      <c r="H155" s="82"/>
      <c r="I155" s="81"/>
      <c r="J155" s="82"/>
      <c r="K155" s="82"/>
      <c r="L155" s="78"/>
      <c r="M155" s="78"/>
      <c r="N155" s="144"/>
      <c r="O155" s="79"/>
      <c r="P155" s="80"/>
      <c r="Q155" s="81"/>
      <c r="R155" s="82"/>
      <c r="S155" s="81"/>
      <c r="T155" s="82"/>
      <c r="U155" s="81"/>
      <c r="V155" s="82"/>
      <c r="W155" s="78"/>
      <c r="X155" s="78"/>
      <c r="Y155" s="78"/>
      <c r="Z155" s="144"/>
      <c r="AA155" s="79"/>
      <c r="AB155" s="80"/>
      <c r="AC155" s="81"/>
      <c r="AD155" s="82"/>
      <c r="AE155" s="81"/>
      <c r="AF155" s="82"/>
      <c r="AG155" s="81"/>
      <c r="AH155" s="82"/>
      <c r="AI155" s="144"/>
      <c r="AJ155" s="78"/>
      <c r="AK155" s="78"/>
      <c r="AL155" s="144"/>
      <c r="AM155" s="79"/>
      <c r="AN155" s="80"/>
      <c r="AS155" s="156">
        <f t="shared" si="23"/>
        <v>2000</v>
      </c>
      <c r="AT155" s="156">
        <f t="shared" si="24"/>
        <v>1000</v>
      </c>
      <c r="AU155" s="156">
        <f t="shared" si="25"/>
        <v>0</v>
      </c>
      <c r="AV155" s="156">
        <f t="shared" si="26"/>
        <v>0</v>
      </c>
      <c r="AW155" s="156">
        <f t="shared" si="27"/>
        <v>0</v>
      </c>
    </row>
    <row r="156" spans="2:49" ht="12.95" customHeight="1" x14ac:dyDescent="0.25">
      <c r="B156" s="5"/>
      <c r="C156" s="62"/>
      <c r="D156" s="63"/>
      <c r="E156" s="84"/>
      <c r="F156" s="85"/>
      <c r="G156" s="81"/>
      <c r="H156" s="82"/>
      <c r="I156" s="81"/>
      <c r="J156" s="82"/>
      <c r="K156" s="82"/>
      <c r="L156" s="78"/>
      <c r="M156" s="78"/>
      <c r="N156" s="144"/>
      <c r="O156" s="79"/>
      <c r="P156" s="80"/>
      <c r="Q156" s="81"/>
      <c r="R156" s="82"/>
      <c r="S156" s="81"/>
      <c r="T156" s="82"/>
      <c r="U156" s="81"/>
      <c r="V156" s="82"/>
      <c r="W156" s="78"/>
      <c r="X156" s="78"/>
      <c r="Y156" s="78"/>
      <c r="Z156" s="144"/>
      <c r="AA156" s="79"/>
      <c r="AB156" s="80"/>
      <c r="AC156" s="81"/>
      <c r="AD156" s="82"/>
      <c r="AE156" s="81"/>
      <c r="AF156" s="82"/>
      <c r="AG156" s="81"/>
      <c r="AH156" s="82"/>
      <c r="AI156" s="144"/>
      <c r="AJ156" s="78"/>
      <c r="AK156" s="78"/>
      <c r="AL156" s="144"/>
      <c r="AM156" s="79"/>
      <c r="AN156" s="80"/>
      <c r="AS156" s="156">
        <f t="shared" si="23"/>
        <v>2000</v>
      </c>
      <c r="AT156" s="156">
        <f t="shared" si="24"/>
        <v>1000</v>
      </c>
      <c r="AU156" s="156">
        <f t="shared" si="25"/>
        <v>0</v>
      </c>
      <c r="AV156" s="156">
        <f t="shared" si="26"/>
        <v>0</v>
      </c>
      <c r="AW156" s="156">
        <f t="shared" si="27"/>
        <v>0</v>
      </c>
    </row>
    <row r="157" spans="2:49" ht="12.95" customHeight="1" x14ac:dyDescent="0.25">
      <c r="B157" s="5"/>
      <c r="C157" s="62"/>
      <c r="D157" s="63"/>
      <c r="E157" s="84"/>
      <c r="F157" s="85"/>
      <c r="G157" s="81"/>
      <c r="H157" s="82"/>
      <c r="I157" s="81"/>
      <c r="J157" s="82"/>
      <c r="K157" s="82"/>
      <c r="L157" s="78"/>
      <c r="M157" s="78"/>
      <c r="N157" s="144"/>
      <c r="O157" s="79"/>
      <c r="P157" s="80"/>
      <c r="Q157" s="81"/>
      <c r="R157" s="82"/>
      <c r="S157" s="81"/>
      <c r="T157" s="82"/>
      <c r="U157" s="81"/>
      <c r="V157" s="82"/>
      <c r="W157" s="78"/>
      <c r="X157" s="78"/>
      <c r="Y157" s="78"/>
      <c r="Z157" s="144"/>
      <c r="AA157" s="79"/>
      <c r="AB157" s="80"/>
      <c r="AC157" s="81"/>
      <c r="AD157" s="82"/>
      <c r="AE157" s="81"/>
      <c r="AF157" s="82"/>
      <c r="AG157" s="81"/>
      <c r="AH157" s="82"/>
      <c r="AI157" s="144"/>
      <c r="AJ157" s="78"/>
      <c r="AK157" s="78"/>
      <c r="AL157" s="144"/>
      <c r="AM157" s="79"/>
      <c r="AN157" s="80"/>
      <c r="AS157" s="156">
        <f t="shared" si="23"/>
        <v>2000</v>
      </c>
      <c r="AT157" s="156">
        <f t="shared" si="24"/>
        <v>1000</v>
      </c>
      <c r="AU157" s="156">
        <f t="shared" si="25"/>
        <v>0</v>
      </c>
      <c r="AV157" s="156">
        <f t="shared" si="26"/>
        <v>0</v>
      </c>
      <c r="AW157" s="156">
        <f t="shared" si="27"/>
        <v>0</v>
      </c>
    </row>
    <row r="158" spans="2:49" ht="12.95" customHeight="1" x14ac:dyDescent="0.25">
      <c r="B158" s="5"/>
      <c r="C158" s="62"/>
      <c r="D158" s="63"/>
      <c r="E158" s="84"/>
      <c r="F158" s="85"/>
      <c r="G158" s="81"/>
      <c r="H158" s="82"/>
      <c r="I158" s="81"/>
      <c r="J158" s="82"/>
      <c r="K158" s="82"/>
      <c r="L158" s="78"/>
      <c r="M158" s="78"/>
      <c r="N158" s="144"/>
      <c r="O158" s="79"/>
      <c r="P158" s="80"/>
      <c r="Q158" s="81"/>
      <c r="R158" s="82"/>
      <c r="S158" s="81"/>
      <c r="T158" s="82"/>
      <c r="U158" s="81"/>
      <c r="V158" s="82"/>
      <c r="W158" s="78"/>
      <c r="X158" s="78"/>
      <c r="Y158" s="78"/>
      <c r="Z158" s="144"/>
      <c r="AA158" s="79"/>
      <c r="AB158" s="80"/>
      <c r="AC158" s="81"/>
      <c r="AD158" s="82"/>
      <c r="AE158" s="81"/>
      <c r="AF158" s="82"/>
      <c r="AG158" s="81"/>
      <c r="AH158" s="82"/>
      <c r="AI158" s="144"/>
      <c r="AJ158" s="78"/>
      <c r="AK158" s="78"/>
      <c r="AL158" s="144"/>
      <c r="AM158" s="79"/>
      <c r="AN158" s="80"/>
      <c r="AS158" s="156">
        <f t="shared" si="23"/>
        <v>2000</v>
      </c>
      <c r="AT158" s="156">
        <f t="shared" si="24"/>
        <v>1000</v>
      </c>
      <c r="AU158" s="156">
        <f t="shared" si="25"/>
        <v>0</v>
      </c>
      <c r="AV158" s="156">
        <f t="shared" si="26"/>
        <v>0</v>
      </c>
      <c r="AW158" s="156">
        <f t="shared" si="27"/>
        <v>0</v>
      </c>
    </row>
    <row r="159" spans="2:49" ht="12.95" customHeight="1" x14ac:dyDescent="0.25">
      <c r="B159" s="5"/>
      <c r="C159" s="62"/>
      <c r="D159" s="63"/>
      <c r="E159" s="84"/>
      <c r="F159" s="85"/>
      <c r="G159" s="81"/>
      <c r="H159" s="82"/>
      <c r="I159" s="81"/>
      <c r="J159" s="82"/>
      <c r="K159" s="82"/>
      <c r="L159" s="78"/>
      <c r="M159" s="78"/>
      <c r="N159" s="144"/>
      <c r="O159" s="79"/>
      <c r="P159" s="80"/>
      <c r="Q159" s="81"/>
      <c r="R159" s="82"/>
      <c r="S159" s="81"/>
      <c r="T159" s="82"/>
      <c r="U159" s="81"/>
      <c r="V159" s="82"/>
      <c r="W159" s="78"/>
      <c r="X159" s="78"/>
      <c r="Y159" s="78"/>
      <c r="Z159" s="144"/>
      <c r="AA159" s="79"/>
      <c r="AB159" s="80"/>
      <c r="AC159" s="81"/>
      <c r="AD159" s="82"/>
      <c r="AE159" s="81"/>
      <c r="AF159" s="82"/>
      <c r="AG159" s="81"/>
      <c r="AH159" s="82"/>
      <c r="AI159" s="144"/>
      <c r="AJ159" s="78"/>
      <c r="AK159" s="78"/>
      <c r="AL159" s="144"/>
      <c r="AM159" s="79"/>
      <c r="AN159" s="80"/>
      <c r="AS159" s="156">
        <f t="shared" si="23"/>
        <v>2000</v>
      </c>
      <c r="AT159" s="156">
        <f t="shared" si="24"/>
        <v>1000</v>
      </c>
      <c r="AU159" s="156">
        <f t="shared" si="25"/>
        <v>0</v>
      </c>
      <c r="AV159" s="156">
        <f t="shared" si="26"/>
        <v>0</v>
      </c>
      <c r="AW159" s="156">
        <f t="shared" si="27"/>
        <v>0</v>
      </c>
    </row>
    <row r="160" spans="2:49" ht="12.95" customHeight="1" x14ac:dyDescent="0.25">
      <c r="B160" s="5"/>
      <c r="C160" s="62"/>
      <c r="D160" s="63"/>
      <c r="E160" s="84"/>
      <c r="F160" s="85"/>
      <c r="G160" s="81"/>
      <c r="H160" s="82"/>
      <c r="I160" s="81"/>
      <c r="J160" s="82"/>
      <c r="K160" s="82"/>
      <c r="L160" s="78"/>
      <c r="M160" s="78"/>
      <c r="N160" s="144"/>
      <c r="O160" s="79"/>
      <c r="P160" s="80"/>
      <c r="Q160" s="81"/>
      <c r="R160" s="82"/>
      <c r="S160" s="81"/>
      <c r="T160" s="82"/>
      <c r="U160" s="81"/>
      <c r="V160" s="82"/>
      <c r="W160" s="78"/>
      <c r="X160" s="78"/>
      <c r="Y160" s="78"/>
      <c r="Z160" s="144"/>
      <c r="AA160" s="79"/>
      <c r="AB160" s="80"/>
      <c r="AC160" s="81"/>
      <c r="AD160" s="82"/>
      <c r="AE160" s="81"/>
      <c r="AF160" s="82"/>
      <c r="AG160" s="81"/>
      <c r="AH160" s="82"/>
      <c r="AI160" s="144"/>
      <c r="AJ160" s="78"/>
      <c r="AK160" s="78"/>
      <c r="AL160" s="144"/>
      <c r="AM160" s="79"/>
      <c r="AN160" s="80"/>
      <c r="AS160" s="156">
        <f t="shared" si="23"/>
        <v>2000</v>
      </c>
      <c r="AT160" s="156">
        <f t="shared" si="24"/>
        <v>1000</v>
      </c>
      <c r="AU160" s="156">
        <f t="shared" si="25"/>
        <v>0</v>
      </c>
      <c r="AV160" s="156">
        <f t="shared" si="26"/>
        <v>0</v>
      </c>
      <c r="AW160" s="156">
        <f t="shared" si="27"/>
        <v>0</v>
      </c>
    </row>
  </sheetData>
  <autoFilter ref="AQ4:AR97" xr:uid="{00000000-0009-0000-0000-000000000000}"/>
  <mergeCells count="15">
    <mergeCell ref="AC2:AN2"/>
    <mergeCell ref="Q2:AB2"/>
    <mergeCell ref="E2:P2"/>
    <mergeCell ref="K3:P3"/>
    <mergeCell ref="W3:AB3"/>
    <mergeCell ref="AI3:AN3"/>
    <mergeCell ref="AC3:AD3"/>
    <mergeCell ref="AE3:AF3"/>
    <mergeCell ref="AG3:AH3"/>
    <mergeCell ref="E3:F3"/>
    <mergeCell ref="G3:H3"/>
    <mergeCell ref="I3:J3"/>
    <mergeCell ref="Q3:R3"/>
    <mergeCell ref="S3:T3"/>
    <mergeCell ref="U3:V3"/>
  </mergeCells>
  <conditionalFormatting sqref="G98:J160">
    <cfRule type="cellIs" dxfId="33" priority="66" operator="equal">
      <formula>"Sin Datos"</formula>
    </cfRule>
  </conditionalFormatting>
  <conditionalFormatting sqref="Q98:V160">
    <cfRule type="cellIs" dxfId="32" priority="65" operator="equal">
      <formula>"Sin Datos"</formula>
    </cfRule>
  </conditionalFormatting>
  <conditionalFormatting sqref="AC5:AH160">
    <cfRule type="cellIs" dxfId="31" priority="64" operator="equal">
      <formula>"Sin Datos"</formula>
    </cfRule>
  </conditionalFormatting>
  <conditionalFormatting sqref="O98:O160">
    <cfRule type="cellIs" dxfId="30" priority="43" operator="equal">
      <formula>"Mantener valor"</formula>
    </cfRule>
    <cfRule type="expression" dxfId="29" priority="63">
      <formula>#REF!&lt;&gt;0</formula>
    </cfRule>
  </conditionalFormatting>
  <conditionalFormatting sqref="F98:F160">
    <cfRule type="cellIs" dxfId="28" priority="62" operator="equal">
      <formula>"Sin Datos"</formula>
    </cfRule>
  </conditionalFormatting>
  <conditionalFormatting sqref="E98:E160">
    <cfRule type="cellIs" dxfId="27" priority="61" operator="equal">
      <formula>"Sin Datos"</formula>
    </cfRule>
  </conditionalFormatting>
  <conditionalFormatting sqref="AA5:AA160">
    <cfRule type="cellIs" dxfId="26" priority="44" operator="equal">
      <formula>"Mantener valor"</formula>
    </cfRule>
    <cfRule type="expression" dxfId="25" priority="60">
      <formula>#REF!&lt;&gt;0</formula>
    </cfRule>
  </conditionalFormatting>
  <conditionalFormatting sqref="AM5:AM160">
    <cfRule type="expression" dxfId="24" priority="59">
      <formula>#REF!&lt;&gt;0</formula>
    </cfRule>
  </conditionalFormatting>
  <conditionalFormatting sqref="O1 O3:O4 AA1:AA1048576 AM1:AM1048576 O98:O1048576">
    <cfRule type="cellIs" dxfId="23" priority="51" operator="equal">
      <formula>"Manual"</formula>
    </cfRule>
  </conditionalFormatting>
  <conditionalFormatting sqref="M98:M160">
    <cfRule type="cellIs" dxfId="22" priority="48" operator="equal">
      <formula>"Falta info"</formula>
    </cfRule>
  </conditionalFormatting>
  <conditionalFormatting sqref="Y5:Y160">
    <cfRule type="cellIs" dxfId="21" priority="47" operator="equal">
      <formula>"Falta info"</formula>
    </cfRule>
  </conditionalFormatting>
  <conditionalFormatting sqref="AK5:AK160">
    <cfRule type="cellIs" dxfId="20" priority="46" operator="equal">
      <formula>"Falta info"</formula>
    </cfRule>
  </conditionalFormatting>
  <conditionalFormatting sqref="AM1:AM1048576">
    <cfRule type="cellIs" dxfId="19" priority="45" operator="equal">
      <formula>"Mantener valor"</formula>
    </cfRule>
  </conditionalFormatting>
  <conditionalFormatting sqref="X5:X160">
    <cfRule type="cellIs" dxfId="18" priority="42" operator="greaterThan">
      <formula>0</formula>
    </cfRule>
  </conditionalFormatting>
  <conditionalFormatting sqref="AJ5:AJ160">
    <cfRule type="cellIs" dxfId="17" priority="41" operator="greaterThan">
      <formula>0</formula>
    </cfRule>
  </conditionalFormatting>
  <conditionalFormatting sqref="K5:P97">
    <cfRule type="cellIs" dxfId="16" priority="18" operator="equal">
      <formula>"Sin Datos"</formula>
    </cfRule>
  </conditionalFormatting>
  <conditionalFormatting sqref="I5:I97">
    <cfRule type="cellIs" dxfId="15" priority="10" operator="equal">
      <formula>"Mantener valor"</formula>
    </cfRule>
    <cfRule type="expression" dxfId="14" priority="17">
      <formula>#REF!&lt;&gt;0</formula>
    </cfRule>
  </conditionalFormatting>
  <conditionalFormatting sqref="U5:U97">
    <cfRule type="cellIs" dxfId="13" priority="11" operator="equal">
      <formula>"Mantener valor"</formula>
    </cfRule>
    <cfRule type="expression" dxfId="12" priority="16">
      <formula>#REF!&lt;&gt;0</formula>
    </cfRule>
  </conditionalFormatting>
  <conditionalFormatting sqref="I5:I97 U5:U97">
    <cfRule type="cellIs" dxfId="11" priority="15" operator="equal">
      <formula>"Manual"</formula>
    </cfRule>
  </conditionalFormatting>
  <conditionalFormatting sqref="G5:G97">
    <cfRule type="cellIs" dxfId="10" priority="13" operator="equal">
      <formula>"Falta info"</formula>
    </cfRule>
  </conditionalFormatting>
  <conditionalFormatting sqref="S5:S97">
    <cfRule type="cellIs" dxfId="9" priority="12" operator="equal">
      <formula>"Falta info"</formula>
    </cfRule>
  </conditionalFormatting>
  <conditionalFormatting sqref="E5:F5">
    <cfRule type="cellIs" dxfId="8" priority="7" operator="equal">
      <formula>"Falta info"</formula>
    </cfRule>
  </conditionalFormatting>
  <conditionalFormatting sqref="E6:F97">
    <cfRule type="cellIs" dxfId="7" priority="6" operator="equal">
      <formula>"Falta info"</formula>
    </cfRule>
  </conditionalFormatting>
  <conditionalFormatting sqref="K145:K158">
    <cfRule type="cellIs" dxfId="6" priority="5" operator="equal">
      <formula>"Sin Datos"</formula>
    </cfRule>
  </conditionalFormatting>
  <conditionalFormatting sqref="K159:K160">
    <cfRule type="cellIs" dxfId="5" priority="4" operator="equal">
      <formula>"Sin Datos"</formula>
    </cfRule>
  </conditionalFormatting>
  <conditionalFormatting sqref="K98:K144">
    <cfRule type="cellIs" dxfId="4" priority="3" operator="equal">
      <formula>"Sin Datos"</formula>
    </cfRule>
  </conditionalFormatting>
  <conditionalFormatting sqref="R5:R97">
    <cfRule type="cellIs" dxfId="3" priority="2" operator="equal">
      <formula>"Falta info"</formula>
    </cfRule>
  </conditionalFormatting>
  <conditionalFormatting sqref="W5:W160">
    <cfRule type="cellIs" dxfId="2" priority="1" operator="greaterThan">
      <formula>0</formula>
    </cfRule>
  </conditionalFormatting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6"/>
  <dimension ref="A1:BY105"/>
  <sheetViews>
    <sheetView zoomScale="80" zoomScaleNormal="80" workbookViewId="0">
      <pane xSplit="9" ySplit="2" topLeftCell="AK60" activePane="bottomRight" state="frozen"/>
      <selection pane="topRight" activeCell="K1" sqref="K1"/>
      <selection pane="bottomLeft" activeCell="A3" sqref="A3"/>
      <selection pane="bottomRight" activeCell="D69" sqref="D69"/>
    </sheetView>
  </sheetViews>
  <sheetFormatPr baseColWidth="10" defaultRowHeight="15" x14ac:dyDescent="0.25"/>
  <cols>
    <col min="1" max="1" width="1.5703125" style="157" customWidth="1"/>
    <col min="2" max="2" width="5.42578125" style="157" bestFit="1" customWidth="1"/>
    <col min="3" max="3" width="16" style="157" customWidth="1"/>
    <col min="7" max="7" width="8.7109375" style="157" bestFit="1" customWidth="1"/>
    <col min="8" max="8" width="2.140625" style="157" customWidth="1"/>
    <col min="9" max="9" width="14.140625" style="157" customWidth="1"/>
    <col min="10" max="11" width="12.7109375" style="157" bestFit="1" customWidth="1"/>
    <col min="12" max="12" width="10.85546875" style="157" bestFit="1" customWidth="1"/>
    <col min="14" max="14" width="10.7109375" style="157" bestFit="1" customWidth="1"/>
    <col min="16" max="16" width="10.7109375" style="157" bestFit="1" customWidth="1"/>
    <col min="19" max="19" width="10.7109375" style="157" bestFit="1" customWidth="1"/>
    <col min="21" max="21" width="10.7109375" style="157" bestFit="1" customWidth="1"/>
    <col min="23" max="23" width="10.7109375" style="157" bestFit="1" customWidth="1"/>
    <col min="26" max="26" width="10.7109375" style="157" bestFit="1" customWidth="1"/>
    <col min="28" max="28" width="10.7109375" style="157" bestFit="1" customWidth="1"/>
    <col min="30" max="30" width="10.7109375" style="157" bestFit="1" customWidth="1"/>
    <col min="31" max="31" width="1.85546875" style="157" customWidth="1"/>
    <col min="32" max="32" width="26" style="157" customWidth="1"/>
    <col min="33" max="33" width="16.28515625" style="157" customWidth="1"/>
    <col min="35" max="35" width="12.7109375" style="157" bestFit="1" customWidth="1"/>
  </cols>
  <sheetData>
    <row r="1" spans="2:77" ht="15.75" customHeight="1" thickBot="1" x14ac:dyDescent="0.3">
      <c r="B1" s="30" t="s">
        <v>122</v>
      </c>
      <c r="BH1" s="13"/>
    </row>
    <row r="2" spans="2:77" ht="15.75" customHeight="1" thickBot="1" x14ac:dyDescent="0.3">
      <c r="B2" s="9" t="s">
        <v>123</v>
      </c>
      <c r="C2" s="9" t="s">
        <v>124</v>
      </c>
      <c r="D2" s="9" t="s">
        <v>23</v>
      </c>
      <c r="E2" s="9" t="s">
        <v>24</v>
      </c>
      <c r="F2" s="9" t="s">
        <v>25</v>
      </c>
      <c r="G2" s="9" t="s">
        <v>125</v>
      </c>
      <c r="J2" s="176" t="e">
        <f>CONCATENATE("MT - ",VLOOKUP("MT",#REF!,2,0))</f>
        <v>#REF!</v>
      </c>
      <c r="K2" s="172"/>
      <c r="L2" s="172"/>
      <c r="M2" s="172"/>
      <c r="N2" s="172"/>
      <c r="O2" s="172"/>
      <c r="P2" s="172"/>
      <c r="Q2" s="176" t="e">
        <f>CONCATENATE("BT - ",VLOOKUP("BT",#REF!,2,0))</f>
        <v>#REF!</v>
      </c>
      <c r="R2" s="172"/>
      <c r="S2" s="172"/>
      <c r="T2" s="172"/>
      <c r="U2" s="172"/>
      <c r="V2" s="172"/>
      <c r="W2" s="172"/>
      <c r="X2" s="177" t="e">
        <f>CONCATENATE("SBT - ",VLOOKUP("SBT",#REF!,2,0))</f>
        <v>#REF!</v>
      </c>
      <c r="Y2" s="172"/>
      <c r="Z2" s="172"/>
      <c r="AA2" s="172"/>
      <c r="AB2" s="172"/>
      <c r="AC2" s="172"/>
      <c r="AD2" s="172"/>
      <c r="AH2" s="176" t="e">
        <f>CONCATENATE("MT - ",VLOOKUP("MT",#REF!,2,0))</f>
        <v>#REF!</v>
      </c>
      <c r="AI2" s="172"/>
      <c r="AJ2" s="172"/>
      <c r="AK2" s="172"/>
      <c r="AL2" s="172"/>
      <c r="AM2" s="172"/>
      <c r="AN2" s="172"/>
      <c r="AO2" s="176" t="e">
        <f>CONCATENATE("BT - ",VLOOKUP("BT",#REF!,2,0))</f>
        <v>#REF!</v>
      </c>
      <c r="AP2" s="172"/>
      <c r="AQ2" s="172"/>
      <c r="AR2" s="172"/>
      <c r="AS2" s="172"/>
      <c r="AT2" s="172"/>
      <c r="AU2" s="172"/>
      <c r="AV2" s="177" t="e">
        <f>CONCATENATE("SBT - ",VLOOKUP("SBT",#REF!,2,0))</f>
        <v>#REF!</v>
      </c>
      <c r="AW2" s="172"/>
      <c r="AX2" s="172"/>
      <c r="AY2" s="172"/>
      <c r="AZ2" s="172"/>
      <c r="BA2" s="172"/>
      <c r="BB2" s="172"/>
      <c r="BE2" s="21"/>
      <c r="BF2" s="27"/>
      <c r="BG2" s="22"/>
      <c r="BH2" s="181" t="s">
        <v>1</v>
      </c>
      <c r="BI2" s="172"/>
      <c r="BJ2" s="172"/>
      <c r="BK2" s="172"/>
      <c r="BL2" s="172"/>
      <c r="BM2" s="172"/>
      <c r="BN2" s="181" t="s">
        <v>2</v>
      </c>
      <c r="BO2" s="172"/>
      <c r="BP2" s="172"/>
      <c r="BQ2" s="172"/>
      <c r="BR2" s="172"/>
      <c r="BS2" s="172"/>
      <c r="BT2" s="181" t="s">
        <v>3</v>
      </c>
      <c r="BU2" s="172"/>
      <c r="BV2" s="172"/>
      <c r="BW2" s="172"/>
      <c r="BX2" s="172"/>
      <c r="BY2" s="172"/>
    </row>
    <row r="3" spans="2:77" ht="15.75" customHeight="1" thickBot="1" x14ac:dyDescent="0.3">
      <c r="B3" s="9">
        <v>366</v>
      </c>
      <c r="C3" s="9" t="s">
        <v>26</v>
      </c>
      <c r="D3" s="14" t="str">
        <f>IF(VLOOKUP(Resumen!C3,Análisis!B:AN,15,0)="","Sin cambios",VLOOKUP(Resumen!C3,Análisis!B:AN,15,0))</f>
        <v>Sin cambios</v>
      </c>
      <c r="E3" s="14" t="str">
        <f>IF(VLOOKUP(Resumen!C3,Análisis!B:AN,27,0)="","Sin cambios",VLOOKUP(Resumen!C3,Análisis!B:AN,27,0))</f>
        <v>Sin cambios</v>
      </c>
      <c r="F3" s="14" t="str">
        <f>IF(VLOOKUP(Resumen!C3,Análisis!B:AN,39,0)="","Sin cambios",VLOOKUP(Resumen!C3,Análisis!B:AN,39,0))</f>
        <v>Sin cambios</v>
      </c>
      <c r="G3" s="14" t="str">
        <f t="shared" ref="G3:G34" si="0">IF(AND(D3="Sin cambios",E3="Sin cambios",F3="Sin cambios")=TRUE,"No","Sí")</f>
        <v>No</v>
      </c>
      <c r="J3" s="175" t="s">
        <v>5</v>
      </c>
      <c r="K3" s="172"/>
      <c r="L3" s="172"/>
      <c r="M3" s="173" t="s">
        <v>6</v>
      </c>
      <c r="N3" s="172"/>
      <c r="O3" s="174" t="s">
        <v>7</v>
      </c>
      <c r="P3" s="172"/>
      <c r="Q3" s="175" t="s">
        <v>5</v>
      </c>
      <c r="R3" s="172"/>
      <c r="S3" s="172"/>
      <c r="T3" s="173" t="s">
        <v>6</v>
      </c>
      <c r="U3" s="172"/>
      <c r="V3" s="174" t="s">
        <v>7</v>
      </c>
      <c r="W3" s="172"/>
      <c r="X3" s="171" t="s">
        <v>5</v>
      </c>
      <c r="Y3" s="172"/>
      <c r="Z3" s="172"/>
      <c r="AA3" s="173" t="s">
        <v>6</v>
      </c>
      <c r="AB3" s="172"/>
      <c r="AC3" s="174" t="s">
        <v>7</v>
      </c>
      <c r="AD3" s="172"/>
      <c r="AH3" s="175" t="s">
        <v>5</v>
      </c>
      <c r="AI3" s="172"/>
      <c r="AJ3" s="172"/>
      <c r="AK3" s="173" t="s">
        <v>6</v>
      </c>
      <c r="AL3" s="172"/>
      <c r="AM3" s="174" t="s">
        <v>7</v>
      </c>
      <c r="AN3" s="172"/>
      <c r="AO3" s="175" t="s">
        <v>5</v>
      </c>
      <c r="AP3" s="172"/>
      <c r="AQ3" s="172"/>
      <c r="AR3" s="173" t="s">
        <v>6</v>
      </c>
      <c r="AS3" s="172"/>
      <c r="AT3" s="174" t="s">
        <v>7</v>
      </c>
      <c r="AU3" s="172"/>
      <c r="AV3" s="171" t="s">
        <v>5</v>
      </c>
      <c r="AW3" s="172"/>
      <c r="AX3" s="172"/>
      <c r="AY3" s="173" t="s">
        <v>6</v>
      </c>
      <c r="AZ3" s="172"/>
      <c r="BA3" s="174" t="s">
        <v>7</v>
      </c>
      <c r="BB3" s="172"/>
      <c r="BE3" s="21"/>
      <c r="BF3" s="27"/>
      <c r="BG3" s="22"/>
      <c r="BH3" s="182" t="s">
        <v>126</v>
      </c>
      <c r="BI3" s="172"/>
      <c r="BJ3" s="182" t="s">
        <v>127</v>
      </c>
      <c r="BK3" s="172"/>
      <c r="BL3" s="183" t="s">
        <v>128</v>
      </c>
      <c r="BM3" s="172"/>
      <c r="BN3" s="182" t="s">
        <v>126</v>
      </c>
      <c r="BO3" s="172"/>
      <c r="BP3" s="182" t="s">
        <v>127</v>
      </c>
      <c r="BQ3" s="172"/>
      <c r="BR3" s="183" t="s">
        <v>128</v>
      </c>
      <c r="BS3" s="172"/>
      <c r="BT3" s="182" t="s">
        <v>126</v>
      </c>
      <c r="BU3" s="172"/>
      <c r="BV3" s="182" t="s">
        <v>127</v>
      </c>
      <c r="BW3" s="172"/>
      <c r="BX3" s="183" t="s">
        <v>128</v>
      </c>
      <c r="BY3" s="172"/>
    </row>
    <row r="4" spans="2:77" ht="35.1" customHeight="1" thickBot="1" x14ac:dyDescent="0.3">
      <c r="B4" s="9">
        <v>337</v>
      </c>
      <c r="C4" s="9" t="s">
        <v>28</v>
      </c>
      <c r="D4" s="14" t="str">
        <f>IF(VLOOKUP(Resumen!C4,Análisis!B:AN,15,0)="","Sin cambios",VLOOKUP(Resumen!C4,Análisis!B:AN,15,0))</f>
        <v>Sin cambios</v>
      </c>
      <c r="E4" s="14" t="str">
        <f>IF(VLOOKUP(Resumen!C4,Análisis!B:AN,27,0)="","Sin cambios",VLOOKUP(Resumen!C4,Análisis!B:AN,27,0))</f>
        <v>Sin cambios</v>
      </c>
      <c r="F4" s="14" t="str">
        <f>IF(VLOOKUP(Resumen!C4,Análisis!B:AN,39,0)="","Sin cambios",VLOOKUP(Resumen!C4,Análisis!B:AN,39,0))</f>
        <v>Sin cambios</v>
      </c>
      <c r="G4" s="14" t="str">
        <f t="shared" si="0"/>
        <v>No</v>
      </c>
      <c r="I4" s="7" t="s">
        <v>129</v>
      </c>
      <c r="J4" s="86" t="s">
        <v>130</v>
      </c>
      <c r="K4" s="86" t="s">
        <v>131</v>
      </c>
      <c r="L4" s="87" t="s">
        <v>13</v>
      </c>
      <c r="M4" s="88" t="s">
        <v>12</v>
      </c>
      <c r="N4" s="87" t="s">
        <v>13</v>
      </c>
      <c r="O4" s="88" t="s">
        <v>12</v>
      </c>
      <c r="P4" s="87" t="s">
        <v>13</v>
      </c>
      <c r="Q4" s="86" t="s">
        <v>130</v>
      </c>
      <c r="R4" s="86" t="s">
        <v>131</v>
      </c>
      <c r="S4" s="87" t="s">
        <v>13</v>
      </c>
      <c r="T4" s="88" t="s">
        <v>12</v>
      </c>
      <c r="U4" s="87" t="s">
        <v>13</v>
      </c>
      <c r="V4" s="88" t="s">
        <v>12</v>
      </c>
      <c r="W4" s="87" t="s">
        <v>13</v>
      </c>
      <c r="X4" s="86" t="s">
        <v>130</v>
      </c>
      <c r="Y4" s="86" t="s">
        <v>131</v>
      </c>
      <c r="Z4" s="87" t="s">
        <v>13</v>
      </c>
      <c r="AA4" s="88" t="s">
        <v>12</v>
      </c>
      <c r="AB4" s="87" t="s">
        <v>13</v>
      </c>
      <c r="AC4" s="88" t="s">
        <v>12</v>
      </c>
      <c r="AD4" s="89" t="s">
        <v>13</v>
      </c>
      <c r="AF4" s="19" t="s">
        <v>9</v>
      </c>
      <c r="AG4" s="20" t="s">
        <v>10</v>
      </c>
      <c r="AH4" s="90" t="s">
        <v>130</v>
      </c>
      <c r="AI4" s="86" t="s">
        <v>131</v>
      </c>
      <c r="AJ4" s="87" t="s">
        <v>13</v>
      </c>
      <c r="AK4" s="88" t="s">
        <v>12</v>
      </c>
      <c r="AL4" s="87" t="s">
        <v>13</v>
      </c>
      <c r="AM4" s="88" t="s">
        <v>12</v>
      </c>
      <c r="AN4" s="87" t="s">
        <v>13</v>
      </c>
      <c r="AO4" s="86" t="s">
        <v>130</v>
      </c>
      <c r="AP4" s="86" t="s">
        <v>131</v>
      </c>
      <c r="AQ4" s="87" t="s">
        <v>13</v>
      </c>
      <c r="AR4" s="88" t="s">
        <v>12</v>
      </c>
      <c r="AS4" s="87" t="s">
        <v>13</v>
      </c>
      <c r="AT4" s="88" t="s">
        <v>12</v>
      </c>
      <c r="AU4" s="87" t="s">
        <v>13</v>
      </c>
      <c r="AV4" s="86" t="s">
        <v>130</v>
      </c>
      <c r="AW4" s="86" t="s">
        <v>131</v>
      </c>
      <c r="AX4" s="87" t="s">
        <v>13</v>
      </c>
      <c r="AY4" s="88" t="s">
        <v>12</v>
      </c>
      <c r="AZ4" s="87" t="s">
        <v>13</v>
      </c>
      <c r="BA4" s="88" t="s">
        <v>12</v>
      </c>
      <c r="BB4" s="89" t="s">
        <v>13</v>
      </c>
      <c r="BE4" s="23" t="s">
        <v>132</v>
      </c>
      <c r="BF4" s="185" t="s">
        <v>133</v>
      </c>
      <c r="BG4" s="172"/>
      <c r="BH4" s="91" t="s">
        <v>12</v>
      </c>
      <c r="BI4" s="92" t="s">
        <v>13</v>
      </c>
      <c r="BJ4" s="91" t="s">
        <v>12</v>
      </c>
      <c r="BK4" s="93" t="s">
        <v>13</v>
      </c>
      <c r="BL4" s="94" t="s">
        <v>12</v>
      </c>
      <c r="BM4" s="93" t="s">
        <v>13</v>
      </c>
      <c r="BN4" s="91" t="s">
        <v>12</v>
      </c>
      <c r="BO4" s="92" t="s">
        <v>13</v>
      </c>
      <c r="BP4" s="91" t="s">
        <v>12</v>
      </c>
      <c r="BQ4" s="93" t="s">
        <v>13</v>
      </c>
      <c r="BR4" s="94" t="s">
        <v>12</v>
      </c>
      <c r="BS4" s="93" t="s">
        <v>13</v>
      </c>
      <c r="BT4" s="91" t="s">
        <v>12</v>
      </c>
      <c r="BU4" s="92" t="s">
        <v>13</v>
      </c>
      <c r="BV4" s="91" t="s">
        <v>12</v>
      </c>
      <c r="BW4" s="93" t="s">
        <v>13</v>
      </c>
      <c r="BX4" s="94" t="s">
        <v>12</v>
      </c>
      <c r="BY4" s="93" t="s">
        <v>13</v>
      </c>
    </row>
    <row r="5" spans="2:77" ht="15.75" customHeight="1" thickBot="1" x14ac:dyDescent="0.3">
      <c r="B5" s="9">
        <v>354</v>
      </c>
      <c r="C5" s="9" t="s">
        <v>29</v>
      </c>
      <c r="D5" s="14" t="str">
        <f>IF(VLOOKUP(Resumen!C5,Análisis!B:AN,15,0)="","Sin cambios",VLOOKUP(Resumen!C5,Análisis!B:AN,15,0))</f>
        <v>Sin cambios</v>
      </c>
      <c r="E5" s="14" t="str">
        <f>IF(VLOOKUP(Resumen!C5,Análisis!B:AN,27,0)="","Sin cambios",VLOOKUP(Resumen!C5,Análisis!B:AN,27,0))</f>
        <v>Sin cambios</v>
      </c>
      <c r="F5" s="14" t="str">
        <f>IF(VLOOKUP(Resumen!C5,Análisis!B:AN,39,0)="","Sin cambios",VLOOKUP(Resumen!C5,Análisis!B:AN,39,0))</f>
        <v>Sin cambios</v>
      </c>
      <c r="G5" s="14" t="str">
        <f t="shared" si="0"/>
        <v>No</v>
      </c>
      <c r="I5" s="10" t="e">
        <f>#REF!</f>
        <v>#REF!</v>
      </c>
      <c r="J5" s="95" t="e">
        <f>VLOOKUP(I5,Análisis!B:AN,4,0)</f>
        <v>#REF!</v>
      </c>
      <c r="K5" s="96" t="e">
        <f>IF(VLOOKUP(I5,Análisis!B:AN,15,0)=0,"Sin cambios",VLOOKUP(I5,Análisis!B:AN,15,0))</f>
        <v>#REF!</v>
      </c>
      <c r="L5" s="97" t="e">
        <f>VLOOKUP(I5,Análisis!B:AN,5,0)</f>
        <v>#REF!</v>
      </c>
      <c r="M5" s="96" t="e">
        <f>VLOOKUP(I5,Análisis!B:AN,6,0)</f>
        <v>#REF!</v>
      </c>
      <c r="N5" s="97" t="e">
        <f>VLOOKUP(I5,Análisis!B:AN,7,0)</f>
        <v>#REF!</v>
      </c>
      <c r="O5" s="96" t="e">
        <f>VLOOKUP(I5,Análisis!B:AN,8,0)</f>
        <v>#REF!</v>
      </c>
      <c r="P5" s="98" t="e">
        <f>VLOOKUP(I5,Análisis!B:AN,9,0)</f>
        <v>#REF!</v>
      </c>
      <c r="Q5" s="95" t="e">
        <f>VLOOKUP(I5,Análisis!B:AN,16,0)</f>
        <v>#REF!</v>
      </c>
      <c r="R5" s="99" t="e">
        <f>IF(VLOOKUP(I5,Análisis!B:AN,27,0)=0,"Sin cambios",VLOOKUP(I5,Análisis!B:AN,27,0))</f>
        <v>#REF!</v>
      </c>
      <c r="S5" s="97" t="e">
        <f>VLOOKUP(I5,Análisis!B:AN,17,0)</f>
        <v>#REF!</v>
      </c>
      <c r="T5" s="96" t="e">
        <f>VLOOKUP(I5,Análisis!B:AN,18,0)</f>
        <v>#REF!</v>
      </c>
      <c r="U5" s="97" t="e">
        <f>VLOOKUP(I5,Análisis!B:AN,19,0)</f>
        <v>#REF!</v>
      </c>
      <c r="V5" s="96" t="e">
        <f>VLOOKUP(I5,Análisis!B:AN,20,0)</f>
        <v>#REF!</v>
      </c>
      <c r="W5" s="100" t="e">
        <f>VLOOKUP(I5,Análisis!B:AN,21,0)</f>
        <v>#REF!</v>
      </c>
      <c r="X5" s="99" t="e">
        <f>VLOOKUP(I5,Análisis!B:AN,28,0)</f>
        <v>#REF!</v>
      </c>
      <c r="Y5" s="99" t="e">
        <f>IF(VLOOKUP(I5,Análisis!B:AN,39,0)=0,"Sin cambios",VLOOKUP(I5,Análisis!B:AN,39,0))</f>
        <v>#REF!</v>
      </c>
      <c r="Z5" s="97" t="e">
        <f>VLOOKUP(I5,Análisis!B:AN,29,0)</f>
        <v>#REF!</v>
      </c>
      <c r="AA5" s="96" t="e">
        <f>VLOOKUP(I5,Análisis!B:AN,30,0)</f>
        <v>#REF!</v>
      </c>
      <c r="AB5" s="97" t="e">
        <f>VLOOKUP(I5,Análisis!B:AN,31,0)</f>
        <v>#REF!</v>
      </c>
      <c r="AC5" s="96" t="e">
        <f>VLOOKUP(I5,Análisis!B:AN,32,0)</f>
        <v>#REF!</v>
      </c>
      <c r="AD5" s="100" t="e">
        <f>VLOOKUP(I5,Análisis!B:AN,33,0)</f>
        <v>#REF!</v>
      </c>
      <c r="AE5" s="71" t="str">
        <f t="shared" ref="AE5:AE36" si="1">+LEFT(AG5,2)</f>
        <v>Re</v>
      </c>
      <c r="AF5" s="15" t="s">
        <v>72</v>
      </c>
      <c r="AG5" s="16" t="s">
        <v>134</v>
      </c>
      <c r="AH5" s="101">
        <f>VLOOKUP(AF5,Análisis!$B:$AN,4,0)</f>
        <v>0</v>
      </c>
      <c r="AI5" s="102" t="str">
        <f>IF(VLOOKUP(AF5,Análisis!$B:$AN,15,0)="","Sin cambios",VLOOKUP(AF5,Análisis!$B:$AN,15,0))</f>
        <v>Sin cambios</v>
      </c>
      <c r="AJ5" s="103">
        <f>VLOOKUP(AF5,Análisis!$B:$AN,5,0)</f>
        <v>0</v>
      </c>
      <c r="AK5" s="102">
        <f>VLOOKUP(AF5,Análisis!$B:$AN,6,0)</f>
        <v>0</v>
      </c>
      <c r="AL5" s="103">
        <f>VLOOKUP(AF5,Análisis!$B:$AN,7,0)</f>
        <v>0</v>
      </c>
      <c r="AM5" s="102">
        <f>VLOOKUP(AF5,Análisis!$B:$AN,8,0)</f>
        <v>0</v>
      </c>
      <c r="AN5" s="104">
        <f>VLOOKUP(AF5,Análisis!$B:$AN,9,0)</f>
        <v>0</v>
      </c>
      <c r="AO5" s="101">
        <f>VLOOKUP(AF5,Análisis!$B:$AN,16,0)</f>
        <v>0</v>
      </c>
      <c r="AP5" s="102" t="str">
        <f>IF(VLOOKUP(AF5,Análisis!$B:$AN,27,0)="","Sin cambios",VLOOKUP(AF5,Análisis!$B:$AN,27,0))</f>
        <v>Sin cambios</v>
      </c>
      <c r="AQ5" s="103">
        <f>VLOOKUP(AF5,Análisis!$B:$AN,17,0)</f>
        <v>0</v>
      </c>
      <c r="AR5" s="102">
        <f>VLOOKUP(AF5,Análisis!$B:$AN,18,0)</f>
        <v>0</v>
      </c>
      <c r="AS5" s="103">
        <f>VLOOKUP(AF5,Análisis!$B:$AN,19,0)</f>
        <v>0</v>
      </c>
      <c r="AT5" s="102">
        <f>VLOOKUP(AF5,Análisis!$B:$AN,20,0)</f>
        <v>0</v>
      </c>
      <c r="AU5" s="104">
        <f>VLOOKUP(AF5,Análisis!$B:$AN,21,0)</f>
        <v>0</v>
      </c>
      <c r="AV5" s="101">
        <f>VLOOKUP(AF5,Análisis!$B:$AN,28,0)</f>
        <v>0</v>
      </c>
      <c r="AW5" s="102" t="str">
        <f>IF(VLOOKUP(AF5,Análisis!$B:$AN,39,0)="","Sin cambios",VLOOKUP(AF5,Análisis!$B:$AN,39,0))</f>
        <v>Sin cambios</v>
      </c>
      <c r="AX5" s="103">
        <f>VLOOKUP(AF5,Análisis!$B:$AN,29,0)</f>
        <v>0</v>
      </c>
      <c r="AY5" s="102">
        <f>VLOOKUP(AF5,Análisis!$B:$AN,30,0)</f>
        <v>0</v>
      </c>
      <c r="AZ5" s="103">
        <f>VLOOKUP(AF5,Análisis!$B:$AN,31,0)</f>
        <v>0</v>
      </c>
      <c r="BA5" s="102">
        <f>VLOOKUP(AF5,Análisis!$B:$AN,32,0)</f>
        <v>0</v>
      </c>
      <c r="BB5" s="104">
        <f>VLOOKUP(AF5,Análisis!$B:$AN,33,0)</f>
        <v>0</v>
      </c>
      <c r="BE5" s="24" t="s">
        <v>28</v>
      </c>
      <c r="BF5" s="184" t="s">
        <v>135</v>
      </c>
      <c r="BG5" s="172"/>
      <c r="BH5" s="105">
        <f t="shared" ref="BH5:BH18" si="2">IFERROR(VLOOKUP(BE5,$AF:$BB,3,0),0)</f>
        <v>0</v>
      </c>
      <c r="BI5" s="29">
        <f t="shared" ref="BI5:BI18" si="3">IFERROR(VLOOKUP(BE5,$AF:$BB,5,0),0)</f>
        <v>0</v>
      </c>
      <c r="BJ5" s="106">
        <f t="shared" ref="BJ5:BJ18" si="4">IFERROR(VLOOKUP(BE5,$AF:$BB,6,0),0)</f>
        <v>0</v>
      </c>
      <c r="BK5" s="25">
        <f t="shared" ref="BK5:BK18" si="5">IFERROR(VLOOKUP(BE5,$AF:$BB,7,0),0)</f>
        <v>0</v>
      </c>
      <c r="BL5" s="107">
        <f t="shared" ref="BL5:BL18" si="6">IFERROR(VLOOKUP(BE5,$AF:$BB,8,0),0)</f>
        <v>0</v>
      </c>
      <c r="BM5" s="25">
        <f t="shared" ref="BM5:BM18" si="7">IFERROR(VLOOKUP(BE5,$AF:$BB,9,0),0)</f>
        <v>0</v>
      </c>
      <c r="BN5" s="105">
        <f t="shared" ref="BN5:BN18" si="8">IFERROR(VLOOKUP(BE5,$AF:$BB,10,0),0)</f>
        <v>0</v>
      </c>
      <c r="BO5" s="29">
        <f t="shared" ref="BO5:BO18" si="9">IFERROR(VLOOKUP(BE5,$AF:$BB,12,0),0)</f>
        <v>0</v>
      </c>
      <c r="BP5" s="106">
        <f t="shared" ref="BP5:BP18" si="10">IFERROR(VLOOKUP(BE5,$AF:$BB,13,0),0)</f>
        <v>0</v>
      </c>
      <c r="BQ5" s="25">
        <f t="shared" ref="BQ5:BQ18" si="11">IFERROR(VLOOKUP(BE5,$AF:$BB,14,0),0)</f>
        <v>0</v>
      </c>
      <c r="BR5" s="107">
        <f t="shared" ref="BR5:BR18" si="12">IFERROR(VLOOKUP(BE5,$AF:$BB,15,0),0)</f>
        <v>0</v>
      </c>
      <c r="BS5" s="25">
        <f t="shared" ref="BS5:BS18" si="13">IFERROR(VLOOKUP(BE5,$AF:$BB,16,0),0)</f>
        <v>0</v>
      </c>
      <c r="BT5" s="105">
        <f t="shared" ref="BT5:BT18" si="14">IFERROR(VLOOKUP(BE5,$AF:$BB,17,0),0)</f>
        <v>0</v>
      </c>
      <c r="BU5" s="29">
        <f t="shared" ref="BU5:BU18" si="15">IFERROR(VLOOKUP(BE5,$AF:$BB,19,0),0)</f>
        <v>0</v>
      </c>
      <c r="BV5" s="106">
        <f t="shared" ref="BV5:BV18" si="16">IFERROR(VLOOKUP(BE5,$AF:$BB,20,0),0)</f>
        <v>0</v>
      </c>
      <c r="BW5" s="25">
        <f t="shared" ref="BW5:BW18" si="17">IFERROR(VLOOKUP(BE5,$AF:$BB,21,0),0)</f>
        <v>0</v>
      </c>
      <c r="BX5" s="107">
        <f t="shared" ref="BX5:BX18" si="18">IFERROR(VLOOKUP(BE5,$AF:$BB,22,0),0)</f>
        <v>0</v>
      </c>
      <c r="BY5" s="25">
        <f t="shared" ref="BY5:BY18" si="19">IFERROR(VLOOKUP(BE5,$AF:$BB,23,0),0)</f>
        <v>0</v>
      </c>
    </row>
    <row r="6" spans="2:77" ht="15.75" customHeight="1" thickBot="1" x14ac:dyDescent="0.3">
      <c r="B6" s="9">
        <v>344</v>
      </c>
      <c r="C6" s="9" t="s">
        <v>30</v>
      </c>
      <c r="D6" s="14" t="str">
        <f>IF(VLOOKUP(Resumen!C6,Análisis!B:AN,15,0)="","Sin cambios",VLOOKUP(Resumen!C6,Análisis!B:AN,15,0))</f>
        <v>Sin cambios</v>
      </c>
      <c r="E6" s="14" t="str">
        <f>IF(VLOOKUP(Resumen!C6,Análisis!B:AN,27,0)="","Sin cambios",VLOOKUP(Resumen!C6,Análisis!B:AN,27,0))</f>
        <v>Sin cambios</v>
      </c>
      <c r="F6" s="14" t="str">
        <f>IF(VLOOKUP(Resumen!C6,Análisis!B:AN,39,0)="","Sin cambios",VLOOKUP(Resumen!C6,Análisis!B:AN,39,0))</f>
        <v>Sin cambios</v>
      </c>
      <c r="G6" s="14" t="str">
        <f t="shared" si="0"/>
        <v>No</v>
      </c>
      <c r="I6" s="11" t="e">
        <f>#REF!</f>
        <v>#REF!</v>
      </c>
      <c r="J6" s="108" t="e">
        <f>VLOOKUP(I6,Análisis!B:AN,4,0)</f>
        <v>#REF!</v>
      </c>
      <c r="K6" s="109" t="e">
        <f>IF(VLOOKUP(I6,Análisis!B:AN,15,0)=0,"Sin cambios",VLOOKUP(I6,Análisis!B:AN,15,0))</f>
        <v>#REF!</v>
      </c>
      <c r="L6" s="110" t="e">
        <f>VLOOKUP(I6,Análisis!B:AN,5,0)</f>
        <v>#REF!</v>
      </c>
      <c r="M6" s="109" t="e">
        <f>VLOOKUP(I6,Análisis!B:AN,6,0)</f>
        <v>#REF!</v>
      </c>
      <c r="N6" s="110" t="e">
        <f>VLOOKUP(I6,Análisis!B:AN,7,0)</f>
        <v>#REF!</v>
      </c>
      <c r="O6" s="109" t="e">
        <f>VLOOKUP(I6,Análisis!B:AN,8,0)</f>
        <v>#REF!</v>
      </c>
      <c r="P6" s="111" t="e">
        <f>VLOOKUP(I6,Análisis!B:AN,9,0)</f>
        <v>#REF!</v>
      </c>
      <c r="Q6" s="108" t="e">
        <f>VLOOKUP(I6,Análisis!B:AN,16,0)</f>
        <v>#REF!</v>
      </c>
      <c r="R6" s="112" t="e">
        <f>IF(VLOOKUP(I6,Análisis!B:AN,27,0)=0,"Sin cambios",VLOOKUP(I6,Análisis!B:AN,27,0))</f>
        <v>#REF!</v>
      </c>
      <c r="S6" s="110" t="e">
        <f>VLOOKUP(I6,Análisis!B:AN,17,0)</f>
        <v>#REF!</v>
      </c>
      <c r="T6" s="109" t="e">
        <f>VLOOKUP(I6,Análisis!B:AN,18,0)</f>
        <v>#REF!</v>
      </c>
      <c r="U6" s="110" t="e">
        <f>VLOOKUP(I6,Análisis!B:AN,19,0)</f>
        <v>#REF!</v>
      </c>
      <c r="V6" s="109" t="e">
        <f>VLOOKUP(I6,Análisis!B:AN,20,0)</f>
        <v>#REF!</v>
      </c>
      <c r="W6" s="113" t="e">
        <f>VLOOKUP(I6,Análisis!B:AN,21,0)</f>
        <v>#REF!</v>
      </c>
      <c r="X6" s="112" t="e">
        <f>VLOOKUP(I6,Análisis!B:AN,28,0)</f>
        <v>#REF!</v>
      </c>
      <c r="Y6" s="112" t="e">
        <f>IF(VLOOKUP(I6,Análisis!B:AN,39,0)=0,"Sin cambios",VLOOKUP(I6,Análisis!B:AN,39,0))</f>
        <v>#REF!</v>
      </c>
      <c r="Z6" s="110" t="e">
        <f>VLOOKUP(I6,Análisis!B:AN,29,0)</f>
        <v>#REF!</v>
      </c>
      <c r="AA6" s="109" t="e">
        <f>VLOOKUP(I6,Análisis!B:AN,30,0)</f>
        <v>#REF!</v>
      </c>
      <c r="AB6" s="110" t="e">
        <f>VLOOKUP(I6,Análisis!B:AN,31,0)</f>
        <v>#REF!</v>
      </c>
      <c r="AC6" s="109" t="e">
        <f>VLOOKUP(I6,Análisis!B:AN,32,0)</f>
        <v>#REF!</v>
      </c>
      <c r="AD6" s="113" t="e">
        <f>VLOOKUP(I6,Análisis!B:AN,33,0)</f>
        <v>#REF!</v>
      </c>
      <c r="AE6" s="71" t="str">
        <f t="shared" si="1"/>
        <v>Re</v>
      </c>
      <c r="AF6" s="15" t="s">
        <v>89</v>
      </c>
      <c r="AG6" s="16" t="s">
        <v>134</v>
      </c>
      <c r="AH6" s="114">
        <f>VLOOKUP(AF6,Análisis!$B:$AN,4,0)</f>
        <v>0</v>
      </c>
      <c r="AI6" s="102" t="str">
        <f>IF(VLOOKUP(AF6,Análisis!$B:$AN,15,0)="","Sin cambios",VLOOKUP(AF6,Análisis!$B:$AN,15,0))</f>
        <v>Sin cambios</v>
      </c>
      <c r="AJ6" s="115">
        <f>VLOOKUP(AF6,Análisis!$B:$AN,5,0)</f>
        <v>0</v>
      </c>
      <c r="AK6" s="116">
        <f>VLOOKUP(AF6,Análisis!$B:$AN,6,0)</f>
        <v>0</v>
      </c>
      <c r="AL6" s="115">
        <f>VLOOKUP(AF6,Análisis!$B:$AN,7,0)</f>
        <v>0</v>
      </c>
      <c r="AM6" s="116">
        <f>VLOOKUP(AF6,Análisis!$B:$AN,8,0)</f>
        <v>0</v>
      </c>
      <c r="AN6" s="117">
        <f>VLOOKUP(AF6,Análisis!$B:$AN,9,0)</f>
        <v>0</v>
      </c>
      <c r="AO6" s="114">
        <f>VLOOKUP(AF6,Análisis!$B:$AN,16,0)</f>
        <v>0</v>
      </c>
      <c r="AP6" s="102" t="str">
        <f>IF(VLOOKUP(AF6,Análisis!$B:$AN,27,0)="","Sin cambios",VLOOKUP(AF6,Análisis!$B:$AN,27,0))</f>
        <v>Sin cambios</v>
      </c>
      <c r="AQ6" s="115">
        <f>VLOOKUP(AF6,Análisis!$B:$AN,17,0)</f>
        <v>0</v>
      </c>
      <c r="AR6" s="116">
        <f>VLOOKUP(AF6,Análisis!$B:$AN,18,0)</f>
        <v>0</v>
      </c>
      <c r="AS6" s="115">
        <f>VLOOKUP(AF6,Análisis!$B:$AN,19,0)</f>
        <v>0</v>
      </c>
      <c r="AT6" s="116">
        <f>VLOOKUP(AF6,Análisis!$B:$AN,20,0)</f>
        <v>0</v>
      </c>
      <c r="AU6" s="117">
        <f>VLOOKUP(AF6,Análisis!$B:$AN,21,0)</f>
        <v>0</v>
      </c>
      <c r="AV6" s="114">
        <f>VLOOKUP(AF6,Análisis!$B:$AN,28,0)</f>
        <v>0</v>
      </c>
      <c r="AW6" s="102" t="str">
        <f>IF(VLOOKUP(AF6,Análisis!$B:$AN,39,0)="","Sin cambios",VLOOKUP(AF6,Análisis!$B:$AN,39,0))</f>
        <v>Sin cambios</v>
      </c>
      <c r="AX6" s="115">
        <f>VLOOKUP(AF6,Análisis!$B:$AN,29,0)</f>
        <v>0</v>
      </c>
      <c r="AY6" s="116">
        <f>VLOOKUP(AF6,Análisis!$B:$AN,30,0)</f>
        <v>0</v>
      </c>
      <c r="AZ6" s="115">
        <f>VLOOKUP(AF6,Análisis!$B:$AN,31,0)</f>
        <v>0</v>
      </c>
      <c r="BA6" s="116">
        <f>VLOOKUP(AF6,Análisis!$B:$AN,32,0)</f>
        <v>0</v>
      </c>
      <c r="BB6" s="117">
        <f>VLOOKUP(AF6,Análisis!$B:$AN,33,0)</f>
        <v>0</v>
      </c>
      <c r="BE6" s="24" t="s">
        <v>26</v>
      </c>
      <c r="BF6" s="184" t="s">
        <v>136</v>
      </c>
      <c r="BG6" s="172"/>
      <c r="BH6" s="105">
        <f t="shared" si="2"/>
        <v>0</v>
      </c>
      <c r="BI6" s="29">
        <f t="shared" si="3"/>
        <v>0</v>
      </c>
      <c r="BJ6" s="106">
        <f t="shared" si="4"/>
        <v>0</v>
      </c>
      <c r="BK6" s="25">
        <f t="shared" si="5"/>
        <v>0</v>
      </c>
      <c r="BL6" s="107">
        <f t="shared" si="6"/>
        <v>0</v>
      </c>
      <c r="BM6" s="25">
        <f t="shared" si="7"/>
        <v>0</v>
      </c>
      <c r="BN6" s="105">
        <f t="shared" si="8"/>
        <v>0</v>
      </c>
      <c r="BO6" s="29">
        <f t="shared" si="9"/>
        <v>0</v>
      </c>
      <c r="BP6" s="106">
        <f t="shared" si="10"/>
        <v>0</v>
      </c>
      <c r="BQ6" s="25">
        <f t="shared" si="11"/>
        <v>0</v>
      </c>
      <c r="BR6" s="107">
        <f t="shared" si="12"/>
        <v>0</v>
      </c>
      <c r="BS6" s="25">
        <f t="shared" si="13"/>
        <v>0</v>
      </c>
      <c r="BT6" s="105">
        <f t="shared" si="14"/>
        <v>0</v>
      </c>
      <c r="BU6" s="29">
        <f t="shared" si="15"/>
        <v>0</v>
      </c>
      <c r="BV6" s="106">
        <f t="shared" si="16"/>
        <v>0</v>
      </c>
      <c r="BW6" s="25">
        <f t="shared" si="17"/>
        <v>0</v>
      </c>
      <c r="BX6" s="107">
        <f t="shared" si="18"/>
        <v>0</v>
      </c>
      <c r="BY6" s="25">
        <f t="shared" si="19"/>
        <v>0</v>
      </c>
    </row>
    <row r="7" spans="2:77" ht="15.75" customHeight="1" thickBot="1" x14ac:dyDescent="0.3">
      <c r="B7" s="9">
        <v>314</v>
      </c>
      <c r="C7" s="9" t="s">
        <v>31</v>
      </c>
      <c r="D7" s="14" t="str">
        <f>IF(VLOOKUP(Resumen!C7,Análisis!B:AN,15,0)="","Sin cambios",VLOOKUP(Resumen!C7,Análisis!B:AN,15,0))</f>
        <v>Sin cambios</v>
      </c>
      <c r="E7" s="14" t="str">
        <f>IF(VLOOKUP(Resumen!C7,Análisis!B:AN,27,0)="","Sin cambios",VLOOKUP(Resumen!C7,Análisis!B:AN,27,0))</f>
        <v>Sin cambios</v>
      </c>
      <c r="F7" s="14" t="str">
        <f>IF(VLOOKUP(Resumen!C7,Análisis!B:AN,39,0)="","Sin cambios",VLOOKUP(Resumen!C7,Análisis!B:AN,39,0))</f>
        <v>Sin cambios</v>
      </c>
      <c r="G7" s="14" t="str">
        <f t="shared" si="0"/>
        <v>No</v>
      </c>
      <c r="I7" s="11" t="e">
        <f>#REF!</f>
        <v>#REF!</v>
      </c>
      <c r="J7" s="108" t="e">
        <f>VLOOKUP(I7,Análisis!B:AN,4,0)</f>
        <v>#REF!</v>
      </c>
      <c r="K7" s="109" t="e">
        <f>IF(VLOOKUP(I7,Análisis!B:AN,15,0)=0,"Sin cambios",VLOOKUP(I7,Análisis!B:AN,15,0))</f>
        <v>#REF!</v>
      </c>
      <c r="L7" s="110" t="e">
        <f>VLOOKUP(I7,Análisis!B:AN,5,0)</f>
        <v>#REF!</v>
      </c>
      <c r="M7" s="109" t="e">
        <f>VLOOKUP(I7,Análisis!B:AN,6,0)</f>
        <v>#REF!</v>
      </c>
      <c r="N7" s="110" t="e">
        <f>VLOOKUP(I7,Análisis!B:AN,7,0)</f>
        <v>#REF!</v>
      </c>
      <c r="O7" s="109" t="e">
        <f>VLOOKUP(I7,Análisis!B:AN,8,0)</f>
        <v>#REF!</v>
      </c>
      <c r="P7" s="111" t="e">
        <f>VLOOKUP(I7,Análisis!B:AN,9,0)</f>
        <v>#REF!</v>
      </c>
      <c r="Q7" s="108" t="e">
        <f>VLOOKUP(I7,Análisis!B:AN,16,0)</f>
        <v>#REF!</v>
      </c>
      <c r="R7" s="112" t="e">
        <f>IF(VLOOKUP(I7,Análisis!B:AN,27,0)=0,"Sin cambios",VLOOKUP(I7,Análisis!B:AN,27,0))</f>
        <v>#REF!</v>
      </c>
      <c r="S7" s="110" t="e">
        <f>VLOOKUP(I7,Análisis!B:AN,17,0)</f>
        <v>#REF!</v>
      </c>
      <c r="T7" s="109" t="e">
        <f>VLOOKUP(I7,Análisis!B:AN,18,0)</f>
        <v>#REF!</v>
      </c>
      <c r="U7" s="110" t="e">
        <f>VLOOKUP(I7,Análisis!B:AN,19,0)</f>
        <v>#REF!</v>
      </c>
      <c r="V7" s="109" t="e">
        <f>VLOOKUP(I7,Análisis!B:AN,20,0)</f>
        <v>#REF!</v>
      </c>
      <c r="W7" s="113" t="e">
        <f>VLOOKUP(I7,Análisis!B:AN,21,0)</f>
        <v>#REF!</v>
      </c>
      <c r="X7" s="112" t="e">
        <f>VLOOKUP(I7,Análisis!B:AN,28,0)</f>
        <v>#REF!</v>
      </c>
      <c r="Y7" s="112" t="e">
        <f>IF(VLOOKUP(I7,Análisis!B:AN,39,0)=0,"Sin cambios",VLOOKUP(I7,Análisis!B:AN,39,0))</f>
        <v>#REF!</v>
      </c>
      <c r="Z7" s="110" t="e">
        <f>VLOOKUP(I7,Análisis!B:AN,29,0)</f>
        <v>#REF!</v>
      </c>
      <c r="AA7" s="109" t="e">
        <f>VLOOKUP(I7,Análisis!B:AN,30,0)</f>
        <v>#REF!</v>
      </c>
      <c r="AB7" s="110" t="e">
        <f>VLOOKUP(I7,Análisis!B:AN,31,0)</f>
        <v>#REF!</v>
      </c>
      <c r="AC7" s="109" t="e">
        <f>VLOOKUP(I7,Análisis!B:AN,32,0)</f>
        <v>#REF!</v>
      </c>
      <c r="AD7" s="113" t="e">
        <f>VLOOKUP(I7,Análisis!B:AN,33,0)</f>
        <v>#REF!</v>
      </c>
      <c r="AE7" s="71" t="str">
        <f t="shared" si="1"/>
        <v>Re</v>
      </c>
      <c r="AF7" s="15" t="s">
        <v>86</v>
      </c>
      <c r="AG7" s="16" t="s">
        <v>134</v>
      </c>
      <c r="AH7" s="114">
        <f>VLOOKUP(AF7,Análisis!$B:$AN,4,0)</f>
        <v>0</v>
      </c>
      <c r="AI7" s="102" t="str">
        <f>IF(VLOOKUP(AF7,Análisis!$B:$AN,15,0)="","Sin cambios",VLOOKUP(AF7,Análisis!$B:$AN,15,0))</f>
        <v>Sin cambios</v>
      </c>
      <c r="AJ7" s="115">
        <f>VLOOKUP(AF7,Análisis!$B:$AN,5,0)</f>
        <v>0</v>
      </c>
      <c r="AK7" s="116">
        <f>VLOOKUP(AF7,Análisis!$B:$AN,6,0)</f>
        <v>0</v>
      </c>
      <c r="AL7" s="115">
        <f>VLOOKUP(AF7,Análisis!$B:$AN,7,0)</f>
        <v>0</v>
      </c>
      <c r="AM7" s="116">
        <f>VLOOKUP(AF7,Análisis!$B:$AN,8,0)</f>
        <v>0</v>
      </c>
      <c r="AN7" s="117">
        <f>VLOOKUP(AF7,Análisis!$B:$AN,9,0)</f>
        <v>0</v>
      </c>
      <c r="AO7" s="114">
        <f>VLOOKUP(AF7,Análisis!$B:$AN,16,0)</f>
        <v>0</v>
      </c>
      <c r="AP7" s="102" t="str">
        <f>IF(VLOOKUP(AF7,Análisis!$B:$AN,27,0)="","Sin cambios",VLOOKUP(AF7,Análisis!$B:$AN,27,0))</f>
        <v>Sin cambios</v>
      </c>
      <c r="AQ7" s="115">
        <f>VLOOKUP(AF7,Análisis!$B:$AN,17,0)</f>
        <v>0</v>
      </c>
      <c r="AR7" s="116">
        <f>VLOOKUP(AF7,Análisis!$B:$AN,18,0)</f>
        <v>0</v>
      </c>
      <c r="AS7" s="115">
        <f>VLOOKUP(AF7,Análisis!$B:$AN,19,0)</f>
        <v>0</v>
      </c>
      <c r="AT7" s="116">
        <f>VLOOKUP(AF7,Análisis!$B:$AN,20,0)</f>
        <v>0</v>
      </c>
      <c r="AU7" s="117">
        <f>VLOOKUP(AF7,Análisis!$B:$AN,21,0)</f>
        <v>0</v>
      </c>
      <c r="AV7" s="114">
        <f>VLOOKUP(AF7,Análisis!$B:$AN,28,0)</f>
        <v>0</v>
      </c>
      <c r="AW7" s="102" t="str">
        <f>IF(VLOOKUP(AF7,Análisis!$B:$AN,39,0)="","Sin cambios",VLOOKUP(AF7,Análisis!$B:$AN,39,0))</f>
        <v>Sin cambios</v>
      </c>
      <c r="AX7" s="115">
        <f>VLOOKUP(AF7,Análisis!$B:$AN,29,0)</f>
        <v>0</v>
      </c>
      <c r="AY7" s="116">
        <f>VLOOKUP(AF7,Análisis!$B:$AN,30,0)</f>
        <v>0</v>
      </c>
      <c r="AZ7" s="115">
        <f>VLOOKUP(AF7,Análisis!$B:$AN,31,0)</f>
        <v>0</v>
      </c>
      <c r="BA7" s="116">
        <f>VLOOKUP(AF7,Análisis!$B:$AN,32,0)</f>
        <v>0</v>
      </c>
      <c r="BB7" s="117">
        <f>VLOOKUP(AF7,Análisis!$B:$AN,33,0)</f>
        <v>0</v>
      </c>
      <c r="BE7" s="24" t="s">
        <v>30</v>
      </c>
      <c r="BF7" s="184" t="s">
        <v>137</v>
      </c>
      <c r="BG7" s="172"/>
      <c r="BH7" s="105">
        <f t="shared" si="2"/>
        <v>0</v>
      </c>
      <c r="BI7" s="29">
        <f t="shared" si="3"/>
        <v>0</v>
      </c>
      <c r="BJ7" s="106">
        <f t="shared" si="4"/>
        <v>0</v>
      </c>
      <c r="BK7" s="25">
        <f t="shared" si="5"/>
        <v>0</v>
      </c>
      <c r="BL7" s="107">
        <f t="shared" si="6"/>
        <v>0</v>
      </c>
      <c r="BM7" s="25">
        <f t="shared" si="7"/>
        <v>0</v>
      </c>
      <c r="BN7" s="105">
        <f t="shared" si="8"/>
        <v>0</v>
      </c>
      <c r="BO7" s="29">
        <f t="shared" si="9"/>
        <v>0</v>
      </c>
      <c r="BP7" s="106">
        <f t="shared" si="10"/>
        <v>0</v>
      </c>
      <c r="BQ7" s="25">
        <f t="shared" si="11"/>
        <v>0</v>
      </c>
      <c r="BR7" s="107">
        <f t="shared" si="12"/>
        <v>0</v>
      </c>
      <c r="BS7" s="25">
        <f t="shared" si="13"/>
        <v>0</v>
      </c>
      <c r="BT7" s="105">
        <f t="shared" si="14"/>
        <v>0</v>
      </c>
      <c r="BU7" s="29">
        <f t="shared" si="15"/>
        <v>0</v>
      </c>
      <c r="BV7" s="106">
        <f t="shared" si="16"/>
        <v>0</v>
      </c>
      <c r="BW7" s="25">
        <f t="shared" si="17"/>
        <v>0</v>
      </c>
      <c r="BX7" s="107">
        <f t="shared" si="18"/>
        <v>0</v>
      </c>
      <c r="BY7" s="25">
        <f t="shared" si="19"/>
        <v>0</v>
      </c>
    </row>
    <row r="8" spans="2:77" ht="15.75" customHeight="1" thickBot="1" x14ac:dyDescent="0.3">
      <c r="B8" s="9">
        <v>356</v>
      </c>
      <c r="C8" s="9" t="s">
        <v>32</v>
      </c>
      <c r="D8" s="14" t="str">
        <f>IF(VLOOKUP(Resumen!C8,Análisis!B:AN,15,0)="","Sin cambios",VLOOKUP(Resumen!C8,Análisis!B:AN,15,0))</f>
        <v>Sin cambios</v>
      </c>
      <c r="E8" s="14" t="str">
        <f>IF(VLOOKUP(Resumen!C8,Análisis!B:AN,27,0)="","Sin cambios",VLOOKUP(Resumen!C8,Análisis!B:AN,27,0))</f>
        <v>Sin cambios</v>
      </c>
      <c r="F8" s="14" t="str">
        <f>IF(VLOOKUP(Resumen!C8,Análisis!B:AN,39,0)="","Sin cambios",VLOOKUP(Resumen!C8,Análisis!B:AN,39,0))</f>
        <v>Sin cambios</v>
      </c>
      <c r="G8" s="14" t="str">
        <f t="shared" si="0"/>
        <v>No</v>
      </c>
      <c r="I8" s="11" t="e">
        <f>#REF!</f>
        <v>#REF!</v>
      </c>
      <c r="J8" s="108" t="e">
        <f>VLOOKUP(I8,Análisis!B:AN,4,0)</f>
        <v>#REF!</v>
      </c>
      <c r="K8" s="109" t="e">
        <f>IF(VLOOKUP(I8,Análisis!B:AN,15,0)=0,"Sin cambios",VLOOKUP(I8,Análisis!B:AN,15,0))</f>
        <v>#REF!</v>
      </c>
      <c r="L8" s="110" t="e">
        <f>VLOOKUP(I8,Análisis!B:AN,5,0)</f>
        <v>#REF!</v>
      </c>
      <c r="M8" s="109" t="e">
        <f>VLOOKUP(I8,Análisis!B:AN,6,0)</f>
        <v>#REF!</v>
      </c>
      <c r="N8" s="110" t="e">
        <f>VLOOKUP(I8,Análisis!B:AN,7,0)</f>
        <v>#REF!</v>
      </c>
      <c r="O8" s="109" t="e">
        <f>VLOOKUP(I8,Análisis!B:AN,8,0)</f>
        <v>#REF!</v>
      </c>
      <c r="P8" s="111" t="e">
        <f>VLOOKUP(I8,Análisis!B:AN,9,0)</f>
        <v>#REF!</v>
      </c>
      <c r="Q8" s="108" t="e">
        <f>VLOOKUP(I8,Análisis!B:AN,16,0)</f>
        <v>#REF!</v>
      </c>
      <c r="R8" s="112" t="e">
        <f>IF(VLOOKUP(I8,Análisis!B:AN,27,0)=0,"Sin cambios",VLOOKUP(I8,Análisis!B:AN,27,0))</f>
        <v>#REF!</v>
      </c>
      <c r="S8" s="110" t="e">
        <f>VLOOKUP(I8,Análisis!B:AN,17,0)</f>
        <v>#REF!</v>
      </c>
      <c r="T8" s="109" t="e">
        <f>VLOOKUP(I8,Análisis!B:AN,18,0)</f>
        <v>#REF!</v>
      </c>
      <c r="U8" s="110" t="e">
        <f>VLOOKUP(I8,Análisis!B:AN,19,0)</f>
        <v>#REF!</v>
      </c>
      <c r="V8" s="109" t="e">
        <f>VLOOKUP(I8,Análisis!B:AN,20,0)</f>
        <v>#REF!</v>
      </c>
      <c r="W8" s="113" t="e">
        <f>VLOOKUP(I8,Análisis!B:AN,21,0)</f>
        <v>#REF!</v>
      </c>
      <c r="X8" s="112" t="e">
        <f>VLOOKUP(I8,Análisis!B:AN,28,0)</f>
        <v>#REF!</v>
      </c>
      <c r="Y8" s="112" t="e">
        <f>IF(VLOOKUP(I8,Análisis!B:AN,39,0)=0,"Sin cambios",VLOOKUP(I8,Análisis!B:AN,39,0))</f>
        <v>#REF!</v>
      </c>
      <c r="Z8" s="110" t="e">
        <f>VLOOKUP(I8,Análisis!B:AN,29,0)</f>
        <v>#REF!</v>
      </c>
      <c r="AA8" s="109" t="e">
        <f>VLOOKUP(I8,Análisis!B:AN,30,0)</f>
        <v>#REF!</v>
      </c>
      <c r="AB8" s="110" t="e">
        <f>VLOOKUP(I8,Análisis!B:AN,31,0)</f>
        <v>#REF!</v>
      </c>
      <c r="AC8" s="109" t="e">
        <f>VLOOKUP(I8,Análisis!B:AN,32,0)</f>
        <v>#REF!</v>
      </c>
      <c r="AD8" s="113" t="e">
        <f>VLOOKUP(I8,Análisis!B:AN,33,0)</f>
        <v>#REF!</v>
      </c>
      <c r="AE8" s="71" t="str">
        <f t="shared" si="1"/>
        <v>Re</v>
      </c>
      <c r="AF8" s="15" t="s">
        <v>85</v>
      </c>
      <c r="AG8" s="16" t="s">
        <v>134</v>
      </c>
      <c r="AH8" s="114">
        <f>VLOOKUP(AF8,Análisis!$B:$AN,4,0)</f>
        <v>0</v>
      </c>
      <c r="AI8" s="102" t="str">
        <f>IF(VLOOKUP(AF8,Análisis!$B:$AN,15,0)="","Sin cambios",VLOOKUP(AF8,Análisis!$B:$AN,15,0))</f>
        <v>Sin cambios</v>
      </c>
      <c r="AJ8" s="115">
        <f>VLOOKUP(AF8,Análisis!$B:$AN,5,0)</f>
        <v>0</v>
      </c>
      <c r="AK8" s="116">
        <f>VLOOKUP(AF8,Análisis!$B:$AN,6,0)</f>
        <v>0</v>
      </c>
      <c r="AL8" s="115">
        <f>VLOOKUP(AF8,Análisis!$B:$AN,7,0)</f>
        <v>0</v>
      </c>
      <c r="AM8" s="116">
        <f>VLOOKUP(AF8,Análisis!$B:$AN,8,0)</f>
        <v>0</v>
      </c>
      <c r="AN8" s="117">
        <f>VLOOKUP(AF8,Análisis!$B:$AN,9,0)</f>
        <v>0</v>
      </c>
      <c r="AO8" s="114">
        <f>VLOOKUP(AF8,Análisis!$B:$AN,16,0)</f>
        <v>0</v>
      </c>
      <c r="AP8" s="102" t="str">
        <f>IF(VLOOKUP(AF8,Análisis!$B:$AN,27,0)="","Sin cambios",VLOOKUP(AF8,Análisis!$B:$AN,27,0))</f>
        <v>Sin cambios</v>
      </c>
      <c r="AQ8" s="115">
        <f>VLOOKUP(AF8,Análisis!$B:$AN,17,0)</f>
        <v>0</v>
      </c>
      <c r="AR8" s="116">
        <f>VLOOKUP(AF8,Análisis!$B:$AN,18,0)</f>
        <v>0</v>
      </c>
      <c r="AS8" s="115">
        <f>VLOOKUP(AF8,Análisis!$B:$AN,19,0)</f>
        <v>0</v>
      </c>
      <c r="AT8" s="116">
        <f>VLOOKUP(AF8,Análisis!$B:$AN,20,0)</f>
        <v>0</v>
      </c>
      <c r="AU8" s="117">
        <f>VLOOKUP(AF8,Análisis!$B:$AN,21,0)</f>
        <v>0</v>
      </c>
      <c r="AV8" s="114">
        <f>VLOOKUP(AF8,Análisis!$B:$AN,28,0)</f>
        <v>0</v>
      </c>
      <c r="AW8" s="102" t="str">
        <f>IF(VLOOKUP(AF8,Análisis!$B:$AN,39,0)="","Sin cambios",VLOOKUP(AF8,Análisis!$B:$AN,39,0))</f>
        <v>Sin cambios</v>
      </c>
      <c r="AX8" s="115">
        <f>VLOOKUP(AF8,Análisis!$B:$AN,29,0)</f>
        <v>0</v>
      </c>
      <c r="AY8" s="116">
        <f>VLOOKUP(AF8,Análisis!$B:$AN,30,0)</f>
        <v>0</v>
      </c>
      <c r="AZ8" s="115">
        <f>VLOOKUP(AF8,Análisis!$B:$AN,31,0)</f>
        <v>0</v>
      </c>
      <c r="BA8" s="116">
        <f>VLOOKUP(AF8,Análisis!$B:$AN,32,0)</f>
        <v>0</v>
      </c>
      <c r="BB8" s="117">
        <f>VLOOKUP(AF8,Análisis!$B:$AN,33,0)</f>
        <v>0</v>
      </c>
      <c r="BE8" s="24" t="s">
        <v>29</v>
      </c>
      <c r="BF8" s="184" t="s">
        <v>138</v>
      </c>
      <c r="BG8" s="172"/>
      <c r="BH8" s="105">
        <f t="shared" si="2"/>
        <v>0</v>
      </c>
      <c r="BI8" s="29">
        <f t="shared" si="3"/>
        <v>0</v>
      </c>
      <c r="BJ8" s="106">
        <f t="shared" si="4"/>
        <v>0</v>
      </c>
      <c r="BK8" s="25">
        <f t="shared" si="5"/>
        <v>0</v>
      </c>
      <c r="BL8" s="107">
        <f t="shared" si="6"/>
        <v>0</v>
      </c>
      <c r="BM8" s="25">
        <f t="shared" si="7"/>
        <v>0</v>
      </c>
      <c r="BN8" s="105">
        <f t="shared" si="8"/>
        <v>0</v>
      </c>
      <c r="BO8" s="29">
        <f t="shared" si="9"/>
        <v>0</v>
      </c>
      <c r="BP8" s="106">
        <f t="shared" si="10"/>
        <v>0</v>
      </c>
      <c r="BQ8" s="25">
        <f t="shared" si="11"/>
        <v>0</v>
      </c>
      <c r="BR8" s="107">
        <f t="shared" si="12"/>
        <v>0</v>
      </c>
      <c r="BS8" s="25">
        <f t="shared" si="13"/>
        <v>0</v>
      </c>
      <c r="BT8" s="105">
        <f t="shared" si="14"/>
        <v>0</v>
      </c>
      <c r="BU8" s="29">
        <f t="shared" si="15"/>
        <v>0</v>
      </c>
      <c r="BV8" s="106">
        <f t="shared" si="16"/>
        <v>0</v>
      </c>
      <c r="BW8" s="25">
        <f t="shared" si="17"/>
        <v>0</v>
      </c>
      <c r="BX8" s="107">
        <f t="shared" si="18"/>
        <v>0</v>
      </c>
      <c r="BY8" s="25">
        <f t="shared" si="19"/>
        <v>0</v>
      </c>
    </row>
    <row r="9" spans="2:77" ht="15.75" customHeight="1" thickBot="1" x14ac:dyDescent="0.3">
      <c r="B9" s="9">
        <v>332</v>
      </c>
      <c r="C9" s="9" t="s">
        <v>33</v>
      </c>
      <c r="D9" s="14" t="str">
        <f>IF(VLOOKUP(Resumen!C9,Análisis!B:AN,15,0)="","Sin cambios",VLOOKUP(Resumen!C9,Análisis!B:AN,15,0))</f>
        <v>Sin cambios</v>
      </c>
      <c r="E9" s="14" t="str">
        <f>IF(VLOOKUP(Resumen!C9,Análisis!B:AN,27,0)="","Sin cambios",VLOOKUP(Resumen!C9,Análisis!B:AN,27,0))</f>
        <v>Sin cambios</v>
      </c>
      <c r="F9" s="14" t="str">
        <f>IF(VLOOKUP(Resumen!C9,Análisis!B:AN,39,0)="","Sin cambios",VLOOKUP(Resumen!C9,Análisis!B:AN,39,0))</f>
        <v>Sin cambios</v>
      </c>
      <c r="G9" s="14" t="str">
        <f t="shared" si="0"/>
        <v>No</v>
      </c>
      <c r="I9" s="11" t="e">
        <f>#REF!</f>
        <v>#REF!</v>
      </c>
      <c r="J9" s="108" t="e">
        <f>VLOOKUP(I9,Análisis!B:AN,4,0)</f>
        <v>#REF!</v>
      </c>
      <c r="K9" s="109" t="e">
        <f>IF(VLOOKUP(I9,Análisis!B:AN,15,0)=0,"Sin cambios",VLOOKUP(I9,Análisis!B:AN,15,0))</f>
        <v>#REF!</v>
      </c>
      <c r="L9" s="110" t="e">
        <f>VLOOKUP(I9,Análisis!B:AN,5,0)</f>
        <v>#REF!</v>
      </c>
      <c r="M9" s="109" t="e">
        <f>VLOOKUP(I9,Análisis!B:AN,6,0)</f>
        <v>#REF!</v>
      </c>
      <c r="N9" s="110" t="e">
        <f>VLOOKUP(I9,Análisis!B:AN,7,0)</f>
        <v>#REF!</v>
      </c>
      <c r="O9" s="109" t="e">
        <f>VLOOKUP(I9,Análisis!B:AN,8,0)</f>
        <v>#REF!</v>
      </c>
      <c r="P9" s="111" t="e">
        <f>VLOOKUP(I9,Análisis!B:AN,9,0)</f>
        <v>#REF!</v>
      </c>
      <c r="Q9" s="108" t="e">
        <f>VLOOKUP(I9,Análisis!B:AN,16,0)</f>
        <v>#REF!</v>
      </c>
      <c r="R9" s="112" t="e">
        <f>IF(VLOOKUP(I9,Análisis!B:AN,27,0)=0,"Sin cambios",VLOOKUP(I9,Análisis!B:AN,27,0))</f>
        <v>#REF!</v>
      </c>
      <c r="S9" s="110" t="e">
        <f>VLOOKUP(I9,Análisis!B:AN,17,0)</f>
        <v>#REF!</v>
      </c>
      <c r="T9" s="109" t="e">
        <f>VLOOKUP(I9,Análisis!B:AN,18,0)</f>
        <v>#REF!</v>
      </c>
      <c r="U9" s="110" t="e">
        <f>VLOOKUP(I9,Análisis!B:AN,19,0)</f>
        <v>#REF!</v>
      </c>
      <c r="V9" s="109" t="e">
        <f>VLOOKUP(I9,Análisis!B:AN,20,0)</f>
        <v>#REF!</v>
      </c>
      <c r="W9" s="113" t="e">
        <f>VLOOKUP(I9,Análisis!B:AN,21,0)</f>
        <v>#REF!</v>
      </c>
      <c r="X9" s="112" t="e">
        <f>VLOOKUP(I9,Análisis!B:AN,28,0)</f>
        <v>#REF!</v>
      </c>
      <c r="Y9" s="112" t="e">
        <f>IF(VLOOKUP(I9,Análisis!B:AN,39,0)=0,"Sin cambios",VLOOKUP(I9,Análisis!B:AN,39,0))</f>
        <v>#REF!</v>
      </c>
      <c r="Z9" s="110" t="e">
        <f>VLOOKUP(I9,Análisis!B:AN,29,0)</f>
        <v>#REF!</v>
      </c>
      <c r="AA9" s="109" t="e">
        <f>VLOOKUP(I9,Análisis!B:AN,30,0)</f>
        <v>#REF!</v>
      </c>
      <c r="AB9" s="110" t="e">
        <f>VLOOKUP(I9,Análisis!B:AN,31,0)</f>
        <v>#REF!</v>
      </c>
      <c r="AC9" s="109" t="e">
        <f>VLOOKUP(I9,Análisis!B:AN,32,0)</f>
        <v>#REF!</v>
      </c>
      <c r="AD9" s="113" t="e">
        <f>VLOOKUP(I9,Análisis!B:AN,33,0)</f>
        <v>#REF!</v>
      </c>
      <c r="AE9" s="71" t="str">
        <f t="shared" si="1"/>
        <v>Re</v>
      </c>
      <c r="AF9" s="15" t="s">
        <v>93</v>
      </c>
      <c r="AG9" s="16" t="s">
        <v>134</v>
      </c>
      <c r="AH9" s="114">
        <f>VLOOKUP(AF9,Análisis!$B:$AN,4,0)</f>
        <v>0</v>
      </c>
      <c r="AI9" s="102" t="str">
        <f>IF(VLOOKUP(AF9,Análisis!$B:$AN,15,0)="","Sin cambios",VLOOKUP(AF9,Análisis!$B:$AN,15,0))</f>
        <v>Sin cambios</v>
      </c>
      <c r="AJ9" s="115">
        <f>VLOOKUP(AF9,Análisis!$B:$AN,5,0)</f>
        <v>0</v>
      </c>
      <c r="AK9" s="116">
        <f>VLOOKUP(AF9,Análisis!$B:$AN,6,0)</f>
        <v>0</v>
      </c>
      <c r="AL9" s="115">
        <f>VLOOKUP(AF9,Análisis!$B:$AN,7,0)</f>
        <v>0</v>
      </c>
      <c r="AM9" s="116">
        <f>VLOOKUP(AF9,Análisis!$B:$AN,8,0)</f>
        <v>0</v>
      </c>
      <c r="AN9" s="117">
        <f>VLOOKUP(AF9,Análisis!$B:$AN,9,0)</f>
        <v>0</v>
      </c>
      <c r="AO9" s="114">
        <f>VLOOKUP(AF9,Análisis!$B:$AN,16,0)</f>
        <v>0</v>
      </c>
      <c r="AP9" s="102" t="str">
        <f>IF(VLOOKUP(AF9,Análisis!$B:$AN,27,0)="","Sin cambios",VLOOKUP(AF9,Análisis!$B:$AN,27,0))</f>
        <v>Sin cambios</v>
      </c>
      <c r="AQ9" s="115">
        <f>VLOOKUP(AF9,Análisis!$B:$AN,17,0)</f>
        <v>0</v>
      </c>
      <c r="AR9" s="116">
        <f>VLOOKUP(AF9,Análisis!$B:$AN,18,0)</f>
        <v>0</v>
      </c>
      <c r="AS9" s="115">
        <f>VLOOKUP(AF9,Análisis!$B:$AN,19,0)</f>
        <v>0</v>
      </c>
      <c r="AT9" s="116">
        <f>VLOOKUP(AF9,Análisis!$B:$AN,20,0)</f>
        <v>0</v>
      </c>
      <c r="AU9" s="117">
        <f>VLOOKUP(AF9,Análisis!$B:$AN,21,0)</f>
        <v>0</v>
      </c>
      <c r="AV9" s="114">
        <f>VLOOKUP(AF9,Análisis!$B:$AN,28,0)</f>
        <v>0</v>
      </c>
      <c r="AW9" s="102" t="str">
        <f>IF(VLOOKUP(AF9,Análisis!$B:$AN,39,0)="","Sin cambios",VLOOKUP(AF9,Análisis!$B:$AN,39,0))</f>
        <v>Sin cambios</v>
      </c>
      <c r="AX9" s="115">
        <f>VLOOKUP(AF9,Análisis!$B:$AN,29,0)</f>
        <v>0</v>
      </c>
      <c r="AY9" s="116">
        <f>VLOOKUP(AF9,Análisis!$B:$AN,30,0)</f>
        <v>0</v>
      </c>
      <c r="AZ9" s="115">
        <f>VLOOKUP(AF9,Análisis!$B:$AN,31,0)</f>
        <v>0</v>
      </c>
      <c r="BA9" s="116">
        <f>VLOOKUP(AF9,Análisis!$B:$AN,32,0)</f>
        <v>0</v>
      </c>
      <c r="BB9" s="117">
        <f>VLOOKUP(AF9,Análisis!$B:$AN,33,0)</f>
        <v>0</v>
      </c>
      <c r="BE9" s="24" t="s">
        <v>31</v>
      </c>
      <c r="BF9" s="184" t="s">
        <v>139</v>
      </c>
      <c r="BG9" s="172"/>
      <c r="BH9" s="105">
        <f t="shared" si="2"/>
        <v>0</v>
      </c>
      <c r="BI9" s="29">
        <f t="shared" si="3"/>
        <v>0</v>
      </c>
      <c r="BJ9" s="106">
        <f t="shared" si="4"/>
        <v>0</v>
      </c>
      <c r="BK9" s="25">
        <f t="shared" si="5"/>
        <v>0</v>
      </c>
      <c r="BL9" s="107">
        <f t="shared" si="6"/>
        <v>0</v>
      </c>
      <c r="BM9" s="25">
        <f t="shared" si="7"/>
        <v>0</v>
      </c>
      <c r="BN9" s="105">
        <f t="shared" si="8"/>
        <v>0</v>
      </c>
      <c r="BO9" s="29">
        <f t="shared" si="9"/>
        <v>0</v>
      </c>
      <c r="BP9" s="106">
        <f t="shared" si="10"/>
        <v>0</v>
      </c>
      <c r="BQ9" s="25">
        <f t="shared" si="11"/>
        <v>0</v>
      </c>
      <c r="BR9" s="107">
        <f t="shared" si="12"/>
        <v>0</v>
      </c>
      <c r="BS9" s="25">
        <f t="shared" si="13"/>
        <v>0</v>
      </c>
      <c r="BT9" s="105">
        <f t="shared" si="14"/>
        <v>0</v>
      </c>
      <c r="BU9" s="29">
        <f t="shared" si="15"/>
        <v>0</v>
      </c>
      <c r="BV9" s="106">
        <f t="shared" si="16"/>
        <v>0</v>
      </c>
      <c r="BW9" s="25">
        <f t="shared" si="17"/>
        <v>0</v>
      </c>
      <c r="BX9" s="107">
        <f t="shared" si="18"/>
        <v>0</v>
      </c>
      <c r="BY9" s="25">
        <f t="shared" si="19"/>
        <v>0</v>
      </c>
    </row>
    <row r="10" spans="2:77" ht="15.75" customHeight="1" thickBot="1" x14ac:dyDescent="0.3">
      <c r="B10" s="9">
        <v>369</v>
      </c>
      <c r="C10" s="9" t="s">
        <v>34</v>
      </c>
      <c r="D10" s="14" t="str">
        <f>IF(VLOOKUP(Resumen!C10,Análisis!B:AN,15,0)="","Sin cambios",VLOOKUP(Resumen!C10,Análisis!B:AN,15,0))</f>
        <v>Sin cambios</v>
      </c>
      <c r="E10" s="14" t="str">
        <f>IF(VLOOKUP(Resumen!C10,Análisis!B:AN,27,0)="","Sin cambios",VLOOKUP(Resumen!C10,Análisis!B:AN,27,0))</f>
        <v>Sin cambios</v>
      </c>
      <c r="F10" s="14" t="str">
        <f>IF(VLOOKUP(Resumen!C10,Análisis!B:AN,39,0)="","Sin cambios",VLOOKUP(Resumen!C10,Análisis!B:AN,39,0))</f>
        <v>Sin cambios</v>
      </c>
      <c r="G10" s="14" t="str">
        <f t="shared" si="0"/>
        <v>No</v>
      </c>
      <c r="I10" s="11" t="e">
        <f>#REF!</f>
        <v>#REF!</v>
      </c>
      <c r="J10" s="108" t="e">
        <f>VLOOKUP(I10,Análisis!B:AN,4,0)</f>
        <v>#REF!</v>
      </c>
      <c r="K10" s="109" t="e">
        <f>IF(VLOOKUP(I10,Análisis!B:AN,15,0)=0,"Sin cambios",VLOOKUP(I10,Análisis!B:AN,15,0))</f>
        <v>#REF!</v>
      </c>
      <c r="L10" s="110" t="e">
        <f>VLOOKUP(I10,Análisis!B:AN,5,0)</f>
        <v>#REF!</v>
      </c>
      <c r="M10" s="109" t="e">
        <f>VLOOKUP(I10,Análisis!B:AN,6,0)</f>
        <v>#REF!</v>
      </c>
      <c r="N10" s="110" t="e">
        <f>VLOOKUP(I10,Análisis!B:AN,7,0)</f>
        <v>#REF!</v>
      </c>
      <c r="O10" s="109" t="e">
        <f>VLOOKUP(I10,Análisis!B:AN,8,0)</f>
        <v>#REF!</v>
      </c>
      <c r="P10" s="111" t="e">
        <f>VLOOKUP(I10,Análisis!B:AN,9,0)</f>
        <v>#REF!</v>
      </c>
      <c r="Q10" s="108" t="e">
        <f>VLOOKUP(I10,Análisis!B:AN,16,0)</f>
        <v>#REF!</v>
      </c>
      <c r="R10" s="112" t="e">
        <f>IF(VLOOKUP(I10,Análisis!B:AN,27,0)=0,"Sin cambios",VLOOKUP(I10,Análisis!B:AN,27,0))</f>
        <v>#REF!</v>
      </c>
      <c r="S10" s="110" t="e">
        <f>VLOOKUP(I10,Análisis!B:AN,17,0)</f>
        <v>#REF!</v>
      </c>
      <c r="T10" s="109" t="e">
        <f>VLOOKUP(I10,Análisis!B:AN,18,0)</f>
        <v>#REF!</v>
      </c>
      <c r="U10" s="110" t="e">
        <f>VLOOKUP(I10,Análisis!B:AN,19,0)</f>
        <v>#REF!</v>
      </c>
      <c r="V10" s="109" t="e">
        <f>VLOOKUP(I10,Análisis!B:AN,20,0)</f>
        <v>#REF!</v>
      </c>
      <c r="W10" s="113" t="e">
        <f>VLOOKUP(I10,Análisis!B:AN,21,0)</f>
        <v>#REF!</v>
      </c>
      <c r="X10" s="112" t="e">
        <f>VLOOKUP(I10,Análisis!B:AN,28,0)</f>
        <v>#REF!</v>
      </c>
      <c r="Y10" s="112" t="e">
        <f>IF(VLOOKUP(I10,Análisis!B:AN,39,0)=0,"Sin cambios",VLOOKUP(I10,Análisis!B:AN,39,0))</f>
        <v>#REF!</v>
      </c>
      <c r="Z10" s="110" t="e">
        <f>VLOOKUP(I10,Análisis!B:AN,29,0)</f>
        <v>#REF!</v>
      </c>
      <c r="AA10" s="109" t="e">
        <f>VLOOKUP(I10,Análisis!B:AN,30,0)</f>
        <v>#REF!</v>
      </c>
      <c r="AB10" s="110" t="e">
        <f>VLOOKUP(I10,Análisis!B:AN,31,0)</f>
        <v>#REF!</v>
      </c>
      <c r="AC10" s="109" t="e">
        <f>VLOOKUP(I10,Análisis!B:AN,32,0)</f>
        <v>#REF!</v>
      </c>
      <c r="AD10" s="113" t="e">
        <f>VLOOKUP(I10,Análisis!B:AN,33,0)</f>
        <v>#REF!</v>
      </c>
      <c r="AE10" s="71" t="str">
        <f t="shared" si="1"/>
        <v>Re</v>
      </c>
      <c r="AF10" s="15" t="s">
        <v>83</v>
      </c>
      <c r="AG10" s="16" t="s">
        <v>134</v>
      </c>
      <c r="AH10" s="114">
        <f>VLOOKUP(AF10,Análisis!$B:$AN,4,0)</f>
        <v>0</v>
      </c>
      <c r="AI10" s="102" t="str">
        <f>IF(VLOOKUP(AF10,Análisis!$B:$AN,15,0)="","Sin cambios",VLOOKUP(AF10,Análisis!$B:$AN,15,0))</f>
        <v>Sin cambios</v>
      </c>
      <c r="AJ10" s="115">
        <f>VLOOKUP(AF10,Análisis!$B:$AN,5,0)</f>
        <v>0</v>
      </c>
      <c r="AK10" s="116">
        <f>VLOOKUP(AF10,Análisis!$B:$AN,6,0)</f>
        <v>0</v>
      </c>
      <c r="AL10" s="115">
        <f>VLOOKUP(AF10,Análisis!$B:$AN,7,0)</f>
        <v>0</v>
      </c>
      <c r="AM10" s="116">
        <f>VLOOKUP(AF10,Análisis!$B:$AN,8,0)</f>
        <v>0</v>
      </c>
      <c r="AN10" s="117">
        <f>VLOOKUP(AF10,Análisis!$B:$AN,9,0)</f>
        <v>0</v>
      </c>
      <c r="AO10" s="114">
        <f>VLOOKUP(AF10,Análisis!$B:$AN,16,0)</f>
        <v>0</v>
      </c>
      <c r="AP10" s="102" t="str">
        <f>IF(VLOOKUP(AF10,Análisis!$B:$AN,27,0)="","Sin cambios",VLOOKUP(AF10,Análisis!$B:$AN,27,0))</f>
        <v>Sin cambios</v>
      </c>
      <c r="AQ10" s="115">
        <f>VLOOKUP(AF10,Análisis!$B:$AN,17,0)</f>
        <v>0</v>
      </c>
      <c r="AR10" s="116">
        <f>VLOOKUP(AF10,Análisis!$B:$AN,18,0)</f>
        <v>0</v>
      </c>
      <c r="AS10" s="115">
        <f>VLOOKUP(AF10,Análisis!$B:$AN,19,0)</f>
        <v>0</v>
      </c>
      <c r="AT10" s="116">
        <f>VLOOKUP(AF10,Análisis!$B:$AN,20,0)</f>
        <v>0</v>
      </c>
      <c r="AU10" s="117">
        <f>VLOOKUP(AF10,Análisis!$B:$AN,21,0)</f>
        <v>0</v>
      </c>
      <c r="AV10" s="114">
        <f>VLOOKUP(AF10,Análisis!$B:$AN,28,0)</f>
        <v>0</v>
      </c>
      <c r="AW10" s="102" t="str">
        <f>IF(VLOOKUP(AF10,Análisis!$B:$AN,39,0)="","Sin cambios",VLOOKUP(AF10,Análisis!$B:$AN,39,0))</f>
        <v>Sin cambios</v>
      </c>
      <c r="AX10" s="115">
        <f>VLOOKUP(AF10,Análisis!$B:$AN,29,0)</f>
        <v>0</v>
      </c>
      <c r="AY10" s="116">
        <f>VLOOKUP(AF10,Análisis!$B:$AN,30,0)</f>
        <v>0</v>
      </c>
      <c r="AZ10" s="115">
        <f>VLOOKUP(AF10,Análisis!$B:$AN,31,0)</f>
        <v>0</v>
      </c>
      <c r="BA10" s="116">
        <f>VLOOKUP(AF10,Análisis!$B:$AN,32,0)</f>
        <v>0</v>
      </c>
      <c r="BB10" s="117">
        <f>VLOOKUP(AF10,Análisis!$B:$AN,33,0)</f>
        <v>0</v>
      </c>
      <c r="BE10" s="24" t="s">
        <v>32</v>
      </c>
      <c r="BF10" s="184" t="s">
        <v>140</v>
      </c>
      <c r="BG10" s="172"/>
      <c r="BH10" s="105">
        <f t="shared" si="2"/>
        <v>0</v>
      </c>
      <c r="BI10" s="29">
        <f t="shared" si="3"/>
        <v>0</v>
      </c>
      <c r="BJ10" s="106">
        <f t="shared" si="4"/>
        <v>0</v>
      </c>
      <c r="BK10" s="25">
        <f t="shared" si="5"/>
        <v>0</v>
      </c>
      <c r="BL10" s="107">
        <f t="shared" si="6"/>
        <v>0</v>
      </c>
      <c r="BM10" s="25">
        <f t="shared" si="7"/>
        <v>0</v>
      </c>
      <c r="BN10" s="105">
        <f t="shared" si="8"/>
        <v>0</v>
      </c>
      <c r="BO10" s="29">
        <f t="shared" si="9"/>
        <v>0</v>
      </c>
      <c r="BP10" s="106">
        <f t="shared" si="10"/>
        <v>0</v>
      </c>
      <c r="BQ10" s="25">
        <f t="shared" si="11"/>
        <v>0</v>
      </c>
      <c r="BR10" s="107">
        <f t="shared" si="12"/>
        <v>0</v>
      </c>
      <c r="BS10" s="25">
        <f t="shared" si="13"/>
        <v>0</v>
      </c>
      <c r="BT10" s="105">
        <f t="shared" si="14"/>
        <v>0</v>
      </c>
      <c r="BU10" s="29">
        <f t="shared" si="15"/>
        <v>0</v>
      </c>
      <c r="BV10" s="106">
        <f t="shared" si="16"/>
        <v>0</v>
      </c>
      <c r="BW10" s="25">
        <f t="shared" si="17"/>
        <v>0</v>
      </c>
      <c r="BX10" s="107">
        <f t="shared" si="18"/>
        <v>0</v>
      </c>
      <c r="BY10" s="25">
        <f t="shared" si="19"/>
        <v>0</v>
      </c>
    </row>
    <row r="11" spans="2:77" ht="15.75" customHeight="1" thickBot="1" x14ac:dyDescent="0.3">
      <c r="B11" s="9">
        <v>355</v>
      </c>
      <c r="C11" s="9" t="s">
        <v>35</v>
      </c>
      <c r="D11" s="14" t="str">
        <f>IF(VLOOKUP(Resumen!C11,Análisis!B:AN,15,0)="","Sin cambios",VLOOKUP(Resumen!C11,Análisis!B:AN,15,0))</f>
        <v>Sin cambios</v>
      </c>
      <c r="E11" s="14" t="str">
        <f>IF(VLOOKUP(Resumen!C11,Análisis!B:AN,27,0)="","Sin cambios",VLOOKUP(Resumen!C11,Análisis!B:AN,27,0))</f>
        <v>Sin cambios</v>
      </c>
      <c r="F11" s="14" t="str">
        <f>IF(VLOOKUP(Resumen!C11,Análisis!B:AN,39,0)="","Sin cambios",VLOOKUP(Resumen!C11,Análisis!B:AN,39,0))</f>
        <v>Sin cambios</v>
      </c>
      <c r="G11" s="14" t="str">
        <f t="shared" si="0"/>
        <v>No</v>
      </c>
      <c r="I11" s="11" t="e">
        <f>#REF!</f>
        <v>#REF!</v>
      </c>
      <c r="J11" s="108" t="e">
        <f>VLOOKUP(I11,Análisis!B:AN,4,0)</f>
        <v>#REF!</v>
      </c>
      <c r="K11" s="109" t="e">
        <f>IF(VLOOKUP(I11,Análisis!B:AN,15,0)=0,"Sin cambios",VLOOKUP(I11,Análisis!B:AN,15,0))</f>
        <v>#REF!</v>
      </c>
      <c r="L11" s="110" t="e">
        <f>VLOOKUP(I11,Análisis!B:AN,5,0)</f>
        <v>#REF!</v>
      </c>
      <c r="M11" s="109" t="e">
        <f>VLOOKUP(I11,Análisis!B:AN,6,0)</f>
        <v>#REF!</v>
      </c>
      <c r="N11" s="110" t="e">
        <f>VLOOKUP(I11,Análisis!B:AN,7,0)</f>
        <v>#REF!</v>
      </c>
      <c r="O11" s="109" t="e">
        <f>VLOOKUP(I11,Análisis!B:AN,8,0)</f>
        <v>#REF!</v>
      </c>
      <c r="P11" s="111" t="e">
        <f>VLOOKUP(I11,Análisis!B:AN,9,0)</f>
        <v>#REF!</v>
      </c>
      <c r="Q11" s="108" t="e">
        <f>VLOOKUP(I11,Análisis!B:AN,16,0)</f>
        <v>#REF!</v>
      </c>
      <c r="R11" s="112" t="e">
        <f>IF(VLOOKUP(I11,Análisis!B:AN,27,0)=0,"Sin cambios",VLOOKUP(I11,Análisis!B:AN,27,0))</f>
        <v>#REF!</v>
      </c>
      <c r="S11" s="110" t="e">
        <f>VLOOKUP(I11,Análisis!B:AN,17,0)</f>
        <v>#REF!</v>
      </c>
      <c r="T11" s="109" t="e">
        <f>VLOOKUP(I11,Análisis!B:AN,18,0)</f>
        <v>#REF!</v>
      </c>
      <c r="U11" s="110" t="e">
        <f>VLOOKUP(I11,Análisis!B:AN,19,0)</f>
        <v>#REF!</v>
      </c>
      <c r="V11" s="109" t="e">
        <f>VLOOKUP(I11,Análisis!B:AN,20,0)</f>
        <v>#REF!</v>
      </c>
      <c r="W11" s="113" t="e">
        <f>VLOOKUP(I11,Análisis!B:AN,21,0)</f>
        <v>#REF!</v>
      </c>
      <c r="X11" s="112" t="e">
        <f>VLOOKUP(I11,Análisis!B:AN,28,0)</f>
        <v>#REF!</v>
      </c>
      <c r="Y11" s="112" t="e">
        <f>IF(VLOOKUP(I11,Análisis!B:AN,39,0)=0,"Sin cambios",VLOOKUP(I11,Análisis!B:AN,39,0))</f>
        <v>#REF!</v>
      </c>
      <c r="Z11" s="110" t="e">
        <f>VLOOKUP(I11,Análisis!B:AN,29,0)</f>
        <v>#REF!</v>
      </c>
      <c r="AA11" s="109" t="e">
        <f>VLOOKUP(I11,Análisis!B:AN,30,0)</f>
        <v>#REF!</v>
      </c>
      <c r="AB11" s="110" t="e">
        <f>VLOOKUP(I11,Análisis!B:AN,31,0)</f>
        <v>#REF!</v>
      </c>
      <c r="AC11" s="109" t="e">
        <f>VLOOKUP(I11,Análisis!B:AN,32,0)</f>
        <v>#REF!</v>
      </c>
      <c r="AD11" s="113" t="e">
        <f>VLOOKUP(I11,Análisis!B:AN,33,0)</f>
        <v>#REF!</v>
      </c>
      <c r="AE11" s="71" t="str">
        <f t="shared" si="1"/>
        <v>Re</v>
      </c>
      <c r="AF11" s="15" t="s">
        <v>79</v>
      </c>
      <c r="AG11" s="16" t="s">
        <v>134</v>
      </c>
      <c r="AH11" s="114">
        <f>VLOOKUP(AF11,Análisis!$B:$AN,4,0)</f>
        <v>0</v>
      </c>
      <c r="AI11" s="102" t="str">
        <f>IF(VLOOKUP(AF11,Análisis!$B:$AN,15,0)="","Sin cambios",VLOOKUP(AF11,Análisis!$B:$AN,15,0))</f>
        <v>Sin cambios</v>
      </c>
      <c r="AJ11" s="115">
        <f>VLOOKUP(AF11,Análisis!$B:$AN,5,0)</f>
        <v>0</v>
      </c>
      <c r="AK11" s="116">
        <f>VLOOKUP(AF11,Análisis!$B:$AN,6,0)</f>
        <v>0</v>
      </c>
      <c r="AL11" s="115">
        <f>VLOOKUP(AF11,Análisis!$B:$AN,7,0)</f>
        <v>0</v>
      </c>
      <c r="AM11" s="116">
        <f>VLOOKUP(AF11,Análisis!$B:$AN,8,0)</f>
        <v>0</v>
      </c>
      <c r="AN11" s="117">
        <f>VLOOKUP(AF11,Análisis!$B:$AN,9,0)</f>
        <v>0</v>
      </c>
      <c r="AO11" s="114">
        <f>VLOOKUP(AF11,Análisis!$B:$AN,16,0)</f>
        <v>0</v>
      </c>
      <c r="AP11" s="102" t="str">
        <f>IF(VLOOKUP(AF11,Análisis!$B:$AN,27,0)="","Sin cambios",VLOOKUP(AF11,Análisis!$B:$AN,27,0))</f>
        <v>Sin cambios</v>
      </c>
      <c r="AQ11" s="115">
        <f>VLOOKUP(AF11,Análisis!$B:$AN,17,0)</f>
        <v>0</v>
      </c>
      <c r="AR11" s="116">
        <f>VLOOKUP(AF11,Análisis!$B:$AN,18,0)</f>
        <v>0</v>
      </c>
      <c r="AS11" s="115">
        <f>VLOOKUP(AF11,Análisis!$B:$AN,19,0)</f>
        <v>0</v>
      </c>
      <c r="AT11" s="116">
        <f>VLOOKUP(AF11,Análisis!$B:$AN,20,0)</f>
        <v>0</v>
      </c>
      <c r="AU11" s="117">
        <f>VLOOKUP(AF11,Análisis!$B:$AN,21,0)</f>
        <v>0</v>
      </c>
      <c r="AV11" s="114">
        <f>VLOOKUP(AF11,Análisis!$B:$AN,28,0)</f>
        <v>0</v>
      </c>
      <c r="AW11" s="102" t="str">
        <f>IF(VLOOKUP(AF11,Análisis!$B:$AN,39,0)="","Sin cambios",VLOOKUP(AF11,Análisis!$B:$AN,39,0))</f>
        <v>Sin cambios</v>
      </c>
      <c r="AX11" s="115">
        <f>VLOOKUP(AF11,Análisis!$B:$AN,29,0)</f>
        <v>0</v>
      </c>
      <c r="AY11" s="116">
        <f>VLOOKUP(AF11,Análisis!$B:$AN,30,0)</f>
        <v>0</v>
      </c>
      <c r="AZ11" s="115">
        <f>VLOOKUP(AF11,Análisis!$B:$AN,31,0)</f>
        <v>0</v>
      </c>
      <c r="BA11" s="116">
        <f>VLOOKUP(AF11,Análisis!$B:$AN,32,0)</f>
        <v>0</v>
      </c>
      <c r="BB11" s="117">
        <f>VLOOKUP(AF11,Análisis!$B:$AN,33,0)</f>
        <v>0</v>
      </c>
      <c r="BE11" s="24" t="s">
        <v>33</v>
      </c>
      <c r="BF11" s="184" t="s">
        <v>141</v>
      </c>
      <c r="BG11" s="172"/>
      <c r="BH11" s="105">
        <f t="shared" si="2"/>
        <v>0</v>
      </c>
      <c r="BI11" s="29">
        <f t="shared" si="3"/>
        <v>0</v>
      </c>
      <c r="BJ11" s="106">
        <f t="shared" si="4"/>
        <v>0</v>
      </c>
      <c r="BK11" s="25">
        <f t="shared" si="5"/>
        <v>0</v>
      </c>
      <c r="BL11" s="107">
        <f t="shared" si="6"/>
        <v>0</v>
      </c>
      <c r="BM11" s="25">
        <f t="shared" si="7"/>
        <v>0</v>
      </c>
      <c r="BN11" s="105">
        <f t="shared" si="8"/>
        <v>0</v>
      </c>
      <c r="BO11" s="29">
        <f t="shared" si="9"/>
        <v>0</v>
      </c>
      <c r="BP11" s="106">
        <f t="shared" si="10"/>
        <v>0</v>
      </c>
      <c r="BQ11" s="25">
        <f t="shared" si="11"/>
        <v>0</v>
      </c>
      <c r="BR11" s="107">
        <f t="shared" si="12"/>
        <v>0</v>
      </c>
      <c r="BS11" s="25">
        <f t="shared" si="13"/>
        <v>0</v>
      </c>
      <c r="BT11" s="105">
        <f t="shared" si="14"/>
        <v>0</v>
      </c>
      <c r="BU11" s="29">
        <f t="shared" si="15"/>
        <v>0</v>
      </c>
      <c r="BV11" s="106">
        <f t="shared" si="16"/>
        <v>0</v>
      </c>
      <c r="BW11" s="25">
        <f t="shared" si="17"/>
        <v>0</v>
      </c>
      <c r="BX11" s="107">
        <f t="shared" si="18"/>
        <v>0</v>
      </c>
      <c r="BY11" s="25">
        <f t="shared" si="19"/>
        <v>0</v>
      </c>
    </row>
    <row r="12" spans="2:77" ht="15.75" customHeight="1" thickBot="1" x14ac:dyDescent="0.3">
      <c r="B12" s="9">
        <v>351</v>
      </c>
      <c r="C12" s="9" t="s">
        <v>36</v>
      </c>
      <c r="D12" s="14" t="str">
        <f>IF(VLOOKUP(Resumen!C12,Análisis!B:AN,15,0)="","Sin cambios",VLOOKUP(Resumen!C12,Análisis!B:AN,15,0))</f>
        <v>Sin cambios</v>
      </c>
      <c r="E12" s="14" t="str">
        <f>IF(VLOOKUP(Resumen!C12,Análisis!B:AN,27,0)="","Sin cambios",VLOOKUP(Resumen!C12,Análisis!B:AN,27,0))</f>
        <v>Sin cambios</v>
      </c>
      <c r="F12" s="14" t="str">
        <f>IF(VLOOKUP(Resumen!C12,Análisis!B:AN,39,0)="","Sin cambios",VLOOKUP(Resumen!C12,Análisis!B:AN,39,0))</f>
        <v>Sin cambios</v>
      </c>
      <c r="G12" s="14" t="str">
        <f t="shared" si="0"/>
        <v>No</v>
      </c>
      <c r="I12" s="11" t="e">
        <f>#REF!</f>
        <v>#REF!</v>
      </c>
      <c r="J12" s="108" t="e">
        <f>VLOOKUP(I12,Análisis!B:AN,4,0)</f>
        <v>#REF!</v>
      </c>
      <c r="K12" s="109" t="e">
        <f>IF(VLOOKUP(I12,Análisis!B:AN,15,0)=0,"Sin cambios",VLOOKUP(I12,Análisis!B:AN,15,0))</f>
        <v>#REF!</v>
      </c>
      <c r="L12" s="110" t="e">
        <f>VLOOKUP(I12,Análisis!B:AN,5,0)</f>
        <v>#REF!</v>
      </c>
      <c r="M12" s="109" t="e">
        <f>VLOOKUP(I12,Análisis!B:AN,6,0)</f>
        <v>#REF!</v>
      </c>
      <c r="N12" s="110" t="e">
        <f>VLOOKUP(I12,Análisis!B:AN,7,0)</f>
        <v>#REF!</v>
      </c>
      <c r="O12" s="109" t="e">
        <f>VLOOKUP(I12,Análisis!B:AN,8,0)</f>
        <v>#REF!</v>
      </c>
      <c r="P12" s="111" t="e">
        <f>VLOOKUP(I12,Análisis!B:AN,9,0)</f>
        <v>#REF!</v>
      </c>
      <c r="Q12" s="108" t="e">
        <f>VLOOKUP(I12,Análisis!B:AN,16,0)</f>
        <v>#REF!</v>
      </c>
      <c r="R12" s="112" t="e">
        <f>IF(VLOOKUP(I12,Análisis!B:AN,27,0)=0,"Sin cambios",VLOOKUP(I12,Análisis!B:AN,27,0))</f>
        <v>#REF!</v>
      </c>
      <c r="S12" s="110" t="e">
        <f>VLOOKUP(I12,Análisis!B:AN,17,0)</f>
        <v>#REF!</v>
      </c>
      <c r="T12" s="109" t="e">
        <f>VLOOKUP(I12,Análisis!B:AN,18,0)</f>
        <v>#REF!</v>
      </c>
      <c r="U12" s="110" t="e">
        <f>VLOOKUP(I12,Análisis!B:AN,19,0)</f>
        <v>#REF!</v>
      </c>
      <c r="V12" s="109" t="e">
        <f>VLOOKUP(I12,Análisis!B:AN,20,0)</f>
        <v>#REF!</v>
      </c>
      <c r="W12" s="113" t="e">
        <f>VLOOKUP(I12,Análisis!B:AN,21,0)</f>
        <v>#REF!</v>
      </c>
      <c r="X12" s="112" t="e">
        <f>VLOOKUP(I12,Análisis!B:AN,28,0)</f>
        <v>#REF!</v>
      </c>
      <c r="Y12" s="112" t="e">
        <f>IF(VLOOKUP(I12,Análisis!B:AN,39,0)=0,"Sin cambios",VLOOKUP(I12,Análisis!B:AN,39,0))</f>
        <v>#REF!</v>
      </c>
      <c r="Z12" s="110" t="e">
        <f>VLOOKUP(I12,Análisis!B:AN,29,0)</f>
        <v>#REF!</v>
      </c>
      <c r="AA12" s="109" t="e">
        <f>VLOOKUP(I12,Análisis!B:AN,30,0)</f>
        <v>#REF!</v>
      </c>
      <c r="AB12" s="110" t="e">
        <f>VLOOKUP(I12,Análisis!B:AN,31,0)</f>
        <v>#REF!</v>
      </c>
      <c r="AC12" s="109" t="e">
        <f>VLOOKUP(I12,Análisis!B:AN,32,0)</f>
        <v>#REF!</v>
      </c>
      <c r="AD12" s="113" t="e">
        <f>VLOOKUP(I12,Análisis!B:AN,33,0)</f>
        <v>#REF!</v>
      </c>
      <c r="AE12" s="71" t="str">
        <f t="shared" si="1"/>
        <v>Re</v>
      </c>
      <c r="AF12" s="15" t="s">
        <v>77</v>
      </c>
      <c r="AG12" s="16" t="s">
        <v>134</v>
      </c>
      <c r="AH12" s="114">
        <f>VLOOKUP(AF12,Análisis!$B:$AN,4,0)</f>
        <v>0</v>
      </c>
      <c r="AI12" s="102" t="str">
        <f>IF(VLOOKUP(AF12,Análisis!$B:$AN,15,0)="","Sin cambios",VLOOKUP(AF12,Análisis!$B:$AN,15,0))</f>
        <v>Sin cambios</v>
      </c>
      <c r="AJ12" s="115">
        <f>VLOOKUP(AF12,Análisis!$B:$AN,5,0)</f>
        <v>0</v>
      </c>
      <c r="AK12" s="116">
        <f>VLOOKUP(AF12,Análisis!$B:$AN,6,0)</f>
        <v>0</v>
      </c>
      <c r="AL12" s="115">
        <f>VLOOKUP(AF12,Análisis!$B:$AN,7,0)</f>
        <v>0</v>
      </c>
      <c r="AM12" s="116">
        <f>VLOOKUP(AF12,Análisis!$B:$AN,8,0)</f>
        <v>0</v>
      </c>
      <c r="AN12" s="117">
        <f>VLOOKUP(AF12,Análisis!$B:$AN,9,0)</f>
        <v>0</v>
      </c>
      <c r="AO12" s="114">
        <f>VLOOKUP(AF12,Análisis!$B:$AN,16,0)</f>
        <v>0</v>
      </c>
      <c r="AP12" s="102" t="str">
        <f>IF(VLOOKUP(AF12,Análisis!$B:$AN,27,0)="","Sin cambios",VLOOKUP(AF12,Análisis!$B:$AN,27,0))</f>
        <v>Sin cambios</v>
      </c>
      <c r="AQ12" s="115">
        <f>VLOOKUP(AF12,Análisis!$B:$AN,17,0)</f>
        <v>0</v>
      </c>
      <c r="AR12" s="116">
        <f>VLOOKUP(AF12,Análisis!$B:$AN,18,0)</f>
        <v>0</v>
      </c>
      <c r="AS12" s="115">
        <f>VLOOKUP(AF12,Análisis!$B:$AN,19,0)</f>
        <v>0</v>
      </c>
      <c r="AT12" s="116">
        <f>VLOOKUP(AF12,Análisis!$B:$AN,20,0)</f>
        <v>0</v>
      </c>
      <c r="AU12" s="117">
        <f>VLOOKUP(AF12,Análisis!$B:$AN,21,0)</f>
        <v>0</v>
      </c>
      <c r="AV12" s="114">
        <f>VLOOKUP(AF12,Análisis!$B:$AN,28,0)</f>
        <v>0</v>
      </c>
      <c r="AW12" s="102" t="str">
        <f>IF(VLOOKUP(AF12,Análisis!$B:$AN,39,0)="","Sin cambios",VLOOKUP(AF12,Análisis!$B:$AN,39,0))</f>
        <v>Sin cambios</v>
      </c>
      <c r="AX12" s="115">
        <f>VLOOKUP(AF12,Análisis!$B:$AN,29,0)</f>
        <v>0</v>
      </c>
      <c r="AY12" s="116">
        <f>VLOOKUP(AF12,Análisis!$B:$AN,30,0)</f>
        <v>0</v>
      </c>
      <c r="AZ12" s="115">
        <f>VLOOKUP(AF12,Análisis!$B:$AN,31,0)</f>
        <v>0</v>
      </c>
      <c r="BA12" s="116">
        <f>VLOOKUP(AF12,Análisis!$B:$AN,32,0)</f>
        <v>0</v>
      </c>
      <c r="BB12" s="117">
        <f>VLOOKUP(AF12,Análisis!$B:$AN,33,0)</f>
        <v>0</v>
      </c>
      <c r="BE12" s="24" t="s">
        <v>34</v>
      </c>
      <c r="BF12" s="184" t="s">
        <v>142</v>
      </c>
      <c r="BG12" s="172"/>
      <c r="BH12" s="105">
        <f t="shared" si="2"/>
        <v>0</v>
      </c>
      <c r="BI12" s="29">
        <f t="shared" si="3"/>
        <v>0</v>
      </c>
      <c r="BJ12" s="106">
        <f t="shared" si="4"/>
        <v>0</v>
      </c>
      <c r="BK12" s="25">
        <f t="shared" si="5"/>
        <v>0</v>
      </c>
      <c r="BL12" s="107">
        <f t="shared" si="6"/>
        <v>0</v>
      </c>
      <c r="BM12" s="25">
        <f t="shared" si="7"/>
        <v>0</v>
      </c>
      <c r="BN12" s="105">
        <f t="shared" si="8"/>
        <v>0</v>
      </c>
      <c r="BO12" s="29">
        <f t="shared" si="9"/>
        <v>0</v>
      </c>
      <c r="BP12" s="106">
        <f t="shared" si="10"/>
        <v>0</v>
      </c>
      <c r="BQ12" s="25">
        <f t="shared" si="11"/>
        <v>0</v>
      </c>
      <c r="BR12" s="107">
        <f t="shared" si="12"/>
        <v>0</v>
      </c>
      <c r="BS12" s="25">
        <f t="shared" si="13"/>
        <v>0</v>
      </c>
      <c r="BT12" s="105">
        <f t="shared" si="14"/>
        <v>0</v>
      </c>
      <c r="BU12" s="29">
        <f t="shared" si="15"/>
        <v>0</v>
      </c>
      <c r="BV12" s="106">
        <f t="shared" si="16"/>
        <v>0</v>
      </c>
      <c r="BW12" s="25">
        <f t="shared" si="17"/>
        <v>0</v>
      </c>
      <c r="BX12" s="107">
        <f t="shared" si="18"/>
        <v>0</v>
      </c>
      <c r="BY12" s="25">
        <f t="shared" si="19"/>
        <v>0</v>
      </c>
    </row>
    <row r="13" spans="2:77" ht="15.75" customHeight="1" thickBot="1" x14ac:dyDescent="0.3">
      <c r="B13" s="9">
        <v>364</v>
      </c>
      <c r="C13" s="9" t="s">
        <v>37</v>
      </c>
      <c r="D13" s="14" t="str">
        <f>IF(VLOOKUP(Resumen!C13,Análisis!B:AN,15,0)="","Sin cambios",VLOOKUP(Resumen!C13,Análisis!B:AN,15,0))</f>
        <v>Sin cambios</v>
      </c>
      <c r="E13" s="14" t="str">
        <f>IF(VLOOKUP(Resumen!C13,Análisis!B:AN,27,0)="","Sin cambios",VLOOKUP(Resumen!C13,Análisis!B:AN,27,0))</f>
        <v>Sin cambios</v>
      </c>
      <c r="F13" s="14" t="str">
        <f>IF(VLOOKUP(Resumen!C13,Análisis!B:AN,39,0)="","Sin cambios",VLOOKUP(Resumen!C13,Análisis!B:AN,39,0))</f>
        <v>Sin cambios</v>
      </c>
      <c r="G13" s="14" t="str">
        <f t="shared" si="0"/>
        <v>No</v>
      </c>
      <c r="I13" s="11" t="e">
        <f>#REF!</f>
        <v>#REF!</v>
      </c>
      <c r="J13" s="108" t="e">
        <f>VLOOKUP(I13,Análisis!B:AN,4,0)</f>
        <v>#REF!</v>
      </c>
      <c r="K13" s="109" t="e">
        <f>IF(VLOOKUP(I13,Análisis!B:AN,15,0)=0,"Sin cambios",VLOOKUP(I13,Análisis!B:AN,15,0))</f>
        <v>#REF!</v>
      </c>
      <c r="L13" s="110" t="e">
        <f>VLOOKUP(I13,Análisis!B:AN,5,0)</f>
        <v>#REF!</v>
      </c>
      <c r="M13" s="109" t="e">
        <f>VLOOKUP(I13,Análisis!B:AN,6,0)</f>
        <v>#REF!</v>
      </c>
      <c r="N13" s="110" t="e">
        <f>VLOOKUP(I13,Análisis!B:AN,7,0)</f>
        <v>#REF!</v>
      </c>
      <c r="O13" s="109" t="e">
        <f>VLOOKUP(I13,Análisis!B:AN,8,0)</f>
        <v>#REF!</v>
      </c>
      <c r="P13" s="111" t="e">
        <f>VLOOKUP(I13,Análisis!B:AN,9,0)</f>
        <v>#REF!</v>
      </c>
      <c r="Q13" s="108" t="e">
        <f>VLOOKUP(I13,Análisis!B:AN,16,0)</f>
        <v>#REF!</v>
      </c>
      <c r="R13" s="112" t="e">
        <f>IF(VLOOKUP(I13,Análisis!B:AN,27,0)=0,"Sin cambios",VLOOKUP(I13,Análisis!B:AN,27,0))</f>
        <v>#REF!</v>
      </c>
      <c r="S13" s="110" t="e">
        <f>VLOOKUP(I13,Análisis!B:AN,17,0)</f>
        <v>#REF!</v>
      </c>
      <c r="T13" s="109" t="e">
        <f>VLOOKUP(I13,Análisis!B:AN,18,0)</f>
        <v>#REF!</v>
      </c>
      <c r="U13" s="110" t="e">
        <f>VLOOKUP(I13,Análisis!B:AN,19,0)</f>
        <v>#REF!</v>
      </c>
      <c r="V13" s="109" t="e">
        <f>VLOOKUP(I13,Análisis!B:AN,20,0)</f>
        <v>#REF!</v>
      </c>
      <c r="W13" s="113" t="e">
        <f>VLOOKUP(I13,Análisis!B:AN,21,0)</f>
        <v>#REF!</v>
      </c>
      <c r="X13" s="112" t="e">
        <f>VLOOKUP(I13,Análisis!B:AN,28,0)</f>
        <v>#REF!</v>
      </c>
      <c r="Y13" s="112" t="e">
        <f>IF(VLOOKUP(I13,Análisis!B:AN,39,0)=0,"Sin cambios",VLOOKUP(I13,Análisis!B:AN,39,0))</f>
        <v>#REF!</v>
      </c>
      <c r="Z13" s="110" t="e">
        <f>VLOOKUP(I13,Análisis!B:AN,29,0)</f>
        <v>#REF!</v>
      </c>
      <c r="AA13" s="109" t="e">
        <f>VLOOKUP(I13,Análisis!B:AN,30,0)</f>
        <v>#REF!</v>
      </c>
      <c r="AB13" s="110" t="e">
        <f>VLOOKUP(I13,Análisis!B:AN,31,0)</f>
        <v>#REF!</v>
      </c>
      <c r="AC13" s="109" t="e">
        <f>VLOOKUP(I13,Análisis!B:AN,32,0)</f>
        <v>#REF!</v>
      </c>
      <c r="AD13" s="113" t="e">
        <f>VLOOKUP(I13,Análisis!B:AN,33,0)</f>
        <v>#REF!</v>
      </c>
      <c r="AE13" s="71" t="str">
        <f t="shared" si="1"/>
        <v>Re</v>
      </c>
      <c r="AF13" s="15" t="s">
        <v>82</v>
      </c>
      <c r="AG13" s="16" t="s">
        <v>134</v>
      </c>
      <c r="AH13" s="114">
        <f>VLOOKUP(AF13,Análisis!$B:$AN,4,0)</f>
        <v>0</v>
      </c>
      <c r="AI13" s="102" t="str">
        <f>IF(VLOOKUP(AF13,Análisis!$B:$AN,15,0)="","Sin cambios",VLOOKUP(AF13,Análisis!$B:$AN,15,0))</f>
        <v>Sin cambios</v>
      </c>
      <c r="AJ13" s="115">
        <f>VLOOKUP(AF13,Análisis!$B:$AN,5,0)</f>
        <v>0</v>
      </c>
      <c r="AK13" s="116">
        <f>VLOOKUP(AF13,Análisis!$B:$AN,6,0)</f>
        <v>0</v>
      </c>
      <c r="AL13" s="115">
        <f>VLOOKUP(AF13,Análisis!$B:$AN,7,0)</f>
        <v>0</v>
      </c>
      <c r="AM13" s="116">
        <f>VLOOKUP(AF13,Análisis!$B:$AN,8,0)</f>
        <v>0</v>
      </c>
      <c r="AN13" s="117">
        <f>VLOOKUP(AF13,Análisis!$B:$AN,9,0)</f>
        <v>0</v>
      </c>
      <c r="AO13" s="114">
        <f>VLOOKUP(AF13,Análisis!$B:$AN,16,0)</f>
        <v>0</v>
      </c>
      <c r="AP13" s="102" t="str">
        <f>IF(VLOOKUP(AF13,Análisis!$B:$AN,27,0)="","Sin cambios",VLOOKUP(AF13,Análisis!$B:$AN,27,0))</f>
        <v>Sin cambios</v>
      </c>
      <c r="AQ13" s="115">
        <f>VLOOKUP(AF13,Análisis!$B:$AN,17,0)</f>
        <v>0</v>
      </c>
      <c r="AR13" s="116">
        <f>VLOOKUP(AF13,Análisis!$B:$AN,18,0)</f>
        <v>0</v>
      </c>
      <c r="AS13" s="115">
        <f>VLOOKUP(AF13,Análisis!$B:$AN,19,0)</f>
        <v>0</v>
      </c>
      <c r="AT13" s="116">
        <f>VLOOKUP(AF13,Análisis!$B:$AN,20,0)</f>
        <v>0</v>
      </c>
      <c r="AU13" s="117">
        <f>VLOOKUP(AF13,Análisis!$B:$AN,21,0)</f>
        <v>0</v>
      </c>
      <c r="AV13" s="114">
        <f>VLOOKUP(AF13,Análisis!$B:$AN,28,0)</f>
        <v>0</v>
      </c>
      <c r="AW13" s="102" t="str">
        <f>IF(VLOOKUP(AF13,Análisis!$B:$AN,39,0)="","Sin cambios",VLOOKUP(AF13,Análisis!$B:$AN,39,0))</f>
        <v>Sin cambios</v>
      </c>
      <c r="AX13" s="115">
        <f>VLOOKUP(AF13,Análisis!$B:$AN,29,0)</f>
        <v>0</v>
      </c>
      <c r="AY13" s="116">
        <f>VLOOKUP(AF13,Análisis!$B:$AN,30,0)</f>
        <v>0</v>
      </c>
      <c r="AZ13" s="115">
        <f>VLOOKUP(AF13,Análisis!$B:$AN,31,0)</f>
        <v>0</v>
      </c>
      <c r="BA13" s="116">
        <f>VLOOKUP(AF13,Análisis!$B:$AN,32,0)</f>
        <v>0</v>
      </c>
      <c r="BB13" s="117">
        <f>VLOOKUP(AF13,Análisis!$B:$AN,33,0)</f>
        <v>0</v>
      </c>
      <c r="BE13" s="24" t="s">
        <v>35</v>
      </c>
      <c r="BF13" s="184" t="s">
        <v>143</v>
      </c>
      <c r="BG13" s="172"/>
      <c r="BH13" s="105">
        <f t="shared" si="2"/>
        <v>0</v>
      </c>
      <c r="BI13" s="29">
        <f t="shared" si="3"/>
        <v>0</v>
      </c>
      <c r="BJ13" s="106">
        <f t="shared" si="4"/>
        <v>0</v>
      </c>
      <c r="BK13" s="25">
        <f t="shared" si="5"/>
        <v>0</v>
      </c>
      <c r="BL13" s="107">
        <f t="shared" si="6"/>
        <v>0</v>
      </c>
      <c r="BM13" s="25">
        <f t="shared" si="7"/>
        <v>0</v>
      </c>
      <c r="BN13" s="105">
        <f t="shared" si="8"/>
        <v>0</v>
      </c>
      <c r="BO13" s="29">
        <f t="shared" si="9"/>
        <v>0</v>
      </c>
      <c r="BP13" s="106">
        <f t="shared" si="10"/>
        <v>0</v>
      </c>
      <c r="BQ13" s="25">
        <f t="shared" si="11"/>
        <v>0</v>
      </c>
      <c r="BR13" s="107">
        <f t="shared" si="12"/>
        <v>0</v>
      </c>
      <c r="BS13" s="25">
        <f t="shared" si="13"/>
        <v>0</v>
      </c>
      <c r="BT13" s="105">
        <f t="shared" si="14"/>
        <v>0</v>
      </c>
      <c r="BU13" s="29">
        <f t="shared" si="15"/>
        <v>0</v>
      </c>
      <c r="BV13" s="106">
        <f t="shared" si="16"/>
        <v>0</v>
      </c>
      <c r="BW13" s="25">
        <f t="shared" si="17"/>
        <v>0</v>
      </c>
      <c r="BX13" s="107">
        <f t="shared" si="18"/>
        <v>0</v>
      </c>
      <c r="BY13" s="25">
        <f t="shared" si="19"/>
        <v>0</v>
      </c>
    </row>
    <row r="14" spans="2:77" ht="15.75" customHeight="1" thickBot="1" x14ac:dyDescent="0.3">
      <c r="B14" s="9">
        <v>362</v>
      </c>
      <c r="C14" s="9" t="s">
        <v>38</v>
      </c>
      <c r="D14" s="14" t="str">
        <f>IF(VLOOKUP(Resumen!C14,Análisis!B:AN,15,0)="","Sin cambios",VLOOKUP(Resumen!C14,Análisis!B:AN,15,0))</f>
        <v>Sin cambios</v>
      </c>
      <c r="E14" s="14" t="str">
        <f>IF(VLOOKUP(Resumen!C14,Análisis!B:AN,27,0)="","Sin cambios",VLOOKUP(Resumen!C14,Análisis!B:AN,27,0))</f>
        <v>Sin cambios</v>
      </c>
      <c r="F14" s="14" t="str">
        <f>IF(VLOOKUP(Resumen!C14,Análisis!B:AN,39,0)="","Sin cambios",VLOOKUP(Resumen!C14,Análisis!B:AN,39,0))</f>
        <v>Sin cambios</v>
      </c>
      <c r="G14" s="14" t="str">
        <f t="shared" si="0"/>
        <v>No</v>
      </c>
      <c r="I14" s="12" t="e">
        <f>#REF!</f>
        <v>#REF!</v>
      </c>
      <c r="J14" s="118" t="e">
        <f>VLOOKUP(I14,Análisis!B:AN,4,0)</f>
        <v>#REF!</v>
      </c>
      <c r="K14" s="119" t="e">
        <f>IF(VLOOKUP(I14,Análisis!B:AN,15,0)=0,"Sin cambios",VLOOKUP(I14,Análisis!B:AN,15,0))</f>
        <v>#REF!</v>
      </c>
      <c r="L14" s="120" t="e">
        <f>VLOOKUP(I14,Análisis!B:AN,5,0)</f>
        <v>#REF!</v>
      </c>
      <c r="M14" s="119" t="e">
        <f>VLOOKUP(I14,Análisis!B:AN,6,0)</f>
        <v>#REF!</v>
      </c>
      <c r="N14" s="120" t="e">
        <f>VLOOKUP(I14,Análisis!B:AN,7,0)</f>
        <v>#REF!</v>
      </c>
      <c r="O14" s="119" t="e">
        <f>VLOOKUP(I14,Análisis!B:AN,8,0)</f>
        <v>#REF!</v>
      </c>
      <c r="P14" s="121" t="e">
        <f>VLOOKUP(I14,Análisis!B:AN,9,0)</f>
        <v>#REF!</v>
      </c>
      <c r="Q14" s="118" t="e">
        <f>VLOOKUP(I14,Análisis!B:AN,16,0)</f>
        <v>#REF!</v>
      </c>
      <c r="R14" s="122" t="e">
        <f>IF(VLOOKUP(I14,Análisis!B:AN,27,0)=0,"Sin cambios",VLOOKUP(I14,Análisis!B:AN,27,0))</f>
        <v>#REF!</v>
      </c>
      <c r="S14" s="120" t="e">
        <f>VLOOKUP(I14,Análisis!B:AN,17,0)</f>
        <v>#REF!</v>
      </c>
      <c r="T14" s="119" t="e">
        <f>VLOOKUP(I14,Análisis!B:AN,18,0)</f>
        <v>#REF!</v>
      </c>
      <c r="U14" s="120" t="e">
        <f>VLOOKUP(I14,Análisis!B:AN,19,0)</f>
        <v>#REF!</v>
      </c>
      <c r="V14" s="119" t="e">
        <f>VLOOKUP(I14,Análisis!B:AN,20,0)</f>
        <v>#REF!</v>
      </c>
      <c r="W14" s="123" t="e">
        <f>VLOOKUP(I14,Análisis!B:AN,21,0)</f>
        <v>#REF!</v>
      </c>
      <c r="X14" s="122" t="e">
        <f>VLOOKUP(I14,Análisis!B:AN,28,0)</f>
        <v>#REF!</v>
      </c>
      <c r="Y14" s="122" t="e">
        <f>IF(VLOOKUP(I14,Análisis!B:AN,39,0)=0,"Sin cambios",VLOOKUP(I14,Análisis!B:AN,39,0))</f>
        <v>#REF!</v>
      </c>
      <c r="Z14" s="120" t="e">
        <f>VLOOKUP(I14,Análisis!B:AN,29,0)</f>
        <v>#REF!</v>
      </c>
      <c r="AA14" s="119" t="e">
        <f>VLOOKUP(I14,Análisis!B:AN,30,0)</f>
        <v>#REF!</v>
      </c>
      <c r="AB14" s="120" t="e">
        <f>VLOOKUP(I14,Análisis!B:AN,31,0)</f>
        <v>#REF!</v>
      </c>
      <c r="AC14" s="119" t="e">
        <f>VLOOKUP(I14,Análisis!B:AN,32,0)</f>
        <v>#REF!</v>
      </c>
      <c r="AD14" s="123" t="e">
        <f>VLOOKUP(I14,Análisis!B:AN,33,0)</f>
        <v>#REF!</v>
      </c>
      <c r="AE14" s="71" t="str">
        <f t="shared" si="1"/>
        <v>Re</v>
      </c>
      <c r="AF14" s="15" t="s">
        <v>84</v>
      </c>
      <c r="AG14" s="16" t="s">
        <v>134</v>
      </c>
      <c r="AH14" s="114">
        <f>VLOOKUP(AF14,Análisis!$B:$AN,4,0)</f>
        <v>0</v>
      </c>
      <c r="AI14" s="102" t="str">
        <f>IF(VLOOKUP(AF14,Análisis!$B:$AN,15,0)="","Sin cambios",VLOOKUP(AF14,Análisis!$B:$AN,15,0))</f>
        <v>Sin cambios</v>
      </c>
      <c r="AJ14" s="115">
        <f>VLOOKUP(AF14,Análisis!$B:$AN,5,0)</f>
        <v>0</v>
      </c>
      <c r="AK14" s="116">
        <f>VLOOKUP(AF14,Análisis!$B:$AN,6,0)</f>
        <v>0</v>
      </c>
      <c r="AL14" s="115">
        <f>VLOOKUP(AF14,Análisis!$B:$AN,7,0)</f>
        <v>0</v>
      </c>
      <c r="AM14" s="116">
        <f>VLOOKUP(AF14,Análisis!$B:$AN,8,0)</f>
        <v>0</v>
      </c>
      <c r="AN14" s="117">
        <f>VLOOKUP(AF14,Análisis!$B:$AN,9,0)</f>
        <v>0</v>
      </c>
      <c r="AO14" s="114">
        <f>VLOOKUP(AF14,Análisis!$B:$AN,16,0)</f>
        <v>0</v>
      </c>
      <c r="AP14" s="102" t="str">
        <f>IF(VLOOKUP(AF14,Análisis!$B:$AN,27,0)="","Sin cambios",VLOOKUP(AF14,Análisis!$B:$AN,27,0))</f>
        <v>Sin cambios</v>
      </c>
      <c r="AQ14" s="115">
        <f>VLOOKUP(AF14,Análisis!$B:$AN,17,0)</f>
        <v>0</v>
      </c>
      <c r="AR14" s="116">
        <f>VLOOKUP(AF14,Análisis!$B:$AN,18,0)</f>
        <v>0</v>
      </c>
      <c r="AS14" s="115">
        <f>VLOOKUP(AF14,Análisis!$B:$AN,19,0)</f>
        <v>0</v>
      </c>
      <c r="AT14" s="116">
        <f>VLOOKUP(AF14,Análisis!$B:$AN,20,0)</f>
        <v>0</v>
      </c>
      <c r="AU14" s="117">
        <f>VLOOKUP(AF14,Análisis!$B:$AN,21,0)</f>
        <v>0</v>
      </c>
      <c r="AV14" s="114">
        <f>VLOOKUP(AF14,Análisis!$B:$AN,28,0)</f>
        <v>0</v>
      </c>
      <c r="AW14" s="102" t="str">
        <f>IF(VLOOKUP(AF14,Análisis!$B:$AN,39,0)="","Sin cambios",VLOOKUP(AF14,Análisis!$B:$AN,39,0))</f>
        <v>Sin cambios</v>
      </c>
      <c r="AX14" s="115">
        <f>VLOOKUP(AF14,Análisis!$B:$AN,29,0)</f>
        <v>0</v>
      </c>
      <c r="AY14" s="116">
        <f>VLOOKUP(AF14,Análisis!$B:$AN,30,0)</f>
        <v>0</v>
      </c>
      <c r="AZ14" s="115">
        <f>VLOOKUP(AF14,Análisis!$B:$AN,31,0)</f>
        <v>0</v>
      </c>
      <c r="BA14" s="116">
        <f>VLOOKUP(AF14,Análisis!$B:$AN,32,0)</f>
        <v>0</v>
      </c>
      <c r="BB14" s="117">
        <f>VLOOKUP(AF14,Análisis!$B:$AN,33,0)</f>
        <v>0</v>
      </c>
      <c r="BE14" s="24" t="s">
        <v>38</v>
      </c>
      <c r="BF14" s="184" t="s">
        <v>144</v>
      </c>
      <c r="BG14" s="172"/>
      <c r="BH14" s="105">
        <f t="shared" si="2"/>
        <v>0</v>
      </c>
      <c r="BI14" s="29">
        <f t="shared" si="3"/>
        <v>0</v>
      </c>
      <c r="BJ14" s="106">
        <f t="shared" si="4"/>
        <v>0</v>
      </c>
      <c r="BK14" s="25">
        <f t="shared" si="5"/>
        <v>0</v>
      </c>
      <c r="BL14" s="107">
        <f t="shared" si="6"/>
        <v>0</v>
      </c>
      <c r="BM14" s="25">
        <f t="shared" si="7"/>
        <v>0</v>
      </c>
      <c r="BN14" s="105">
        <f t="shared" si="8"/>
        <v>0</v>
      </c>
      <c r="BO14" s="29">
        <f t="shared" si="9"/>
        <v>0</v>
      </c>
      <c r="BP14" s="106">
        <f t="shared" si="10"/>
        <v>0</v>
      </c>
      <c r="BQ14" s="25">
        <f t="shared" si="11"/>
        <v>0</v>
      </c>
      <c r="BR14" s="107">
        <f t="shared" si="12"/>
        <v>0</v>
      </c>
      <c r="BS14" s="25">
        <f t="shared" si="13"/>
        <v>0</v>
      </c>
      <c r="BT14" s="105">
        <f t="shared" si="14"/>
        <v>0</v>
      </c>
      <c r="BU14" s="29">
        <f t="shared" si="15"/>
        <v>0</v>
      </c>
      <c r="BV14" s="106">
        <f t="shared" si="16"/>
        <v>0</v>
      </c>
      <c r="BW14" s="25">
        <f t="shared" si="17"/>
        <v>0</v>
      </c>
      <c r="BX14" s="107">
        <f t="shared" si="18"/>
        <v>0</v>
      </c>
      <c r="BY14" s="25">
        <f t="shared" si="19"/>
        <v>0</v>
      </c>
    </row>
    <row r="15" spans="2:77" ht="15.75" customHeight="1" thickBot="1" x14ac:dyDescent="0.3">
      <c r="B15" s="9">
        <v>358</v>
      </c>
      <c r="C15" s="9" t="s">
        <v>39</v>
      </c>
      <c r="D15" s="14" t="str">
        <f>IF(VLOOKUP(Resumen!C15,Análisis!B:AN,15,0)="","Sin cambios",VLOOKUP(Resumen!C15,Análisis!B:AN,15,0))</f>
        <v>Sin cambios</v>
      </c>
      <c r="E15" s="14" t="str">
        <f>IF(VLOOKUP(Resumen!C15,Análisis!B:AN,27,0)="","Sin cambios",VLOOKUP(Resumen!C15,Análisis!B:AN,27,0))</f>
        <v>Sin cambios</v>
      </c>
      <c r="F15" s="14" t="str">
        <f>IF(VLOOKUP(Resumen!C15,Análisis!B:AN,39,0)="","Sin cambios",VLOOKUP(Resumen!C15,Análisis!B:AN,39,0))</f>
        <v>Sin cambios</v>
      </c>
      <c r="G15" s="14" t="str">
        <f t="shared" si="0"/>
        <v>No</v>
      </c>
      <c r="J15" s="124" t="s">
        <v>145</v>
      </c>
      <c r="K15" s="125"/>
      <c r="L15" s="126"/>
      <c r="M15" s="125"/>
      <c r="N15" s="126"/>
      <c r="O15" s="125"/>
      <c r="P15" s="126"/>
      <c r="Q15" s="125"/>
      <c r="R15" s="125"/>
      <c r="S15" s="126"/>
      <c r="T15" s="125"/>
      <c r="U15" s="126"/>
      <c r="V15" s="125"/>
      <c r="W15" s="126"/>
      <c r="X15" s="125"/>
      <c r="Y15" s="125"/>
      <c r="Z15" s="126"/>
      <c r="AA15" s="125"/>
      <c r="AB15" s="126"/>
      <c r="AC15" s="125"/>
      <c r="AD15" s="126"/>
      <c r="AE15" s="71" t="str">
        <f t="shared" si="1"/>
        <v>Re</v>
      </c>
      <c r="AF15" s="15" t="s">
        <v>80</v>
      </c>
      <c r="AG15" s="16" t="s">
        <v>134</v>
      </c>
      <c r="AH15" s="114">
        <f>VLOOKUP(AF15,Análisis!$B:$AN,4,0)</f>
        <v>0</v>
      </c>
      <c r="AI15" s="102" t="str">
        <f>IF(VLOOKUP(AF15,Análisis!$B:$AN,15,0)="","Sin cambios",VLOOKUP(AF15,Análisis!$B:$AN,15,0))</f>
        <v>Sin cambios</v>
      </c>
      <c r="AJ15" s="115">
        <f>VLOOKUP(AF15,Análisis!$B:$AN,5,0)</f>
        <v>0</v>
      </c>
      <c r="AK15" s="116">
        <f>VLOOKUP(AF15,Análisis!$B:$AN,6,0)</f>
        <v>0</v>
      </c>
      <c r="AL15" s="115">
        <f>VLOOKUP(AF15,Análisis!$B:$AN,7,0)</f>
        <v>0</v>
      </c>
      <c r="AM15" s="116">
        <f>VLOOKUP(AF15,Análisis!$B:$AN,8,0)</f>
        <v>0</v>
      </c>
      <c r="AN15" s="117">
        <f>VLOOKUP(AF15,Análisis!$B:$AN,9,0)</f>
        <v>0</v>
      </c>
      <c r="AO15" s="114">
        <f>VLOOKUP(AF15,Análisis!$B:$AN,16,0)</f>
        <v>0</v>
      </c>
      <c r="AP15" s="102" t="str">
        <f>IF(VLOOKUP(AF15,Análisis!$B:$AN,27,0)="","Sin cambios",VLOOKUP(AF15,Análisis!$B:$AN,27,0))</f>
        <v>Sin cambios</v>
      </c>
      <c r="AQ15" s="115">
        <f>VLOOKUP(AF15,Análisis!$B:$AN,17,0)</f>
        <v>0</v>
      </c>
      <c r="AR15" s="116">
        <f>VLOOKUP(AF15,Análisis!$B:$AN,18,0)</f>
        <v>0</v>
      </c>
      <c r="AS15" s="115">
        <f>VLOOKUP(AF15,Análisis!$B:$AN,19,0)</f>
        <v>0</v>
      </c>
      <c r="AT15" s="116">
        <f>VLOOKUP(AF15,Análisis!$B:$AN,20,0)</f>
        <v>0</v>
      </c>
      <c r="AU15" s="117">
        <f>VLOOKUP(AF15,Análisis!$B:$AN,21,0)</f>
        <v>0</v>
      </c>
      <c r="AV15" s="114">
        <f>VLOOKUP(AF15,Análisis!$B:$AN,28,0)</f>
        <v>0</v>
      </c>
      <c r="AW15" s="102" t="str">
        <f>IF(VLOOKUP(AF15,Análisis!$B:$AN,39,0)="","Sin cambios",VLOOKUP(AF15,Análisis!$B:$AN,39,0))</f>
        <v>Sin cambios</v>
      </c>
      <c r="AX15" s="115">
        <f>VLOOKUP(AF15,Análisis!$B:$AN,29,0)</f>
        <v>0</v>
      </c>
      <c r="AY15" s="116">
        <f>VLOOKUP(AF15,Análisis!$B:$AN,30,0)</f>
        <v>0</v>
      </c>
      <c r="AZ15" s="115">
        <f>VLOOKUP(AF15,Análisis!$B:$AN,31,0)</f>
        <v>0</v>
      </c>
      <c r="BA15" s="116">
        <f>VLOOKUP(AF15,Análisis!$B:$AN,32,0)</f>
        <v>0</v>
      </c>
      <c r="BB15" s="117">
        <f>VLOOKUP(AF15,Análisis!$B:$AN,33,0)</f>
        <v>0</v>
      </c>
      <c r="BE15" s="24" t="s">
        <v>36</v>
      </c>
      <c r="BF15" s="184" t="s">
        <v>146</v>
      </c>
      <c r="BG15" s="172"/>
      <c r="BH15" s="105">
        <f t="shared" si="2"/>
        <v>0</v>
      </c>
      <c r="BI15" s="29">
        <f t="shared" si="3"/>
        <v>0</v>
      </c>
      <c r="BJ15" s="106">
        <f t="shared" si="4"/>
        <v>0</v>
      </c>
      <c r="BK15" s="25">
        <f t="shared" si="5"/>
        <v>0</v>
      </c>
      <c r="BL15" s="107">
        <f t="shared" si="6"/>
        <v>0</v>
      </c>
      <c r="BM15" s="25">
        <f t="shared" si="7"/>
        <v>0</v>
      </c>
      <c r="BN15" s="105">
        <f t="shared" si="8"/>
        <v>0</v>
      </c>
      <c r="BO15" s="29">
        <f t="shared" si="9"/>
        <v>0</v>
      </c>
      <c r="BP15" s="106">
        <f t="shared" si="10"/>
        <v>0</v>
      </c>
      <c r="BQ15" s="25">
        <f t="shared" si="11"/>
        <v>0</v>
      </c>
      <c r="BR15" s="107">
        <f t="shared" si="12"/>
        <v>0</v>
      </c>
      <c r="BS15" s="25">
        <f t="shared" si="13"/>
        <v>0</v>
      </c>
      <c r="BT15" s="105">
        <f t="shared" si="14"/>
        <v>0</v>
      </c>
      <c r="BU15" s="29">
        <f t="shared" si="15"/>
        <v>0</v>
      </c>
      <c r="BV15" s="106">
        <f t="shared" si="16"/>
        <v>0</v>
      </c>
      <c r="BW15" s="25">
        <f t="shared" si="17"/>
        <v>0</v>
      </c>
      <c r="BX15" s="107">
        <f t="shared" si="18"/>
        <v>0</v>
      </c>
      <c r="BY15" s="25">
        <f t="shared" si="19"/>
        <v>0</v>
      </c>
    </row>
    <row r="16" spans="2:77" ht="15.75" customHeight="1" thickBot="1" x14ac:dyDescent="0.3">
      <c r="B16" s="9">
        <v>321</v>
      </c>
      <c r="C16" s="9" t="s">
        <v>40</v>
      </c>
      <c r="D16" s="14" t="str">
        <f>IF(VLOOKUP(Resumen!C16,Análisis!B:AN,15,0)="","Sin cambios",VLOOKUP(Resumen!C16,Análisis!B:AN,15,0))</f>
        <v>Sin cambios</v>
      </c>
      <c r="E16" s="14" t="str">
        <f>IF(VLOOKUP(Resumen!C16,Análisis!B:AN,27,0)="","Sin cambios",VLOOKUP(Resumen!C16,Análisis!B:AN,27,0))</f>
        <v>Sin cambios</v>
      </c>
      <c r="F16" s="14" t="str">
        <f>IF(VLOOKUP(Resumen!C16,Análisis!B:AN,39,0)="","Sin cambios",VLOOKUP(Resumen!C16,Análisis!B:AN,39,0))</f>
        <v>Sin cambios</v>
      </c>
      <c r="G16" s="14" t="str">
        <f t="shared" si="0"/>
        <v>No</v>
      </c>
      <c r="J16" s="176" t="e">
        <f>J2</f>
        <v>#REF!</v>
      </c>
      <c r="K16" s="172"/>
      <c r="L16" s="172"/>
      <c r="M16" s="172"/>
      <c r="N16" s="172"/>
      <c r="O16" s="172"/>
      <c r="P16" s="172"/>
      <c r="Q16" s="176" t="e">
        <f>Q2</f>
        <v>#REF!</v>
      </c>
      <c r="R16" s="172"/>
      <c r="S16" s="172"/>
      <c r="T16" s="172"/>
      <c r="U16" s="172"/>
      <c r="V16" s="172"/>
      <c r="W16" s="172"/>
      <c r="X16" s="177" t="e">
        <f>X2</f>
        <v>#REF!</v>
      </c>
      <c r="Y16" s="172"/>
      <c r="Z16" s="172"/>
      <c r="AA16" s="172"/>
      <c r="AB16" s="172"/>
      <c r="AC16" s="172"/>
      <c r="AD16" s="172"/>
      <c r="AE16" s="71" t="str">
        <f t="shared" si="1"/>
        <v>Re</v>
      </c>
      <c r="AF16" s="15" t="s">
        <v>97</v>
      </c>
      <c r="AG16" s="16" t="s">
        <v>134</v>
      </c>
      <c r="AH16" s="114">
        <f>VLOOKUP(AF16,Análisis!$B:$AN,4,0)</f>
        <v>0</v>
      </c>
      <c r="AI16" s="102" t="str">
        <f>IF(VLOOKUP(AF16,Análisis!$B:$AN,15,0)="","Sin cambios",VLOOKUP(AF16,Análisis!$B:$AN,15,0))</f>
        <v>Sin cambios</v>
      </c>
      <c r="AJ16" s="115">
        <f>VLOOKUP(AF16,Análisis!$B:$AN,5,0)</f>
        <v>0</v>
      </c>
      <c r="AK16" s="116">
        <f>VLOOKUP(AF16,Análisis!$B:$AN,6,0)</f>
        <v>0</v>
      </c>
      <c r="AL16" s="115">
        <f>VLOOKUP(AF16,Análisis!$B:$AN,7,0)</f>
        <v>0</v>
      </c>
      <c r="AM16" s="116">
        <f>VLOOKUP(AF16,Análisis!$B:$AN,8,0)</f>
        <v>0</v>
      </c>
      <c r="AN16" s="117">
        <f>VLOOKUP(AF16,Análisis!$B:$AN,9,0)</f>
        <v>0</v>
      </c>
      <c r="AO16" s="114">
        <f>VLOOKUP(AF16,Análisis!$B:$AN,16,0)</f>
        <v>0</v>
      </c>
      <c r="AP16" s="102" t="str">
        <f>IF(VLOOKUP(AF16,Análisis!$B:$AN,27,0)="","Sin cambios",VLOOKUP(AF16,Análisis!$B:$AN,27,0))</f>
        <v>Sin cambios</v>
      </c>
      <c r="AQ16" s="115">
        <f>VLOOKUP(AF16,Análisis!$B:$AN,17,0)</f>
        <v>0</v>
      </c>
      <c r="AR16" s="116">
        <f>VLOOKUP(AF16,Análisis!$B:$AN,18,0)</f>
        <v>0</v>
      </c>
      <c r="AS16" s="115">
        <f>VLOOKUP(AF16,Análisis!$B:$AN,19,0)</f>
        <v>0</v>
      </c>
      <c r="AT16" s="116">
        <f>VLOOKUP(AF16,Análisis!$B:$AN,20,0)</f>
        <v>0</v>
      </c>
      <c r="AU16" s="117">
        <f>VLOOKUP(AF16,Análisis!$B:$AN,21,0)</f>
        <v>0</v>
      </c>
      <c r="AV16" s="114">
        <f>VLOOKUP(AF16,Análisis!$B:$AN,28,0)</f>
        <v>0</v>
      </c>
      <c r="AW16" s="102" t="str">
        <f>IF(VLOOKUP(AF16,Análisis!$B:$AN,39,0)="","Sin cambios",VLOOKUP(AF16,Análisis!$B:$AN,39,0))</f>
        <v>Sin cambios</v>
      </c>
      <c r="AX16" s="115">
        <f>VLOOKUP(AF16,Análisis!$B:$AN,29,0)</f>
        <v>0</v>
      </c>
      <c r="AY16" s="116">
        <f>VLOOKUP(AF16,Análisis!$B:$AN,30,0)</f>
        <v>0</v>
      </c>
      <c r="AZ16" s="115">
        <f>VLOOKUP(AF16,Análisis!$B:$AN,31,0)</f>
        <v>0</v>
      </c>
      <c r="BA16" s="116">
        <f>VLOOKUP(AF16,Análisis!$B:$AN,32,0)</f>
        <v>0</v>
      </c>
      <c r="BB16" s="117">
        <f>VLOOKUP(AF16,Análisis!$B:$AN,33,0)</f>
        <v>0</v>
      </c>
      <c r="BE16" s="24" t="s">
        <v>40</v>
      </c>
      <c r="BF16" s="184" t="s">
        <v>147</v>
      </c>
      <c r="BG16" s="172"/>
      <c r="BH16" s="105">
        <f t="shared" si="2"/>
        <v>0</v>
      </c>
      <c r="BI16" s="29">
        <f t="shared" si="3"/>
        <v>0</v>
      </c>
      <c r="BJ16" s="106">
        <f t="shared" si="4"/>
        <v>0</v>
      </c>
      <c r="BK16" s="25">
        <f t="shared" si="5"/>
        <v>0</v>
      </c>
      <c r="BL16" s="107">
        <f t="shared" si="6"/>
        <v>0</v>
      </c>
      <c r="BM16" s="25">
        <f t="shared" si="7"/>
        <v>0</v>
      </c>
      <c r="BN16" s="105">
        <f t="shared" si="8"/>
        <v>0</v>
      </c>
      <c r="BO16" s="29">
        <f t="shared" si="9"/>
        <v>0</v>
      </c>
      <c r="BP16" s="106">
        <f t="shared" si="10"/>
        <v>0</v>
      </c>
      <c r="BQ16" s="25">
        <f t="shared" si="11"/>
        <v>0</v>
      </c>
      <c r="BR16" s="107">
        <f t="shared" si="12"/>
        <v>0</v>
      </c>
      <c r="BS16" s="25">
        <f t="shared" si="13"/>
        <v>0</v>
      </c>
      <c r="BT16" s="105">
        <f t="shared" si="14"/>
        <v>0</v>
      </c>
      <c r="BU16" s="29">
        <f t="shared" si="15"/>
        <v>0</v>
      </c>
      <c r="BV16" s="106">
        <f t="shared" si="16"/>
        <v>0</v>
      </c>
      <c r="BW16" s="25">
        <f t="shared" si="17"/>
        <v>0</v>
      </c>
      <c r="BX16" s="107">
        <f t="shared" si="18"/>
        <v>0</v>
      </c>
      <c r="BY16" s="25">
        <f t="shared" si="19"/>
        <v>0</v>
      </c>
    </row>
    <row r="17" spans="2:77" ht="15.75" customHeight="1" thickBot="1" x14ac:dyDescent="0.3">
      <c r="B17" s="9">
        <v>359</v>
      </c>
      <c r="C17" s="9" t="s">
        <v>42</v>
      </c>
      <c r="D17" s="14" t="str">
        <f>IF(VLOOKUP(Resumen!C17,Análisis!B:AN,15,0)="","Sin cambios",VLOOKUP(Resumen!C17,Análisis!B:AN,15,0))</f>
        <v>Sin cambios</v>
      </c>
      <c r="E17" s="14" t="str">
        <f>IF(VLOOKUP(Resumen!C17,Análisis!B:AN,27,0)="","Sin cambios",VLOOKUP(Resumen!C17,Análisis!B:AN,27,0))</f>
        <v>Sin cambios</v>
      </c>
      <c r="F17" s="14" t="str">
        <f>IF(VLOOKUP(Resumen!C17,Análisis!B:AN,39,0)="","Sin cambios",VLOOKUP(Resumen!C17,Análisis!B:AN,39,0))</f>
        <v>Sin cambios</v>
      </c>
      <c r="G17" s="14" t="str">
        <f t="shared" si="0"/>
        <v>No</v>
      </c>
      <c r="J17" s="175" t="s">
        <v>5</v>
      </c>
      <c r="K17" s="172"/>
      <c r="L17" s="172"/>
      <c r="M17" s="173" t="s">
        <v>6</v>
      </c>
      <c r="N17" s="172"/>
      <c r="O17" s="174" t="s">
        <v>7</v>
      </c>
      <c r="P17" s="172"/>
      <c r="Q17" s="175" t="s">
        <v>5</v>
      </c>
      <c r="R17" s="172"/>
      <c r="S17" s="172"/>
      <c r="T17" s="173" t="s">
        <v>6</v>
      </c>
      <c r="U17" s="172"/>
      <c r="V17" s="174" t="s">
        <v>7</v>
      </c>
      <c r="W17" s="172"/>
      <c r="X17" s="171" t="s">
        <v>5</v>
      </c>
      <c r="Y17" s="172"/>
      <c r="Z17" s="172"/>
      <c r="AA17" s="173" t="s">
        <v>6</v>
      </c>
      <c r="AB17" s="172"/>
      <c r="AC17" s="174" t="s">
        <v>7</v>
      </c>
      <c r="AD17" s="172"/>
      <c r="AE17" s="71" t="str">
        <f t="shared" si="1"/>
        <v>Re</v>
      </c>
      <c r="AF17" s="15" t="s">
        <v>95</v>
      </c>
      <c r="AG17" s="16" t="s">
        <v>134</v>
      </c>
      <c r="AH17" s="114">
        <f>VLOOKUP(AF17,Análisis!$B:$AN,4,0)</f>
        <v>0</v>
      </c>
      <c r="AI17" s="102" t="str">
        <f>IF(VLOOKUP(AF17,Análisis!$B:$AN,15,0)="","Sin cambios",VLOOKUP(AF17,Análisis!$B:$AN,15,0))</f>
        <v>Sin cambios</v>
      </c>
      <c r="AJ17" s="115">
        <f>VLOOKUP(AF17,Análisis!$B:$AN,5,0)</f>
        <v>0</v>
      </c>
      <c r="AK17" s="116">
        <f>VLOOKUP(AF17,Análisis!$B:$AN,6,0)</f>
        <v>0</v>
      </c>
      <c r="AL17" s="115">
        <f>VLOOKUP(AF17,Análisis!$B:$AN,7,0)</f>
        <v>0</v>
      </c>
      <c r="AM17" s="116">
        <f>VLOOKUP(AF17,Análisis!$B:$AN,8,0)</f>
        <v>0</v>
      </c>
      <c r="AN17" s="117">
        <f>VLOOKUP(AF17,Análisis!$B:$AN,9,0)</f>
        <v>0</v>
      </c>
      <c r="AO17" s="114">
        <f>VLOOKUP(AF17,Análisis!$B:$AN,16,0)</f>
        <v>0</v>
      </c>
      <c r="AP17" s="102" t="str">
        <f>IF(VLOOKUP(AF17,Análisis!$B:$AN,27,0)="","Sin cambios",VLOOKUP(AF17,Análisis!$B:$AN,27,0))</f>
        <v>Sin cambios</v>
      </c>
      <c r="AQ17" s="115">
        <f>VLOOKUP(AF17,Análisis!$B:$AN,17,0)</f>
        <v>0</v>
      </c>
      <c r="AR17" s="116">
        <f>VLOOKUP(AF17,Análisis!$B:$AN,18,0)</f>
        <v>0</v>
      </c>
      <c r="AS17" s="115">
        <f>VLOOKUP(AF17,Análisis!$B:$AN,19,0)</f>
        <v>0</v>
      </c>
      <c r="AT17" s="116">
        <f>VLOOKUP(AF17,Análisis!$B:$AN,20,0)</f>
        <v>0</v>
      </c>
      <c r="AU17" s="117">
        <f>VLOOKUP(AF17,Análisis!$B:$AN,21,0)</f>
        <v>0</v>
      </c>
      <c r="AV17" s="114">
        <f>VLOOKUP(AF17,Análisis!$B:$AN,28,0)</f>
        <v>0</v>
      </c>
      <c r="AW17" s="102" t="str">
        <f>IF(VLOOKUP(AF17,Análisis!$B:$AN,39,0)="","Sin cambios",VLOOKUP(AF17,Análisis!$B:$AN,39,0))</f>
        <v>Sin cambios</v>
      </c>
      <c r="AX17" s="115">
        <f>VLOOKUP(AF17,Análisis!$B:$AN,29,0)</f>
        <v>0</v>
      </c>
      <c r="AY17" s="116">
        <f>VLOOKUP(AF17,Análisis!$B:$AN,30,0)</f>
        <v>0</v>
      </c>
      <c r="AZ17" s="115">
        <f>VLOOKUP(AF17,Análisis!$B:$AN,31,0)</f>
        <v>0</v>
      </c>
      <c r="BA17" s="116">
        <f>VLOOKUP(AF17,Análisis!$B:$AN,32,0)</f>
        <v>0</v>
      </c>
      <c r="BB17" s="117">
        <f>VLOOKUP(AF17,Análisis!$B:$AN,33,0)</f>
        <v>0</v>
      </c>
      <c r="BE17" s="24" t="s">
        <v>37</v>
      </c>
      <c r="BF17" s="184" t="s">
        <v>148</v>
      </c>
      <c r="BG17" s="172"/>
      <c r="BH17" s="105">
        <f t="shared" si="2"/>
        <v>0</v>
      </c>
      <c r="BI17" s="29">
        <f t="shared" si="3"/>
        <v>0</v>
      </c>
      <c r="BJ17" s="106">
        <f t="shared" si="4"/>
        <v>0</v>
      </c>
      <c r="BK17" s="25">
        <f t="shared" si="5"/>
        <v>0</v>
      </c>
      <c r="BL17" s="107">
        <f t="shared" si="6"/>
        <v>0</v>
      </c>
      <c r="BM17" s="25">
        <f t="shared" si="7"/>
        <v>0</v>
      </c>
      <c r="BN17" s="105">
        <f t="shared" si="8"/>
        <v>0</v>
      </c>
      <c r="BO17" s="29">
        <f t="shared" si="9"/>
        <v>0</v>
      </c>
      <c r="BP17" s="106">
        <f t="shared" si="10"/>
        <v>0</v>
      </c>
      <c r="BQ17" s="25">
        <f t="shared" si="11"/>
        <v>0</v>
      </c>
      <c r="BR17" s="107">
        <f t="shared" si="12"/>
        <v>0</v>
      </c>
      <c r="BS17" s="25">
        <f t="shared" si="13"/>
        <v>0</v>
      </c>
      <c r="BT17" s="105">
        <f t="shared" si="14"/>
        <v>0</v>
      </c>
      <c r="BU17" s="29">
        <f t="shared" si="15"/>
        <v>0</v>
      </c>
      <c r="BV17" s="106">
        <f t="shared" si="16"/>
        <v>0</v>
      </c>
      <c r="BW17" s="25">
        <f t="shared" si="17"/>
        <v>0</v>
      </c>
      <c r="BX17" s="107">
        <f t="shared" si="18"/>
        <v>0</v>
      </c>
      <c r="BY17" s="25">
        <f t="shared" si="19"/>
        <v>0</v>
      </c>
    </row>
    <row r="18" spans="2:77" ht="35.1" customHeight="1" thickBot="1" x14ac:dyDescent="0.3">
      <c r="B18" s="9">
        <v>338</v>
      </c>
      <c r="C18" s="9" t="s">
        <v>43</v>
      </c>
      <c r="D18" s="14" t="str">
        <f>IF(VLOOKUP(Resumen!C18,Análisis!B:AN,15,0)="","Sin cambios",VLOOKUP(Resumen!C18,Análisis!B:AN,15,0))</f>
        <v>Sin cambios</v>
      </c>
      <c r="E18" s="14" t="str">
        <f>IF(VLOOKUP(Resumen!C18,Análisis!B:AN,27,0)="","Sin cambios",VLOOKUP(Resumen!C18,Análisis!B:AN,27,0))</f>
        <v>Sin cambios</v>
      </c>
      <c r="F18" s="14" t="str">
        <f>IF(VLOOKUP(Resumen!C18,Análisis!B:AN,39,0)="","Sin cambios",VLOOKUP(Resumen!C18,Análisis!B:AN,39,0))</f>
        <v>Sin cambios</v>
      </c>
      <c r="G18" s="14" t="str">
        <f t="shared" si="0"/>
        <v>No</v>
      </c>
      <c r="J18" s="86" t="s">
        <v>130</v>
      </c>
      <c r="K18" s="86" t="s">
        <v>131</v>
      </c>
      <c r="L18" s="87" t="s">
        <v>13</v>
      </c>
      <c r="M18" s="88" t="s">
        <v>12</v>
      </c>
      <c r="N18" s="87" t="s">
        <v>13</v>
      </c>
      <c r="O18" s="88" t="s">
        <v>12</v>
      </c>
      <c r="P18" s="87" t="s">
        <v>13</v>
      </c>
      <c r="Q18" s="86" t="s">
        <v>130</v>
      </c>
      <c r="R18" s="86" t="s">
        <v>131</v>
      </c>
      <c r="S18" s="87" t="s">
        <v>13</v>
      </c>
      <c r="T18" s="88" t="s">
        <v>12</v>
      </c>
      <c r="U18" s="87" t="s">
        <v>13</v>
      </c>
      <c r="V18" s="88" t="s">
        <v>12</v>
      </c>
      <c r="W18" s="87" t="s">
        <v>13</v>
      </c>
      <c r="X18" s="86" t="s">
        <v>130</v>
      </c>
      <c r="Y18" s="86" t="s">
        <v>131</v>
      </c>
      <c r="Z18" s="87" t="s">
        <v>13</v>
      </c>
      <c r="AA18" s="88" t="s">
        <v>12</v>
      </c>
      <c r="AB18" s="87" t="s">
        <v>13</v>
      </c>
      <c r="AC18" s="88" t="s">
        <v>12</v>
      </c>
      <c r="AD18" s="89" t="s">
        <v>13</v>
      </c>
      <c r="AE18" s="71" t="str">
        <f t="shared" si="1"/>
        <v>Re</v>
      </c>
      <c r="AF18" s="15" t="s">
        <v>87</v>
      </c>
      <c r="AG18" s="16" t="s">
        <v>134</v>
      </c>
      <c r="AH18" s="114">
        <f>VLOOKUP(AF18,Análisis!$B:$AN,4,0)</f>
        <v>0</v>
      </c>
      <c r="AI18" s="102" t="str">
        <f>IF(VLOOKUP(AF18,Análisis!$B:$AN,15,0)="","Sin cambios",VLOOKUP(AF18,Análisis!$B:$AN,15,0))</f>
        <v>Sin cambios</v>
      </c>
      <c r="AJ18" s="115">
        <f>VLOOKUP(AF18,Análisis!$B:$AN,5,0)</f>
        <v>0</v>
      </c>
      <c r="AK18" s="116">
        <f>VLOOKUP(AF18,Análisis!$B:$AN,6,0)</f>
        <v>0</v>
      </c>
      <c r="AL18" s="115">
        <f>VLOOKUP(AF18,Análisis!$B:$AN,7,0)</f>
        <v>0</v>
      </c>
      <c r="AM18" s="116">
        <f>VLOOKUP(AF18,Análisis!$B:$AN,8,0)</f>
        <v>0</v>
      </c>
      <c r="AN18" s="117">
        <f>VLOOKUP(AF18,Análisis!$B:$AN,9,0)</f>
        <v>0</v>
      </c>
      <c r="AO18" s="114">
        <f>VLOOKUP(AF18,Análisis!$B:$AN,16,0)</f>
        <v>0</v>
      </c>
      <c r="AP18" s="102" t="str">
        <f>IF(VLOOKUP(AF18,Análisis!$B:$AN,27,0)="","Sin cambios",VLOOKUP(AF18,Análisis!$B:$AN,27,0))</f>
        <v>Sin cambios</v>
      </c>
      <c r="AQ18" s="115">
        <f>VLOOKUP(AF18,Análisis!$B:$AN,17,0)</f>
        <v>0</v>
      </c>
      <c r="AR18" s="116">
        <f>VLOOKUP(AF18,Análisis!$B:$AN,18,0)</f>
        <v>0</v>
      </c>
      <c r="AS18" s="115">
        <f>VLOOKUP(AF18,Análisis!$B:$AN,19,0)</f>
        <v>0</v>
      </c>
      <c r="AT18" s="116">
        <f>VLOOKUP(AF18,Análisis!$B:$AN,20,0)</f>
        <v>0</v>
      </c>
      <c r="AU18" s="117">
        <f>VLOOKUP(AF18,Análisis!$B:$AN,21,0)</f>
        <v>0</v>
      </c>
      <c r="AV18" s="114">
        <f>VLOOKUP(AF18,Análisis!$B:$AN,28,0)</f>
        <v>0</v>
      </c>
      <c r="AW18" s="102" t="str">
        <f>IF(VLOOKUP(AF18,Análisis!$B:$AN,39,0)="","Sin cambios",VLOOKUP(AF18,Análisis!$B:$AN,39,0))</f>
        <v>Sin cambios</v>
      </c>
      <c r="AX18" s="115">
        <f>VLOOKUP(AF18,Análisis!$B:$AN,29,0)</f>
        <v>0</v>
      </c>
      <c r="AY18" s="116">
        <f>VLOOKUP(AF18,Análisis!$B:$AN,30,0)</f>
        <v>0</v>
      </c>
      <c r="AZ18" s="115">
        <f>VLOOKUP(AF18,Análisis!$B:$AN,31,0)</f>
        <v>0</v>
      </c>
      <c r="BA18" s="116">
        <f>VLOOKUP(AF18,Análisis!$B:$AN,32,0)</f>
        <v>0</v>
      </c>
      <c r="BB18" s="117">
        <f>VLOOKUP(AF18,Análisis!$B:$AN,33,0)</f>
        <v>0</v>
      </c>
      <c r="BE18" s="24" t="s">
        <v>39</v>
      </c>
      <c r="BF18" s="184" t="s">
        <v>149</v>
      </c>
      <c r="BG18" s="172"/>
      <c r="BH18" s="105">
        <f t="shared" si="2"/>
        <v>0</v>
      </c>
      <c r="BI18" s="29">
        <f t="shared" si="3"/>
        <v>0</v>
      </c>
      <c r="BJ18" s="106">
        <f t="shared" si="4"/>
        <v>0</v>
      </c>
      <c r="BK18" s="25">
        <f t="shared" si="5"/>
        <v>0</v>
      </c>
      <c r="BL18" s="107">
        <f t="shared" si="6"/>
        <v>0</v>
      </c>
      <c r="BM18" s="25">
        <f t="shared" si="7"/>
        <v>0</v>
      </c>
      <c r="BN18" s="105">
        <f t="shared" si="8"/>
        <v>0</v>
      </c>
      <c r="BO18" s="29">
        <f t="shared" si="9"/>
        <v>0</v>
      </c>
      <c r="BP18" s="106">
        <f t="shared" si="10"/>
        <v>0</v>
      </c>
      <c r="BQ18" s="25">
        <f t="shared" si="11"/>
        <v>0</v>
      </c>
      <c r="BR18" s="107">
        <f t="shared" si="12"/>
        <v>0</v>
      </c>
      <c r="BS18" s="25">
        <f t="shared" si="13"/>
        <v>0</v>
      </c>
      <c r="BT18" s="105">
        <f t="shared" si="14"/>
        <v>0</v>
      </c>
      <c r="BU18" s="29">
        <f t="shared" si="15"/>
        <v>0</v>
      </c>
      <c r="BV18" s="106">
        <f t="shared" si="16"/>
        <v>0</v>
      </c>
      <c r="BW18" s="25">
        <f t="shared" si="17"/>
        <v>0</v>
      </c>
      <c r="BX18" s="107">
        <f t="shared" si="18"/>
        <v>0</v>
      </c>
      <c r="BY18" s="25">
        <f t="shared" si="19"/>
        <v>0</v>
      </c>
    </row>
    <row r="19" spans="2:77" ht="26.25" customHeight="1" thickBot="1" x14ac:dyDescent="0.3">
      <c r="B19" s="9">
        <v>335</v>
      </c>
      <c r="C19" s="9" t="s">
        <v>44</v>
      </c>
      <c r="D19" s="14" t="str">
        <f>IF(VLOOKUP(Resumen!C19,Análisis!B:AN,15,0)="","Sin cambios",VLOOKUP(Resumen!C19,Análisis!B:AN,15,0))</f>
        <v>Sin cambios</v>
      </c>
      <c r="E19" s="14" t="str">
        <f>IF(VLOOKUP(Resumen!C19,Análisis!B:AN,27,0)="","Sin cambios",VLOOKUP(Resumen!C19,Análisis!B:AN,27,0))</f>
        <v>Sin cambios</v>
      </c>
      <c r="F19" s="14" t="str">
        <f>IF(VLOOKUP(Resumen!C19,Análisis!B:AN,39,0)="","Sin cambios",VLOOKUP(Resumen!C19,Análisis!B:AN,39,0))</f>
        <v>Sin cambios</v>
      </c>
      <c r="G19" s="14" t="str">
        <f t="shared" si="0"/>
        <v>No</v>
      </c>
      <c r="I19" s="8" t="s">
        <v>150</v>
      </c>
      <c r="J19" s="73">
        <f>(SUMIF(Análisis!$C:$C,"RM-Urbano",Análisis!E:E)+SUMIF(Análisis!$C:$C,"RM-Extra Urbano",Análisis!E:E))/(COUNTIF(Análisis!$C:$C,"RM-Urbano")+COUNTIF(Análisis!$C:$C,"RM-Extra Urbano"))</f>
        <v>0</v>
      </c>
      <c r="K19" s="127">
        <f>(SUMIFS(AH:AH,$AG:$AG,"RM-Extra Urbano",AI:AI,"Sin cambios")+SUMIFS(AH:AH,$AG:$AG,"RM-Urbano",AI:AI,"Sin cambios")+AI105)/(COUNTIF(Análisis!$C:$C,"RM-Urbano")+COUNTIF(Análisis!$C:$C,"RM-Extra Urbano"))</f>
        <v>0</v>
      </c>
      <c r="L19" s="128">
        <f>(SUMIF(Análisis!$C:$C,"RM-Urbano",Análisis!F:F)+SUMIF(Análisis!$C:$C,"RM-Extra Urbano",Análisis!F:F))/(COUNTIF(Análisis!$C:$C,"RM-Urbano")+COUNTIF(Análisis!$C:$C,"RM-Extra Urbano"))</f>
        <v>0</v>
      </c>
      <c r="M19" s="129">
        <f>(SUMIF(Análisis!$C:$C,"RM-Urbano",Análisis!G:G)+SUMIF(Análisis!$C:$C,"RM-Extra Urbano",Análisis!G:G))/(COUNTIF(Análisis!$C:$C,"RM-Urbano")+COUNTIF(Análisis!$C:$C,"RM-Extra Urbano"))</f>
        <v>0</v>
      </c>
      <c r="N19" s="128">
        <f>(SUMIF(Análisis!$C:$C,"RM-Urbano",Análisis!H:H)+SUMIF(Análisis!$C:$C,"RM-Extra Urbano",Análisis!H:H))/(COUNTIF(Análisis!$C:$C,"RM-Urbano")+COUNTIF(Análisis!$C:$C,"RM-Extra Urbano"))</f>
        <v>0</v>
      </c>
      <c r="O19" s="129">
        <f>(SUMIF(Análisis!$C:$C,"RM-Urbano",Análisis!I:I)+SUMIF(Análisis!$C:$C,"RM-Extra Urbano",Análisis!I:I))/(COUNTIF(Análisis!$C:$C,"RM-Urbano")+COUNTIF(Análisis!$C:$C,"RM-Extra Urbano"))</f>
        <v>0</v>
      </c>
      <c r="P19" s="130">
        <f>(SUMIF(Análisis!$C:$C,"RM-Urbano",Análisis!J:J)+SUMIF(Análisis!$C:$C,"RM-Extra Urbano",Análisis!J:J))/(COUNTIF(Análisis!$C:$C,"RM-Urbano")+COUNTIF(Análisis!$C:$C,"RM-Extra Urbano"))</f>
        <v>0</v>
      </c>
      <c r="Q19" s="131">
        <f>(SUMIF(Análisis!$C:$C,"RM-Urbano",Análisis!Q:Q)+SUMIF(Análisis!$C:$C,"RM-Extra Urbano",Análisis!Q:Q))/(COUNTIF(Análisis!$C:$C,"RM-Urbano")+COUNTIF(Análisis!$C:$C,"RM-Extra Urbano"))</f>
        <v>0</v>
      </c>
      <c r="R19" s="127">
        <f>(SUMIFS(AO:AO,$AG:$AG,"RM-Extra Urbano",AP:AP,"Sin cambios")+SUMIFS(AO:AO,$AG:$AG,"RM-Urbano",AP:AP,"Sin cambios")+AP105)/(COUNTIF(Análisis!$C:$C,"RM-Urbano")+COUNTIF(Análisis!$C:$C,"RM-Extra Urbano"))</f>
        <v>0</v>
      </c>
      <c r="S19" s="128">
        <f>(SUMIF(Análisis!$C:$C,"RM-Urbano",Análisis!R:R)+SUMIF(Análisis!$C:$C,"RM-Extra Urbano",Análisis!R:R))/(COUNTIF(Análisis!$C:$C,"RM-Urbano")+COUNTIF(Análisis!$C:$C,"RM-Extra Urbano"))</f>
        <v>0</v>
      </c>
      <c r="T19" s="129">
        <f>(SUMIF(Análisis!$C:$C,"RM-Urbano",Análisis!S:S)+SUMIF(Análisis!$C:$C,"RM-Extra Urbano",Análisis!S:S))/(COUNTIF(Análisis!$C:$C,"RM-Urbano")+COUNTIF(Análisis!$C:$C,"RM-Extra Urbano"))</f>
        <v>0</v>
      </c>
      <c r="U19" s="128">
        <f>(SUMIF(Análisis!$C:$C,"RM-Urbano",Análisis!T:T)+SUMIF(Análisis!$C:$C,"RM-Extra Urbano",Análisis!T:T))/(COUNTIF(Análisis!$C:$C,"RM-Urbano")+COUNTIF(Análisis!$C:$C,"RM-Extra Urbano"))</f>
        <v>0</v>
      </c>
      <c r="V19" s="129">
        <f>(SUMIF(Análisis!$C:$C,"RM-Urbano",Análisis!U:U)+SUMIF(Análisis!$C:$C,"RM-Extra Urbano",Análisis!U:U))/(COUNTIF(Análisis!$C:$C,"RM-Urbano")+COUNTIF(Análisis!$C:$C,"RM-Extra Urbano"))</f>
        <v>0</v>
      </c>
      <c r="W19" s="132">
        <f>(SUMIF(Análisis!$C:$C,"RM-Urbano",Análisis!V:V)+SUMIF(Análisis!$C:$C,"RM-Extra Urbano",Análisis!V:V))/(COUNTIF(Análisis!$C:$C,"RM-Urbano")+COUNTIF(Análisis!$C:$C,"RM-Extra Urbano"))</f>
        <v>0</v>
      </c>
      <c r="X19" s="133">
        <f>(SUMIF(Análisis!$C:$C,"RM-Urbano",Análisis!AC:AC)+SUMIF(Análisis!$C:$C,"RM-Extra Urbano",Análisis!AC:AC))/(COUNTIF(Análisis!$C:$C,"RM-Urbano")+COUNTIF(Análisis!$C:$C,"RM-Extra Urbano"))</f>
        <v>0</v>
      </c>
      <c r="Y19" s="127">
        <f>(SUMIFS(AV:AV,$AG:$AG,"RM-Extra Urbano",AW:AW,"Sin cambios")+SUMIFS(AV:AV,$AG:$AG,"RM-Urbano",AW:AW,"Sin cambios")+AW105)/(COUNTIF(Análisis!$C:$C,"RM-Urbano")+COUNTIF(Análisis!$C:$C,"RM-Extra Urbano"))</f>
        <v>0</v>
      </c>
      <c r="Z19" s="128">
        <f>(SUMIF(Análisis!$C:$C,"RM-Urbano",Análisis!AD:AD)+SUMIF(Análisis!$C:$C,"RM-Extra Urbano",Análisis!AD:AD))/(COUNTIF(Análisis!$C:$C,"RM-Urbano")+COUNTIF(Análisis!$C:$C,"RM-Extra Urbano"))</f>
        <v>0</v>
      </c>
      <c r="AA19" s="129">
        <f>(SUMIF(Análisis!$C:$C,"RM-Urbano",Análisis!AE:AE)+SUMIF(Análisis!$C:$C,"RM-Extra Urbano",Análisis!AE:AE))/(COUNTIF(Análisis!$C:$C,"RM-Urbano")+COUNTIF(Análisis!$C:$C,"RM-Extra Urbano"))</f>
        <v>0</v>
      </c>
      <c r="AB19" s="128">
        <f>(SUMIF(Análisis!$C:$C,"RM-Urbano",Análisis!AF:AF)+SUMIF(Análisis!$C:$C,"RM-Extra Urbano",Análisis!AF:AF))/(COUNTIF(Análisis!$C:$C,"RM-Urbano")+COUNTIF(Análisis!$C:$C,"RM-Extra Urbano"))</f>
        <v>0</v>
      </c>
      <c r="AC19" s="129">
        <f>(SUMIF(Análisis!$C:$C,"RM-Urbano",Análisis!AG:AG)+SUMIF(Análisis!$C:$C,"RM-Extra Urbano",Análisis!AG:AG))/(COUNTIF(Análisis!$C:$C,"RM-Urbano")+COUNTIF(Análisis!$C:$C,"RM-Extra Urbano"))</f>
        <v>0</v>
      </c>
      <c r="AD19" s="132">
        <f>(SUMIF(Análisis!$C:$C,"RM-Urbano",Análisis!AH:AH)+SUMIF(Análisis!$C:$C,"RM-Extra Urbano",Análisis!AH:AH))/(COUNTIF(Análisis!$C:$C,"RM-Urbano")+COUNTIF(Análisis!$C:$C,"RM-Extra Urbano"))</f>
        <v>0</v>
      </c>
      <c r="AE19" s="71" t="str">
        <f t="shared" si="1"/>
        <v>Re</v>
      </c>
      <c r="AF19" s="15" t="s">
        <v>96</v>
      </c>
      <c r="AG19" s="16" t="s">
        <v>134</v>
      </c>
      <c r="AH19" s="114">
        <f>VLOOKUP(AF19,Análisis!$B:$AN,4,0)</f>
        <v>0</v>
      </c>
      <c r="AI19" s="102" t="str">
        <f>IF(VLOOKUP(AF19,Análisis!$B:$AN,15,0)="","Sin cambios",VLOOKUP(AF19,Análisis!$B:$AN,15,0))</f>
        <v>Sin cambios</v>
      </c>
      <c r="AJ19" s="115">
        <f>VLOOKUP(AF19,Análisis!$B:$AN,5,0)</f>
        <v>0</v>
      </c>
      <c r="AK19" s="116">
        <f>VLOOKUP(AF19,Análisis!$B:$AN,6,0)</f>
        <v>0</v>
      </c>
      <c r="AL19" s="115">
        <f>VLOOKUP(AF19,Análisis!$B:$AN,7,0)</f>
        <v>0</v>
      </c>
      <c r="AM19" s="116">
        <f>VLOOKUP(AF19,Análisis!$B:$AN,8,0)</f>
        <v>0</v>
      </c>
      <c r="AN19" s="117">
        <f>VLOOKUP(AF19,Análisis!$B:$AN,9,0)</f>
        <v>0</v>
      </c>
      <c r="AO19" s="114">
        <f>VLOOKUP(AF19,Análisis!$B:$AN,16,0)</f>
        <v>0</v>
      </c>
      <c r="AP19" s="102" t="str">
        <f>IF(VLOOKUP(AF19,Análisis!$B:$AN,27,0)="","Sin cambios",VLOOKUP(AF19,Análisis!$B:$AN,27,0))</f>
        <v>Sin cambios</v>
      </c>
      <c r="AQ19" s="115">
        <f>VLOOKUP(AF19,Análisis!$B:$AN,17,0)</f>
        <v>0</v>
      </c>
      <c r="AR19" s="116">
        <f>VLOOKUP(AF19,Análisis!$B:$AN,18,0)</f>
        <v>0</v>
      </c>
      <c r="AS19" s="115">
        <f>VLOOKUP(AF19,Análisis!$B:$AN,19,0)</f>
        <v>0</v>
      </c>
      <c r="AT19" s="116">
        <f>VLOOKUP(AF19,Análisis!$B:$AN,20,0)</f>
        <v>0</v>
      </c>
      <c r="AU19" s="117">
        <f>VLOOKUP(AF19,Análisis!$B:$AN,21,0)</f>
        <v>0</v>
      </c>
      <c r="AV19" s="114">
        <f>VLOOKUP(AF19,Análisis!$B:$AN,28,0)</f>
        <v>0</v>
      </c>
      <c r="AW19" s="102" t="str">
        <f>IF(VLOOKUP(AF19,Análisis!$B:$AN,39,0)="","Sin cambios",VLOOKUP(AF19,Análisis!$B:$AN,39,0))</f>
        <v>Sin cambios</v>
      </c>
      <c r="AX19" s="115">
        <f>VLOOKUP(AF19,Análisis!$B:$AN,29,0)</f>
        <v>0</v>
      </c>
      <c r="AY19" s="116">
        <f>VLOOKUP(AF19,Análisis!$B:$AN,30,0)</f>
        <v>0</v>
      </c>
      <c r="AZ19" s="115">
        <f>VLOOKUP(AF19,Análisis!$B:$AN,31,0)</f>
        <v>0</v>
      </c>
      <c r="BA19" s="116">
        <f>VLOOKUP(AF19,Análisis!$B:$AN,32,0)</f>
        <v>0</v>
      </c>
      <c r="BB19" s="117">
        <f>VLOOKUP(AF19,Análisis!$B:$AN,33,0)</f>
        <v>0</v>
      </c>
      <c r="BE19" s="26"/>
      <c r="BF19" s="186" t="s">
        <v>151</v>
      </c>
      <c r="BG19" s="172"/>
      <c r="BH19" s="134">
        <f t="shared" ref="BH19:BY19" si="20">AVERAGE(BH5:BH18)</f>
        <v>0</v>
      </c>
      <c r="BI19" s="135">
        <f t="shared" si="20"/>
        <v>0</v>
      </c>
      <c r="BJ19" s="134">
        <f t="shared" si="20"/>
        <v>0</v>
      </c>
      <c r="BK19" s="136">
        <f t="shared" si="20"/>
        <v>0</v>
      </c>
      <c r="BL19" s="137">
        <f t="shared" si="20"/>
        <v>0</v>
      </c>
      <c r="BM19" s="136">
        <f t="shared" si="20"/>
        <v>0</v>
      </c>
      <c r="BN19" s="134">
        <f t="shared" si="20"/>
        <v>0</v>
      </c>
      <c r="BO19" s="135">
        <f t="shared" si="20"/>
        <v>0</v>
      </c>
      <c r="BP19" s="134">
        <f t="shared" si="20"/>
        <v>0</v>
      </c>
      <c r="BQ19" s="136">
        <f t="shared" si="20"/>
        <v>0</v>
      </c>
      <c r="BR19" s="137">
        <f t="shared" si="20"/>
        <v>0</v>
      </c>
      <c r="BS19" s="136">
        <f t="shared" si="20"/>
        <v>0</v>
      </c>
      <c r="BT19" s="134">
        <f t="shared" si="20"/>
        <v>0</v>
      </c>
      <c r="BU19" s="136">
        <f t="shared" si="20"/>
        <v>0</v>
      </c>
      <c r="BV19" s="134">
        <f t="shared" si="20"/>
        <v>0</v>
      </c>
      <c r="BW19" s="136">
        <f t="shared" si="20"/>
        <v>0</v>
      </c>
      <c r="BX19" s="137">
        <f t="shared" si="20"/>
        <v>0</v>
      </c>
      <c r="BY19" s="136">
        <f t="shared" si="20"/>
        <v>0</v>
      </c>
    </row>
    <row r="20" spans="2:77" ht="15.75" customHeight="1" thickBot="1" x14ac:dyDescent="0.3">
      <c r="B20" s="9">
        <v>327</v>
      </c>
      <c r="C20" s="9" t="s">
        <v>45</v>
      </c>
      <c r="D20" s="14" t="str">
        <f>IF(VLOOKUP(Resumen!C20,Análisis!B:AN,15,0)="","Sin cambios",VLOOKUP(Resumen!C20,Análisis!B:AN,15,0))</f>
        <v>Sin cambios</v>
      </c>
      <c r="E20" s="14" t="str">
        <f>IF(VLOOKUP(Resumen!C20,Análisis!B:AN,27,0)="","Sin cambios",VLOOKUP(Resumen!C20,Análisis!B:AN,27,0))</f>
        <v>Sin cambios</v>
      </c>
      <c r="F20" s="14" t="str">
        <f>IF(VLOOKUP(Resumen!C20,Análisis!B:AN,39,0)="","Sin cambios",VLOOKUP(Resumen!C20,Análisis!B:AN,39,0))</f>
        <v>Sin cambios</v>
      </c>
      <c r="G20" s="14" t="str">
        <f t="shared" si="0"/>
        <v>No</v>
      </c>
      <c r="J20" s="125"/>
      <c r="K20" s="125" t="s">
        <v>152</v>
      </c>
      <c r="L20" s="126">
        <v>4502</v>
      </c>
      <c r="M20" s="125"/>
      <c r="N20" s="126"/>
      <c r="O20" s="125"/>
      <c r="P20" s="126"/>
      <c r="Q20" s="125"/>
      <c r="R20" s="125" t="s">
        <v>152</v>
      </c>
      <c r="S20" s="126">
        <v>9276</v>
      </c>
      <c r="T20" s="125"/>
      <c r="U20" s="126"/>
      <c r="V20" s="125"/>
      <c r="W20" s="126"/>
      <c r="X20" s="125"/>
      <c r="Y20" s="125" t="s">
        <v>152</v>
      </c>
      <c r="Z20" s="126">
        <v>11026</v>
      </c>
      <c r="AA20" s="125"/>
      <c r="AB20" s="126"/>
      <c r="AC20" s="125"/>
      <c r="AD20" s="126"/>
      <c r="AE20" s="71" t="str">
        <f t="shared" si="1"/>
        <v>Re</v>
      </c>
      <c r="AF20" s="15" t="s">
        <v>74</v>
      </c>
      <c r="AG20" s="16" t="s">
        <v>134</v>
      </c>
      <c r="AH20" s="114">
        <f>VLOOKUP(AF20,Análisis!$B:$AN,4,0)</f>
        <v>0</v>
      </c>
      <c r="AI20" s="102" t="str">
        <f>IF(VLOOKUP(AF20,Análisis!$B:$AN,15,0)="","Sin cambios",VLOOKUP(AF20,Análisis!$B:$AN,15,0))</f>
        <v>Sin cambios</v>
      </c>
      <c r="AJ20" s="115">
        <f>VLOOKUP(AF20,Análisis!$B:$AN,5,0)</f>
        <v>0</v>
      </c>
      <c r="AK20" s="116">
        <f>VLOOKUP(AF20,Análisis!$B:$AN,6,0)</f>
        <v>0</v>
      </c>
      <c r="AL20" s="115">
        <f>VLOOKUP(AF20,Análisis!$B:$AN,7,0)</f>
        <v>0</v>
      </c>
      <c r="AM20" s="116">
        <f>VLOOKUP(AF20,Análisis!$B:$AN,8,0)</f>
        <v>0</v>
      </c>
      <c r="AN20" s="117">
        <f>VLOOKUP(AF20,Análisis!$B:$AN,9,0)</f>
        <v>0</v>
      </c>
      <c r="AO20" s="114">
        <f>VLOOKUP(AF20,Análisis!$B:$AN,16,0)</f>
        <v>0</v>
      </c>
      <c r="AP20" s="102" t="str">
        <f>IF(VLOOKUP(AF20,Análisis!$B:$AN,27,0)="","Sin cambios",VLOOKUP(AF20,Análisis!$B:$AN,27,0))</f>
        <v>Sin cambios</v>
      </c>
      <c r="AQ20" s="115">
        <f>VLOOKUP(AF20,Análisis!$B:$AN,17,0)</f>
        <v>0</v>
      </c>
      <c r="AR20" s="116">
        <f>VLOOKUP(AF20,Análisis!$B:$AN,18,0)</f>
        <v>0</v>
      </c>
      <c r="AS20" s="115">
        <f>VLOOKUP(AF20,Análisis!$B:$AN,19,0)</f>
        <v>0</v>
      </c>
      <c r="AT20" s="116">
        <f>VLOOKUP(AF20,Análisis!$B:$AN,20,0)</f>
        <v>0</v>
      </c>
      <c r="AU20" s="117">
        <f>VLOOKUP(AF20,Análisis!$B:$AN,21,0)</f>
        <v>0</v>
      </c>
      <c r="AV20" s="114">
        <f>VLOOKUP(AF20,Análisis!$B:$AN,28,0)</f>
        <v>0</v>
      </c>
      <c r="AW20" s="102" t="str">
        <f>IF(VLOOKUP(AF20,Análisis!$B:$AN,39,0)="","Sin cambios",VLOOKUP(AF20,Análisis!$B:$AN,39,0))</f>
        <v>Sin cambios</v>
      </c>
      <c r="AX20" s="115">
        <f>VLOOKUP(AF20,Análisis!$B:$AN,29,0)</f>
        <v>0</v>
      </c>
      <c r="AY20" s="116">
        <f>VLOOKUP(AF20,Análisis!$B:$AN,30,0)</f>
        <v>0</v>
      </c>
      <c r="AZ20" s="115">
        <f>VLOOKUP(AF20,Análisis!$B:$AN,31,0)</f>
        <v>0</v>
      </c>
      <c r="BA20" s="116">
        <f>VLOOKUP(AF20,Análisis!$B:$AN,32,0)</f>
        <v>0</v>
      </c>
      <c r="BB20" s="117">
        <f>VLOOKUP(AF20,Análisis!$B:$AN,33,0)</f>
        <v>0</v>
      </c>
      <c r="BE20" s="28" t="s">
        <v>79</v>
      </c>
      <c r="BF20" s="184" t="s">
        <v>153</v>
      </c>
      <c r="BG20" s="172"/>
      <c r="BH20" s="105">
        <f t="shared" ref="BH20:BH29" si="21">IFERROR(VLOOKUP(BE20,$AF:$BB,3,0),0)</f>
        <v>0</v>
      </c>
      <c r="BI20" s="29">
        <f t="shared" ref="BI20:BI29" si="22">IFERROR(VLOOKUP(BE20,$AF:$BB,5,0),0)</f>
        <v>0</v>
      </c>
      <c r="BJ20" s="106">
        <f t="shared" ref="BJ20:BJ29" si="23">IFERROR(VLOOKUP(BE20,$AF:$BB,6,0),0)</f>
        <v>0</v>
      </c>
      <c r="BK20" s="25">
        <f t="shared" ref="BK20:BK29" si="24">IFERROR(VLOOKUP(BE20,$AF:$BB,7,0),0)</f>
        <v>0</v>
      </c>
      <c r="BL20" s="107">
        <f t="shared" ref="BL20:BL29" si="25">IFERROR(VLOOKUP(BE20,$AF:$BB,8,0),0)</f>
        <v>0</v>
      </c>
      <c r="BM20" s="25">
        <f t="shared" ref="BM20:BM29" si="26">IFERROR(VLOOKUP(BE20,$AF:$BB,9,0),0)</f>
        <v>0</v>
      </c>
      <c r="BN20" s="105">
        <f t="shared" ref="BN20:BN29" si="27">IFERROR(VLOOKUP(BE20,$AF:$BB,10,0),0)</f>
        <v>0</v>
      </c>
      <c r="BO20" s="29">
        <f t="shared" ref="BO20:BO29" si="28">IFERROR(VLOOKUP(BE20,$AF:$BB,12,0),0)</f>
        <v>0</v>
      </c>
      <c r="BP20" s="106">
        <f t="shared" ref="BP20:BP29" si="29">IFERROR(VLOOKUP(BE20,$AF:$BB,13,0),0)</f>
        <v>0</v>
      </c>
      <c r="BQ20" s="25">
        <f t="shared" ref="BQ20:BQ29" si="30">IFERROR(VLOOKUP(BE20,$AF:$BB,14,0),0)</f>
        <v>0</v>
      </c>
      <c r="BR20" s="107">
        <f t="shared" ref="BR20:BR29" si="31">IFERROR(VLOOKUP(BE20,$AF:$BB,15,0),0)</f>
        <v>0</v>
      </c>
      <c r="BS20" s="25">
        <f t="shared" ref="BS20:BS29" si="32">IFERROR(VLOOKUP(BE20,$AF:$BB,16,0),0)</f>
        <v>0</v>
      </c>
      <c r="BT20" s="105">
        <f t="shared" ref="BT20:BT29" si="33">IFERROR(VLOOKUP(BE20,$AF:$BB,17,0),0)</f>
        <v>0</v>
      </c>
      <c r="BU20" s="29">
        <f t="shared" ref="BU20:BU29" si="34">IFERROR(VLOOKUP(BE20,$AF:$BB,19,0),0)</f>
        <v>0</v>
      </c>
      <c r="BV20" s="106">
        <f t="shared" ref="BV20:BV29" si="35">IFERROR(VLOOKUP(BE20,$AF:$BB,20,0),0)</f>
        <v>0</v>
      </c>
      <c r="BW20" s="25">
        <f t="shared" ref="BW20:BW29" si="36">IFERROR(VLOOKUP(BE20,$AF:$BB,21,0),0)</f>
        <v>0</v>
      </c>
      <c r="BX20" s="107">
        <f t="shared" ref="BX20:BX29" si="37">IFERROR(VLOOKUP(BE20,$AF:$BB,22,0),0)</f>
        <v>0</v>
      </c>
      <c r="BY20" s="25">
        <f t="shared" ref="BY20:BY29" si="38">IFERROR(VLOOKUP(BE20,$AF:$BB,23,0),0)</f>
        <v>0</v>
      </c>
    </row>
    <row r="21" spans="2:77" ht="15.75" customHeight="1" thickBot="1" x14ac:dyDescent="0.3">
      <c r="B21" s="9">
        <v>357</v>
      </c>
      <c r="C21" s="9" t="s">
        <v>46</v>
      </c>
      <c r="D21" s="14" t="str">
        <f>IF(VLOOKUP(Resumen!C21,Análisis!B:AN,15,0)="","Sin cambios",VLOOKUP(Resumen!C21,Análisis!B:AN,15,0))</f>
        <v>Sin cambios</v>
      </c>
      <c r="E21" s="14" t="str">
        <f>IF(VLOOKUP(Resumen!C21,Análisis!B:AN,27,0)="","Sin cambios",VLOOKUP(Resumen!C21,Análisis!B:AN,27,0))</f>
        <v>Sin cambios</v>
      </c>
      <c r="F21" s="14" t="str">
        <f>IF(VLOOKUP(Resumen!C21,Análisis!B:AN,39,0)="","Sin cambios",VLOOKUP(Resumen!C21,Análisis!B:AN,39,0))</f>
        <v>Sin cambios</v>
      </c>
      <c r="G21" s="14" t="str">
        <f t="shared" si="0"/>
        <v>No</v>
      </c>
      <c r="J21" s="72">
        <v>4106.5116279069771</v>
      </c>
      <c r="K21" s="72">
        <v>4153.0232558139533</v>
      </c>
      <c r="L21" s="72">
        <v>0.97674418604651159</v>
      </c>
      <c r="M21" s="125"/>
      <c r="N21" s="126"/>
      <c r="O21" s="125"/>
      <c r="P21" s="126"/>
      <c r="Q21" s="125"/>
      <c r="R21" s="125"/>
      <c r="S21" s="126"/>
      <c r="T21" s="125"/>
      <c r="U21" s="126"/>
      <c r="V21" s="125"/>
      <c r="W21" s="126"/>
      <c r="X21" s="125"/>
      <c r="Y21" s="125"/>
      <c r="Z21" s="126"/>
      <c r="AA21" s="125"/>
      <c r="AB21" s="126"/>
      <c r="AC21" s="125"/>
      <c r="AD21" s="126"/>
      <c r="AE21" s="71" t="str">
        <f t="shared" si="1"/>
        <v>Re</v>
      </c>
      <c r="AF21" s="15" t="s">
        <v>91</v>
      </c>
      <c r="AG21" s="16" t="s">
        <v>134</v>
      </c>
      <c r="AH21" s="114">
        <f>VLOOKUP(AF21,Análisis!$B:$AN,4,0)</f>
        <v>0</v>
      </c>
      <c r="AI21" s="102" t="str">
        <f>IF(VLOOKUP(AF21,Análisis!$B:$AN,15,0)="","Sin cambios",VLOOKUP(AF21,Análisis!$B:$AN,15,0))</f>
        <v>Sin cambios</v>
      </c>
      <c r="AJ21" s="115">
        <f>VLOOKUP(AF21,Análisis!$B:$AN,5,0)</f>
        <v>0</v>
      </c>
      <c r="AK21" s="116">
        <f>VLOOKUP(AF21,Análisis!$B:$AN,6,0)</f>
        <v>0</v>
      </c>
      <c r="AL21" s="115">
        <f>VLOOKUP(AF21,Análisis!$B:$AN,7,0)</f>
        <v>0</v>
      </c>
      <c r="AM21" s="116">
        <f>VLOOKUP(AF21,Análisis!$B:$AN,8,0)</f>
        <v>0</v>
      </c>
      <c r="AN21" s="117">
        <f>VLOOKUP(AF21,Análisis!$B:$AN,9,0)</f>
        <v>0</v>
      </c>
      <c r="AO21" s="114">
        <f>VLOOKUP(AF21,Análisis!$B:$AN,16,0)</f>
        <v>0</v>
      </c>
      <c r="AP21" s="102" t="str">
        <f>IF(VLOOKUP(AF21,Análisis!$B:$AN,27,0)="","Sin cambios",VLOOKUP(AF21,Análisis!$B:$AN,27,0))</f>
        <v>Sin cambios</v>
      </c>
      <c r="AQ21" s="115">
        <f>VLOOKUP(AF21,Análisis!$B:$AN,17,0)</f>
        <v>0</v>
      </c>
      <c r="AR21" s="116">
        <f>VLOOKUP(AF21,Análisis!$B:$AN,18,0)</f>
        <v>0</v>
      </c>
      <c r="AS21" s="115">
        <f>VLOOKUP(AF21,Análisis!$B:$AN,19,0)</f>
        <v>0</v>
      </c>
      <c r="AT21" s="116">
        <f>VLOOKUP(AF21,Análisis!$B:$AN,20,0)</f>
        <v>0</v>
      </c>
      <c r="AU21" s="117">
        <f>VLOOKUP(AF21,Análisis!$B:$AN,21,0)</f>
        <v>0</v>
      </c>
      <c r="AV21" s="114">
        <f>VLOOKUP(AF21,Análisis!$B:$AN,28,0)</f>
        <v>0</v>
      </c>
      <c r="AW21" s="102" t="str">
        <f>IF(VLOOKUP(AF21,Análisis!$B:$AN,39,0)="","Sin cambios",VLOOKUP(AF21,Análisis!$B:$AN,39,0))</f>
        <v>Sin cambios</v>
      </c>
      <c r="AX21" s="115">
        <f>VLOOKUP(AF21,Análisis!$B:$AN,29,0)</f>
        <v>0</v>
      </c>
      <c r="AY21" s="116">
        <f>VLOOKUP(AF21,Análisis!$B:$AN,30,0)</f>
        <v>0</v>
      </c>
      <c r="AZ21" s="115">
        <f>VLOOKUP(AF21,Análisis!$B:$AN,31,0)</f>
        <v>0</v>
      </c>
      <c r="BA21" s="116">
        <f>VLOOKUP(AF21,Análisis!$B:$AN,32,0)</f>
        <v>0</v>
      </c>
      <c r="BB21" s="117">
        <f>VLOOKUP(AF21,Análisis!$B:$AN,33,0)</f>
        <v>0</v>
      </c>
      <c r="BE21" s="28" t="s">
        <v>70</v>
      </c>
      <c r="BF21" s="184" t="s">
        <v>154</v>
      </c>
      <c r="BG21" s="172"/>
      <c r="BH21" s="105">
        <f t="shared" si="21"/>
        <v>0</v>
      </c>
      <c r="BI21" s="29">
        <f t="shared" si="22"/>
        <v>0</v>
      </c>
      <c r="BJ21" s="106">
        <f t="shared" si="23"/>
        <v>0</v>
      </c>
      <c r="BK21" s="25">
        <f t="shared" si="24"/>
        <v>0</v>
      </c>
      <c r="BL21" s="107">
        <f t="shared" si="25"/>
        <v>0</v>
      </c>
      <c r="BM21" s="25">
        <f t="shared" si="26"/>
        <v>0</v>
      </c>
      <c r="BN21" s="105">
        <f t="shared" si="27"/>
        <v>0</v>
      </c>
      <c r="BO21" s="29">
        <f t="shared" si="28"/>
        <v>0</v>
      </c>
      <c r="BP21" s="106">
        <f t="shared" si="29"/>
        <v>0</v>
      </c>
      <c r="BQ21" s="25">
        <f t="shared" si="30"/>
        <v>0</v>
      </c>
      <c r="BR21" s="107">
        <f t="shared" si="31"/>
        <v>0</v>
      </c>
      <c r="BS21" s="25">
        <f t="shared" si="32"/>
        <v>0</v>
      </c>
      <c r="BT21" s="105">
        <f t="shared" si="33"/>
        <v>0</v>
      </c>
      <c r="BU21" s="29">
        <f t="shared" si="34"/>
        <v>0</v>
      </c>
      <c r="BV21" s="106">
        <f t="shared" si="35"/>
        <v>0</v>
      </c>
      <c r="BW21" s="25">
        <f t="shared" si="36"/>
        <v>0</v>
      </c>
      <c r="BX21" s="107">
        <f t="shared" si="37"/>
        <v>0</v>
      </c>
      <c r="BY21" s="25">
        <f t="shared" si="38"/>
        <v>0</v>
      </c>
    </row>
    <row r="22" spans="2:77" ht="15.75" customHeight="1" thickBot="1" x14ac:dyDescent="0.3">
      <c r="B22" s="9">
        <v>360</v>
      </c>
      <c r="C22" s="9" t="s">
        <v>47</v>
      </c>
      <c r="D22" s="14" t="str">
        <f>IF(VLOOKUP(Resumen!C22,Análisis!B:AN,15,0)="","Sin cambios",VLOOKUP(Resumen!C22,Análisis!B:AN,15,0))</f>
        <v>Sin cambios</v>
      </c>
      <c r="E22" s="14" t="str">
        <f>IF(VLOOKUP(Resumen!C22,Análisis!B:AN,27,0)="","Sin cambios",VLOOKUP(Resumen!C22,Análisis!B:AN,27,0))</f>
        <v>Sin cambios</v>
      </c>
      <c r="F22" s="14" t="str">
        <f>IF(VLOOKUP(Resumen!C22,Análisis!B:AN,39,0)="","Sin cambios",VLOOKUP(Resumen!C22,Análisis!B:AN,39,0))</f>
        <v>Sin cambios</v>
      </c>
      <c r="G22" s="14" t="str">
        <f t="shared" si="0"/>
        <v>No</v>
      </c>
      <c r="J22" s="176" t="e">
        <f>J2</f>
        <v>#REF!</v>
      </c>
      <c r="K22" s="172"/>
      <c r="L22" s="172"/>
      <c r="M22" s="172"/>
      <c r="N22" s="172"/>
      <c r="O22" s="172"/>
      <c r="P22" s="172"/>
      <c r="Q22" s="176" t="e">
        <f>Q2</f>
        <v>#REF!</v>
      </c>
      <c r="R22" s="172"/>
      <c r="S22" s="172"/>
      <c r="T22" s="172"/>
      <c r="U22" s="172"/>
      <c r="V22" s="172"/>
      <c r="W22" s="172"/>
      <c r="X22" s="177" t="e">
        <f>X2</f>
        <v>#REF!</v>
      </c>
      <c r="Y22" s="172"/>
      <c r="Z22" s="172"/>
      <c r="AA22" s="172"/>
      <c r="AB22" s="172"/>
      <c r="AC22" s="172"/>
      <c r="AD22" s="172"/>
      <c r="AE22" s="71" t="str">
        <f t="shared" si="1"/>
        <v>Re</v>
      </c>
      <c r="AF22" s="15" t="s">
        <v>70</v>
      </c>
      <c r="AG22" s="16" t="s">
        <v>134</v>
      </c>
      <c r="AH22" s="114">
        <f>VLOOKUP(AF22,Análisis!$B:$AN,4,0)</f>
        <v>0</v>
      </c>
      <c r="AI22" s="102" t="str">
        <f>IF(VLOOKUP(AF22,Análisis!$B:$AN,15,0)="","Sin cambios",VLOOKUP(AF22,Análisis!$B:$AN,15,0))</f>
        <v>Sin cambios</v>
      </c>
      <c r="AJ22" s="115">
        <f>VLOOKUP(AF22,Análisis!$B:$AN,5,0)</f>
        <v>0</v>
      </c>
      <c r="AK22" s="116">
        <f>VLOOKUP(AF22,Análisis!$B:$AN,6,0)</f>
        <v>0</v>
      </c>
      <c r="AL22" s="115">
        <f>VLOOKUP(AF22,Análisis!$B:$AN,7,0)</f>
        <v>0</v>
      </c>
      <c r="AM22" s="116">
        <f>VLOOKUP(AF22,Análisis!$B:$AN,8,0)</f>
        <v>0</v>
      </c>
      <c r="AN22" s="117">
        <f>VLOOKUP(AF22,Análisis!$B:$AN,9,0)</f>
        <v>0</v>
      </c>
      <c r="AO22" s="114">
        <f>VLOOKUP(AF22,Análisis!$B:$AN,16,0)</f>
        <v>0</v>
      </c>
      <c r="AP22" s="102" t="str">
        <f>IF(VLOOKUP(AF22,Análisis!$B:$AN,27,0)="","Sin cambios",VLOOKUP(AF22,Análisis!$B:$AN,27,0))</f>
        <v>Sin cambios</v>
      </c>
      <c r="AQ22" s="115">
        <f>VLOOKUP(AF22,Análisis!$B:$AN,17,0)</f>
        <v>0</v>
      </c>
      <c r="AR22" s="116">
        <f>VLOOKUP(AF22,Análisis!$B:$AN,18,0)</f>
        <v>0</v>
      </c>
      <c r="AS22" s="115">
        <f>VLOOKUP(AF22,Análisis!$B:$AN,19,0)</f>
        <v>0</v>
      </c>
      <c r="AT22" s="116">
        <f>VLOOKUP(AF22,Análisis!$B:$AN,20,0)</f>
        <v>0</v>
      </c>
      <c r="AU22" s="117">
        <f>VLOOKUP(AF22,Análisis!$B:$AN,21,0)</f>
        <v>0</v>
      </c>
      <c r="AV22" s="114">
        <f>VLOOKUP(AF22,Análisis!$B:$AN,28,0)</f>
        <v>0</v>
      </c>
      <c r="AW22" s="102" t="str">
        <f>IF(VLOOKUP(AF22,Análisis!$B:$AN,39,0)="","Sin cambios",VLOOKUP(AF22,Análisis!$B:$AN,39,0))</f>
        <v>Sin cambios</v>
      </c>
      <c r="AX22" s="115">
        <f>VLOOKUP(AF22,Análisis!$B:$AN,29,0)</f>
        <v>0</v>
      </c>
      <c r="AY22" s="116">
        <f>VLOOKUP(AF22,Análisis!$B:$AN,30,0)</f>
        <v>0</v>
      </c>
      <c r="AZ22" s="115">
        <f>VLOOKUP(AF22,Análisis!$B:$AN,31,0)</f>
        <v>0</v>
      </c>
      <c r="BA22" s="116">
        <f>VLOOKUP(AF22,Análisis!$B:$AN,32,0)</f>
        <v>0</v>
      </c>
      <c r="BB22" s="117">
        <f>VLOOKUP(AF22,Análisis!$B:$AN,33,0)</f>
        <v>0</v>
      </c>
      <c r="BE22" s="28" t="s">
        <v>74</v>
      </c>
      <c r="BF22" s="184" t="s">
        <v>155</v>
      </c>
      <c r="BG22" s="172"/>
      <c r="BH22" s="105">
        <f t="shared" si="21"/>
        <v>0</v>
      </c>
      <c r="BI22" s="29">
        <f t="shared" si="22"/>
        <v>0</v>
      </c>
      <c r="BJ22" s="106">
        <f t="shared" si="23"/>
        <v>0</v>
      </c>
      <c r="BK22" s="25">
        <f t="shared" si="24"/>
        <v>0</v>
      </c>
      <c r="BL22" s="107">
        <f t="shared" si="25"/>
        <v>0</v>
      </c>
      <c r="BM22" s="25">
        <f t="shared" si="26"/>
        <v>0</v>
      </c>
      <c r="BN22" s="105">
        <f t="shared" si="27"/>
        <v>0</v>
      </c>
      <c r="BO22" s="29">
        <f t="shared" si="28"/>
        <v>0</v>
      </c>
      <c r="BP22" s="106">
        <f t="shared" si="29"/>
        <v>0</v>
      </c>
      <c r="BQ22" s="25">
        <f t="shared" si="30"/>
        <v>0</v>
      </c>
      <c r="BR22" s="107">
        <f t="shared" si="31"/>
        <v>0</v>
      </c>
      <c r="BS22" s="25">
        <f t="shared" si="32"/>
        <v>0</v>
      </c>
      <c r="BT22" s="105">
        <f t="shared" si="33"/>
        <v>0</v>
      </c>
      <c r="BU22" s="29">
        <f t="shared" si="34"/>
        <v>0</v>
      </c>
      <c r="BV22" s="106">
        <f t="shared" si="35"/>
        <v>0</v>
      </c>
      <c r="BW22" s="25">
        <f t="shared" si="36"/>
        <v>0</v>
      </c>
      <c r="BX22" s="107">
        <f t="shared" si="37"/>
        <v>0</v>
      </c>
      <c r="BY22" s="25">
        <f t="shared" si="38"/>
        <v>0</v>
      </c>
    </row>
    <row r="23" spans="2:77" ht="15.75" customHeight="1" thickBot="1" x14ac:dyDescent="0.3">
      <c r="B23" s="9">
        <v>326</v>
      </c>
      <c r="C23" s="9" t="s">
        <v>48</v>
      </c>
      <c r="D23" s="14" t="str">
        <f>IF(VLOOKUP(Resumen!C23,Análisis!B:AN,15,0)="","Sin cambios",VLOOKUP(Resumen!C23,Análisis!B:AN,15,0))</f>
        <v>Sin cambios</v>
      </c>
      <c r="E23" s="14" t="str">
        <f>IF(VLOOKUP(Resumen!C23,Análisis!B:AN,27,0)="","Sin cambios",VLOOKUP(Resumen!C23,Análisis!B:AN,27,0))</f>
        <v>Sin cambios</v>
      </c>
      <c r="F23" s="14" t="str">
        <f>IF(VLOOKUP(Resumen!C23,Análisis!B:AN,39,0)="","Sin cambios",VLOOKUP(Resumen!C23,Análisis!B:AN,39,0))</f>
        <v>Sin cambios</v>
      </c>
      <c r="G23" s="14" t="str">
        <f t="shared" si="0"/>
        <v>No</v>
      </c>
      <c r="J23" s="178" t="s">
        <v>5</v>
      </c>
      <c r="K23" s="172"/>
      <c r="L23" s="172"/>
      <c r="M23" s="179" t="s">
        <v>6</v>
      </c>
      <c r="N23" s="172"/>
      <c r="O23" s="180" t="s">
        <v>7</v>
      </c>
      <c r="P23" s="172"/>
      <c r="Q23" s="175" t="s">
        <v>5</v>
      </c>
      <c r="R23" s="172"/>
      <c r="S23" s="172"/>
      <c r="T23" s="173" t="s">
        <v>6</v>
      </c>
      <c r="U23" s="172"/>
      <c r="V23" s="174" t="s">
        <v>7</v>
      </c>
      <c r="W23" s="172"/>
      <c r="X23" s="171" t="s">
        <v>5</v>
      </c>
      <c r="Y23" s="172"/>
      <c r="Z23" s="172"/>
      <c r="AA23" s="173" t="s">
        <v>6</v>
      </c>
      <c r="AB23" s="172"/>
      <c r="AC23" s="174" t="s">
        <v>7</v>
      </c>
      <c r="AD23" s="172"/>
      <c r="AE23" s="71" t="str">
        <f t="shared" si="1"/>
        <v>Re</v>
      </c>
      <c r="AF23" s="15" t="s">
        <v>78</v>
      </c>
      <c r="AG23" s="16" t="s">
        <v>134</v>
      </c>
      <c r="AH23" s="114">
        <f>VLOOKUP(AF23,Análisis!$B:$AN,4,0)</f>
        <v>0</v>
      </c>
      <c r="AI23" s="102" t="str">
        <f>IF(VLOOKUP(AF23,Análisis!$B:$AN,15,0)="","Sin cambios",VLOOKUP(AF23,Análisis!$B:$AN,15,0))</f>
        <v>Sin cambios</v>
      </c>
      <c r="AJ23" s="115">
        <f>VLOOKUP(AF23,Análisis!$B:$AN,5,0)</f>
        <v>0</v>
      </c>
      <c r="AK23" s="116">
        <f>VLOOKUP(AF23,Análisis!$B:$AN,6,0)</f>
        <v>0</v>
      </c>
      <c r="AL23" s="115">
        <f>VLOOKUP(AF23,Análisis!$B:$AN,7,0)</f>
        <v>0</v>
      </c>
      <c r="AM23" s="116">
        <f>VLOOKUP(AF23,Análisis!$B:$AN,8,0)</f>
        <v>0</v>
      </c>
      <c r="AN23" s="117">
        <f>VLOOKUP(AF23,Análisis!$B:$AN,9,0)</f>
        <v>0</v>
      </c>
      <c r="AO23" s="114">
        <f>VLOOKUP(AF23,Análisis!$B:$AN,16,0)</f>
        <v>0</v>
      </c>
      <c r="AP23" s="102" t="str">
        <f>IF(VLOOKUP(AF23,Análisis!$B:$AN,27,0)="","Sin cambios",VLOOKUP(AF23,Análisis!$B:$AN,27,0))</f>
        <v>Sin cambios</v>
      </c>
      <c r="AQ23" s="115">
        <f>VLOOKUP(AF23,Análisis!$B:$AN,17,0)</f>
        <v>0</v>
      </c>
      <c r="AR23" s="116">
        <f>VLOOKUP(AF23,Análisis!$B:$AN,18,0)</f>
        <v>0</v>
      </c>
      <c r="AS23" s="115">
        <f>VLOOKUP(AF23,Análisis!$B:$AN,19,0)</f>
        <v>0</v>
      </c>
      <c r="AT23" s="116">
        <f>VLOOKUP(AF23,Análisis!$B:$AN,20,0)</f>
        <v>0</v>
      </c>
      <c r="AU23" s="117">
        <f>VLOOKUP(AF23,Análisis!$B:$AN,21,0)</f>
        <v>0</v>
      </c>
      <c r="AV23" s="114">
        <f>VLOOKUP(AF23,Análisis!$B:$AN,28,0)</f>
        <v>0</v>
      </c>
      <c r="AW23" s="102" t="str">
        <f>IF(VLOOKUP(AF23,Análisis!$B:$AN,39,0)="","Sin cambios",VLOOKUP(AF23,Análisis!$B:$AN,39,0))</f>
        <v>Sin cambios</v>
      </c>
      <c r="AX23" s="115">
        <f>VLOOKUP(AF23,Análisis!$B:$AN,29,0)</f>
        <v>0</v>
      </c>
      <c r="AY23" s="116">
        <f>VLOOKUP(AF23,Análisis!$B:$AN,30,0)</f>
        <v>0</v>
      </c>
      <c r="AZ23" s="115">
        <f>VLOOKUP(AF23,Análisis!$B:$AN,31,0)</f>
        <v>0</v>
      </c>
      <c r="BA23" s="116">
        <f>VLOOKUP(AF23,Análisis!$B:$AN,32,0)</f>
        <v>0</v>
      </c>
      <c r="BB23" s="117">
        <f>VLOOKUP(AF23,Análisis!$B:$AN,33,0)</f>
        <v>0</v>
      </c>
      <c r="BE23" s="28" t="s">
        <v>75</v>
      </c>
      <c r="BF23" s="184" t="s">
        <v>156</v>
      </c>
      <c r="BG23" s="172"/>
      <c r="BH23" s="105">
        <f t="shared" si="21"/>
        <v>0</v>
      </c>
      <c r="BI23" s="29">
        <f t="shared" si="22"/>
        <v>0</v>
      </c>
      <c r="BJ23" s="106">
        <f t="shared" si="23"/>
        <v>0</v>
      </c>
      <c r="BK23" s="25">
        <f t="shared" si="24"/>
        <v>0</v>
      </c>
      <c r="BL23" s="107">
        <f t="shared" si="25"/>
        <v>0</v>
      </c>
      <c r="BM23" s="25">
        <f t="shared" si="26"/>
        <v>0</v>
      </c>
      <c r="BN23" s="105">
        <f t="shared" si="27"/>
        <v>0</v>
      </c>
      <c r="BO23" s="29">
        <f t="shared" si="28"/>
        <v>0</v>
      </c>
      <c r="BP23" s="106">
        <f t="shared" si="29"/>
        <v>0</v>
      </c>
      <c r="BQ23" s="25">
        <f t="shared" si="30"/>
        <v>0</v>
      </c>
      <c r="BR23" s="107">
        <f t="shared" si="31"/>
        <v>0</v>
      </c>
      <c r="BS23" s="25">
        <f t="shared" si="32"/>
        <v>0</v>
      </c>
      <c r="BT23" s="105">
        <f t="shared" si="33"/>
        <v>0</v>
      </c>
      <c r="BU23" s="29">
        <f t="shared" si="34"/>
        <v>0</v>
      </c>
      <c r="BV23" s="106">
        <f t="shared" si="35"/>
        <v>0</v>
      </c>
      <c r="BW23" s="25">
        <f t="shared" si="36"/>
        <v>0</v>
      </c>
      <c r="BX23" s="107">
        <f t="shared" si="37"/>
        <v>0</v>
      </c>
      <c r="BY23" s="25">
        <f t="shared" si="38"/>
        <v>0</v>
      </c>
    </row>
    <row r="24" spans="2:77" ht="35.1" customHeight="1" thickBot="1" x14ac:dyDescent="0.3">
      <c r="B24" s="9">
        <v>324</v>
      </c>
      <c r="C24" s="9" t="s">
        <v>49</v>
      </c>
      <c r="D24" s="14" t="str">
        <f>IF(VLOOKUP(Resumen!C24,Análisis!B:AN,15,0)="","Sin cambios",VLOOKUP(Resumen!C24,Análisis!B:AN,15,0))</f>
        <v>Sin cambios</v>
      </c>
      <c r="E24" s="14" t="str">
        <f>IF(VLOOKUP(Resumen!C24,Análisis!B:AN,27,0)="","Sin cambios",VLOOKUP(Resumen!C24,Análisis!B:AN,27,0))</f>
        <v>Sin cambios</v>
      </c>
      <c r="F24" s="14" t="str">
        <f>IF(VLOOKUP(Resumen!C24,Análisis!B:AN,39,0)="","Sin cambios",VLOOKUP(Resumen!C24,Análisis!B:AN,39,0))</f>
        <v>Sin cambios</v>
      </c>
      <c r="G24" s="14" t="str">
        <f t="shared" si="0"/>
        <v>No</v>
      </c>
      <c r="I24" s="7" t="s">
        <v>157</v>
      </c>
      <c r="J24" s="86" t="s">
        <v>130</v>
      </c>
      <c r="K24" s="86" t="s">
        <v>131</v>
      </c>
      <c r="L24" s="87" t="s">
        <v>13</v>
      </c>
      <c r="M24" s="88" t="s">
        <v>12</v>
      </c>
      <c r="N24" s="87" t="s">
        <v>13</v>
      </c>
      <c r="O24" s="88" t="s">
        <v>12</v>
      </c>
      <c r="P24" s="87" t="s">
        <v>13</v>
      </c>
      <c r="Q24" s="86" t="s">
        <v>130</v>
      </c>
      <c r="R24" s="86" t="s">
        <v>131</v>
      </c>
      <c r="S24" s="87" t="s">
        <v>13</v>
      </c>
      <c r="T24" s="88" t="s">
        <v>12</v>
      </c>
      <c r="U24" s="87" t="s">
        <v>13</v>
      </c>
      <c r="V24" s="88" t="s">
        <v>12</v>
      </c>
      <c r="W24" s="87" t="s">
        <v>13</v>
      </c>
      <c r="X24" s="86" t="s">
        <v>130</v>
      </c>
      <c r="Y24" s="86" t="s">
        <v>131</v>
      </c>
      <c r="Z24" s="87" t="s">
        <v>13</v>
      </c>
      <c r="AA24" s="88" t="s">
        <v>12</v>
      </c>
      <c r="AB24" s="87" t="s">
        <v>13</v>
      </c>
      <c r="AC24" s="88" t="s">
        <v>12</v>
      </c>
      <c r="AD24" s="89" t="s">
        <v>13</v>
      </c>
      <c r="AE24" s="71" t="str">
        <f t="shared" si="1"/>
        <v>Re</v>
      </c>
      <c r="AF24" s="15" t="s">
        <v>73</v>
      </c>
      <c r="AG24" s="16" t="s">
        <v>134</v>
      </c>
      <c r="AH24" s="114">
        <f>VLOOKUP(AF24,Análisis!$B:$AN,4,0)</f>
        <v>0</v>
      </c>
      <c r="AI24" s="102" t="str">
        <f>IF(VLOOKUP(AF24,Análisis!$B:$AN,15,0)="","Sin cambios",VLOOKUP(AF24,Análisis!$B:$AN,15,0))</f>
        <v>Sin cambios</v>
      </c>
      <c r="AJ24" s="115">
        <f>VLOOKUP(AF24,Análisis!$B:$AN,5,0)</f>
        <v>0</v>
      </c>
      <c r="AK24" s="116">
        <f>VLOOKUP(AF24,Análisis!$B:$AN,6,0)</f>
        <v>0</v>
      </c>
      <c r="AL24" s="115">
        <f>VLOOKUP(AF24,Análisis!$B:$AN,7,0)</f>
        <v>0</v>
      </c>
      <c r="AM24" s="116">
        <f>VLOOKUP(AF24,Análisis!$B:$AN,8,0)</f>
        <v>0</v>
      </c>
      <c r="AN24" s="117">
        <f>VLOOKUP(AF24,Análisis!$B:$AN,9,0)</f>
        <v>0</v>
      </c>
      <c r="AO24" s="114">
        <f>VLOOKUP(AF24,Análisis!$B:$AN,16,0)</f>
        <v>0</v>
      </c>
      <c r="AP24" s="102" t="str">
        <f>IF(VLOOKUP(AF24,Análisis!$B:$AN,27,0)="","Sin cambios",VLOOKUP(AF24,Análisis!$B:$AN,27,0))</f>
        <v>Sin cambios</v>
      </c>
      <c r="AQ24" s="115">
        <f>VLOOKUP(AF24,Análisis!$B:$AN,17,0)</f>
        <v>0</v>
      </c>
      <c r="AR24" s="116">
        <f>VLOOKUP(AF24,Análisis!$B:$AN,18,0)</f>
        <v>0</v>
      </c>
      <c r="AS24" s="115">
        <f>VLOOKUP(AF24,Análisis!$B:$AN,19,0)</f>
        <v>0</v>
      </c>
      <c r="AT24" s="116">
        <f>VLOOKUP(AF24,Análisis!$B:$AN,20,0)</f>
        <v>0</v>
      </c>
      <c r="AU24" s="117">
        <f>VLOOKUP(AF24,Análisis!$B:$AN,21,0)</f>
        <v>0</v>
      </c>
      <c r="AV24" s="114">
        <f>VLOOKUP(AF24,Análisis!$B:$AN,28,0)</f>
        <v>0</v>
      </c>
      <c r="AW24" s="102" t="str">
        <f>IF(VLOOKUP(AF24,Análisis!$B:$AN,39,0)="","Sin cambios",VLOOKUP(AF24,Análisis!$B:$AN,39,0))</f>
        <v>Sin cambios</v>
      </c>
      <c r="AX24" s="115">
        <f>VLOOKUP(AF24,Análisis!$B:$AN,29,0)</f>
        <v>0</v>
      </c>
      <c r="AY24" s="116">
        <f>VLOOKUP(AF24,Análisis!$B:$AN,30,0)</f>
        <v>0</v>
      </c>
      <c r="AZ24" s="115">
        <f>VLOOKUP(AF24,Análisis!$B:$AN,31,0)</f>
        <v>0</v>
      </c>
      <c r="BA24" s="116">
        <f>VLOOKUP(AF24,Análisis!$B:$AN,32,0)</f>
        <v>0</v>
      </c>
      <c r="BB24" s="117">
        <f>VLOOKUP(AF24,Análisis!$B:$AN,33,0)</f>
        <v>0</v>
      </c>
      <c r="BE24" s="28" t="s">
        <v>76</v>
      </c>
      <c r="BF24" s="184" t="s">
        <v>158</v>
      </c>
      <c r="BG24" s="172"/>
      <c r="BH24" s="105">
        <f t="shared" si="21"/>
        <v>0</v>
      </c>
      <c r="BI24" s="29">
        <f t="shared" si="22"/>
        <v>0</v>
      </c>
      <c r="BJ24" s="106">
        <f t="shared" si="23"/>
        <v>0</v>
      </c>
      <c r="BK24" s="25">
        <f t="shared" si="24"/>
        <v>0</v>
      </c>
      <c r="BL24" s="107">
        <f t="shared" si="25"/>
        <v>0</v>
      </c>
      <c r="BM24" s="25">
        <f t="shared" si="26"/>
        <v>0</v>
      </c>
      <c r="BN24" s="105">
        <f t="shared" si="27"/>
        <v>0</v>
      </c>
      <c r="BO24" s="29">
        <f t="shared" si="28"/>
        <v>0</v>
      </c>
      <c r="BP24" s="106">
        <f t="shared" si="29"/>
        <v>0</v>
      </c>
      <c r="BQ24" s="25">
        <f t="shared" si="30"/>
        <v>0</v>
      </c>
      <c r="BR24" s="107">
        <f t="shared" si="31"/>
        <v>0</v>
      </c>
      <c r="BS24" s="25">
        <f t="shared" si="32"/>
        <v>0</v>
      </c>
      <c r="BT24" s="105">
        <f t="shared" si="33"/>
        <v>0</v>
      </c>
      <c r="BU24" s="29">
        <f t="shared" si="34"/>
        <v>0</v>
      </c>
      <c r="BV24" s="106">
        <f t="shared" si="35"/>
        <v>0</v>
      </c>
      <c r="BW24" s="25">
        <f t="shared" si="36"/>
        <v>0</v>
      </c>
      <c r="BX24" s="107">
        <f t="shared" si="37"/>
        <v>0</v>
      </c>
      <c r="BY24" s="25">
        <f t="shared" si="38"/>
        <v>0</v>
      </c>
    </row>
    <row r="25" spans="2:77" ht="15.75" customHeight="1" thickBot="1" x14ac:dyDescent="0.3">
      <c r="B25" s="9">
        <v>342</v>
      </c>
      <c r="C25" s="9" t="s">
        <v>50</v>
      </c>
      <c r="D25" s="14" t="str">
        <f>IF(VLOOKUP(Resumen!C25,Análisis!B:AN,15,0)="","Sin cambios",VLOOKUP(Resumen!C25,Análisis!B:AN,15,0))</f>
        <v>Sin cambios</v>
      </c>
      <c r="E25" s="14" t="str">
        <f>IF(VLOOKUP(Resumen!C25,Análisis!B:AN,27,0)="","Sin cambios",VLOOKUP(Resumen!C25,Análisis!B:AN,27,0))</f>
        <v>Sin cambios</v>
      </c>
      <c r="F25" s="14" t="str">
        <f>IF(VLOOKUP(Resumen!C25,Análisis!B:AN,39,0)="","Sin cambios",VLOOKUP(Resumen!C25,Análisis!B:AN,39,0))</f>
        <v>Sin cambios</v>
      </c>
      <c r="G25" s="14" t="str">
        <f t="shared" si="0"/>
        <v>No</v>
      </c>
      <c r="I25" s="10" t="e">
        <f>#REF!</f>
        <v>#REF!</v>
      </c>
      <c r="J25" s="95" t="e">
        <f>VLOOKUP(I25,Análisis!B:AN,4,0)</f>
        <v>#REF!</v>
      </c>
      <c r="K25" s="96" t="e">
        <f>IF(VLOOKUP(I25,Análisis!B:AN,15,0)=0,"Sin cambios",VLOOKUP(I25,Análisis!B:AN,15,0))</f>
        <v>#REF!</v>
      </c>
      <c r="L25" s="97" t="e">
        <f>VLOOKUP(I25,Análisis!B:AN,5,0)</f>
        <v>#REF!</v>
      </c>
      <c r="M25" s="96" t="e">
        <f>VLOOKUP(I25,Análisis!B:AN,6,0)</f>
        <v>#REF!</v>
      </c>
      <c r="N25" s="97" t="e">
        <f>VLOOKUP(I25,Análisis!B:AN,7,0)</f>
        <v>#REF!</v>
      </c>
      <c r="O25" s="96" t="e">
        <f>VLOOKUP(I25,Análisis!B:AN,8,0)</f>
        <v>#REF!</v>
      </c>
      <c r="P25" s="98" t="e">
        <f>VLOOKUP(I25,Análisis!B:AN,9,0)</f>
        <v>#REF!</v>
      </c>
      <c r="Q25" s="95" t="e">
        <f>VLOOKUP(I25,Análisis!B:AN,16,0)</f>
        <v>#REF!</v>
      </c>
      <c r="R25" s="99" t="e">
        <f>IF(VLOOKUP(I25,Análisis!B:AN,27,0)=0,"Sin cambios",VLOOKUP(I25,Análisis!B:AN,27,0))</f>
        <v>#REF!</v>
      </c>
      <c r="S25" s="97" t="e">
        <f>VLOOKUP(I25,Análisis!B:AN,17,0)</f>
        <v>#REF!</v>
      </c>
      <c r="T25" s="96" t="e">
        <f>VLOOKUP(I25,Análisis!B:AN,18,0)</f>
        <v>#REF!</v>
      </c>
      <c r="U25" s="97" t="e">
        <f>VLOOKUP(I25,Análisis!B:AN,19,0)</f>
        <v>#REF!</v>
      </c>
      <c r="V25" s="96" t="e">
        <f>VLOOKUP(I25,Análisis!B:AN,20,0)</f>
        <v>#REF!</v>
      </c>
      <c r="W25" s="100" t="e">
        <f>VLOOKUP(I25,Análisis!B:AN,21,0)</f>
        <v>#REF!</v>
      </c>
      <c r="X25" s="99" t="e">
        <f>VLOOKUP(I25,Análisis!B:AN,28,0)</f>
        <v>#REF!</v>
      </c>
      <c r="Y25" s="99" t="e">
        <f>IF(VLOOKUP(I25,Análisis!B:AN,39,0)=0,"Sin cambios",VLOOKUP(I25,Análisis!B:AN,39,0))</f>
        <v>#REF!</v>
      </c>
      <c r="Z25" s="97" t="e">
        <f>VLOOKUP(I25,Análisis!B:AN,29,0)</f>
        <v>#REF!</v>
      </c>
      <c r="AA25" s="96" t="e">
        <f>VLOOKUP(I25,Análisis!B:AN,30,0)</f>
        <v>#REF!</v>
      </c>
      <c r="AB25" s="97" t="e">
        <f>VLOOKUP(I25,Análisis!B:AN,31,0)</f>
        <v>#REF!</v>
      </c>
      <c r="AC25" s="96" t="e">
        <f>VLOOKUP(I25,Análisis!B:AN,32,0)</f>
        <v>#REF!</v>
      </c>
      <c r="AD25" s="100" t="e">
        <f>VLOOKUP(I25,Análisis!B:AN,33,0)</f>
        <v>#REF!</v>
      </c>
      <c r="AE25" s="71" t="str">
        <f t="shared" si="1"/>
        <v>Re</v>
      </c>
      <c r="AF25" s="15" t="s">
        <v>81</v>
      </c>
      <c r="AG25" s="16" t="s">
        <v>134</v>
      </c>
      <c r="AH25" s="114">
        <f>VLOOKUP(AF25,Análisis!$B:$AN,4,0)</f>
        <v>0</v>
      </c>
      <c r="AI25" s="102" t="str">
        <f>IF(VLOOKUP(AF25,Análisis!$B:$AN,15,0)="","Sin cambios",VLOOKUP(AF25,Análisis!$B:$AN,15,0))</f>
        <v>Sin cambios</v>
      </c>
      <c r="AJ25" s="115">
        <f>VLOOKUP(AF25,Análisis!$B:$AN,5,0)</f>
        <v>0</v>
      </c>
      <c r="AK25" s="116">
        <f>VLOOKUP(AF25,Análisis!$B:$AN,6,0)</f>
        <v>0</v>
      </c>
      <c r="AL25" s="115">
        <f>VLOOKUP(AF25,Análisis!$B:$AN,7,0)</f>
        <v>0</v>
      </c>
      <c r="AM25" s="116">
        <f>VLOOKUP(AF25,Análisis!$B:$AN,8,0)</f>
        <v>0</v>
      </c>
      <c r="AN25" s="117">
        <f>VLOOKUP(AF25,Análisis!$B:$AN,9,0)</f>
        <v>0</v>
      </c>
      <c r="AO25" s="114">
        <f>VLOOKUP(AF25,Análisis!$B:$AN,16,0)</f>
        <v>0</v>
      </c>
      <c r="AP25" s="102" t="str">
        <f>IF(VLOOKUP(AF25,Análisis!$B:$AN,27,0)="","Sin cambios",VLOOKUP(AF25,Análisis!$B:$AN,27,0))</f>
        <v>Sin cambios</v>
      </c>
      <c r="AQ25" s="115">
        <f>VLOOKUP(AF25,Análisis!$B:$AN,17,0)</f>
        <v>0</v>
      </c>
      <c r="AR25" s="116">
        <f>VLOOKUP(AF25,Análisis!$B:$AN,18,0)</f>
        <v>0</v>
      </c>
      <c r="AS25" s="115">
        <f>VLOOKUP(AF25,Análisis!$B:$AN,19,0)</f>
        <v>0</v>
      </c>
      <c r="AT25" s="116">
        <f>VLOOKUP(AF25,Análisis!$B:$AN,20,0)</f>
        <v>0</v>
      </c>
      <c r="AU25" s="117">
        <f>VLOOKUP(AF25,Análisis!$B:$AN,21,0)</f>
        <v>0</v>
      </c>
      <c r="AV25" s="114">
        <f>VLOOKUP(AF25,Análisis!$B:$AN,28,0)</f>
        <v>0</v>
      </c>
      <c r="AW25" s="102" t="str">
        <f>IF(VLOOKUP(AF25,Análisis!$B:$AN,39,0)="","Sin cambios",VLOOKUP(AF25,Análisis!$B:$AN,39,0))</f>
        <v>Sin cambios</v>
      </c>
      <c r="AX25" s="115">
        <f>VLOOKUP(AF25,Análisis!$B:$AN,29,0)</f>
        <v>0</v>
      </c>
      <c r="AY25" s="116">
        <f>VLOOKUP(AF25,Análisis!$B:$AN,30,0)</f>
        <v>0</v>
      </c>
      <c r="AZ25" s="115">
        <f>VLOOKUP(AF25,Análisis!$B:$AN,31,0)</f>
        <v>0</v>
      </c>
      <c r="BA25" s="116">
        <f>VLOOKUP(AF25,Análisis!$B:$AN,32,0)</f>
        <v>0</v>
      </c>
      <c r="BB25" s="117">
        <f>VLOOKUP(AF25,Análisis!$B:$AN,33,0)</f>
        <v>0</v>
      </c>
      <c r="BE25" s="28" t="s">
        <v>78</v>
      </c>
      <c r="BF25" s="184" t="s">
        <v>159</v>
      </c>
      <c r="BG25" s="172"/>
      <c r="BH25" s="105">
        <f t="shared" si="21"/>
        <v>0</v>
      </c>
      <c r="BI25" s="29">
        <f t="shared" si="22"/>
        <v>0</v>
      </c>
      <c r="BJ25" s="106">
        <f t="shared" si="23"/>
        <v>0</v>
      </c>
      <c r="BK25" s="25">
        <f t="shared" si="24"/>
        <v>0</v>
      </c>
      <c r="BL25" s="107">
        <f t="shared" si="25"/>
        <v>0</v>
      </c>
      <c r="BM25" s="25">
        <f t="shared" si="26"/>
        <v>0</v>
      </c>
      <c r="BN25" s="105">
        <f t="shared" si="27"/>
        <v>0</v>
      </c>
      <c r="BO25" s="29">
        <f t="shared" si="28"/>
        <v>0</v>
      </c>
      <c r="BP25" s="106">
        <f t="shared" si="29"/>
        <v>0</v>
      </c>
      <c r="BQ25" s="25">
        <f t="shared" si="30"/>
        <v>0</v>
      </c>
      <c r="BR25" s="107">
        <f t="shared" si="31"/>
        <v>0</v>
      </c>
      <c r="BS25" s="25">
        <f t="shared" si="32"/>
        <v>0</v>
      </c>
      <c r="BT25" s="105">
        <f t="shared" si="33"/>
        <v>0</v>
      </c>
      <c r="BU25" s="29">
        <f t="shared" si="34"/>
        <v>0</v>
      </c>
      <c r="BV25" s="106">
        <f t="shared" si="35"/>
        <v>0</v>
      </c>
      <c r="BW25" s="25">
        <f t="shared" si="36"/>
        <v>0</v>
      </c>
      <c r="BX25" s="107">
        <f t="shared" si="37"/>
        <v>0</v>
      </c>
      <c r="BY25" s="25">
        <f t="shared" si="38"/>
        <v>0</v>
      </c>
    </row>
    <row r="26" spans="2:77" ht="15.75" customHeight="1" thickBot="1" x14ac:dyDescent="0.3">
      <c r="B26" s="9">
        <v>330</v>
      </c>
      <c r="C26" s="9" t="s">
        <v>51</v>
      </c>
      <c r="D26" s="14" t="str">
        <f>IF(VLOOKUP(Resumen!C26,Análisis!B:AN,15,0)="","Sin cambios",VLOOKUP(Resumen!C26,Análisis!B:AN,15,0))</f>
        <v>Sin cambios</v>
      </c>
      <c r="E26" s="14" t="str">
        <f>IF(VLOOKUP(Resumen!C26,Análisis!B:AN,27,0)="","Sin cambios",VLOOKUP(Resumen!C26,Análisis!B:AN,27,0))</f>
        <v>Sin cambios</v>
      </c>
      <c r="F26" s="14" t="str">
        <f>IF(VLOOKUP(Resumen!C26,Análisis!B:AN,39,0)="","Sin cambios",VLOOKUP(Resumen!C26,Análisis!B:AN,39,0))</f>
        <v>Sin cambios</v>
      </c>
      <c r="G26" s="14" t="str">
        <f t="shared" si="0"/>
        <v>No</v>
      </c>
      <c r="I26" s="11" t="e">
        <f>#REF!</f>
        <v>#REF!</v>
      </c>
      <c r="J26" s="108" t="e">
        <f>VLOOKUP(I26,Análisis!B:AN,4,0)</f>
        <v>#REF!</v>
      </c>
      <c r="K26" s="109" t="e">
        <f>IF(VLOOKUP(I26,Análisis!B:AN,15,0)=0,"Sin cambios",VLOOKUP(I26,Análisis!B:AN,15,0))</f>
        <v>#REF!</v>
      </c>
      <c r="L26" s="110" t="e">
        <f>VLOOKUP(I26,Análisis!B:AN,5,0)</f>
        <v>#REF!</v>
      </c>
      <c r="M26" s="109" t="e">
        <f>VLOOKUP(I26,Análisis!B:AN,6,0)</f>
        <v>#REF!</v>
      </c>
      <c r="N26" s="110" t="e">
        <f>VLOOKUP(I26,Análisis!B:AN,7,0)</f>
        <v>#REF!</v>
      </c>
      <c r="O26" s="109" t="e">
        <f>VLOOKUP(I26,Análisis!B:AN,8,0)</f>
        <v>#REF!</v>
      </c>
      <c r="P26" s="111" t="e">
        <f>VLOOKUP(I26,Análisis!B:AN,9,0)</f>
        <v>#REF!</v>
      </c>
      <c r="Q26" s="108" t="e">
        <f>VLOOKUP(I26,Análisis!B:AN,16,0)</f>
        <v>#REF!</v>
      </c>
      <c r="R26" s="112" t="e">
        <f>IF(VLOOKUP(I26,Análisis!B:AN,27,0)=0,"Sin cambios",VLOOKUP(I26,Análisis!B:AN,27,0))</f>
        <v>#REF!</v>
      </c>
      <c r="S26" s="110" t="e">
        <f>VLOOKUP(I26,Análisis!B:AN,17,0)</f>
        <v>#REF!</v>
      </c>
      <c r="T26" s="109" t="e">
        <f>VLOOKUP(I26,Análisis!B:AN,18,0)</f>
        <v>#REF!</v>
      </c>
      <c r="U26" s="110" t="e">
        <f>VLOOKUP(I26,Análisis!B:AN,19,0)</f>
        <v>#REF!</v>
      </c>
      <c r="V26" s="109" t="e">
        <f>VLOOKUP(I26,Análisis!B:AN,20,0)</f>
        <v>#REF!</v>
      </c>
      <c r="W26" s="113" t="e">
        <f>VLOOKUP(I26,Análisis!B:AN,21,0)</f>
        <v>#REF!</v>
      </c>
      <c r="X26" s="112" t="e">
        <f>VLOOKUP(I26,Análisis!B:AN,28,0)</f>
        <v>#REF!</v>
      </c>
      <c r="Y26" s="112" t="e">
        <f>IF(VLOOKUP(I26,Análisis!B:AN,39,0)=0,"Sin cambios",VLOOKUP(I26,Análisis!B:AN,39,0))</f>
        <v>#REF!</v>
      </c>
      <c r="Z26" s="110" t="e">
        <f>VLOOKUP(I26,Análisis!B:AN,29,0)</f>
        <v>#REF!</v>
      </c>
      <c r="AA26" s="109" t="e">
        <f>VLOOKUP(I26,Análisis!B:AN,30,0)</f>
        <v>#REF!</v>
      </c>
      <c r="AB26" s="110" t="e">
        <f>VLOOKUP(I26,Análisis!B:AN,31,0)</f>
        <v>#REF!</v>
      </c>
      <c r="AC26" s="109" t="e">
        <f>VLOOKUP(I26,Análisis!B:AN,32,0)</f>
        <v>#REF!</v>
      </c>
      <c r="AD26" s="113" t="e">
        <f>VLOOKUP(I26,Análisis!B:AN,33,0)</f>
        <v>#REF!</v>
      </c>
      <c r="AE26" s="71" t="str">
        <f t="shared" si="1"/>
        <v>Re</v>
      </c>
      <c r="AF26" s="15" t="s">
        <v>90</v>
      </c>
      <c r="AG26" s="16" t="s">
        <v>134</v>
      </c>
      <c r="AH26" s="114">
        <f>VLOOKUP(AF26,Análisis!$B:$AN,4,0)</f>
        <v>0</v>
      </c>
      <c r="AI26" s="102" t="str">
        <f>IF(VLOOKUP(AF26,Análisis!$B:$AN,15,0)="","Sin cambios",VLOOKUP(AF26,Análisis!$B:$AN,15,0))</f>
        <v>Sin cambios</v>
      </c>
      <c r="AJ26" s="115">
        <f>VLOOKUP(AF26,Análisis!$B:$AN,5,0)</f>
        <v>0</v>
      </c>
      <c r="AK26" s="116">
        <f>VLOOKUP(AF26,Análisis!$B:$AN,6,0)</f>
        <v>0</v>
      </c>
      <c r="AL26" s="115">
        <f>VLOOKUP(AF26,Análisis!$B:$AN,7,0)</f>
        <v>0</v>
      </c>
      <c r="AM26" s="116">
        <f>VLOOKUP(AF26,Análisis!$B:$AN,8,0)</f>
        <v>0</v>
      </c>
      <c r="AN26" s="117">
        <f>VLOOKUP(AF26,Análisis!$B:$AN,9,0)</f>
        <v>0</v>
      </c>
      <c r="AO26" s="114">
        <f>VLOOKUP(AF26,Análisis!$B:$AN,16,0)</f>
        <v>0</v>
      </c>
      <c r="AP26" s="102" t="str">
        <f>IF(VLOOKUP(AF26,Análisis!$B:$AN,27,0)="","Sin cambios",VLOOKUP(AF26,Análisis!$B:$AN,27,0))</f>
        <v>Sin cambios</v>
      </c>
      <c r="AQ26" s="115">
        <f>VLOOKUP(AF26,Análisis!$B:$AN,17,0)</f>
        <v>0</v>
      </c>
      <c r="AR26" s="116">
        <f>VLOOKUP(AF26,Análisis!$B:$AN,18,0)</f>
        <v>0</v>
      </c>
      <c r="AS26" s="115">
        <f>VLOOKUP(AF26,Análisis!$B:$AN,19,0)</f>
        <v>0</v>
      </c>
      <c r="AT26" s="116">
        <f>VLOOKUP(AF26,Análisis!$B:$AN,20,0)</f>
        <v>0</v>
      </c>
      <c r="AU26" s="117">
        <f>VLOOKUP(AF26,Análisis!$B:$AN,21,0)</f>
        <v>0</v>
      </c>
      <c r="AV26" s="114">
        <f>VLOOKUP(AF26,Análisis!$B:$AN,28,0)</f>
        <v>0</v>
      </c>
      <c r="AW26" s="102" t="str">
        <f>IF(VLOOKUP(AF26,Análisis!$B:$AN,39,0)="","Sin cambios",VLOOKUP(AF26,Análisis!$B:$AN,39,0))</f>
        <v>Sin cambios</v>
      </c>
      <c r="AX26" s="115">
        <f>VLOOKUP(AF26,Análisis!$B:$AN,29,0)</f>
        <v>0</v>
      </c>
      <c r="AY26" s="116">
        <f>VLOOKUP(AF26,Análisis!$B:$AN,30,0)</f>
        <v>0</v>
      </c>
      <c r="AZ26" s="115">
        <f>VLOOKUP(AF26,Análisis!$B:$AN,31,0)</f>
        <v>0</v>
      </c>
      <c r="BA26" s="116">
        <f>VLOOKUP(AF26,Análisis!$B:$AN,32,0)</f>
        <v>0</v>
      </c>
      <c r="BB26" s="117">
        <f>VLOOKUP(AF26,Análisis!$B:$AN,33,0)</f>
        <v>0</v>
      </c>
      <c r="BE26" s="28" t="s">
        <v>73</v>
      </c>
      <c r="BF26" s="184" t="s">
        <v>160</v>
      </c>
      <c r="BG26" s="172"/>
      <c r="BH26" s="105">
        <f t="shared" si="21"/>
        <v>0</v>
      </c>
      <c r="BI26" s="29">
        <f t="shared" si="22"/>
        <v>0</v>
      </c>
      <c r="BJ26" s="106">
        <f t="shared" si="23"/>
        <v>0</v>
      </c>
      <c r="BK26" s="25">
        <f t="shared" si="24"/>
        <v>0</v>
      </c>
      <c r="BL26" s="107">
        <f t="shared" si="25"/>
        <v>0</v>
      </c>
      <c r="BM26" s="25">
        <f t="shared" si="26"/>
        <v>0</v>
      </c>
      <c r="BN26" s="105">
        <f t="shared" si="27"/>
        <v>0</v>
      </c>
      <c r="BO26" s="29">
        <f t="shared" si="28"/>
        <v>0</v>
      </c>
      <c r="BP26" s="106">
        <f t="shared" si="29"/>
        <v>0</v>
      </c>
      <c r="BQ26" s="25">
        <f t="shared" si="30"/>
        <v>0</v>
      </c>
      <c r="BR26" s="107">
        <f t="shared" si="31"/>
        <v>0</v>
      </c>
      <c r="BS26" s="25">
        <f t="shared" si="32"/>
        <v>0</v>
      </c>
      <c r="BT26" s="105">
        <f t="shared" si="33"/>
        <v>0</v>
      </c>
      <c r="BU26" s="29">
        <f t="shared" si="34"/>
        <v>0</v>
      </c>
      <c r="BV26" s="106">
        <f t="shared" si="35"/>
        <v>0</v>
      </c>
      <c r="BW26" s="25">
        <f t="shared" si="36"/>
        <v>0</v>
      </c>
      <c r="BX26" s="107">
        <f t="shared" si="37"/>
        <v>0</v>
      </c>
      <c r="BY26" s="25">
        <f t="shared" si="38"/>
        <v>0</v>
      </c>
    </row>
    <row r="27" spans="2:77" ht="15.75" customHeight="1" thickBot="1" x14ac:dyDescent="0.3">
      <c r="B27" s="9">
        <v>322</v>
      </c>
      <c r="C27" s="9" t="s">
        <v>52</v>
      </c>
      <c r="D27" s="14" t="str">
        <f>IF(VLOOKUP(Resumen!C27,Análisis!B:AN,15,0)="","Sin cambios",VLOOKUP(Resumen!C27,Análisis!B:AN,15,0))</f>
        <v>Sin cambios</v>
      </c>
      <c r="E27" s="14" t="str">
        <f>IF(VLOOKUP(Resumen!C27,Análisis!B:AN,27,0)="","Sin cambios",VLOOKUP(Resumen!C27,Análisis!B:AN,27,0))</f>
        <v>Sin cambios</v>
      </c>
      <c r="F27" s="14" t="str">
        <f>IF(VLOOKUP(Resumen!C27,Análisis!B:AN,39,0)="","Sin cambios",VLOOKUP(Resumen!C27,Análisis!B:AN,39,0))</f>
        <v>Sin cambios</v>
      </c>
      <c r="G27" s="14" t="str">
        <f t="shared" si="0"/>
        <v>No</v>
      </c>
      <c r="I27" s="11" t="e">
        <f>#REF!</f>
        <v>#REF!</v>
      </c>
      <c r="J27" s="108" t="e">
        <f>VLOOKUP(I27,Análisis!B:AN,4,0)</f>
        <v>#REF!</v>
      </c>
      <c r="K27" s="109" t="e">
        <f>IF(VLOOKUP(I27,Análisis!B:AN,15,0)=0,"Sin cambios",VLOOKUP(I27,Análisis!B:AN,15,0))</f>
        <v>#REF!</v>
      </c>
      <c r="L27" s="110" t="e">
        <f>VLOOKUP(I27,Análisis!B:AN,5,0)</f>
        <v>#REF!</v>
      </c>
      <c r="M27" s="109" t="e">
        <f>VLOOKUP(I27,Análisis!B:AN,6,0)</f>
        <v>#REF!</v>
      </c>
      <c r="N27" s="110" t="e">
        <f>VLOOKUP(I27,Análisis!B:AN,7,0)</f>
        <v>#REF!</v>
      </c>
      <c r="O27" s="109" t="e">
        <f>VLOOKUP(I27,Análisis!B:AN,8,0)</f>
        <v>#REF!</v>
      </c>
      <c r="P27" s="111" t="e">
        <f>VLOOKUP(I27,Análisis!B:AN,9,0)</f>
        <v>#REF!</v>
      </c>
      <c r="Q27" s="108" t="e">
        <f>VLOOKUP(I27,Análisis!B:AN,16,0)</f>
        <v>#REF!</v>
      </c>
      <c r="R27" s="112" t="e">
        <f>IF(VLOOKUP(I27,Análisis!B:AN,27,0)=0,"Sin cambios",VLOOKUP(I27,Análisis!B:AN,27,0))</f>
        <v>#REF!</v>
      </c>
      <c r="S27" s="110" t="e">
        <f>VLOOKUP(I27,Análisis!B:AN,17,0)</f>
        <v>#REF!</v>
      </c>
      <c r="T27" s="109" t="e">
        <f>VLOOKUP(I27,Análisis!B:AN,18,0)</f>
        <v>#REF!</v>
      </c>
      <c r="U27" s="110" t="e">
        <f>VLOOKUP(I27,Análisis!B:AN,19,0)</f>
        <v>#REF!</v>
      </c>
      <c r="V27" s="109" t="e">
        <f>VLOOKUP(I27,Análisis!B:AN,20,0)</f>
        <v>#REF!</v>
      </c>
      <c r="W27" s="113" t="e">
        <f>VLOOKUP(I27,Análisis!B:AN,21,0)</f>
        <v>#REF!</v>
      </c>
      <c r="X27" s="112" t="e">
        <f>VLOOKUP(I27,Análisis!B:AN,28,0)</f>
        <v>#REF!</v>
      </c>
      <c r="Y27" s="112" t="e">
        <f>IF(VLOOKUP(I27,Análisis!B:AN,39,0)=0,"Sin cambios",VLOOKUP(I27,Análisis!B:AN,39,0))</f>
        <v>#REF!</v>
      </c>
      <c r="Z27" s="110" t="e">
        <f>VLOOKUP(I27,Análisis!B:AN,29,0)</f>
        <v>#REF!</v>
      </c>
      <c r="AA27" s="109" t="e">
        <f>VLOOKUP(I27,Análisis!B:AN,30,0)</f>
        <v>#REF!</v>
      </c>
      <c r="AB27" s="110" t="e">
        <f>VLOOKUP(I27,Análisis!B:AN,31,0)</f>
        <v>#REF!</v>
      </c>
      <c r="AC27" s="109" t="e">
        <f>VLOOKUP(I27,Análisis!B:AN,32,0)</f>
        <v>#REF!</v>
      </c>
      <c r="AD27" s="113" t="e">
        <f>VLOOKUP(I27,Análisis!B:AN,33,0)</f>
        <v>#REF!</v>
      </c>
      <c r="AE27" s="71" t="str">
        <f t="shared" si="1"/>
        <v>Re</v>
      </c>
      <c r="AF27" s="15" t="s">
        <v>92</v>
      </c>
      <c r="AG27" s="16" t="s">
        <v>134</v>
      </c>
      <c r="AH27" s="114">
        <f>VLOOKUP(AF27,Análisis!$B:$AN,4,0)</f>
        <v>0</v>
      </c>
      <c r="AI27" s="102" t="str">
        <f>IF(VLOOKUP(AF27,Análisis!$B:$AN,15,0)="","Sin cambios",VLOOKUP(AF27,Análisis!$B:$AN,15,0))</f>
        <v>Sin cambios</v>
      </c>
      <c r="AJ27" s="115">
        <f>VLOOKUP(AF27,Análisis!$B:$AN,5,0)</f>
        <v>0</v>
      </c>
      <c r="AK27" s="116">
        <f>VLOOKUP(AF27,Análisis!$B:$AN,6,0)</f>
        <v>0</v>
      </c>
      <c r="AL27" s="115">
        <f>VLOOKUP(AF27,Análisis!$B:$AN,7,0)</f>
        <v>0</v>
      </c>
      <c r="AM27" s="116">
        <f>VLOOKUP(AF27,Análisis!$B:$AN,8,0)</f>
        <v>0</v>
      </c>
      <c r="AN27" s="117">
        <f>VLOOKUP(AF27,Análisis!$B:$AN,9,0)</f>
        <v>0</v>
      </c>
      <c r="AO27" s="114">
        <f>VLOOKUP(AF27,Análisis!$B:$AN,16,0)</f>
        <v>0</v>
      </c>
      <c r="AP27" s="102" t="str">
        <f>IF(VLOOKUP(AF27,Análisis!$B:$AN,27,0)="","Sin cambios",VLOOKUP(AF27,Análisis!$B:$AN,27,0))</f>
        <v>Sin cambios</v>
      </c>
      <c r="AQ27" s="115">
        <f>VLOOKUP(AF27,Análisis!$B:$AN,17,0)</f>
        <v>0</v>
      </c>
      <c r="AR27" s="116">
        <f>VLOOKUP(AF27,Análisis!$B:$AN,18,0)</f>
        <v>0</v>
      </c>
      <c r="AS27" s="115">
        <f>VLOOKUP(AF27,Análisis!$B:$AN,19,0)</f>
        <v>0</v>
      </c>
      <c r="AT27" s="116">
        <f>VLOOKUP(AF27,Análisis!$B:$AN,20,0)</f>
        <v>0</v>
      </c>
      <c r="AU27" s="117">
        <f>VLOOKUP(AF27,Análisis!$B:$AN,21,0)</f>
        <v>0</v>
      </c>
      <c r="AV27" s="114">
        <f>VLOOKUP(AF27,Análisis!$B:$AN,28,0)</f>
        <v>0</v>
      </c>
      <c r="AW27" s="102" t="str">
        <f>IF(VLOOKUP(AF27,Análisis!$B:$AN,39,0)="","Sin cambios",VLOOKUP(AF27,Análisis!$B:$AN,39,0))</f>
        <v>Sin cambios</v>
      </c>
      <c r="AX27" s="115">
        <f>VLOOKUP(AF27,Análisis!$B:$AN,29,0)</f>
        <v>0</v>
      </c>
      <c r="AY27" s="116">
        <f>VLOOKUP(AF27,Análisis!$B:$AN,30,0)</f>
        <v>0</v>
      </c>
      <c r="AZ27" s="115">
        <f>VLOOKUP(AF27,Análisis!$B:$AN,31,0)</f>
        <v>0</v>
      </c>
      <c r="BA27" s="116">
        <f>VLOOKUP(AF27,Análisis!$B:$AN,32,0)</f>
        <v>0</v>
      </c>
      <c r="BB27" s="117">
        <f>VLOOKUP(AF27,Análisis!$B:$AN,33,0)</f>
        <v>0</v>
      </c>
      <c r="BE27" s="28" t="s">
        <v>80</v>
      </c>
      <c r="BF27" s="184" t="s">
        <v>161</v>
      </c>
      <c r="BG27" s="172"/>
      <c r="BH27" s="105">
        <f t="shared" si="21"/>
        <v>0</v>
      </c>
      <c r="BI27" s="29">
        <f t="shared" si="22"/>
        <v>0</v>
      </c>
      <c r="BJ27" s="106">
        <f t="shared" si="23"/>
        <v>0</v>
      </c>
      <c r="BK27" s="25">
        <f t="shared" si="24"/>
        <v>0</v>
      </c>
      <c r="BL27" s="107">
        <f t="shared" si="25"/>
        <v>0</v>
      </c>
      <c r="BM27" s="25">
        <f t="shared" si="26"/>
        <v>0</v>
      </c>
      <c r="BN27" s="105">
        <f t="shared" si="27"/>
        <v>0</v>
      </c>
      <c r="BO27" s="29">
        <f t="shared" si="28"/>
        <v>0</v>
      </c>
      <c r="BP27" s="106">
        <f t="shared" si="29"/>
        <v>0</v>
      </c>
      <c r="BQ27" s="25">
        <f t="shared" si="30"/>
        <v>0</v>
      </c>
      <c r="BR27" s="107">
        <f t="shared" si="31"/>
        <v>0</v>
      </c>
      <c r="BS27" s="25">
        <f t="shared" si="32"/>
        <v>0</v>
      </c>
      <c r="BT27" s="105">
        <f t="shared" si="33"/>
        <v>0</v>
      </c>
      <c r="BU27" s="29">
        <f t="shared" si="34"/>
        <v>0</v>
      </c>
      <c r="BV27" s="106">
        <f t="shared" si="35"/>
        <v>0</v>
      </c>
      <c r="BW27" s="25">
        <f t="shared" si="36"/>
        <v>0</v>
      </c>
      <c r="BX27" s="107">
        <f t="shared" si="37"/>
        <v>0</v>
      </c>
      <c r="BY27" s="25">
        <f t="shared" si="38"/>
        <v>0</v>
      </c>
    </row>
    <row r="28" spans="2:77" ht="15.75" customHeight="1" thickBot="1" x14ac:dyDescent="0.3">
      <c r="B28" s="9">
        <v>328</v>
      </c>
      <c r="C28" s="9" t="s">
        <v>53</v>
      </c>
      <c r="D28" s="14" t="str">
        <f>IF(VLOOKUP(Resumen!C28,Análisis!B:AN,15,0)="","Sin cambios",VLOOKUP(Resumen!C28,Análisis!B:AN,15,0))</f>
        <v>Sin cambios</v>
      </c>
      <c r="E28" s="14" t="str">
        <f>IF(VLOOKUP(Resumen!C28,Análisis!B:AN,27,0)="","Sin cambios",VLOOKUP(Resumen!C28,Análisis!B:AN,27,0))</f>
        <v>Sin cambios</v>
      </c>
      <c r="F28" s="14" t="str">
        <f>IF(VLOOKUP(Resumen!C28,Análisis!B:AN,39,0)="","Sin cambios",VLOOKUP(Resumen!C28,Análisis!B:AN,39,0))</f>
        <v>Sin cambios</v>
      </c>
      <c r="G28" s="14" t="str">
        <f t="shared" si="0"/>
        <v>No</v>
      </c>
      <c r="I28" s="11" t="e">
        <f>#REF!</f>
        <v>#REF!</v>
      </c>
      <c r="J28" s="108" t="e">
        <f>VLOOKUP(I28,Análisis!B:AN,4,0)</f>
        <v>#REF!</v>
      </c>
      <c r="K28" s="109" t="e">
        <f>IF(VLOOKUP(I28,Análisis!B:AN,15,0)=0,"Sin cambios",VLOOKUP(I28,Análisis!B:AN,15,0))</f>
        <v>#REF!</v>
      </c>
      <c r="L28" s="110" t="e">
        <f>VLOOKUP(I28,Análisis!B:AN,5,0)</f>
        <v>#REF!</v>
      </c>
      <c r="M28" s="109" t="e">
        <f>VLOOKUP(I28,Análisis!B:AN,6,0)</f>
        <v>#REF!</v>
      </c>
      <c r="N28" s="110" t="e">
        <f>VLOOKUP(I28,Análisis!B:AN,7,0)</f>
        <v>#REF!</v>
      </c>
      <c r="O28" s="109" t="e">
        <f>VLOOKUP(I28,Análisis!B:AN,8,0)</f>
        <v>#REF!</v>
      </c>
      <c r="P28" s="111" t="e">
        <f>VLOOKUP(I28,Análisis!B:AN,9,0)</f>
        <v>#REF!</v>
      </c>
      <c r="Q28" s="108" t="e">
        <f>VLOOKUP(I28,Análisis!B:AN,16,0)</f>
        <v>#REF!</v>
      </c>
      <c r="R28" s="112" t="e">
        <f>IF(VLOOKUP(I28,Análisis!B:AN,27,0)=0,"Sin cambios",VLOOKUP(I28,Análisis!B:AN,27,0))</f>
        <v>#REF!</v>
      </c>
      <c r="S28" s="110" t="e">
        <f>VLOOKUP(I28,Análisis!B:AN,17,0)</f>
        <v>#REF!</v>
      </c>
      <c r="T28" s="109" t="e">
        <f>VLOOKUP(I28,Análisis!B:AN,18,0)</f>
        <v>#REF!</v>
      </c>
      <c r="U28" s="110" t="e">
        <f>VLOOKUP(I28,Análisis!B:AN,19,0)</f>
        <v>#REF!</v>
      </c>
      <c r="V28" s="109" t="e">
        <f>VLOOKUP(I28,Análisis!B:AN,20,0)</f>
        <v>#REF!</v>
      </c>
      <c r="W28" s="113" t="e">
        <f>VLOOKUP(I28,Análisis!B:AN,21,0)</f>
        <v>#REF!</v>
      </c>
      <c r="X28" s="112" t="e">
        <f>VLOOKUP(I28,Análisis!B:AN,28,0)</f>
        <v>#REF!</v>
      </c>
      <c r="Y28" s="112" t="e">
        <f>IF(VLOOKUP(I28,Análisis!B:AN,39,0)=0,"Sin cambios",VLOOKUP(I28,Análisis!B:AN,39,0))</f>
        <v>#REF!</v>
      </c>
      <c r="Z28" s="110" t="e">
        <f>VLOOKUP(I28,Análisis!B:AN,29,0)</f>
        <v>#REF!</v>
      </c>
      <c r="AA28" s="109" t="e">
        <f>VLOOKUP(I28,Análisis!B:AN,30,0)</f>
        <v>#REF!</v>
      </c>
      <c r="AB28" s="110" t="e">
        <f>VLOOKUP(I28,Análisis!B:AN,31,0)</f>
        <v>#REF!</v>
      </c>
      <c r="AC28" s="109" t="e">
        <f>VLOOKUP(I28,Análisis!B:AN,32,0)</f>
        <v>#REF!</v>
      </c>
      <c r="AD28" s="113" t="e">
        <f>VLOOKUP(I28,Análisis!B:AN,33,0)</f>
        <v>#REF!</v>
      </c>
      <c r="AE28" s="71" t="str">
        <f t="shared" si="1"/>
        <v>Re</v>
      </c>
      <c r="AF28" s="15" t="s">
        <v>75</v>
      </c>
      <c r="AG28" s="16" t="s">
        <v>134</v>
      </c>
      <c r="AH28" s="114">
        <f>VLOOKUP(AF28,Análisis!$B:$AN,4,0)</f>
        <v>0</v>
      </c>
      <c r="AI28" s="102" t="str">
        <f>IF(VLOOKUP(AF28,Análisis!$B:$AN,15,0)="","Sin cambios",VLOOKUP(AF28,Análisis!$B:$AN,15,0))</f>
        <v>Sin cambios</v>
      </c>
      <c r="AJ28" s="115">
        <f>VLOOKUP(AF28,Análisis!$B:$AN,5,0)</f>
        <v>0</v>
      </c>
      <c r="AK28" s="116">
        <f>VLOOKUP(AF28,Análisis!$B:$AN,6,0)</f>
        <v>0</v>
      </c>
      <c r="AL28" s="115">
        <f>VLOOKUP(AF28,Análisis!$B:$AN,7,0)</f>
        <v>0</v>
      </c>
      <c r="AM28" s="116">
        <f>VLOOKUP(AF28,Análisis!$B:$AN,8,0)</f>
        <v>0</v>
      </c>
      <c r="AN28" s="117">
        <f>VLOOKUP(AF28,Análisis!$B:$AN,9,0)</f>
        <v>0</v>
      </c>
      <c r="AO28" s="114">
        <f>VLOOKUP(AF28,Análisis!$B:$AN,16,0)</f>
        <v>0</v>
      </c>
      <c r="AP28" s="102" t="str">
        <f>IF(VLOOKUP(AF28,Análisis!$B:$AN,27,0)="","Sin cambios",VLOOKUP(AF28,Análisis!$B:$AN,27,0))</f>
        <v>Sin cambios</v>
      </c>
      <c r="AQ28" s="115">
        <f>VLOOKUP(AF28,Análisis!$B:$AN,17,0)</f>
        <v>0</v>
      </c>
      <c r="AR28" s="116">
        <f>VLOOKUP(AF28,Análisis!$B:$AN,18,0)</f>
        <v>0</v>
      </c>
      <c r="AS28" s="115">
        <f>VLOOKUP(AF28,Análisis!$B:$AN,19,0)</f>
        <v>0</v>
      </c>
      <c r="AT28" s="116">
        <f>VLOOKUP(AF28,Análisis!$B:$AN,20,0)</f>
        <v>0</v>
      </c>
      <c r="AU28" s="117">
        <f>VLOOKUP(AF28,Análisis!$B:$AN,21,0)</f>
        <v>0</v>
      </c>
      <c r="AV28" s="114">
        <f>VLOOKUP(AF28,Análisis!$B:$AN,28,0)</f>
        <v>0</v>
      </c>
      <c r="AW28" s="102" t="str">
        <f>IF(VLOOKUP(AF28,Análisis!$B:$AN,39,0)="","Sin cambios",VLOOKUP(AF28,Análisis!$B:$AN,39,0))</f>
        <v>Sin cambios</v>
      </c>
      <c r="AX28" s="115">
        <f>VLOOKUP(AF28,Análisis!$B:$AN,29,0)</f>
        <v>0</v>
      </c>
      <c r="AY28" s="116">
        <f>VLOOKUP(AF28,Análisis!$B:$AN,30,0)</f>
        <v>0</v>
      </c>
      <c r="AZ28" s="115">
        <f>VLOOKUP(AF28,Análisis!$B:$AN,31,0)</f>
        <v>0</v>
      </c>
      <c r="BA28" s="116">
        <f>VLOOKUP(AF28,Análisis!$B:$AN,32,0)</f>
        <v>0</v>
      </c>
      <c r="BB28" s="117">
        <f>VLOOKUP(AF28,Análisis!$B:$AN,33,0)</f>
        <v>0</v>
      </c>
      <c r="BE28" s="28" t="s">
        <v>77</v>
      </c>
      <c r="BF28" s="184" t="s">
        <v>162</v>
      </c>
      <c r="BG28" s="172"/>
      <c r="BH28" s="105">
        <f t="shared" si="21"/>
        <v>0</v>
      </c>
      <c r="BI28" s="29">
        <f t="shared" si="22"/>
        <v>0</v>
      </c>
      <c r="BJ28" s="106">
        <f t="shared" si="23"/>
        <v>0</v>
      </c>
      <c r="BK28" s="25">
        <f t="shared" si="24"/>
        <v>0</v>
      </c>
      <c r="BL28" s="107">
        <f t="shared" si="25"/>
        <v>0</v>
      </c>
      <c r="BM28" s="25">
        <f t="shared" si="26"/>
        <v>0</v>
      </c>
      <c r="BN28" s="105">
        <f t="shared" si="27"/>
        <v>0</v>
      </c>
      <c r="BO28" s="29">
        <f t="shared" si="28"/>
        <v>0</v>
      </c>
      <c r="BP28" s="106">
        <f t="shared" si="29"/>
        <v>0</v>
      </c>
      <c r="BQ28" s="25">
        <f t="shared" si="30"/>
        <v>0</v>
      </c>
      <c r="BR28" s="107">
        <f t="shared" si="31"/>
        <v>0</v>
      </c>
      <c r="BS28" s="25">
        <f t="shared" si="32"/>
        <v>0</v>
      </c>
      <c r="BT28" s="105">
        <f t="shared" si="33"/>
        <v>0</v>
      </c>
      <c r="BU28" s="29">
        <f t="shared" si="34"/>
        <v>0</v>
      </c>
      <c r="BV28" s="106">
        <f t="shared" si="35"/>
        <v>0</v>
      </c>
      <c r="BW28" s="25">
        <f t="shared" si="36"/>
        <v>0</v>
      </c>
      <c r="BX28" s="107">
        <f t="shared" si="37"/>
        <v>0</v>
      </c>
      <c r="BY28" s="25">
        <f t="shared" si="38"/>
        <v>0</v>
      </c>
    </row>
    <row r="29" spans="2:77" ht="15.75" customHeight="1" thickBot="1" x14ac:dyDescent="0.3">
      <c r="B29" s="9">
        <v>347</v>
      </c>
      <c r="C29" s="9" t="s">
        <v>54</v>
      </c>
      <c r="D29" s="14" t="str">
        <f>IF(VLOOKUP(Resumen!C29,Análisis!B:AN,15,0)="","Sin cambios",VLOOKUP(Resumen!C29,Análisis!B:AN,15,0))</f>
        <v>Sin cambios</v>
      </c>
      <c r="E29" s="14" t="str">
        <f>IF(VLOOKUP(Resumen!C29,Análisis!B:AN,27,0)="","Sin cambios",VLOOKUP(Resumen!C29,Análisis!B:AN,27,0))</f>
        <v>Sin cambios</v>
      </c>
      <c r="F29" s="14" t="str">
        <f>IF(VLOOKUP(Resumen!C29,Análisis!B:AN,39,0)="","Sin cambios",VLOOKUP(Resumen!C29,Análisis!B:AN,39,0))</f>
        <v>Sin cambios</v>
      </c>
      <c r="G29" s="14" t="str">
        <f t="shared" si="0"/>
        <v>No</v>
      </c>
      <c r="I29" s="11" t="e">
        <f>#REF!</f>
        <v>#REF!</v>
      </c>
      <c r="J29" s="108" t="e">
        <f>VLOOKUP(I29,Análisis!B:AN,4,0)</f>
        <v>#REF!</v>
      </c>
      <c r="K29" s="109" t="e">
        <f>IF(VLOOKUP(I29,Análisis!B:AN,15,0)=0,"Sin cambios",VLOOKUP(I29,Análisis!B:AN,15,0))</f>
        <v>#REF!</v>
      </c>
      <c r="L29" s="110" t="e">
        <f>VLOOKUP(I29,Análisis!B:AN,5,0)</f>
        <v>#REF!</v>
      </c>
      <c r="M29" s="109" t="e">
        <f>VLOOKUP(I29,Análisis!B:AN,6,0)</f>
        <v>#REF!</v>
      </c>
      <c r="N29" s="110" t="e">
        <f>VLOOKUP(I29,Análisis!B:AN,7,0)</f>
        <v>#REF!</v>
      </c>
      <c r="O29" s="109" t="e">
        <f>VLOOKUP(I29,Análisis!B:AN,8,0)</f>
        <v>#REF!</v>
      </c>
      <c r="P29" s="111" t="e">
        <f>VLOOKUP(I29,Análisis!B:AN,9,0)</f>
        <v>#REF!</v>
      </c>
      <c r="Q29" s="108" t="e">
        <f>VLOOKUP(I29,Análisis!B:AN,16,0)</f>
        <v>#REF!</v>
      </c>
      <c r="R29" s="112" t="e">
        <f>IF(VLOOKUP(I29,Análisis!B:AN,27,0)=0,"Sin cambios",VLOOKUP(I29,Análisis!B:AN,27,0))</f>
        <v>#REF!</v>
      </c>
      <c r="S29" s="110" t="e">
        <f>VLOOKUP(I29,Análisis!B:AN,17,0)</f>
        <v>#REF!</v>
      </c>
      <c r="T29" s="109" t="e">
        <f>VLOOKUP(I29,Análisis!B:AN,18,0)</f>
        <v>#REF!</v>
      </c>
      <c r="U29" s="110" t="e">
        <f>VLOOKUP(I29,Análisis!B:AN,19,0)</f>
        <v>#REF!</v>
      </c>
      <c r="V29" s="109" t="e">
        <f>VLOOKUP(I29,Análisis!B:AN,20,0)</f>
        <v>#REF!</v>
      </c>
      <c r="W29" s="113" t="e">
        <f>VLOOKUP(I29,Análisis!B:AN,21,0)</f>
        <v>#REF!</v>
      </c>
      <c r="X29" s="112" t="e">
        <f>VLOOKUP(I29,Análisis!B:AN,28,0)</f>
        <v>#REF!</v>
      </c>
      <c r="Y29" s="112" t="e">
        <f>IF(VLOOKUP(I29,Análisis!B:AN,39,0)=0,"Sin cambios",VLOOKUP(I29,Análisis!B:AN,39,0))</f>
        <v>#REF!</v>
      </c>
      <c r="Z29" s="110" t="e">
        <f>VLOOKUP(I29,Análisis!B:AN,29,0)</f>
        <v>#REF!</v>
      </c>
      <c r="AA29" s="109" t="e">
        <f>VLOOKUP(I29,Análisis!B:AN,30,0)</f>
        <v>#REF!</v>
      </c>
      <c r="AB29" s="110" t="e">
        <f>VLOOKUP(I29,Análisis!B:AN,31,0)</f>
        <v>#REF!</v>
      </c>
      <c r="AC29" s="109" t="e">
        <f>VLOOKUP(I29,Análisis!B:AN,32,0)</f>
        <v>#REF!</v>
      </c>
      <c r="AD29" s="113" t="e">
        <f>VLOOKUP(I29,Análisis!B:AN,33,0)</f>
        <v>#REF!</v>
      </c>
      <c r="AE29" s="71" t="str">
        <f t="shared" si="1"/>
        <v>Re</v>
      </c>
      <c r="AF29" s="15" t="s">
        <v>94</v>
      </c>
      <c r="AG29" s="16" t="s">
        <v>134</v>
      </c>
      <c r="AH29" s="114">
        <f>VLOOKUP(AF29,Análisis!$B:$AN,4,0)</f>
        <v>0</v>
      </c>
      <c r="AI29" s="102" t="str">
        <f>IF(VLOOKUP(AF29,Análisis!$B:$AN,15,0)="","Sin cambios",VLOOKUP(AF29,Análisis!$B:$AN,15,0))</f>
        <v>Sin cambios</v>
      </c>
      <c r="AJ29" s="115">
        <f>VLOOKUP(AF29,Análisis!$B:$AN,5,0)</f>
        <v>0</v>
      </c>
      <c r="AK29" s="116">
        <f>VLOOKUP(AF29,Análisis!$B:$AN,6,0)</f>
        <v>0</v>
      </c>
      <c r="AL29" s="115">
        <f>VLOOKUP(AF29,Análisis!$B:$AN,7,0)</f>
        <v>0</v>
      </c>
      <c r="AM29" s="116">
        <f>VLOOKUP(AF29,Análisis!$B:$AN,8,0)</f>
        <v>0</v>
      </c>
      <c r="AN29" s="117">
        <f>VLOOKUP(AF29,Análisis!$B:$AN,9,0)</f>
        <v>0</v>
      </c>
      <c r="AO29" s="114">
        <f>VLOOKUP(AF29,Análisis!$B:$AN,16,0)</f>
        <v>0</v>
      </c>
      <c r="AP29" s="102" t="str">
        <f>IF(VLOOKUP(AF29,Análisis!$B:$AN,27,0)="","Sin cambios",VLOOKUP(AF29,Análisis!$B:$AN,27,0))</f>
        <v>Sin cambios</v>
      </c>
      <c r="AQ29" s="115">
        <f>VLOOKUP(AF29,Análisis!$B:$AN,17,0)</f>
        <v>0</v>
      </c>
      <c r="AR29" s="116">
        <f>VLOOKUP(AF29,Análisis!$B:$AN,18,0)</f>
        <v>0</v>
      </c>
      <c r="AS29" s="115">
        <f>VLOOKUP(AF29,Análisis!$B:$AN,19,0)</f>
        <v>0</v>
      </c>
      <c r="AT29" s="116">
        <f>VLOOKUP(AF29,Análisis!$B:$AN,20,0)</f>
        <v>0</v>
      </c>
      <c r="AU29" s="117">
        <f>VLOOKUP(AF29,Análisis!$B:$AN,21,0)</f>
        <v>0</v>
      </c>
      <c r="AV29" s="114">
        <f>VLOOKUP(AF29,Análisis!$B:$AN,28,0)</f>
        <v>0</v>
      </c>
      <c r="AW29" s="102" t="str">
        <f>IF(VLOOKUP(AF29,Análisis!$B:$AN,39,0)="","Sin cambios",VLOOKUP(AF29,Análisis!$B:$AN,39,0))</f>
        <v>Sin cambios</v>
      </c>
      <c r="AX29" s="115">
        <f>VLOOKUP(AF29,Análisis!$B:$AN,29,0)</f>
        <v>0</v>
      </c>
      <c r="AY29" s="116">
        <f>VLOOKUP(AF29,Análisis!$B:$AN,30,0)</f>
        <v>0</v>
      </c>
      <c r="AZ29" s="115">
        <f>VLOOKUP(AF29,Análisis!$B:$AN,31,0)</f>
        <v>0</v>
      </c>
      <c r="BA29" s="116">
        <f>VLOOKUP(AF29,Análisis!$B:$AN,32,0)</f>
        <v>0</v>
      </c>
      <c r="BB29" s="117">
        <f>VLOOKUP(AF29,Análisis!$B:$AN,33,0)</f>
        <v>0</v>
      </c>
      <c r="BE29" s="28" t="s">
        <v>82</v>
      </c>
      <c r="BF29" s="187" t="s">
        <v>163</v>
      </c>
      <c r="BG29" s="172"/>
      <c r="BH29" s="105">
        <f t="shared" si="21"/>
        <v>0</v>
      </c>
      <c r="BI29" s="29">
        <f t="shared" si="22"/>
        <v>0</v>
      </c>
      <c r="BJ29" s="106">
        <f t="shared" si="23"/>
        <v>0</v>
      </c>
      <c r="BK29" s="25">
        <f t="shared" si="24"/>
        <v>0</v>
      </c>
      <c r="BL29" s="107">
        <f t="shared" si="25"/>
        <v>0</v>
      </c>
      <c r="BM29" s="25">
        <f t="shared" si="26"/>
        <v>0</v>
      </c>
      <c r="BN29" s="105">
        <f t="shared" si="27"/>
        <v>0</v>
      </c>
      <c r="BO29" s="29">
        <f t="shared" si="28"/>
        <v>0</v>
      </c>
      <c r="BP29" s="106">
        <f t="shared" si="29"/>
        <v>0</v>
      </c>
      <c r="BQ29" s="25">
        <f t="shared" si="30"/>
        <v>0</v>
      </c>
      <c r="BR29" s="107">
        <f t="shared" si="31"/>
        <v>0</v>
      </c>
      <c r="BS29" s="25">
        <f t="shared" si="32"/>
        <v>0</v>
      </c>
      <c r="BT29" s="105">
        <f t="shared" si="33"/>
        <v>0</v>
      </c>
      <c r="BU29" s="29">
        <f t="shared" si="34"/>
        <v>0</v>
      </c>
      <c r="BV29" s="106">
        <f t="shared" si="35"/>
        <v>0</v>
      </c>
      <c r="BW29" s="25">
        <f t="shared" si="36"/>
        <v>0</v>
      </c>
      <c r="BX29" s="107">
        <f t="shared" si="37"/>
        <v>0</v>
      </c>
      <c r="BY29" s="25">
        <f t="shared" si="38"/>
        <v>0</v>
      </c>
    </row>
    <row r="30" spans="2:77" ht="15.75" customHeight="1" thickBot="1" x14ac:dyDescent="0.3">
      <c r="B30" s="9">
        <v>316</v>
      </c>
      <c r="C30" s="9" t="s">
        <v>55</v>
      </c>
      <c r="D30" s="14" t="str">
        <f>IF(VLOOKUP(Resumen!C30,Análisis!B:AN,15,0)="","Sin cambios",VLOOKUP(Resumen!C30,Análisis!B:AN,15,0))</f>
        <v>Sin cambios</v>
      </c>
      <c r="E30" s="14" t="str">
        <f>IF(VLOOKUP(Resumen!C30,Análisis!B:AN,27,0)="","Sin cambios",VLOOKUP(Resumen!C30,Análisis!B:AN,27,0))</f>
        <v>Sin cambios</v>
      </c>
      <c r="F30" s="14" t="str">
        <f>IF(VLOOKUP(Resumen!C30,Análisis!B:AN,39,0)="","Sin cambios",VLOOKUP(Resumen!C30,Análisis!B:AN,39,0))</f>
        <v>Sin cambios</v>
      </c>
      <c r="G30" s="14" t="str">
        <f t="shared" si="0"/>
        <v>No</v>
      </c>
      <c r="I30" s="11" t="e">
        <f>#REF!</f>
        <v>#REF!</v>
      </c>
      <c r="J30" s="108" t="e">
        <f>VLOOKUP(I30,Análisis!B:AN,4,0)</f>
        <v>#REF!</v>
      </c>
      <c r="K30" s="109" t="e">
        <f>IF(VLOOKUP(I30,Análisis!B:AN,15,0)=0,"Sin cambios",VLOOKUP(I30,Análisis!B:AN,15,0))</f>
        <v>#REF!</v>
      </c>
      <c r="L30" s="110" t="e">
        <f>VLOOKUP(I30,Análisis!B:AN,5,0)</f>
        <v>#REF!</v>
      </c>
      <c r="M30" s="109" t="e">
        <f>VLOOKUP(I30,Análisis!B:AN,6,0)</f>
        <v>#REF!</v>
      </c>
      <c r="N30" s="110" t="e">
        <f>VLOOKUP(I30,Análisis!B:AN,7,0)</f>
        <v>#REF!</v>
      </c>
      <c r="O30" s="109" t="e">
        <f>VLOOKUP(I30,Análisis!B:AN,8,0)</f>
        <v>#REF!</v>
      </c>
      <c r="P30" s="111" t="e">
        <f>VLOOKUP(I30,Análisis!B:AN,9,0)</f>
        <v>#REF!</v>
      </c>
      <c r="Q30" s="108" t="e">
        <f>VLOOKUP(I30,Análisis!B:AN,16,0)</f>
        <v>#REF!</v>
      </c>
      <c r="R30" s="112" t="e">
        <f>IF(VLOOKUP(I30,Análisis!B:AN,27,0)=0,"Sin cambios",VLOOKUP(I30,Análisis!B:AN,27,0))</f>
        <v>#REF!</v>
      </c>
      <c r="S30" s="110" t="e">
        <f>VLOOKUP(I30,Análisis!B:AN,17,0)</f>
        <v>#REF!</v>
      </c>
      <c r="T30" s="109" t="e">
        <f>VLOOKUP(I30,Análisis!B:AN,18,0)</f>
        <v>#REF!</v>
      </c>
      <c r="U30" s="110" t="e">
        <f>VLOOKUP(I30,Análisis!B:AN,19,0)</f>
        <v>#REF!</v>
      </c>
      <c r="V30" s="109" t="e">
        <f>VLOOKUP(I30,Análisis!B:AN,20,0)</f>
        <v>#REF!</v>
      </c>
      <c r="W30" s="113" t="e">
        <f>VLOOKUP(I30,Análisis!B:AN,21,0)</f>
        <v>#REF!</v>
      </c>
      <c r="X30" s="112" t="e">
        <f>VLOOKUP(I30,Análisis!B:AN,28,0)</f>
        <v>#REF!</v>
      </c>
      <c r="Y30" s="112" t="e">
        <f>IF(VLOOKUP(I30,Análisis!B:AN,39,0)=0,"Sin cambios",VLOOKUP(I30,Análisis!B:AN,39,0))</f>
        <v>#REF!</v>
      </c>
      <c r="Z30" s="110" t="e">
        <f>VLOOKUP(I30,Análisis!B:AN,29,0)</f>
        <v>#REF!</v>
      </c>
      <c r="AA30" s="109" t="e">
        <f>VLOOKUP(I30,Análisis!B:AN,30,0)</f>
        <v>#REF!</v>
      </c>
      <c r="AB30" s="110" t="e">
        <f>VLOOKUP(I30,Análisis!B:AN,31,0)</f>
        <v>#REF!</v>
      </c>
      <c r="AC30" s="109" t="e">
        <f>VLOOKUP(I30,Análisis!B:AN,32,0)</f>
        <v>#REF!</v>
      </c>
      <c r="AD30" s="113" t="e">
        <f>VLOOKUP(I30,Análisis!B:AN,33,0)</f>
        <v>#REF!</v>
      </c>
      <c r="AE30" s="71" t="str">
        <f t="shared" si="1"/>
        <v>Re</v>
      </c>
      <c r="AF30" s="15" t="s">
        <v>88</v>
      </c>
      <c r="AG30" s="16" t="s">
        <v>134</v>
      </c>
      <c r="AH30" s="114">
        <f>VLOOKUP(AF30,Análisis!$B:$AN,4,0)</f>
        <v>0</v>
      </c>
      <c r="AI30" s="102" t="str">
        <f>IF(VLOOKUP(AF30,Análisis!$B:$AN,15,0)="","Sin cambios",VLOOKUP(AF30,Análisis!$B:$AN,15,0))</f>
        <v>Sin cambios</v>
      </c>
      <c r="AJ30" s="115">
        <f>VLOOKUP(AF30,Análisis!$B:$AN,5,0)</f>
        <v>0</v>
      </c>
      <c r="AK30" s="116">
        <f>VLOOKUP(AF30,Análisis!$B:$AN,6,0)</f>
        <v>0</v>
      </c>
      <c r="AL30" s="115">
        <f>VLOOKUP(AF30,Análisis!$B:$AN,7,0)</f>
        <v>0</v>
      </c>
      <c r="AM30" s="116">
        <f>VLOOKUP(AF30,Análisis!$B:$AN,8,0)</f>
        <v>0</v>
      </c>
      <c r="AN30" s="117">
        <f>VLOOKUP(AF30,Análisis!$B:$AN,9,0)</f>
        <v>0</v>
      </c>
      <c r="AO30" s="114">
        <f>VLOOKUP(AF30,Análisis!$B:$AN,16,0)</f>
        <v>0</v>
      </c>
      <c r="AP30" s="102" t="str">
        <f>IF(VLOOKUP(AF30,Análisis!$B:$AN,27,0)="","Sin cambios",VLOOKUP(AF30,Análisis!$B:$AN,27,0))</f>
        <v>Sin cambios</v>
      </c>
      <c r="AQ30" s="115">
        <f>VLOOKUP(AF30,Análisis!$B:$AN,17,0)</f>
        <v>0</v>
      </c>
      <c r="AR30" s="116">
        <f>VLOOKUP(AF30,Análisis!$B:$AN,18,0)</f>
        <v>0</v>
      </c>
      <c r="AS30" s="115">
        <f>VLOOKUP(AF30,Análisis!$B:$AN,19,0)</f>
        <v>0</v>
      </c>
      <c r="AT30" s="116">
        <f>VLOOKUP(AF30,Análisis!$B:$AN,20,0)</f>
        <v>0</v>
      </c>
      <c r="AU30" s="117">
        <f>VLOOKUP(AF30,Análisis!$B:$AN,21,0)</f>
        <v>0</v>
      </c>
      <c r="AV30" s="114">
        <f>VLOOKUP(AF30,Análisis!$B:$AN,28,0)</f>
        <v>0</v>
      </c>
      <c r="AW30" s="102" t="str">
        <f>IF(VLOOKUP(AF30,Análisis!$B:$AN,39,0)="","Sin cambios",VLOOKUP(AF30,Análisis!$B:$AN,39,0))</f>
        <v>Sin cambios</v>
      </c>
      <c r="AX30" s="115">
        <f>VLOOKUP(AF30,Análisis!$B:$AN,29,0)</f>
        <v>0</v>
      </c>
      <c r="AY30" s="116">
        <f>VLOOKUP(AF30,Análisis!$B:$AN,30,0)</f>
        <v>0</v>
      </c>
      <c r="AZ30" s="115">
        <f>VLOOKUP(AF30,Análisis!$B:$AN,31,0)</f>
        <v>0</v>
      </c>
      <c r="BA30" s="116">
        <f>VLOOKUP(AF30,Análisis!$B:$AN,32,0)</f>
        <v>0</v>
      </c>
      <c r="BB30" s="117">
        <f>VLOOKUP(AF30,Análisis!$B:$AN,33,0)</f>
        <v>0</v>
      </c>
      <c r="BE30" s="26"/>
      <c r="BF30" s="186" t="s">
        <v>164</v>
      </c>
      <c r="BG30" s="172"/>
      <c r="BH30" s="134">
        <f t="shared" ref="BH30:BY30" si="39">AVERAGE(BH20:BH29)</f>
        <v>0</v>
      </c>
      <c r="BI30" s="135">
        <f t="shared" si="39"/>
        <v>0</v>
      </c>
      <c r="BJ30" s="134">
        <f t="shared" si="39"/>
        <v>0</v>
      </c>
      <c r="BK30" s="136">
        <f t="shared" si="39"/>
        <v>0</v>
      </c>
      <c r="BL30" s="137">
        <f t="shared" si="39"/>
        <v>0</v>
      </c>
      <c r="BM30" s="136">
        <f t="shared" si="39"/>
        <v>0</v>
      </c>
      <c r="BN30" s="134">
        <f t="shared" si="39"/>
        <v>0</v>
      </c>
      <c r="BO30" s="135">
        <f t="shared" si="39"/>
        <v>0</v>
      </c>
      <c r="BP30" s="134">
        <f t="shared" si="39"/>
        <v>0</v>
      </c>
      <c r="BQ30" s="136">
        <f t="shared" si="39"/>
        <v>0</v>
      </c>
      <c r="BR30" s="137">
        <f t="shared" si="39"/>
        <v>0</v>
      </c>
      <c r="BS30" s="136">
        <f t="shared" si="39"/>
        <v>0</v>
      </c>
      <c r="BT30" s="134">
        <f t="shared" si="39"/>
        <v>0</v>
      </c>
      <c r="BU30" s="135">
        <f t="shared" si="39"/>
        <v>0</v>
      </c>
      <c r="BV30" s="134">
        <f t="shared" si="39"/>
        <v>0</v>
      </c>
      <c r="BW30" s="136">
        <f t="shared" si="39"/>
        <v>0</v>
      </c>
      <c r="BX30" s="137">
        <f t="shared" si="39"/>
        <v>0</v>
      </c>
      <c r="BY30" s="136">
        <f t="shared" si="39"/>
        <v>0</v>
      </c>
    </row>
    <row r="31" spans="2:77" ht="15.75" customHeight="1" thickBot="1" x14ac:dyDescent="0.3">
      <c r="B31" s="9">
        <v>320</v>
      </c>
      <c r="C31" s="9" t="s">
        <v>56</v>
      </c>
      <c r="D31" s="14" t="str">
        <f>IF(VLOOKUP(Resumen!C31,Análisis!B:AN,15,0)="","Sin cambios",VLOOKUP(Resumen!C31,Análisis!B:AN,15,0))</f>
        <v>Sin cambios</v>
      </c>
      <c r="E31" s="14" t="str">
        <f>IF(VLOOKUP(Resumen!C31,Análisis!B:AN,27,0)="","Sin cambios",VLOOKUP(Resumen!C31,Análisis!B:AN,27,0))</f>
        <v>Sin cambios</v>
      </c>
      <c r="F31" s="14" t="str">
        <f>IF(VLOOKUP(Resumen!C31,Análisis!B:AN,39,0)="","Sin cambios",VLOOKUP(Resumen!C31,Análisis!B:AN,39,0))</f>
        <v>Sin cambios</v>
      </c>
      <c r="G31" s="14" t="str">
        <f t="shared" si="0"/>
        <v>No</v>
      </c>
      <c r="I31" s="11" t="e">
        <f>#REF!</f>
        <v>#REF!</v>
      </c>
      <c r="J31" s="108" t="e">
        <f>VLOOKUP(I31,Análisis!B:AN,4,0)</f>
        <v>#REF!</v>
      </c>
      <c r="K31" s="109" t="e">
        <f>IF(VLOOKUP(I31,Análisis!B:AN,15,0)=0,"Sin cambios",VLOOKUP(I31,Análisis!B:AN,15,0))</f>
        <v>#REF!</v>
      </c>
      <c r="L31" s="110" t="e">
        <f>VLOOKUP(I31,Análisis!B:AN,5,0)</f>
        <v>#REF!</v>
      </c>
      <c r="M31" s="109" t="e">
        <f>VLOOKUP(I31,Análisis!B:AN,6,0)</f>
        <v>#REF!</v>
      </c>
      <c r="N31" s="110" t="e">
        <f>VLOOKUP(I31,Análisis!B:AN,7,0)</f>
        <v>#REF!</v>
      </c>
      <c r="O31" s="109" t="e">
        <f>VLOOKUP(I31,Análisis!B:AN,8,0)</f>
        <v>#REF!</v>
      </c>
      <c r="P31" s="111" t="e">
        <f>VLOOKUP(I31,Análisis!B:AN,9,0)</f>
        <v>#REF!</v>
      </c>
      <c r="Q31" s="108" t="e">
        <f>VLOOKUP(I31,Análisis!B:AN,16,0)</f>
        <v>#REF!</v>
      </c>
      <c r="R31" s="112" t="e">
        <f>IF(VLOOKUP(I31,Análisis!B:AN,27,0)=0,"Sin cambios",VLOOKUP(I31,Análisis!B:AN,27,0))</f>
        <v>#REF!</v>
      </c>
      <c r="S31" s="110" t="e">
        <f>VLOOKUP(I31,Análisis!B:AN,17,0)</f>
        <v>#REF!</v>
      </c>
      <c r="T31" s="109" t="e">
        <f>VLOOKUP(I31,Análisis!B:AN,18,0)</f>
        <v>#REF!</v>
      </c>
      <c r="U31" s="110" t="e">
        <f>VLOOKUP(I31,Análisis!B:AN,19,0)</f>
        <v>#REF!</v>
      </c>
      <c r="V31" s="109" t="e">
        <f>VLOOKUP(I31,Análisis!B:AN,20,0)</f>
        <v>#REF!</v>
      </c>
      <c r="W31" s="113" t="e">
        <f>VLOOKUP(I31,Análisis!B:AN,21,0)</f>
        <v>#REF!</v>
      </c>
      <c r="X31" s="112" t="e">
        <f>VLOOKUP(I31,Análisis!B:AN,28,0)</f>
        <v>#REF!</v>
      </c>
      <c r="Y31" s="112" t="e">
        <f>IF(VLOOKUP(I31,Análisis!B:AN,39,0)=0,"Sin cambios",VLOOKUP(I31,Análisis!B:AN,39,0))</f>
        <v>#REF!</v>
      </c>
      <c r="Z31" s="110" t="e">
        <f>VLOOKUP(I31,Análisis!B:AN,29,0)</f>
        <v>#REF!</v>
      </c>
      <c r="AA31" s="109" t="e">
        <f>VLOOKUP(I31,Análisis!B:AN,30,0)</f>
        <v>#REF!</v>
      </c>
      <c r="AB31" s="110" t="e">
        <f>VLOOKUP(I31,Análisis!B:AN,31,0)</f>
        <v>#REF!</v>
      </c>
      <c r="AC31" s="109" t="e">
        <f>VLOOKUP(I31,Análisis!B:AN,32,0)</f>
        <v>#REF!</v>
      </c>
      <c r="AD31" s="113" t="e">
        <f>VLOOKUP(I31,Análisis!B:AN,33,0)</f>
        <v>#REF!</v>
      </c>
      <c r="AE31" s="71" t="str">
        <f t="shared" si="1"/>
        <v>Re</v>
      </c>
      <c r="AF31" s="15" t="s">
        <v>76</v>
      </c>
      <c r="AG31" s="16" t="s">
        <v>134</v>
      </c>
      <c r="AH31" s="114">
        <f>VLOOKUP(AF31,Análisis!$B:$AN,4,0)</f>
        <v>0</v>
      </c>
      <c r="AI31" s="102" t="str">
        <f>IF(VLOOKUP(AF31,Análisis!$B:$AN,15,0)="","Sin cambios",VLOOKUP(AF31,Análisis!$B:$AN,15,0))</f>
        <v>Sin cambios</v>
      </c>
      <c r="AJ31" s="115">
        <f>VLOOKUP(AF31,Análisis!$B:$AN,5,0)</f>
        <v>0</v>
      </c>
      <c r="AK31" s="116">
        <f>VLOOKUP(AF31,Análisis!$B:$AN,6,0)</f>
        <v>0</v>
      </c>
      <c r="AL31" s="115">
        <f>VLOOKUP(AF31,Análisis!$B:$AN,7,0)</f>
        <v>0</v>
      </c>
      <c r="AM31" s="116">
        <f>VLOOKUP(AF31,Análisis!$B:$AN,8,0)</f>
        <v>0</v>
      </c>
      <c r="AN31" s="117">
        <f>VLOOKUP(AF31,Análisis!$B:$AN,9,0)</f>
        <v>0</v>
      </c>
      <c r="AO31" s="114">
        <f>VLOOKUP(AF31,Análisis!$B:$AN,16,0)</f>
        <v>0</v>
      </c>
      <c r="AP31" s="102" t="str">
        <f>IF(VLOOKUP(AF31,Análisis!$B:$AN,27,0)="","Sin cambios",VLOOKUP(AF31,Análisis!$B:$AN,27,0))</f>
        <v>Sin cambios</v>
      </c>
      <c r="AQ31" s="115">
        <f>VLOOKUP(AF31,Análisis!$B:$AN,17,0)</f>
        <v>0</v>
      </c>
      <c r="AR31" s="116">
        <f>VLOOKUP(AF31,Análisis!$B:$AN,18,0)</f>
        <v>0</v>
      </c>
      <c r="AS31" s="115">
        <f>VLOOKUP(AF31,Análisis!$B:$AN,19,0)</f>
        <v>0</v>
      </c>
      <c r="AT31" s="116">
        <f>VLOOKUP(AF31,Análisis!$B:$AN,20,0)</f>
        <v>0</v>
      </c>
      <c r="AU31" s="117">
        <f>VLOOKUP(AF31,Análisis!$B:$AN,21,0)</f>
        <v>0</v>
      </c>
      <c r="AV31" s="114">
        <f>VLOOKUP(AF31,Análisis!$B:$AN,28,0)</f>
        <v>0</v>
      </c>
      <c r="AW31" s="102" t="str">
        <f>IF(VLOOKUP(AF31,Análisis!$B:$AN,39,0)="","Sin cambios",VLOOKUP(AF31,Análisis!$B:$AN,39,0))</f>
        <v>Sin cambios</v>
      </c>
      <c r="AX31" s="115">
        <f>VLOOKUP(AF31,Análisis!$B:$AN,29,0)</f>
        <v>0</v>
      </c>
      <c r="AY31" s="116">
        <f>VLOOKUP(AF31,Análisis!$B:$AN,30,0)</f>
        <v>0</v>
      </c>
      <c r="AZ31" s="115">
        <f>VLOOKUP(AF31,Análisis!$B:$AN,31,0)</f>
        <v>0</v>
      </c>
      <c r="BA31" s="116">
        <f>VLOOKUP(AF31,Análisis!$B:$AN,32,0)</f>
        <v>0</v>
      </c>
      <c r="BB31" s="117">
        <f>VLOOKUP(AF31,Análisis!$B:$AN,33,0)</f>
        <v>0</v>
      </c>
      <c r="BE31" s="28" t="s">
        <v>86</v>
      </c>
      <c r="BF31" s="184" t="s">
        <v>165</v>
      </c>
      <c r="BG31" s="172"/>
      <c r="BH31" s="105">
        <f t="shared" ref="BH31:BH36" si="40">IFERROR(VLOOKUP(BE31,$AF:$BB,3,0),0)</f>
        <v>0</v>
      </c>
      <c r="BI31" s="29">
        <f t="shared" ref="BI31:BI36" si="41">IFERROR(VLOOKUP(BE31,$AF:$BB,5,0),0)</f>
        <v>0</v>
      </c>
      <c r="BJ31" s="106">
        <f t="shared" ref="BJ31:BJ36" si="42">IFERROR(VLOOKUP(BE31,$AF:$BB,6,0),0)</f>
        <v>0</v>
      </c>
      <c r="BK31" s="25">
        <f t="shared" ref="BK31:BK36" si="43">IFERROR(VLOOKUP(BE31,$AF:$BB,7,0),0)</f>
        <v>0</v>
      </c>
      <c r="BL31" s="107">
        <f t="shared" ref="BL31:BL36" si="44">IFERROR(VLOOKUP(BE31,$AF:$BB,8,0),0)</f>
        <v>0</v>
      </c>
      <c r="BM31" s="25">
        <f t="shared" ref="BM31:BM36" si="45">IFERROR(VLOOKUP(BE31,$AF:$BB,9,0),0)</f>
        <v>0</v>
      </c>
      <c r="BN31" s="105">
        <f t="shared" ref="BN31:BN36" si="46">IFERROR(VLOOKUP(BE31,$AF:$BB,10,0),0)</f>
        <v>0</v>
      </c>
      <c r="BO31" s="29">
        <f t="shared" ref="BO31:BO36" si="47">IFERROR(VLOOKUP(BE31,$AF:$BB,12,0),0)</f>
        <v>0</v>
      </c>
      <c r="BP31" s="106">
        <f t="shared" ref="BP31:BP36" si="48">IFERROR(VLOOKUP(BE31,$AF:$BB,13,0),0)</f>
        <v>0</v>
      </c>
      <c r="BQ31" s="25">
        <f t="shared" ref="BQ31:BQ36" si="49">IFERROR(VLOOKUP(BE31,$AF:$BB,14,0),0)</f>
        <v>0</v>
      </c>
      <c r="BR31" s="107">
        <f t="shared" ref="BR31:BR36" si="50">IFERROR(VLOOKUP(BE31,$AF:$BB,15,0),0)</f>
        <v>0</v>
      </c>
      <c r="BS31" s="25">
        <f t="shared" ref="BS31:BS36" si="51">IFERROR(VLOOKUP(BE31,$AF:$BB,16,0),0)</f>
        <v>0</v>
      </c>
      <c r="BT31" s="105">
        <f t="shared" ref="BT31:BT36" si="52">IFERROR(VLOOKUP(BE31,$AF:$BB,17,0),0)</f>
        <v>0</v>
      </c>
      <c r="BU31" s="29">
        <f t="shared" ref="BU31:BU36" si="53">IFERROR(VLOOKUP(BE31,$AF:$BB,19,0),0)</f>
        <v>0</v>
      </c>
      <c r="BV31" s="106">
        <f t="shared" ref="BV31:BV36" si="54">IFERROR(VLOOKUP(BE31,$AF:$BB,20,0),0)</f>
        <v>0</v>
      </c>
      <c r="BW31" s="25">
        <f t="shared" ref="BW31:BW36" si="55">IFERROR(VLOOKUP(BE31,$AF:$BB,21,0),0)</f>
        <v>0</v>
      </c>
      <c r="BX31" s="107">
        <f t="shared" ref="BX31:BX36" si="56">IFERROR(VLOOKUP(BE31,$AF:$BB,22,0),0)</f>
        <v>0</v>
      </c>
      <c r="BY31" s="25">
        <f t="shared" ref="BY31:BY36" si="57">IFERROR(VLOOKUP(BE31,$AF:$BB,23,0),0)</f>
        <v>0</v>
      </c>
    </row>
    <row r="32" spans="2:77" ht="15.75" customHeight="1" thickBot="1" x14ac:dyDescent="0.3">
      <c r="B32" s="9">
        <v>331</v>
      </c>
      <c r="C32" s="9" t="s">
        <v>57</v>
      </c>
      <c r="D32" s="14" t="str">
        <f>IF(VLOOKUP(Resumen!C32,Análisis!B:AN,15,0)="","Sin cambios",VLOOKUP(Resumen!C32,Análisis!B:AN,15,0))</f>
        <v>Sin cambios</v>
      </c>
      <c r="E32" s="14" t="str">
        <f>IF(VLOOKUP(Resumen!C32,Análisis!B:AN,27,0)="","Sin cambios",VLOOKUP(Resumen!C32,Análisis!B:AN,27,0))</f>
        <v>Sin cambios</v>
      </c>
      <c r="F32" s="14" t="str">
        <f>IF(VLOOKUP(Resumen!C32,Análisis!B:AN,39,0)="","Sin cambios",VLOOKUP(Resumen!C32,Análisis!B:AN,39,0))</f>
        <v>Sin cambios</v>
      </c>
      <c r="G32" s="14" t="str">
        <f t="shared" si="0"/>
        <v>No</v>
      </c>
      <c r="I32" s="11" t="e">
        <f>#REF!</f>
        <v>#REF!</v>
      </c>
      <c r="J32" s="108" t="e">
        <f>VLOOKUP(I32,Análisis!B:AN,4,0)</f>
        <v>#REF!</v>
      </c>
      <c r="K32" s="109" t="e">
        <f>IF(VLOOKUP(I32,Análisis!B:AN,15,0)=0,"Sin cambios",VLOOKUP(I32,Análisis!B:AN,15,0))</f>
        <v>#REF!</v>
      </c>
      <c r="L32" s="110" t="e">
        <f>VLOOKUP(I32,Análisis!B:AN,5,0)</f>
        <v>#REF!</v>
      </c>
      <c r="M32" s="109" t="e">
        <f>VLOOKUP(I32,Análisis!B:AN,6,0)</f>
        <v>#REF!</v>
      </c>
      <c r="N32" s="110" t="e">
        <f>VLOOKUP(I32,Análisis!B:AN,7,0)</f>
        <v>#REF!</v>
      </c>
      <c r="O32" s="109" t="e">
        <f>VLOOKUP(I32,Análisis!B:AN,8,0)</f>
        <v>#REF!</v>
      </c>
      <c r="P32" s="111" t="e">
        <f>VLOOKUP(I32,Análisis!B:AN,9,0)</f>
        <v>#REF!</v>
      </c>
      <c r="Q32" s="108" t="e">
        <f>VLOOKUP(I32,Análisis!B:AN,16,0)</f>
        <v>#REF!</v>
      </c>
      <c r="R32" s="112" t="e">
        <f>IF(VLOOKUP(I32,Análisis!B:AN,27,0)=0,"Sin cambios",VLOOKUP(I32,Análisis!B:AN,27,0))</f>
        <v>#REF!</v>
      </c>
      <c r="S32" s="110" t="e">
        <f>VLOOKUP(I32,Análisis!B:AN,17,0)</f>
        <v>#REF!</v>
      </c>
      <c r="T32" s="109" t="e">
        <f>VLOOKUP(I32,Análisis!B:AN,18,0)</f>
        <v>#REF!</v>
      </c>
      <c r="U32" s="110" t="e">
        <f>VLOOKUP(I32,Análisis!B:AN,19,0)</f>
        <v>#REF!</v>
      </c>
      <c r="V32" s="109" t="e">
        <f>VLOOKUP(I32,Análisis!B:AN,20,0)</f>
        <v>#REF!</v>
      </c>
      <c r="W32" s="113" t="e">
        <f>VLOOKUP(I32,Análisis!B:AN,21,0)</f>
        <v>#REF!</v>
      </c>
      <c r="X32" s="112" t="e">
        <f>VLOOKUP(I32,Análisis!B:AN,28,0)</f>
        <v>#REF!</v>
      </c>
      <c r="Y32" s="112" t="e">
        <f>IF(VLOOKUP(I32,Análisis!B:AN,39,0)=0,"Sin cambios",VLOOKUP(I32,Análisis!B:AN,39,0))</f>
        <v>#REF!</v>
      </c>
      <c r="Z32" s="110" t="e">
        <f>VLOOKUP(I32,Análisis!B:AN,29,0)</f>
        <v>#REF!</v>
      </c>
      <c r="AA32" s="109" t="e">
        <f>VLOOKUP(I32,Análisis!B:AN,30,0)</f>
        <v>#REF!</v>
      </c>
      <c r="AB32" s="110" t="e">
        <f>VLOOKUP(I32,Análisis!B:AN,31,0)</f>
        <v>#REF!</v>
      </c>
      <c r="AC32" s="109" t="e">
        <f>VLOOKUP(I32,Análisis!B:AN,32,0)</f>
        <v>#REF!</v>
      </c>
      <c r="AD32" s="113" t="e">
        <f>VLOOKUP(I32,Análisis!B:AN,33,0)</f>
        <v>#REF!</v>
      </c>
      <c r="AE32" s="71" t="str">
        <f t="shared" si="1"/>
        <v>RM</v>
      </c>
      <c r="AF32" s="15" t="s">
        <v>55</v>
      </c>
      <c r="AG32" s="16" t="s">
        <v>41</v>
      </c>
      <c r="AH32" s="114">
        <f>VLOOKUP(AF32,Análisis!$B:$AN,4,0)</f>
        <v>0</v>
      </c>
      <c r="AI32" s="102" t="str">
        <f>IF(VLOOKUP(AF32,Análisis!$B:$AN,15,0)="","Sin cambios",VLOOKUP(AF32,Análisis!$B:$AN,15,0))</f>
        <v>Sin cambios</v>
      </c>
      <c r="AJ32" s="115">
        <f>VLOOKUP(AF32,Análisis!$B:$AN,5,0)</f>
        <v>0</v>
      </c>
      <c r="AK32" s="116">
        <f>VLOOKUP(AF32,Análisis!$B:$AN,6,0)</f>
        <v>0</v>
      </c>
      <c r="AL32" s="115">
        <f>VLOOKUP(AF32,Análisis!$B:$AN,7,0)</f>
        <v>0</v>
      </c>
      <c r="AM32" s="116">
        <f>VLOOKUP(AF32,Análisis!$B:$AN,8,0)</f>
        <v>0</v>
      </c>
      <c r="AN32" s="117">
        <f>VLOOKUP(AF32,Análisis!$B:$AN,9,0)</f>
        <v>0</v>
      </c>
      <c r="AO32" s="114">
        <f>VLOOKUP(AF32,Análisis!$B:$AN,16,0)</f>
        <v>0</v>
      </c>
      <c r="AP32" s="102" t="str">
        <f>IF(VLOOKUP(AF32,Análisis!$B:$AN,27,0)="","Sin cambios",VLOOKUP(AF32,Análisis!$B:$AN,27,0))</f>
        <v>Sin cambios</v>
      </c>
      <c r="AQ32" s="115">
        <f>VLOOKUP(AF32,Análisis!$B:$AN,17,0)</f>
        <v>0</v>
      </c>
      <c r="AR32" s="116">
        <f>VLOOKUP(AF32,Análisis!$B:$AN,18,0)</f>
        <v>0</v>
      </c>
      <c r="AS32" s="115">
        <f>VLOOKUP(AF32,Análisis!$B:$AN,19,0)</f>
        <v>0</v>
      </c>
      <c r="AT32" s="116">
        <f>VLOOKUP(AF32,Análisis!$B:$AN,20,0)</f>
        <v>0</v>
      </c>
      <c r="AU32" s="117">
        <f>VLOOKUP(AF32,Análisis!$B:$AN,21,0)</f>
        <v>0</v>
      </c>
      <c r="AV32" s="114">
        <f>VLOOKUP(AF32,Análisis!$B:$AN,28,0)</f>
        <v>0</v>
      </c>
      <c r="AW32" s="102" t="str">
        <f>IF(VLOOKUP(AF32,Análisis!$B:$AN,39,0)="","Sin cambios",VLOOKUP(AF32,Análisis!$B:$AN,39,0))</f>
        <v>Sin cambios</v>
      </c>
      <c r="AX32" s="115">
        <f>VLOOKUP(AF32,Análisis!$B:$AN,29,0)</f>
        <v>0</v>
      </c>
      <c r="AY32" s="116">
        <f>VLOOKUP(AF32,Análisis!$B:$AN,30,0)</f>
        <v>0</v>
      </c>
      <c r="AZ32" s="115">
        <f>VLOOKUP(AF32,Análisis!$B:$AN,31,0)</f>
        <v>0</v>
      </c>
      <c r="BA32" s="116">
        <f>VLOOKUP(AF32,Análisis!$B:$AN,32,0)</f>
        <v>0</v>
      </c>
      <c r="BB32" s="117">
        <f>VLOOKUP(AF32,Análisis!$B:$AN,33,0)</f>
        <v>0</v>
      </c>
      <c r="BE32" s="28" t="s">
        <v>95</v>
      </c>
      <c r="BF32" s="184" t="s">
        <v>166</v>
      </c>
      <c r="BG32" s="172"/>
      <c r="BH32" s="105">
        <f t="shared" si="40"/>
        <v>0</v>
      </c>
      <c r="BI32" s="29">
        <f t="shared" si="41"/>
        <v>0</v>
      </c>
      <c r="BJ32" s="106">
        <f t="shared" si="42"/>
        <v>0</v>
      </c>
      <c r="BK32" s="25">
        <f t="shared" si="43"/>
        <v>0</v>
      </c>
      <c r="BL32" s="107">
        <f t="shared" si="44"/>
        <v>0</v>
      </c>
      <c r="BM32" s="25">
        <f t="shared" si="45"/>
        <v>0</v>
      </c>
      <c r="BN32" s="105">
        <f t="shared" si="46"/>
        <v>0</v>
      </c>
      <c r="BO32" s="29">
        <f t="shared" si="47"/>
        <v>0</v>
      </c>
      <c r="BP32" s="106">
        <f t="shared" si="48"/>
        <v>0</v>
      </c>
      <c r="BQ32" s="25">
        <f t="shared" si="49"/>
        <v>0</v>
      </c>
      <c r="BR32" s="107">
        <f t="shared" si="50"/>
        <v>0</v>
      </c>
      <c r="BS32" s="25">
        <f t="shared" si="51"/>
        <v>0</v>
      </c>
      <c r="BT32" s="105">
        <f t="shared" si="52"/>
        <v>0</v>
      </c>
      <c r="BU32" s="29">
        <f t="shared" si="53"/>
        <v>0</v>
      </c>
      <c r="BV32" s="106">
        <f t="shared" si="54"/>
        <v>0</v>
      </c>
      <c r="BW32" s="25">
        <f t="shared" si="55"/>
        <v>0</v>
      </c>
      <c r="BX32" s="107">
        <f t="shared" si="56"/>
        <v>0</v>
      </c>
      <c r="BY32" s="25">
        <f t="shared" si="57"/>
        <v>0</v>
      </c>
    </row>
    <row r="33" spans="2:77" ht="15.75" customHeight="1" thickBot="1" x14ac:dyDescent="0.3">
      <c r="B33" s="9">
        <v>334</v>
      </c>
      <c r="C33" s="9" t="s">
        <v>58</v>
      </c>
      <c r="D33" s="14" t="str">
        <f>IF(VLOOKUP(Resumen!C33,Análisis!B:AN,15,0)="","Sin cambios",VLOOKUP(Resumen!C33,Análisis!B:AN,15,0))</f>
        <v>Sin cambios</v>
      </c>
      <c r="E33" s="14" t="str">
        <f>IF(VLOOKUP(Resumen!C33,Análisis!B:AN,27,0)="","Sin cambios",VLOOKUP(Resumen!C33,Análisis!B:AN,27,0))</f>
        <v>Sin cambios</v>
      </c>
      <c r="F33" s="14" t="str">
        <f>IF(VLOOKUP(Resumen!C33,Análisis!B:AN,39,0)="","Sin cambios",VLOOKUP(Resumen!C33,Análisis!B:AN,39,0))</f>
        <v>Sin cambios</v>
      </c>
      <c r="G33" s="14" t="str">
        <f t="shared" si="0"/>
        <v>No</v>
      </c>
      <c r="I33" s="11" t="e">
        <f>#REF!</f>
        <v>#REF!</v>
      </c>
      <c r="J33" s="108" t="e">
        <f>VLOOKUP(I33,Análisis!B:AN,4,0)</f>
        <v>#REF!</v>
      </c>
      <c r="K33" s="109" t="e">
        <f>IF(VLOOKUP(I33,Análisis!B:AN,15,0)=0,"Sin cambios",VLOOKUP(I33,Análisis!B:AN,15,0))</f>
        <v>#REF!</v>
      </c>
      <c r="L33" s="110" t="e">
        <f>VLOOKUP(I33,Análisis!B:AN,5,0)</f>
        <v>#REF!</v>
      </c>
      <c r="M33" s="109" t="e">
        <f>VLOOKUP(I33,Análisis!B:AN,6,0)</f>
        <v>#REF!</v>
      </c>
      <c r="N33" s="110" t="e">
        <f>VLOOKUP(I33,Análisis!B:AN,7,0)</f>
        <v>#REF!</v>
      </c>
      <c r="O33" s="109" t="e">
        <f>VLOOKUP(I33,Análisis!B:AN,8,0)</f>
        <v>#REF!</v>
      </c>
      <c r="P33" s="111" t="e">
        <f>VLOOKUP(I33,Análisis!B:AN,9,0)</f>
        <v>#REF!</v>
      </c>
      <c r="Q33" s="108" t="e">
        <f>VLOOKUP(I33,Análisis!B:AN,16,0)</f>
        <v>#REF!</v>
      </c>
      <c r="R33" s="112" t="e">
        <f>IF(VLOOKUP(I33,Análisis!B:AN,27,0)=0,"Sin cambios",VLOOKUP(I33,Análisis!B:AN,27,0))</f>
        <v>#REF!</v>
      </c>
      <c r="S33" s="110" t="e">
        <f>VLOOKUP(I33,Análisis!B:AN,17,0)</f>
        <v>#REF!</v>
      </c>
      <c r="T33" s="109" t="e">
        <f>VLOOKUP(I33,Análisis!B:AN,18,0)</f>
        <v>#REF!</v>
      </c>
      <c r="U33" s="110" t="e">
        <f>VLOOKUP(I33,Análisis!B:AN,19,0)</f>
        <v>#REF!</v>
      </c>
      <c r="V33" s="109" t="e">
        <f>VLOOKUP(I33,Análisis!B:AN,20,0)</f>
        <v>#REF!</v>
      </c>
      <c r="W33" s="113" t="e">
        <f>VLOOKUP(I33,Análisis!B:AN,21,0)</f>
        <v>#REF!</v>
      </c>
      <c r="X33" s="112" t="e">
        <f>VLOOKUP(I33,Análisis!B:AN,28,0)</f>
        <v>#REF!</v>
      </c>
      <c r="Y33" s="112" t="e">
        <f>IF(VLOOKUP(I33,Análisis!B:AN,39,0)=0,"Sin cambios",VLOOKUP(I33,Análisis!B:AN,39,0))</f>
        <v>#REF!</v>
      </c>
      <c r="Z33" s="110" t="e">
        <f>VLOOKUP(I33,Análisis!B:AN,29,0)</f>
        <v>#REF!</v>
      </c>
      <c r="AA33" s="109" t="e">
        <f>VLOOKUP(I33,Análisis!B:AN,30,0)</f>
        <v>#REF!</v>
      </c>
      <c r="AB33" s="110" t="e">
        <f>VLOOKUP(I33,Análisis!B:AN,31,0)</f>
        <v>#REF!</v>
      </c>
      <c r="AC33" s="109" t="e">
        <f>VLOOKUP(I33,Análisis!B:AN,32,0)</f>
        <v>#REF!</v>
      </c>
      <c r="AD33" s="113" t="e">
        <f>VLOOKUP(I33,Análisis!B:AN,33,0)</f>
        <v>#REF!</v>
      </c>
      <c r="AE33" s="71" t="str">
        <f t="shared" si="1"/>
        <v>RM</v>
      </c>
      <c r="AF33" s="15" t="s">
        <v>64</v>
      </c>
      <c r="AG33" s="16" t="s">
        <v>27</v>
      </c>
      <c r="AH33" s="114">
        <f>VLOOKUP(AF33,Análisis!$B:$AN,4,0)</f>
        <v>0</v>
      </c>
      <c r="AI33" s="102" t="str">
        <f>IF(VLOOKUP(AF33,Análisis!$B:$AN,15,0)="","Sin cambios",VLOOKUP(AF33,Análisis!$B:$AN,15,0))</f>
        <v>Sin cambios</v>
      </c>
      <c r="AJ33" s="115">
        <f>VLOOKUP(AF33,Análisis!$B:$AN,5,0)</f>
        <v>0</v>
      </c>
      <c r="AK33" s="116">
        <f>VLOOKUP(AF33,Análisis!$B:$AN,6,0)</f>
        <v>0</v>
      </c>
      <c r="AL33" s="115">
        <f>VLOOKUP(AF33,Análisis!$B:$AN,7,0)</f>
        <v>0</v>
      </c>
      <c r="AM33" s="116">
        <f>VLOOKUP(AF33,Análisis!$B:$AN,8,0)</f>
        <v>0</v>
      </c>
      <c r="AN33" s="117">
        <f>VLOOKUP(AF33,Análisis!$B:$AN,9,0)</f>
        <v>0</v>
      </c>
      <c r="AO33" s="114">
        <f>VLOOKUP(AF33,Análisis!$B:$AN,16,0)</f>
        <v>0</v>
      </c>
      <c r="AP33" s="102" t="str">
        <f>IF(VLOOKUP(AF33,Análisis!$B:$AN,27,0)="","Sin cambios",VLOOKUP(AF33,Análisis!$B:$AN,27,0))</f>
        <v>Sin cambios</v>
      </c>
      <c r="AQ33" s="115">
        <f>VLOOKUP(AF33,Análisis!$B:$AN,17,0)</f>
        <v>0</v>
      </c>
      <c r="AR33" s="116">
        <f>VLOOKUP(AF33,Análisis!$B:$AN,18,0)</f>
        <v>0</v>
      </c>
      <c r="AS33" s="115">
        <f>VLOOKUP(AF33,Análisis!$B:$AN,19,0)</f>
        <v>0</v>
      </c>
      <c r="AT33" s="116">
        <f>VLOOKUP(AF33,Análisis!$B:$AN,20,0)</f>
        <v>0</v>
      </c>
      <c r="AU33" s="117">
        <f>VLOOKUP(AF33,Análisis!$B:$AN,21,0)</f>
        <v>0</v>
      </c>
      <c r="AV33" s="114">
        <f>VLOOKUP(AF33,Análisis!$B:$AN,28,0)</f>
        <v>0</v>
      </c>
      <c r="AW33" s="102" t="str">
        <f>IF(VLOOKUP(AF33,Análisis!$B:$AN,39,0)="","Sin cambios",VLOOKUP(AF33,Análisis!$B:$AN,39,0))</f>
        <v>Sin cambios</v>
      </c>
      <c r="AX33" s="115">
        <f>VLOOKUP(AF33,Análisis!$B:$AN,29,0)</f>
        <v>0</v>
      </c>
      <c r="AY33" s="116">
        <f>VLOOKUP(AF33,Análisis!$B:$AN,30,0)</f>
        <v>0</v>
      </c>
      <c r="AZ33" s="115">
        <f>VLOOKUP(AF33,Análisis!$B:$AN,31,0)</f>
        <v>0</v>
      </c>
      <c r="BA33" s="116">
        <f>VLOOKUP(AF33,Análisis!$B:$AN,32,0)</f>
        <v>0</v>
      </c>
      <c r="BB33" s="117">
        <f>VLOOKUP(AF33,Análisis!$B:$AN,33,0)</f>
        <v>0</v>
      </c>
      <c r="BE33" s="28" t="s">
        <v>72</v>
      </c>
      <c r="BF33" s="184" t="s">
        <v>167</v>
      </c>
      <c r="BG33" s="172"/>
      <c r="BH33" s="105">
        <f t="shared" si="40"/>
        <v>0</v>
      </c>
      <c r="BI33" s="29">
        <f t="shared" si="41"/>
        <v>0</v>
      </c>
      <c r="BJ33" s="106">
        <f t="shared" si="42"/>
        <v>0</v>
      </c>
      <c r="BK33" s="25">
        <f t="shared" si="43"/>
        <v>0</v>
      </c>
      <c r="BL33" s="107">
        <f t="shared" si="44"/>
        <v>0</v>
      </c>
      <c r="BM33" s="25">
        <f t="shared" si="45"/>
        <v>0</v>
      </c>
      <c r="BN33" s="105">
        <f t="shared" si="46"/>
        <v>0</v>
      </c>
      <c r="BO33" s="29">
        <f t="shared" si="47"/>
        <v>0</v>
      </c>
      <c r="BP33" s="106">
        <f t="shared" si="48"/>
        <v>0</v>
      </c>
      <c r="BQ33" s="25">
        <f t="shared" si="49"/>
        <v>0</v>
      </c>
      <c r="BR33" s="107">
        <f t="shared" si="50"/>
        <v>0</v>
      </c>
      <c r="BS33" s="25">
        <f t="shared" si="51"/>
        <v>0</v>
      </c>
      <c r="BT33" s="105">
        <f t="shared" si="52"/>
        <v>0</v>
      </c>
      <c r="BU33" s="29">
        <f t="shared" si="53"/>
        <v>0</v>
      </c>
      <c r="BV33" s="106">
        <f t="shared" si="54"/>
        <v>0</v>
      </c>
      <c r="BW33" s="25">
        <f t="shared" si="55"/>
        <v>0</v>
      </c>
      <c r="BX33" s="107">
        <f t="shared" si="56"/>
        <v>0</v>
      </c>
      <c r="BY33" s="25">
        <f t="shared" si="57"/>
        <v>0</v>
      </c>
    </row>
    <row r="34" spans="2:77" ht="15.75" customHeight="1" thickBot="1" x14ac:dyDescent="0.3">
      <c r="B34" s="9">
        <v>367</v>
      </c>
      <c r="C34" s="9" t="s">
        <v>59</v>
      </c>
      <c r="D34" s="14" t="str">
        <f>IF(VLOOKUP(Resumen!C34,Análisis!B:AN,15,0)="","Sin cambios",VLOOKUP(Resumen!C34,Análisis!B:AN,15,0))</f>
        <v>Sin cambios</v>
      </c>
      <c r="E34" s="14" t="str">
        <f>IF(VLOOKUP(Resumen!C34,Análisis!B:AN,27,0)="","Sin cambios",VLOOKUP(Resumen!C34,Análisis!B:AN,27,0))</f>
        <v>Sin cambios</v>
      </c>
      <c r="F34" s="14" t="str">
        <f>IF(VLOOKUP(Resumen!C34,Análisis!B:AN,39,0)="","Sin cambios",VLOOKUP(Resumen!C34,Análisis!B:AN,39,0))</f>
        <v>Sin cambios</v>
      </c>
      <c r="G34" s="14" t="str">
        <f t="shared" si="0"/>
        <v>No</v>
      </c>
      <c r="I34" s="12" t="e">
        <f>#REF!</f>
        <v>#REF!</v>
      </c>
      <c r="J34" s="118" t="e">
        <f>VLOOKUP(I34,Análisis!B:AN,4,0)</f>
        <v>#REF!</v>
      </c>
      <c r="K34" s="119" t="e">
        <f>IF(VLOOKUP(I34,Análisis!B:AN,15,0)=0,"Sin cambios",VLOOKUP(I34,Análisis!B:AN,15,0))</f>
        <v>#REF!</v>
      </c>
      <c r="L34" s="120" t="e">
        <f>VLOOKUP(I34,Análisis!B:AN,5,0)</f>
        <v>#REF!</v>
      </c>
      <c r="M34" s="119" t="e">
        <f>VLOOKUP(I34,Análisis!B:AN,6,0)</f>
        <v>#REF!</v>
      </c>
      <c r="N34" s="120" t="e">
        <f>VLOOKUP(I34,Análisis!B:AN,7,0)</f>
        <v>#REF!</v>
      </c>
      <c r="O34" s="119" t="e">
        <f>VLOOKUP(I34,Análisis!B:AN,8,0)</f>
        <v>#REF!</v>
      </c>
      <c r="P34" s="121" t="e">
        <f>VLOOKUP(I34,Análisis!B:AN,9,0)</f>
        <v>#REF!</v>
      </c>
      <c r="Q34" s="118" t="e">
        <f>VLOOKUP(I34,Análisis!B:AN,16,0)</f>
        <v>#REF!</v>
      </c>
      <c r="R34" s="122" t="e">
        <f>IF(VLOOKUP(I34,Análisis!B:AN,27,0)=0,"Sin cambios",VLOOKUP(I34,Análisis!B:AN,27,0))</f>
        <v>#REF!</v>
      </c>
      <c r="S34" s="120" t="e">
        <f>VLOOKUP(I34,Análisis!B:AN,17,0)</f>
        <v>#REF!</v>
      </c>
      <c r="T34" s="119" t="e">
        <f>VLOOKUP(I34,Análisis!B:AN,18,0)</f>
        <v>#REF!</v>
      </c>
      <c r="U34" s="120" t="e">
        <f>VLOOKUP(I34,Análisis!B:AN,19,0)</f>
        <v>#REF!</v>
      </c>
      <c r="V34" s="119" t="e">
        <f>VLOOKUP(I34,Análisis!B:AN,20,0)</f>
        <v>#REF!</v>
      </c>
      <c r="W34" s="123" t="e">
        <f>VLOOKUP(I34,Análisis!B:AN,21,0)</f>
        <v>#REF!</v>
      </c>
      <c r="X34" s="122" t="e">
        <f>VLOOKUP(I34,Análisis!B:AN,28,0)</f>
        <v>#REF!</v>
      </c>
      <c r="Y34" s="122" t="e">
        <f>IF(VLOOKUP(I34,Análisis!B:AN,39,0)=0,"Sin cambios",VLOOKUP(I34,Análisis!B:AN,39,0))</f>
        <v>#REF!</v>
      </c>
      <c r="Z34" s="120" t="e">
        <f>VLOOKUP(I34,Análisis!B:AN,29,0)</f>
        <v>#REF!</v>
      </c>
      <c r="AA34" s="119" t="e">
        <f>VLOOKUP(I34,Análisis!B:AN,30,0)</f>
        <v>#REF!</v>
      </c>
      <c r="AB34" s="120" t="e">
        <f>VLOOKUP(I34,Análisis!B:AN,31,0)</f>
        <v>#REF!</v>
      </c>
      <c r="AC34" s="119" t="e">
        <f>VLOOKUP(I34,Análisis!B:AN,32,0)</f>
        <v>#REF!</v>
      </c>
      <c r="AD34" s="123" t="e">
        <f>VLOOKUP(I34,Análisis!B:AN,33,0)</f>
        <v>#REF!</v>
      </c>
      <c r="AE34" s="71" t="str">
        <f t="shared" si="1"/>
        <v>RM</v>
      </c>
      <c r="AF34" s="15" t="s">
        <v>56</v>
      </c>
      <c r="AG34" s="16" t="s">
        <v>27</v>
      </c>
      <c r="AH34" s="114">
        <f>VLOOKUP(AF34,Análisis!$B:$AN,4,0)</f>
        <v>0</v>
      </c>
      <c r="AI34" s="102" t="str">
        <f>IF(VLOOKUP(AF34,Análisis!$B:$AN,15,0)="","Sin cambios",VLOOKUP(AF34,Análisis!$B:$AN,15,0))</f>
        <v>Sin cambios</v>
      </c>
      <c r="AJ34" s="115">
        <f>VLOOKUP(AF34,Análisis!$B:$AN,5,0)</f>
        <v>0</v>
      </c>
      <c r="AK34" s="116">
        <f>VLOOKUP(AF34,Análisis!$B:$AN,6,0)</f>
        <v>0</v>
      </c>
      <c r="AL34" s="115">
        <f>VLOOKUP(AF34,Análisis!$B:$AN,7,0)</f>
        <v>0</v>
      </c>
      <c r="AM34" s="116">
        <f>VLOOKUP(AF34,Análisis!$B:$AN,8,0)</f>
        <v>0</v>
      </c>
      <c r="AN34" s="117">
        <f>VLOOKUP(AF34,Análisis!$B:$AN,9,0)</f>
        <v>0</v>
      </c>
      <c r="AO34" s="114">
        <f>VLOOKUP(AF34,Análisis!$B:$AN,16,0)</f>
        <v>0</v>
      </c>
      <c r="AP34" s="102" t="str">
        <f>IF(VLOOKUP(AF34,Análisis!$B:$AN,27,0)="","Sin cambios",VLOOKUP(AF34,Análisis!$B:$AN,27,0))</f>
        <v>Sin cambios</v>
      </c>
      <c r="AQ34" s="115">
        <f>VLOOKUP(AF34,Análisis!$B:$AN,17,0)</f>
        <v>0</v>
      </c>
      <c r="AR34" s="116">
        <f>VLOOKUP(AF34,Análisis!$B:$AN,18,0)</f>
        <v>0</v>
      </c>
      <c r="AS34" s="115">
        <f>VLOOKUP(AF34,Análisis!$B:$AN,19,0)</f>
        <v>0</v>
      </c>
      <c r="AT34" s="116">
        <f>VLOOKUP(AF34,Análisis!$B:$AN,20,0)</f>
        <v>0</v>
      </c>
      <c r="AU34" s="117">
        <f>VLOOKUP(AF34,Análisis!$B:$AN,21,0)</f>
        <v>0</v>
      </c>
      <c r="AV34" s="114">
        <f>VLOOKUP(AF34,Análisis!$B:$AN,28,0)</f>
        <v>0</v>
      </c>
      <c r="AW34" s="102" t="str">
        <f>IF(VLOOKUP(AF34,Análisis!$B:$AN,39,0)="","Sin cambios",VLOOKUP(AF34,Análisis!$B:$AN,39,0))</f>
        <v>Sin cambios</v>
      </c>
      <c r="AX34" s="115">
        <f>VLOOKUP(AF34,Análisis!$B:$AN,29,0)</f>
        <v>0</v>
      </c>
      <c r="AY34" s="116">
        <f>VLOOKUP(AF34,Análisis!$B:$AN,30,0)</f>
        <v>0</v>
      </c>
      <c r="AZ34" s="115">
        <f>VLOOKUP(AF34,Análisis!$B:$AN,31,0)</f>
        <v>0</v>
      </c>
      <c r="BA34" s="116">
        <f>VLOOKUP(AF34,Análisis!$B:$AN,32,0)</f>
        <v>0</v>
      </c>
      <c r="BB34" s="117">
        <f>VLOOKUP(AF34,Análisis!$B:$AN,33,0)</f>
        <v>0</v>
      </c>
      <c r="BE34" s="28" t="s">
        <v>85</v>
      </c>
      <c r="BF34" s="184" t="s">
        <v>168</v>
      </c>
      <c r="BG34" s="172"/>
      <c r="BH34" s="105">
        <f t="shared" si="40"/>
        <v>0</v>
      </c>
      <c r="BI34" s="29">
        <f t="shared" si="41"/>
        <v>0</v>
      </c>
      <c r="BJ34" s="106">
        <f t="shared" si="42"/>
        <v>0</v>
      </c>
      <c r="BK34" s="25">
        <f t="shared" si="43"/>
        <v>0</v>
      </c>
      <c r="BL34" s="107">
        <f t="shared" si="44"/>
        <v>0</v>
      </c>
      <c r="BM34" s="25">
        <f t="shared" si="45"/>
        <v>0</v>
      </c>
      <c r="BN34" s="105">
        <f t="shared" si="46"/>
        <v>0</v>
      </c>
      <c r="BO34" s="29">
        <f t="shared" si="47"/>
        <v>0</v>
      </c>
      <c r="BP34" s="106">
        <f t="shared" si="48"/>
        <v>0</v>
      </c>
      <c r="BQ34" s="25">
        <f t="shared" si="49"/>
        <v>0</v>
      </c>
      <c r="BR34" s="107">
        <f t="shared" si="50"/>
        <v>0</v>
      </c>
      <c r="BS34" s="25">
        <f t="shared" si="51"/>
        <v>0</v>
      </c>
      <c r="BT34" s="105">
        <f t="shared" si="52"/>
        <v>0</v>
      </c>
      <c r="BU34" s="29">
        <f t="shared" si="53"/>
        <v>0</v>
      </c>
      <c r="BV34" s="106">
        <f t="shared" si="54"/>
        <v>0</v>
      </c>
      <c r="BW34" s="25">
        <f t="shared" si="55"/>
        <v>0</v>
      </c>
      <c r="BX34" s="107">
        <f t="shared" si="56"/>
        <v>0</v>
      </c>
      <c r="BY34" s="25">
        <f t="shared" si="57"/>
        <v>0</v>
      </c>
    </row>
    <row r="35" spans="2:77" ht="15.75" customHeight="1" thickBot="1" x14ac:dyDescent="0.3">
      <c r="B35" s="9">
        <v>340</v>
      </c>
      <c r="C35" s="9" t="s">
        <v>60</v>
      </c>
      <c r="D35" s="14" t="str">
        <f>IF(VLOOKUP(Resumen!C35,Análisis!B:AN,15,0)="","Sin cambios",VLOOKUP(Resumen!C35,Análisis!B:AN,15,0))</f>
        <v>Sin cambios</v>
      </c>
      <c r="E35" s="14" t="str">
        <f>IF(VLOOKUP(Resumen!C35,Análisis!B:AN,27,0)="","Sin cambios",VLOOKUP(Resumen!C35,Análisis!B:AN,27,0))</f>
        <v>Sin cambios</v>
      </c>
      <c r="F35" s="14" t="str">
        <f>IF(VLOOKUP(Resumen!C35,Análisis!B:AN,39,0)="","Sin cambios",VLOOKUP(Resumen!C35,Análisis!B:AN,39,0))</f>
        <v>Sin cambios</v>
      </c>
      <c r="G35" s="14" t="str">
        <f t="shared" ref="G35:G66" si="58">IF(AND(D35="Sin cambios",E35="Sin cambios",F35="Sin cambios")=TRUE,"No","Sí")</f>
        <v>No</v>
      </c>
      <c r="J35" s="124" t="s">
        <v>145</v>
      </c>
      <c r="K35" s="125"/>
      <c r="L35" s="126"/>
      <c r="M35" s="125"/>
      <c r="N35" s="126"/>
      <c r="O35" s="125"/>
      <c r="P35" s="126"/>
      <c r="Q35" s="125"/>
      <c r="R35" s="125"/>
      <c r="S35" s="126"/>
      <c r="T35" s="125"/>
      <c r="U35" s="126"/>
      <c r="V35" s="125"/>
      <c r="W35" s="126"/>
      <c r="X35" s="125"/>
      <c r="Y35" s="125"/>
      <c r="Z35" s="126"/>
      <c r="AA35" s="125"/>
      <c r="AB35" s="126"/>
      <c r="AC35" s="125"/>
      <c r="AD35" s="126"/>
      <c r="AE35" s="71" t="str">
        <f t="shared" si="1"/>
        <v>RM</v>
      </c>
      <c r="AF35" s="15" t="s">
        <v>40</v>
      </c>
      <c r="AG35" s="16" t="s">
        <v>41</v>
      </c>
      <c r="AH35" s="114">
        <f>VLOOKUP(AF35,Análisis!$B:$AN,4,0)</f>
        <v>0</v>
      </c>
      <c r="AI35" s="102" t="str">
        <f>IF(VLOOKUP(AF35,Análisis!$B:$AN,15,0)="","Sin cambios",VLOOKUP(AF35,Análisis!$B:$AN,15,0))</f>
        <v>Sin cambios</v>
      </c>
      <c r="AJ35" s="115">
        <f>VLOOKUP(AF35,Análisis!$B:$AN,5,0)</f>
        <v>0</v>
      </c>
      <c r="AK35" s="116">
        <f>VLOOKUP(AF35,Análisis!$B:$AN,6,0)</f>
        <v>0</v>
      </c>
      <c r="AL35" s="115">
        <f>VLOOKUP(AF35,Análisis!$B:$AN,7,0)</f>
        <v>0</v>
      </c>
      <c r="AM35" s="116">
        <f>VLOOKUP(AF35,Análisis!$B:$AN,8,0)</f>
        <v>0</v>
      </c>
      <c r="AN35" s="117">
        <f>VLOOKUP(AF35,Análisis!$B:$AN,9,0)</f>
        <v>0</v>
      </c>
      <c r="AO35" s="114">
        <f>VLOOKUP(AF35,Análisis!$B:$AN,16,0)</f>
        <v>0</v>
      </c>
      <c r="AP35" s="102" t="str">
        <f>IF(VLOOKUP(AF35,Análisis!$B:$AN,27,0)="","Sin cambios",VLOOKUP(AF35,Análisis!$B:$AN,27,0))</f>
        <v>Sin cambios</v>
      </c>
      <c r="AQ35" s="115">
        <f>VLOOKUP(AF35,Análisis!$B:$AN,17,0)</f>
        <v>0</v>
      </c>
      <c r="AR35" s="116">
        <f>VLOOKUP(AF35,Análisis!$B:$AN,18,0)</f>
        <v>0</v>
      </c>
      <c r="AS35" s="115">
        <f>VLOOKUP(AF35,Análisis!$B:$AN,19,0)</f>
        <v>0</v>
      </c>
      <c r="AT35" s="116">
        <f>VLOOKUP(AF35,Análisis!$B:$AN,20,0)</f>
        <v>0</v>
      </c>
      <c r="AU35" s="117">
        <f>VLOOKUP(AF35,Análisis!$B:$AN,21,0)</f>
        <v>0</v>
      </c>
      <c r="AV35" s="114">
        <f>VLOOKUP(AF35,Análisis!$B:$AN,28,0)</f>
        <v>0</v>
      </c>
      <c r="AW35" s="102" t="str">
        <f>IF(VLOOKUP(AF35,Análisis!$B:$AN,39,0)="","Sin cambios",VLOOKUP(AF35,Análisis!$B:$AN,39,0))</f>
        <v>Sin cambios</v>
      </c>
      <c r="AX35" s="115">
        <f>VLOOKUP(AF35,Análisis!$B:$AN,29,0)</f>
        <v>0</v>
      </c>
      <c r="AY35" s="116">
        <f>VLOOKUP(AF35,Análisis!$B:$AN,30,0)</f>
        <v>0</v>
      </c>
      <c r="AZ35" s="115">
        <f>VLOOKUP(AF35,Análisis!$B:$AN,31,0)</f>
        <v>0</v>
      </c>
      <c r="BA35" s="116">
        <f>VLOOKUP(AF35,Análisis!$B:$AN,32,0)</f>
        <v>0</v>
      </c>
      <c r="BB35" s="117">
        <f>VLOOKUP(AF35,Análisis!$B:$AN,33,0)</f>
        <v>0</v>
      </c>
      <c r="BE35" s="28" t="s">
        <v>93</v>
      </c>
      <c r="BF35" s="184" t="s">
        <v>169</v>
      </c>
      <c r="BG35" s="172"/>
      <c r="BH35" s="105">
        <f t="shared" si="40"/>
        <v>0</v>
      </c>
      <c r="BI35" s="29">
        <f t="shared" si="41"/>
        <v>0</v>
      </c>
      <c r="BJ35" s="106">
        <f t="shared" si="42"/>
        <v>0</v>
      </c>
      <c r="BK35" s="25">
        <f t="shared" si="43"/>
        <v>0</v>
      </c>
      <c r="BL35" s="107">
        <f t="shared" si="44"/>
        <v>0</v>
      </c>
      <c r="BM35" s="25">
        <f t="shared" si="45"/>
        <v>0</v>
      </c>
      <c r="BN35" s="105">
        <f t="shared" si="46"/>
        <v>0</v>
      </c>
      <c r="BO35" s="29">
        <f t="shared" si="47"/>
        <v>0</v>
      </c>
      <c r="BP35" s="106">
        <f t="shared" si="48"/>
        <v>0</v>
      </c>
      <c r="BQ35" s="25">
        <f t="shared" si="49"/>
        <v>0</v>
      </c>
      <c r="BR35" s="107">
        <f t="shared" si="50"/>
        <v>0</v>
      </c>
      <c r="BS35" s="25">
        <f t="shared" si="51"/>
        <v>0</v>
      </c>
      <c r="BT35" s="105">
        <f t="shared" si="52"/>
        <v>0</v>
      </c>
      <c r="BU35" s="29">
        <f t="shared" si="53"/>
        <v>0</v>
      </c>
      <c r="BV35" s="106">
        <f t="shared" si="54"/>
        <v>0</v>
      </c>
      <c r="BW35" s="25">
        <f t="shared" si="55"/>
        <v>0</v>
      </c>
      <c r="BX35" s="107">
        <f t="shared" si="56"/>
        <v>0</v>
      </c>
      <c r="BY35" s="25">
        <f t="shared" si="57"/>
        <v>0</v>
      </c>
    </row>
    <row r="36" spans="2:77" ht="15.75" customHeight="1" thickBot="1" x14ac:dyDescent="0.3">
      <c r="B36" s="9">
        <v>350</v>
      </c>
      <c r="C36" s="9" t="s">
        <v>61</v>
      </c>
      <c r="D36" s="14" t="str">
        <f>IF(VLOOKUP(Resumen!C36,Análisis!B:AN,15,0)="","Sin cambios",VLOOKUP(Resumen!C36,Análisis!B:AN,15,0))</f>
        <v>Sin cambios</v>
      </c>
      <c r="E36" s="14" t="str">
        <f>IF(VLOOKUP(Resumen!C36,Análisis!B:AN,27,0)="","Sin cambios",VLOOKUP(Resumen!C36,Análisis!B:AN,27,0))</f>
        <v>Sin cambios</v>
      </c>
      <c r="F36" s="14" t="str">
        <f>IF(VLOOKUP(Resumen!C36,Análisis!B:AN,39,0)="","Sin cambios",VLOOKUP(Resumen!C36,Análisis!B:AN,39,0))</f>
        <v>Sin cambios</v>
      </c>
      <c r="G36" s="14" t="str">
        <f t="shared" si="58"/>
        <v>No</v>
      </c>
      <c r="J36" s="176" t="e">
        <f>J2</f>
        <v>#REF!</v>
      </c>
      <c r="K36" s="172"/>
      <c r="L36" s="172"/>
      <c r="M36" s="172"/>
      <c r="N36" s="172"/>
      <c r="O36" s="172"/>
      <c r="P36" s="172"/>
      <c r="Q36" s="176" t="e">
        <f>Q2</f>
        <v>#REF!</v>
      </c>
      <c r="R36" s="172"/>
      <c r="S36" s="172"/>
      <c r="T36" s="172"/>
      <c r="U36" s="172"/>
      <c r="V36" s="172"/>
      <c r="W36" s="172"/>
      <c r="X36" s="177" t="e">
        <f>X2</f>
        <v>#REF!</v>
      </c>
      <c r="Y36" s="172"/>
      <c r="Z36" s="172"/>
      <c r="AA36" s="172"/>
      <c r="AB36" s="172"/>
      <c r="AC36" s="172"/>
      <c r="AD36" s="172"/>
      <c r="AE36" s="71" t="str">
        <f t="shared" si="1"/>
        <v>RM</v>
      </c>
      <c r="AF36" s="15" t="s">
        <v>52</v>
      </c>
      <c r="AG36" s="16" t="s">
        <v>27</v>
      </c>
      <c r="AH36" s="114">
        <f>VLOOKUP(AF36,Análisis!$B:$AN,4,0)</f>
        <v>0</v>
      </c>
      <c r="AI36" s="102" t="str">
        <f>IF(VLOOKUP(AF36,Análisis!$B:$AN,15,0)="","Sin cambios",VLOOKUP(AF36,Análisis!$B:$AN,15,0))</f>
        <v>Sin cambios</v>
      </c>
      <c r="AJ36" s="115">
        <f>VLOOKUP(AF36,Análisis!$B:$AN,5,0)</f>
        <v>0</v>
      </c>
      <c r="AK36" s="116">
        <f>VLOOKUP(AF36,Análisis!$B:$AN,6,0)</f>
        <v>0</v>
      </c>
      <c r="AL36" s="115">
        <f>VLOOKUP(AF36,Análisis!$B:$AN,7,0)</f>
        <v>0</v>
      </c>
      <c r="AM36" s="116">
        <f>VLOOKUP(AF36,Análisis!$B:$AN,8,0)</f>
        <v>0</v>
      </c>
      <c r="AN36" s="117">
        <f>VLOOKUP(AF36,Análisis!$B:$AN,9,0)</f>
        <v>0</v>
      </c>
      <c r="AO36" s="114">
        <f>VLOOKUP(AF36,Análisis!$B:$AN,16,0)</f>
        <v>0</v>
      </c>
      <c r="AP36" s="102" t="str">
        <f>IF(VLOOKUP(AF36,Análisis!$B:$AN,27,0)="","Sin cambios",VLOOKUP(AF36,Análisis!$B:$AN,27,0))</f>
        <v>Sin cambios</v>
      </c>
      <c r="AQ36" s="115">
        <f>VLOOKUP(AF36,Análisis!$B:$AN,17,0)</f>
        <v>0</v>
      </c>
      <c r="AR36" s="116">
        <f>VLOOKUP(AF36,Análisis!$B:$AN,18,0)</f>
        <v>0</v>
      </c>
      <c r="AS36" s="115">
        <f>VLOOKUP(AF36,Análisis!$B:$AN,19,0)</f>
        <v>0</v>
      </c>
      <c r="AT36" s="116">
        <f>VLOOKUP(AF36,Análisis!$B:$AN,20,0)</f>
        <v>0</v>
      </c>
      <c r="AU36" s="117">
        <f>VLOOKUP(AF36,Análisis!$B:$AN,21,0)</f>
        <v>0</v>
      </c>
      <c r="AV36" s="114">
        <f>VLOOKUP(AF36,Análisis!$B:$AN,28,0)</f>
        <v>0</v>
      </c>
      <c r="AW36" s="102" t="str">
        <f>IF(VLOOKUP(AF36,Análisis!$B:$AN,39,0)="","Sin cambios",VLOOKUP(AF36,Análisis!$B:$AN,39,0))</f>
        <v>Sin cambios</v>
      </c>
      <c r="AX36" s="115">
        <f>VLOOKUP(AF36,Análisis!$B:$AN,29,0)</f>
        <v>0</v>
      </c>
      <c r="AY36" s="116">
        <f>VLOOKUP(AF36,Análisis!$B:$AN,30,0)</f>
        <v>0</v>
      </c>
      <c r="AZ36" s="115">
        <f>VLOOKUP(AF36,Análisis!$B:$AN,31,0)</f>
        <v>0</v>
      </c>
      <c r="BA36" s="116">
        <f>VLOOKUP(AF36,Análisis!$B:$AN,32,0)</f>
        <v>0</v>
      </c>
      <c r="BB36" s="117">
        <f>VLOOKUP(AF36,Análisis!$B:$AN,33,0)</f>
        <v>0</v>
      </c>
      <c r="BE36" s="28" t="s">
        <v>97</v>
      </c>
      <c r="BF36" s="184" t="s">
        <v>170</v>
      </c>
      <c r="BG36" s="172"/>
      <c r="BH36" s="105">
        <f t="shared" si="40"/>
        <v>0</v>
      </c>
      <c r="BI36" s="29">
        <f t="shared" si="41"/>
        <v>0</v>
      </c>
      <c r="BJ36" s="106">
        <f t="shared" si="42"/>
        <v>0</v>
      </c>
      <c r="BK36" s="25">
        <f t="shared" si="43"/>
        <v>0</v>
      </c>
      <c r="BL36" s="107">
        <f t="shared" si="44"/>
        <v>0</v>
      </c>
      <c r="BM36" s="25">
        <f t="shared" si="45"/>
        <v>0</v>
      </c>
      <c r="BN36" s="105">
        <f t="shared" si="46"/>
        <v>0</v>
      </c>
      <c r="BO36" s="29">
        <f t="shared" si="47"/>
        <v>0</v>
      </c>
      <c r="BP36" s="106">
        <f t="shared" si="48"/>
        <v>0</v>
      </c>
      <c r="BQ36" s="25">
        <f t="shared" si="49"/>
        <v>0</v>
      </c>
      <c r="BR36" s="107">
        <f t="shared" si="50"/>
        <v>0</v>
      </c>
      <c r="BS36" s="25">
        <f t="shared" si="51"/>
        <v>0</v>
      </c>
      <c r="BT36" s="105">
        <f t="shared" si="52"/>
        <v>0</v>
      </c>
      <c r="BU36" s="29">
        <f t="shared" si="53"/>
        <v>0</v>
      </c>
      <c r="BV36" s="106">
        <f t="shared" si="54"/>
        <v>0</v>
      </c>
      <c r="BW36" s="25">
        <f t="shared" si="55"/>
        <v>0</v>
      </c>
      <c r="BX36" s="107">
        <f t="shared" si="56"/>
        <v>0</v>
      </c>
      <c r="BY36" s="25">
        <f t="shared" si="57"/>
        <v>0</v>
      </c>
    </row>
    <row r="37" spans="2:77" ht="15.75" customHeight="1" thickBot="1" x14ac:dyDescent="0.3">
      <c r="B37" s="9">
        <v>336</v>
      </c>
      <c r="C37" s="9" t="s">
        <v>62</v>
      </c>
      <c r="D37" s="14" t="str">
        <f>IF(VLOOKUP(Resumen!C37,Análisis!B:AN,15,0)="","Sin cambios",VLOOKUP(Resumen!C37,Análisis!B:AN,15,0))</f>
        <v>Sin cambios</v>
      </c>
      <c r="E37" s="14" t="str">
        <f>IF(VLOOKUP(Resumen!C37,Análisis!B:AN,27,0)="","Sin cambios",VLOOKUP(Resumen!C37,Análisis!B:AN,27,0))</f>
        <v>Sin cambios</v>
      </c>
      <c r="F37" s="14" t="str">
        <f>IF(VLOOKUP(Resumen!C37,Análisis!B:AN,39,0)="","Sin cambios",VLOOKUP(Resumen!C37,Análisis!B:AN,39,0))</f>
        <v>Sin cambios</v>
      </c>
      <c r="G37" s="14" t="str">
        <f t="shared" si="58"/>
        <v>No</v>
      </c>
      <c r="J37" s="175" t="s">
        <v>5</v>
      </c>
      <c r="K37" s="172"/>
      <c r="L37" s="172"/>
      <c r="M37" s="173" t="s">
        <v>6</v>
      </c>
      <c r="N37" s="172"/>
      <c r="O37" s="174" t="s">
        <v>7</v>
      </c>
      <c r="P37" s="172"/>
      <c r="Q37" s="175" t="s">
        <v>5</v>
      </c>
      <c r="R37" s="172"/>
      <c r="S37" s="172"/>
      <c r="T37" s="173" t="s">
        <v>6</v>
      </c>
      <c r="U37" s="172"/>
      <c r="V37" s="174" t="s">
        <v>7</v>
      </c>
      <c r="W37" s="172"/>
      <c r="X37" s="171" t="s">
        <v>5</v>
      </c>
      <c r="Y37" s="172"/>
      <c r="Z37" s="172"/>
      <c r="AA37" s="173" t="s">
        <v>6</v>
      </c>
      <c r="AB37" s="172"/>
      <c r="AC37" s="174" t="s">
        <v>7</v>
      </c>
      <c r="AD37" s="172"/>
      <c r="AE37" s="71" t="str">
        <f t="shared" ref="AE37:AE68" si="59">+LEFT(AG37,2)</f>
        <v>RM</v>
      </c>
      <c r="AF37" s="15" t="s">
        <v>49</v>
      </c>
      <c r="AG37" s="16" t="s">
        <v>27</v>
      </c>
      <c r="AH37" s="114">
        <f>VLOOKUP(AF37,Análisis!$B:$AN,4,0)</f>
        <v>0</v>
      </c>
      <c r="AI37" s="102" t="str">
        <f>IF(VLOOKUP(AF37,Análisis!$B:$AN,15,0)="","Sin cambios",VLOOKUP(AF37,Análisis!$B:$AN,15,0))</f>
        <v>Sin cambios</v>
      </c>
      <c r="AJ37" s="115">
        <f>VLOOKUP(AF37,Análisis!$B:$AN,5,0)</f>
        <v>0</v>
      </c>
      <c r="AK37" s="116">
        <f>VLOOKUP(AF37,Análisis!$B:$AN,6,0)</f>
        <v>0</v>
      </c>
      <c r="AL37" s="115">
        <f>VLOOKUP(AF37,Análisis!$B:$AN,7,0)</f>
        <v>0</v>
      </c>
      <c r="AM37" s="116">
        <f>VLOOKUP(AF37,Análisis!$B:$AN,8,0)</f>
        <v>0</v>
      </c>
      <c r="AN37" s="117">
        <f>VLOOKUP(AF37,Análisis!$B:$AN,9,0)</f>
        <v>0</v>
      </c>
      <c r="AO37" s="114">
        <f>VLOOKUP(AF37,Análisis!$B:$AN,16,0)</f>
        <v>0</v>
      </c>
      <c r="AP37" s="102" t="str">
        <f>IF(VLOOKUP(AF37,Análisis!$B:$AN,27,0)="","Sin cambios",VLOOKUP(AF37,Análisis!$B:$AN,27,0))</f>
        <v>Sin cambios</v>
      </c>
      <c r="AQ37" s="115">
        <f>VLOOKUP(AF37,Análisis!$B:$AN,17,0)</f>
        <v>0</v>
      </c>
      <c r="AR37" s="116">
        <f>VLOOKUP(AF37,Análisis!$B:$AN,18,0)</f>
        <v>0</v>
      </c>
      <c r="AS37" s="115">
        <f>VLOOKUP(AF37,Análisis!$B:$AN,19,0)</f>
        <v>0</v>
      </c>
      <c r="AT37" s="116">
        <f>VLOOKUP(AF37,Análisis!$B:$AN,20,0)</f>
        <v>0</v>
      </c>
      <c r="AU37" s="117">
        <f>VLOOKUP(AF37,Análisis!$B:$AN,21,0)</f>
        <v>0</v>
      </c>
      <c r="AV37" s="114">
        <f>VLOOKUP(AF37,Análisis!$B:$AN,28,0)</f>
        <v>0</v>
      </c>
      <c r="AW37" s="102" t="str">
        <f>IF(VLOOKUP(AF37,Análisis!$B:$AN,39,0)="","Sin cambios",VLOOKUP(AF37,Análisis!$B:$AN,39,0))</f>
        <v>Sin cambios</v>
      </c>
      <c r="AX37" s="115">
        <f>VLOOKUP(AF37,Análisis!$B:$AN,29,0)</f>
        <v>0</v>
      </c>
      <c r="AY37" s="116">
        <f>VLOOKUP(AF37,Análisis!$B:$AN,30,0)</f>
        <v>0</v>
      </c>
      <c r="AZ37" s="115">
        <f>VLOOKUP(AF37,Análisis!$B:$AN,31,0)</f>
        <v>0</v>
      </c>
      <c r="BA37" s="116">
        <f>VLOOKUP(AF37,Análisis!$B:$AN,32,0)</f>
        <v>0</v>
      </c>
      <c r="BB37" s="117">
        <f>VLOOKUP(AF37,Análisis!$B:$AN,33,0)</f>
        <v>0</v>
      </c>
      <c r="BE37" s="26"/>
      <c r="BF37" s="186" t="s">
        <v>171</v>
      </c>
      <c r="BG37" s="172"/>
      <c r="BH37" s="134">
        <f t="shared" ref="BH37:BY37" si="60">AVERAGE(BH31:BH36)</f>
        <v>0</v>
      </c>
      <c r="BI37" s="135">
        <f t="shared" si="60"/>
        <v>0</v>
      </c>
      <c r="BJ37" s="134">
        <f t="shared" si="60"/>
        <v>0</v>
      </c>
      <c r="BK37" s="136">
        <f t="shared" si="60"/>
        <v>0</v>
      </c>
      <c r="BL37" s="137">
        <f t="shared" si="60"/>
        <v>0</v>
      </c>
      <c r="BM37" s="136">
        <f t="shared" si="60"/>
        <v>0</v>
      </c>
      <c r="BN37" s="134">
        <f t="shared" si="60"/>
        <v>0</v>
      </c>
      <c r="BO37" s="135">
        <f t="shared" si="60"/>
        <v>0</v>
      </c>
      <c r="BP37" s="134">
        <f t="shared" si="60"/>
        <v>0</v>
      </c>
      <c r="BQ37" s="136">
        <f t="shared" si="60"/>
        <v>0</v>
      </c>
      <c r="BR37" s="137">
        <f t="shared" si="60"/>
        <v>0</v>
      </c>
      <c r="BS37" s="136">
        <f t="shared" si="60"/>
        <v>0</v>
      </c>
      <c r="BT37" s="134">
        <f t="shared" si="60"/>
        <v>0</v>
      </c>
      <c r="BU37" s="135">
        <f t="shared" si="60"/>
        <v>0</v>
      </c>
      <c r="BV37" s="134">
        <f t="shared" si="60"/>
        <v>0</v>
      </c>
      <c r="BW37" s="136">
        <f t="shared" si="60"/>
        <v>0</v>
      </c>
      <c r="BX37" s="137">
        <f t="shared" si="60"/>
        <v>0</v>
      </c>
      <c r="BY37" s="136">
        <f t="shared" si="60"/>
        <v>0</v>
      </c>
    </row>
    <row r="38" spans="2:77" ht="35.1" customHeight="1" thickBot="1" x14ac:dyDescent="0.3">
      <c r="B38" s="9">
        <v>333</v>
      </c>
      <c r="C38" s="9" t="s">
        <v>63</v>
      </c>
      <c r="D38" s="14" t="str">
        <f>IF(VLOOKUP(Resumen!C38,Análisis!B:AN,15,0)="","Sin cambios",VLOOKUP(Resumen!C38,Análisis!B:AN,15,0))</f>
        <v>Sin cambios</v>
      </c>
      <c r="E38" s="14" t="str">
        <f>IF(VLOOKUP(Resumen!C38,Análisis!B:AN,27,0)="","Sin cambios",VLOOKUP(Resumen!C38,Análisis!B:AN,27,0))</f>
        <v>Sin cambios</v>
      </c>
      <c r="F38" s="14" t="str">
        <f>IF(VLOOKUP(Resumen!C38,Análisis!B:AN,39,0)="","Sin cambios",VLOOKUP(Resumen!C38,Análisis!B:AN,39,0))</f>
        <v>Sin cambios</v>
      </c>
      <c r="G38" s="14" t="str">
        <f t="shared" si="58"/>
        <v>No</v>
      </c>
      <c r="J38" s="86" t="s">
        <v>130</v>
      </c>
      <c r="K38" s="86" t="s">
        <v>131</v>
      </c>
      <c r="L38" s="87" t="s">
        <v>13</v>
      </c>
      <c r="M38" s="88" t="s">
        <v>12</v>
      </c>
      <c r="N38" s="87" t="s">
        <v>13</v>
      </c>
      <c r="O38" s="88" t="s">
        <v>12</v>
      </c>
      <c r="P38" s="87" t="s">
        <v>13</v>
      </c>
      <c r="Q38" s="86" t="s">
        <v>130</v>
      </c>
      <c r="R38" s="86" t="s">
        <v>131</v>
      </c>
      <c r="S38" s="87" t="s">
        <v>13</v>
      </c>
      <c r="T38" s="88" t="s">
        <v>12</v>
      </c>
      <c r="U38" s="87" t="s">
        <v>13</v>
      </c>
      <c r="V38" s="88" t="s">
        <v>12</v>
      </c>
      <c r="W38" s="87" t="s">
        <v>13</v>
      </c>
      <c r="X38" s="86" t="s">
        <v>130</v>
      </c>
      <c r="Y38" s="86" t="s">
        <v>131</v>
      </c>
      <c r="Z38" s="87" t="s">
        <v>13</v>
      </c>
      <c r="AA38" s="88" t="s">
        <v>12</v>
      </c>
      <c r="AB38" s="87" t="s">
        <v>13</v>
      </c>
      <c r="AC38" s="88" t="s">
        <v>12</v>
      </c>
      <c r="AD38" s="89" t="s">
        <v>13</v>
      </c>
      <c r="AE38" s="71" t="str">
        <f t="shared" si="59"/>
        <v>RM</v>
      </c>
      <c r="AF38" s="15" t="s">
        <v>48</v>
      </c>
      <c r="AG38" s="16" t="s">
        <v>27</v>
      </c>
      <c r="AH38" s="114">
        <f>VLOOKUP(AF38,Análisis!$B:$AN,4,0)</f>
        <v>0</v>
      </c>
      <c r="AI38" s="102" t="str">
        <f>IF(VLOOKUP(AF38,Análisis!$B:$AN,15,0)="","Sin cambios",VLOOKUP(AF38,Análisis!$B:$AN,15,0))</f>
        <v>Sin cambios</v>
      </c>
      <c r="AJ38" s="115">
        <f>VLOOKUP(AF38,Análisis!$B:$AN,5,0)</f>
        <v>0</v>
      </c>
      <c r="AK38" s="116">
        <f>VLOOKUP(AF38,Análisis!$B:$AN,6,0)</f>
        <v>0</v>
      </c>
      <c r="AL38" s="115">
        <f>VLOOKUP(AF38,Análisis!$B:$AN,7,0)</f>
        <v>0</v>
      </c>
      <c r="AM38" s="116">
        <f>VLOOKUP(AF38,Análisis!$B:$AN,8,0)</f>
        <v>0</v>
      </c>
      <c r="AN38" s="117">
        <f>VLOOKUP(AF38,Análisis!$B:$AN,9,0)</f>
        <v>0</v>
      </c>
      <c r="AO38" s="114">
        <f>VLOOKUP(AF38,Análisis!$B:$AN,16,0)</f>
        <v>0</v>
      </c>
      <c r="AP38" s="102" t="str">
        <f>IF(VLOOKUP(AF38,Análisis!$B:$AN,27,0)="","Sin cambios",VLOOKUP(AF38,Análisis!$B:$AN,27,0))</f>
        <v>Sin cambios</v>
      </c>
      <c r="AQ38" s="115">
        <f>VLOOKUP(AF38,Análisis!$B:$AN,17,0)</f>
        <v>0</v>
      </c>
      <c r="AR38" s="116">
        <f>VLOOKUP(AF38,Análisis!$B:$AN,18,0)</f>
        <v>0</v>
      </c>
      <c r="AS38" s="115">
        <f>VLOOKUP(AF38,Análisis!$B:$AN,19,0)</f>
        <v>0</v>
      </c>
      <c r="AT38" s="116">
        <f>VLOOKUP(AF38,Análisis!$B:$AN,20,0)</f>
        <v>0</v>
      </c>
      <c r="AU38" s="117">
        <f>VLOOKUP(AF38,Análisis!$B:$AN,21,0)</f>
        <v>0</v>
      </c>
      <c r="AV38" s="114">
        <f>VLOOKUP(AF38,Análisis!$B:$AN,28,0)</f>
        <v>0</v>
      </c>
      <c r="AW38" s="102" t="str">
        <f>IF(VLOOKUP(AF38,Análisis!$B:$AN,39,0)="","Sin cambios",VLOOKUP(AF38,Análisis!$B:$AN,39,0))</f>
        <v>Sin cambios</v>
      </c>
      <c r="AX38" s="115">
        <f>VLOOKUP(AF38,Análisis!$B:$AN,29,0)</f>
        <v>0</v>
      </c>
      <c r="AY38" s="116">
        <f>VLOOKUP(AF38,Análisis!$B:$AN,30,0)</f>
        <v>0</v>
      </c>
      <c r="AZ38" s="115">
        <f>VLOOKUP(AF38,Análisis!$B:$AN,31,0)</f>
        <v>0</v>
      </c>
      <c r="BA38" s="116">
        <f>VLOOKUP(AF38,Análisis!$B:$AN,32,0)</f>
        <v>0</v>
      </c>
      <c r="BB38" s="117">
        <f>VLOOKUP(AF38,Análisis!$B:$AN,33,0)</f>
        <v>0</v>
      </c>
    </row>
    <row r="39" spans="2:77" ht="39" customHeight="1" thickBot="1" x14ac:dyDescent="0.3">
      <c r="B39" s="9">
        <v>319</v>
      </c>
      <c r="C39" s="9" t="s">
        <v>64</v>
      </c>
      <c r="D39" s="14" t="str">
        <f>IF(VLOOKUP(Resumen!C39,Análisis!B:AN,15,0)="","Sin cambios",VLOOKUP(Resumen!C39,Análisis!B:AN,15,0))</f>
        <v>Sin cambios</v>
      </c>
      <c r="E39" s="14" t="str">
        <f>IF(VLOOKUP(Resumen!C39,Análisis!B:AN,27,0)="","Sin cambios",VLOOKUP(Resumen!C39,Análisis!B:AN,27,0))</f>
        <v>Sin cambios</v>
      </c>
      <c r="F39" s="14" t="str">
        <f>IF(VLOOKUP(Resumen!C39,Análisis!B:AN,39,0)="","Sin cambios",VLOOKUP(Resumen!C39,Análisis!B:AN,39,0))</f>
        <v>Sin cambios</v>
      </c>
      <c r="G39" s="14" t="str">
        <f t="shared" si="58"/>
        <v>No</v>
      </c>
      <c r="I39" s="8" t="s">
        <v>172</v>
      </c>
      <c r="J39" s="131">
        <f>SUMIF(Análisis!$C:$C,"Regiones",Análisis!E:E)/COUNTIF(Análisis!$C:$C,"Regiones")</f>
        <v>0</v>
      </c>
      <c r="K39" s="127">
        <f>(SUMIFS(AH:AH,$AG:$AG,"Regs",AI:AI,"Sin cambios")+AI104)/(COUNTIF(Análisis!$C:$C,"Regiones"))</f>
        <v>0</v>
      </c>
      <c r="L39" s="128">
        <f>SUMIF(Análisis!$C:$C,"Regiones",Análisis!F:F)/COUNTIF(Análisis!$C:$C,"Regiones")</f>
        <v>0</v>
      </c>
      <c r="M39" s="129">
        <f>SUMIF(Análisis!$C:$C,"Regiones",Análisis!G:G)/COUNTIF(Análisis!$C:$C,"Regiones")</f>
        <v>0</v>
      </c>
      <c r="N39" s="128">
        <f>SUMIF(Análisis!$C:$C,"Regiones",Análisis!H:H)/COUNTIF(Análisis!$C:$C,"Regiones")</f>
        <v>0</v>
      </c>
      <c r="O39" s="129">
        <f>SUMIF(Análisis!$C:$C,"Regiones",Análisis!I:I)/COUNTIF(Análisis!$C:$C,"Regiones")</f>
        <v>0</v>
      </c>
      <c r="P39" s="130">
        <f>SUMIF(Análisis!$C:$C,"Regiones",Análisis!J:J)/COUNTIF(Análisis!$C:$C,"Regiones")</f>
        <v>0</v>
      </c>
      <c r="Q39" s="131">
        <f>SUMIF(Análisis!$C:$C,"Regiones",Análisis!Q:Q)/COUNTIF(Análisis!$C:$C,"Regiones")</f>
        <v>0</v>
      </c>
      <c r="R39" s="127">
        <f>(SUMIFS(AO:AO,$AG:$AG,"Regs",AP:AP,"Sin cambios")+AP104)/(COUNTIF(Análisis!$C:$C,"Regiones"))</f>
        <v>0</v>
      </c>
      <c r="S39" s="128">
        <f>SUMIF(Análisis!$C:$C,"Regiones",Análisis!R:R)/COUNTIF(Análisis!$C:$C,"Regiones")</f>
        <v>0</v>
      </c>
      <c r="T39" s="129">
        <f>SUMIF(Análisis!$C:$C,"Regiones",Análisis!S:S)/COUNTIF(Análisis!$C:$C,"Regiones")</f>
        <v>0</v>
      </c>
      <c r="U39" s="128">
        <f>SUMIF(Análisis!$C:$C,"Regiones",Análisis!T:T)/COUNTIF(Análisis!$C:$C,"Regiones")</f>
        <v>0</v>
      </c>
      <c r="V39" s="129">
        <f>SUMIF(Análisis!$C:$C,"Regiones",Análisis!U:U)/COUNTIF(Análisis!$C:$C,"Regiones")</f>
        <v>0</v>
      </c>
      <c r="W39" s="132">
        <f>SUMIF(Análisis!$C:$C,"Regiones",Análisis!V:V)/COUNTIF(Análisis!$C:$C,"Regiones")</f>
        <v>0</v>
      </c>
      <c r="X39" s="133">
        <f>SUMIF(Análisis!$C:$C,"Regiones",Análisis!AC:AC)/COUNTIF(Análisis!$C:$C,"Regiones")</f>
        <v>0</v>
      </c>
      <c r="Y39" s="127">
        <f>(SUMIFS(AV:AV,$AG:$AG,"Regs",AW:AW,"Sin cambios")+AW104)/(COUNTIF(Análisis!$C:$C,"Regiones"))</f>
        <v>0</v>
      </c>
      <c r="Z39" s="128">
        <f>SUMIF(Análisis!$C:$C,"Regiones",Análisis!AD:AD)/COUNTIF(Análisis!$C:$C,"Regiones")</f>
        <v>0</v>
      </c>
      <c r="AA39" s="129">
        <f>SUMIF(Análisis!$C:$C,"Regiones",Análisis!AE:AE)/COUNTIF(Análisis!$C:$C,"Regiones")</f>
        <v>0</v>
      </c>
      <c r="AB39" s="128">
        <f>SUMIF(Análisis!$C:$C,"Regiones",Análisis!AF:AF)/COUNTIF(Análisis!$C:$C,"Regiones")</f>
        <v>0</v>
      </c>
      <c r="AC39" s="129">
        <f>SUMIF(Análisis!$C:$C,"Regiones",Análisis!AG:AG)/COUNTIF(Análisis!$C:$C,"Regiones")</f>
        <v>0</v>
      </c>
      <c r="AD39" s="132">
        <f>SUMIF(Análisis!$C:$C,"Regiones",Análisis!AH:AH)/COUNTIF(Análisis!$C:$C,"Regiones")</f>
        <v>0</v>
      </c>
      <c r="AE39" s="71" t="str">
        <f t="shared" si="59"/>
        <v>RM</v>
      </c>
      <c r="AF39" s="15" t="s">
        <v>45</v>
      </c>
      <c r="AG39" s="16" t="s">
        <v>27</v>
      </c>
      <c r="AH39" s="114">
        <f>VLOOKUP(AF39,Análisis!$B:$AN,4,0)</f>
        <v>0</v>
      </c>
      <c r="AI39" s="102" t="str">
        <f>IF(VLOOKUP(AF39,Análisis!$B:$AN,15,0)="","Sin cambios",VLOOKUP(AF39,Análisis!$B:$AN,15,0))</f>
        <v>Sin cambios</v>
      </c>
      <c r="AJ39" s="115">
        <f>VLOOKUP(AF39,Análisis!$B:$AN,5,0)</f>
        <v>0</v>
      </c>
      <c r="AK39" s="116">
        <f>VLOOKUP(AF39,Análisis!$B:$AN,6,0)</f>
        <v>0</v>
      </c>
      <c r="AL39" s="115">
        <f>VLOOKUP(AF39,Análisis!$B:$AN,7,0)</f>
        <v>0</v>
      </c>
      <c r="AM39" s="116">
        <f>VLOOKUP(AF39,Análisis!$B:$AN,8,0)</f>
        <v>0</v>
      </c>
      <c r="AN39" s="117">
        <f>VLOOKUP(AF39,Análisis!$B:$AN,9,0)</f>
        <v>0</v>
      </c>
      <c r="AO39" s="114">
        <f>VLOOKUP(AF39,Análisis!$B:$AN,16,0)</f>
        <v>0</v>
      </c>
      <c r="AP39" s="102" t="str">
        <f>IF(VLOOKUP(AF39,Análisis!$B:$AN,27,0)="","Sin cambios",VLOOKUP(AF39,Análisis!$B:$AN,27,0))</f>
        <v>Sin cambios</v>
      </c>
      <c r="AQ39" s="115">
        <f>VLOOKUP(AF39,Análisis!$B:$AN,17,0)</f>
        <v>0</v>
      </c>
      <c r="AR39" s="116">
        <f>VLOOKUP(AF39,Análisis!$B:$AN,18,0)</f>
        <v>0</v>
      </c>
      <c r="AS39" s="115">
        <f>VLOOKUP(AF39,Análisis!$B:$AN,19,0)</f>
        <v>0</v>
      </c>
      <c r="AT39" s="116">
        <f>VLOOKUP(AF39,Análisis!$B:$AN,20,0)</f>
        <v>0</v>
      </c>
      <c r="AU39" s="117">
        <f>VLOOKUP(AF39,Análisis!$B:$AN,21,0)</f>
        <v>0</v>
      </c>
      <c r="AV39" s="114">
        <f>VLOOKUP(AF39,Análisis!$B:$AN,28,0)</f>
        <v>0</v>
      </c>
      <c r="AW39" s="102" t="str">
        <f>IF(VLOOKUP(AF39,Análisis!$B:$AN,39,0)="","Sin cambios",VLOOKUP(AF39,Análisis!$B:$AN,39,0))</f>
        <v>Sin cambios</v>
      </c>
      <c r="AX39" s="115">
        <f>VLOOKUP(AF39,Análisis!$B:$AN,29,0)</f>
        <v>0</v>
      </c>
      <c r="AY39" s="116">
        <f>VLOOKUP(AF39,Análisis!$B:$AN,30,0)</f>
        <v>0</v>
      </c>
      <c r="AZ39" s="115">
        <f>VLOOKUP(AF39,Análisis!$B:$AN,31,0)</f>
        <v>0</v>
      </c>
      <c r="BA39" s="116">
        <f>VLOOKUP(AF39,Análisis!$B:$AN,32,0)</f>
        <v>0</v>
      </c>
      <c r="BB39" s="117">
        <f>VLOOKUP(AF39,Análisis!$B:$AN,33,0)</f>
        <v>0</v>
      </c>
    </row>
    <row r="40" spans="2:77" ht="15.75" customHeight="1" thickBot="1" x14ac:dyDescent="0.3">
      <c r="B40" s="9">
        <v>363</v>
      </c>
      <c r="C40" s="9" t="s">
        <v>65</v>
      </c>
      <c r="D40" s="14" t="str">
        <f>IF(VLOOKUP(Resumen!C40,Análisis!B:AN,15,0)="","Sin cambios",VLOOKUP(Resumen!C40,Análisis!B:AN,15,0))</f>
        <v>Sin cambios</v>
      </c>
      <c r="E40" s="14" t="str">
        <f>IF(VLOOKUP(Resumen!C40,Análisis!B:AN,27,0)="","Sin cambios",VLOOKUP(Resumen!C40,Análisis!B:AN,27,0))</f>
        <v>Sin cambios</v>
      </c>
      <c r="F40" s="14" t="str">
        <f>IF(VLOOKUP(Resumen!C40,Análisis!B:AN,39,0)="","Sin cambios",VLOOKUP(Resumen!C40,Análisis!B:AN,39,0))</f>
        <v>Sin cambios</v>
      </c>
      <c r="G40" s="14" t="str">
        <f t="shared" si="58"/>
        <v>No</v>
      </c>
      <c r="K40" s="125" t="s">
        <v>152</v>
      </c>
      <c r="L40">
        <v>7666</v>
      </c>
      <c r="R40" s="125" t="s">
        <v>152</v>
      </c>
      <c r="S40">
        <v>16481</v>
      </c>
      <c r="Y40" s="125" t="s">
        <v>152</v>
      </c>
      <c r="Z40">
        <v>20296</v>
      </c>
      <c r="AE40" s="71" t="str">
        <f t="shared" si="59"/>
        <v>RM</v>
      </c>
      <c r="AF40" s="15" t="s">
        <v>53</v>
      </c>
      <c r="AG40" s="16" t="s">
        <v>27</v>
      </c>
      <c r="AH40" s="114">
        <f>VLOOKUP(AF40,Análisis!$B:$AN,4,0)</f>
        <v>0</v>
      </c>
      <c r="AI40" s="102" t="str">
        <f>IF(VLOOKUP(AF40,Análisis!$B:$AN,15,0)="","Sin cambios",VLOOKUP(AF40,Análisis!$B:$AN,15,0))</f>
        <v>Sin cambios</v>
      </c>
      <c r="AJ40" s="115">
        <f>VLOOKUP(AF40,Análisis!$B:$AN,5,0)</f>
        <v>0</v>
      </c>
      <c r="AK40" s="116">
        <f>VLOOKUP(AF40,Análisis!$B:$AN,6,0)</f>
        <v>0</v>
      </c>
      <c r="AL40" s="115">
        <f>VLOOKUP(AF40,Análisis!$B:$AN,7,0)</f>
        <v>0</v>
      </c>
      <c r="AM40" s="116">
        <f>VLOOKUP(AF40,Análisis!$B:$AN,8,0)</f>
        <v>0</v>
      </c>
      <c r="AN40" s="117">
        <f>VLOOKUP(AF40,Análisis!$B:$AN,9,0)</f>
        <v>0</v>
      </c>
      <c r="AO40" s="114">
        <f>VLOOKUP(AF40,Análisis!$B:$AN,16,0)</f>
        <v>0</v>
      </c>
      <c r="AP40" s="102" t="str">
        <f>IF(VLOOKUP(AF40,Análisis!$B:$AN,27,0)="","Sin cambios",VLOOKUP(AF40,Análisis!$B:$AN,27,0))</f>
        <v>Sin cambios</v>
      </c>
      <c r="AQ40" s="115">
        <f>VLOOKUP(AF40,Análisis!$B:$AN,17,0)</f>
        <v>0</v>
      </c>
      <c r="AR40" s="116">
        <f>VLOOKUP(AF40,Análisis!$B:$AN,18,0)</f>
        <v>0</v>
      </c>
      <c r="AS40" s="115">
        <f>VLOOKUP(AF40,Análisis!$B:$AN,19,0)</f>
        <v>0</v>
      </c>
      <c r="AT40" s="116">
        <f>VLOOKUP(AF40,Análisis!$B:$AN,20,0)</f>
        <v>0</v>
      </c>
      <c r="AU40" s="117">
        <f>VLOOKUP(AF40,Análisis!$B:$AN,21,0)</f>
        <v>0</v>
      </c>
      <c r="AV40" s="114">
        <f>VLOOKUP(AF40,Análisis!$B:$AN,28,0)</f>
        <v>0</v>
      </c>
      <c r="AW40" s="102" t="str">
        <f>IF(VLOOKUP(AF40,Análisis!$B:$AN,39,0)="","Sin cambios",VLOOKUP(AF40,Análisis!$B:$AN,39,0))</f>
        <v>Sin cambios</v>
      </c>
      <c r="AX40" s="115">
        <f>VLOOKUP(AF40,Análisis!$B:$AN,29,0)</f>
        <v>0</v>
      </c>
      <c r="AY40" s="116">
        <f>VLOOKUP(AF40,Análisis!$B:$AN,30,0)</f>
        <v>0</v>
      </c>
      <c r="AZ40" s="115">
        <f>VLOOKUP(AF40,Análisis!$B:$AN,31,0)</f>
        <v>0</v>
      </c>
      <c r="BA40" s="116">
        <f>VLOOKUP(AF40,Análisis!$B:$AN,32,0)</f>
        <v>0</v>
      </c>
      <c r="BB40" s="117">
        <f>VLOOKUP(AF40,Análisis!$B:$AN,33,0)</f>
        <v>0</v>
      </c>
    </row>
    <row r="41" spans="2:77" ht="15.75" customHeight="1" thickBot="1" x14ac:dyDescent="0.3">
      <c r="B41" s="9">
        <v>352</v>
      </c>
      <c r="C41" s="9" t="s">
        <v>66</v>
      </c>
      <c r="D41" s="14" t="str">
        <f>IF(VLOOKUP(Resumen!C41,Análisis!B:AN,15,0)="","Sin cambios",VLOOKUP(Resumen!C41,Análisis!B:AN,15,0))</f>
        <v>Sin cambios</v>
      </c>
      <c r="E41" s="14" t="str">
        <f>IF(VLOOKUP(Resumen!C41,Análisis!B:AN,27,0)="","Sin cambios",VLOOKUP(Resumen!C41,Análisis!B:AN,27,0))</f>
        <v>Sin cambios</v>
      </c>
      <c r="F41" s="14" t="str">
        <f>IF(VLOOKUP(Resumen!C41,Análisis!B:AN,39,0)="","Sin cambios",VLOOKUP(Resumen!C41,Análisis!B:AN,39,0))</f>
        <v>Sin cambios</v>
      </c>
      <c r="G41" s="14" t="str">
        <f t="shared" si="58"/>
        <v>No</v>
      </c>
      <c r="AE41" s="71" t="str">
        <f t="shared" si="59"/>
        <v>RM</v>
      </c>
      <c r="AF41" s="15" t="s">
        <v>51</v>
      </c>
      <c r="AG41" s="16" t="s">
        <v>27</v>
      </c>
      <c r="AH41" s="114">
        <f>VLOOKUP(AF41,Análisis!$B:$AN,4,0)</f>
        <v>0</v>
      </c>
      <c r="AI41" s="102" t="str">
        <f>IF(VLOOKUP(AF41,Análisis!$B:$AN,15,0)="","Sin cambios",VLOOKUP(AF41,Análisis!$B:$AN,15,0))</f>
        <v>Sin cambios</v>
      </c>
      <c r="AJ41" s="115">
        <f>VLOOKUP(AF41,Análisis!$B:$AN,5,0)</f>
        <v>0</v>
      </c>
      <c r="AK41" s="116">
        <f>VLOOKUP(AF41,Análisis!$B:$AN,6,0)</f>
        <v>0</v>
      </c>
      <c r="AL41" s="115">
        <f>VLOOKUP(AF41,Análisis!$B:$AN,7,0)</f>
        <v>0</v>
      </c>
      <c r="AM41" s="116">
        <f>VLOOKUP(AF41,Análisis!$B:$AN,8,0)</f>
        <v>0</v>
      </c>
      <c r="AN41" s="117">
        <f>VLOOKUP(AF41,Análisis!$B:$AN,9,0)</f>
        <v>0</v>
      </c>
      <c r="AO41" s="114">
        <f>VLOOKUP(AF41,Análisis!$B:$AN,16,0)</f>
        <v>0</v>
      </c>
      <c r="AP41" s="102" t="str">
        <f>IF(VLOOKUP(AF41,Análisis!$B:$AN,27,0)="","Sin cambios",VLOOKUP(AF41,Análisis!$B:$AN,27,0))</f>
        <v>Sin cambios</v>
      </c>
      <c r="AQ41" s="115">
        <f>VLOOKUP(AF41,Análisis!$B:$AN,17,0)</f>
        <v>0</v>
      </c>
      <c r="AR41" s="116">
        <f>VLOOKUP(AF41,Análisis!$B:$AN,18,0)</f>
        <v>0</v>
      </c>
      <c r="AS41" s="115">
        <f>VLOOKUP(AF41,Análisis!$B:$AN,19,0)</f>
        <v>0</v>
      </c>
      <c r="AT41" s="116">
        <f>VLOOKUP(AF41,Análisis!$B:$AN,20,0)</f>
        <v>0</v>
      </c>
      <c r="AU41" s="117">
        <f>VLOOKUP(AF41,Análisis!$B:$AN,21,0)</f>
        <v>0</v>
      </c>
      <c r="AV41" s="114">
        <f>VLOOKUP(AF41,Análisis!$B:$AN,28,0)</f>
        <v>0</v>
      </c>
      <c r="AW41" s="102" t="str">
        <f>IF(VLOOKUP(AF41,Análisis!$B:$AN,39,0)="","Sin cambios",VLOOKUP(AF41,Análisis!$B:$AN,39,0))</f>
        <v>Sin cambios</v>
      </c>
      <c r="AX41" s="115">
        <f>VLOOKUP(AF41,Análisis!$B:$AN,29,0)</f>
        <v>0</v>
      </c>
      <c r="AY41" s="116">
        <f>VLOOKUP(AF41,Análisis!$B:$AN,30,0)</f>
        <v>0</v>
      </c>
      <c r="AZ41" s="115">
        <f>VLOOKUP(AF41,Análisis!$B:$AN,31,0)</f>
        <v>0</v>
      </c>
      <c r="BA41" s="116">
        <f>VLOOKUP(AF41,Análisis!$B:$AN,32,0)</f>
        <v>0</v>
      </c>
      <c r="BB41" s="117">
        <f>VLOOKUP(AF41,Análisis!$B:$AN,33,0)</f>
        <v>0</v>
      </c>
    </row>
    <row r="42" spans="2:77" ht="15.75" customHeight="1" thickBot="1" x14ac:dyDescent="0.3">
      <c r="B42" s="9">
        <v>365</v>
      </c>
      <c r="C42" s="9" t="s">
        <v>67</v>
      </c>
      <c r="D42" s="14" t="str">
        <f>IF(VLOOKUP(Resumen!C42,Análisis!B:AN,15,0)="","Sin cambios",VLOOKUP(Resumen!C42,Análisis!B:AN,15,0))</f>
        <v>Sin cambios</v>
      </c>
      <c r="E42" s="14" t="str">
        <f>IF(VLOOKUP(Resumen!C42,Análisis!B:AN,27,0)="","Sin cambios",VLOOKUP(Resumen!C42,Análisis!B:AN,27,0))</f>
        <v>Sin cambios</v>
      </c>
      <c r="F42" s="14" t="str">
        <f>IF(VLOOKUP(Resumen!C42,Análisis!B:AN,39,0)="","Sin cambios",VLOOKUP(Resumen!C42,Análisis!B:AN,39,0))</f>
        <v>Sin cambios</v>
      </c>
      <c r="G42" s="14" t="str">
        <f t="shared" si="58"/>
        <v>No</v>
      </c>
      <c r="AE42" s="71" t="str">
        <f t="shared" si="59"/>
        <v>RM</v>
      </c>
      <c r="AF42" s="15" t="s">
        <v>57</v>
      </c>
      <c r="AG42" s="16" t="s">
        <v>27</v>
      </c>
      <c r="AH42" s="114">
        <f>VLOOKUP(AF42,Análisis!$B:$AN,4,0)</f>
        <v>0</v>
      </c>
      <c r="AI42" s="102" t="str">
        <f>IF(VLOOKUP(AF42,Análisis!$B:$AN,15,0)="","Sin cambios",VLOOKUP(AF42,Análisis!$B:$AN,15,0))</f>
        <v>Sin cambios</v>
      </c>
      <c r="AJ42" s="115">
        <f>VLOOKUP(AF42,Análisis!$B:$AN,5,0)</f>
        <v>0</v>
      </c>
      <c r="AK42" s="116">
        <f>VLOOKUP(AF42,Análisis!$B:$AN,6,0)</f>
        <v>0</v>
      </c>
      <c r="AL42" s="115">
        <f>VLOOKUP(AF42,Análisis!$B:$AN,7,0)</f>
        <v>0</v>
      </c>
      <c r="AM42" s="116">
        <f>VLOOKUP(AF42,Análisis!$B:$AN,8,0)</f>
        <v>0</v>
      </c>
      <c r="AN42" s="117">
        <f>VLOOKUP(AF42,Análisis!$B:$AN,9,0)</f>
        <v>0</v>
      </c>
      <c r="AO42" s="114">
        <f>VLOOKUP(AF42,Análisis!$B:$AN,16,0)</f>
        <v>0</v>
      </c>
      <c r="AP42" s="102" t="str">
        <f>IF(VLOOKUP(AF42,Análisis!$B:$AN,27,0)="","Sin cambios",VLOOKUP(AF42,Análisis!$B:$AN,27,0))</f>
        <v>Sin cambios</v>
      </c>
      <c r="AQ42" s="115">
        <f>VLOOKUP(AF42,Análisis!$B:$AN,17,0)</f>
        <v>0</v>
      </c>
      <c r="AR42" s="116">
        <f>VLOOKUP(AF42,Análisis!$B:$AN,18,0)</f>
        <v>0</v>
      </c>
      <c r="AS42" s="115">
        <f>VLOOKUP(AF42,Análisis!$B:$AN,19,0)</f>
        <v>0</v>
      </c>
      <c r="AT42" s="116">
        <f>VLOOKUP(AF42,Análisis!$B:$AN,20,0)</f>
        <v>0</v>
      </c>
      <c r="AU42" s="117">
        <f>VLOOKUP(AF42,Análisis!$B:$AN,21,0)</f>
        <v>0</v>
      </c>
      <c r="AV42" s="114">
        <f>VLOOKUP(AF42,Análisis!$B:$AN,28,0)</f>
        <v>0</v>
      </c>
      <c r="AW42" s="102" t="str">
        <f>IF(VLOOKUP(AF42,Análisis!$B:$AN,39,0)="","Sin cambios",VLOOKUP(AF42,Análisis!$B:$AN,39,0))</f>
        <v>Sin cambios</v>
      </c>
      <c r="AX42" s="115">
        <f>VLOOKUP(AF42,Análisis!$B:$AN,29,0)</f>
        <v>0</v>
      </c>
      <c r="AY42" s="116">
        <f>VLOOKUP(AF42,Análisis!$B:$AN,30,0)</f>
        <v>0</v>
      </c>
      <c r="AZ42" s="115">
        <f>VLOOKUP(AF42,Análisis!$B:$AN,31,0)</f>
        <v>0</v>
      </c>
      <c r="BA42" s="116">
        <f>VLOOKUP(AF42,Análisis!$B:$AN,32,0)</f>
        <v>0</v>
      </c>
      <c r="BB42" s="117">
        <f>VLOOKUP(AF42,Análisis!$B:$AN,33,0)</f>
        <v>0</v>
      </c>
    </row>
    <row r="43" spans="2:77" ht="15.75" customHeight="1" thickBot="1" x14ac:dyDescent="0.3">
      <c r="B43" s="9">
        <v>339</v>
      </c>
      <c r="C43" s="9" t="s">
        <v>68</v>
      </c>
      <c r="D43" s="14" t="str">
        <f>IF(VLOOKUP(Resumen!C43,Análisis!B:AN,15,0)="","Sin cambios",VLOOKUP(Resumen!C43,Análisis!B:AN,15,0))</f>
        <v>Sin cambios</v>
      </c>
      <c r="E43" s="14" t="str">
        <f>IF(VLOOKUP(Resumen!C43,Análisis!B:AN,27,0)="","Sin cambios",VLOOKUP(Resumen!C43,Análisis!B:AN,27,0))</f>
        <v>Sin cambios</v>
      </c>
      <c r="F43" s="14" t="str">
        <f>IF(VLOOKUP(Resumen!C43,Análisis!B:AN,39,0)="","Sin cambios",VLOOKUP(Resumen!C43,Análisis!B:AN,39,0))</f>
        <v>Sin cambios</v>
      </c>
      <c r="G43" s="14" t="str">
        <f t="shared" si="58"/>
        <v>No</v>
      </c>
      <c r="AE43" s="71" t="str">
        <f t="shared" si="59"/>
        <v>RM</v>
      </c>
      <c r="AF43" s="15" t="s">
        <v>33</v>
      </c>
      <c r="AG43" s="16" t="s">
        <v>27</v>
      </c>
      <c r="AH43" s="114">
        <f>VLOOKUP(AF43,Análisis!$B:$AN,4,0)</f>
        <v>0</v>
      </c>
      <c r="AI43" s="102" t="str">
        <f>IF(VLOOKUP(AF43,Análisis!$B:$AN,15,0)="","Sin cambios",VLOOKUP(AF43,Análisis!$B:$AN,15,0))</f>
        <v>Sin cambios</v>
      </c>
      <c r="AJ43" s="115">
        <f>VLOOKUP(AF43,Análisis!$B:$AN,5,0)</f>
        <v>0</v>
      </c>
      <c r="AK43" s="116">
        <f>VLOOKUP(AF43,Análisis!$B:$AN,6,0)</f>
        <v>0</v>
      </c>
      <c r="AL43" s="115">
        <f>VLOOKUP(AF43,Análisis!$B:$AN,7,0)</f>
        <v>0</v>
      </c>
      <c r="AM43" s="116">
        <f>VLOOKUP(AF43,Análisis!$B:$AN,8,0)</f>
        <v>0</v>
      </c>
      <c r="AN43" s="117">
        <f>VLOOKUP(AF43,Análisis!$B:$AN,9,0)</f>
        <v>0</v>
      </c>
      <c r="AO43" s="114">
        <f>VLOOKUP(AF43,Análisis!$B:$AN,16,0)</f>
        <v>0</v>
      </c>
      <c r="AP43" s="102" t="str">
        <f>IF(VLOOKUP(AF43,Análisis!$B:$AN,27,0)="","Sin cambios",VLOOKUP(AF43,Análisis!$B:$AN,27,0))</f>
        <v>Sin cambios</v>
      </c>
      <c r="AQ43" s="115">
        <f>VLOOKUP(AF43,Análisis!$B:$AN,17,0)</f>
        <v>0</v>
      </c>
      <c r="AR43" s="116">
        <f>VLOOKUP(AF43,Análisis!$B:$AN,18,0)</f>
        <v>0</v>
      </c>
      <c r="AS43" s="115">
        <f>VLOOKUP(AF43,Análisis!$B:$AN,19,0)</f>
        <v>0</v>
      </c>
      <c r="AT43" s="116">
        <f>VLOOKUP(AF43,Análisis!$B:$AN,20,0)</f>
        <v>0</v>
      </c>
      <c r="AU43" s="117">
        <f>VLOOKUP(AF43,Análisis!$B:$AN,21,0)</f>
        <v>0</v>
      </c>
      <c r="AV43" s="114">
        <f>VLOOKUP(AF43,Análisis!$B:$AN,28,0)</f>
        <v>0</v>
      </c>
      <c r="AW43" s="102" t="str">
        <f>IF(VLOOKUP(AF43,Análisis!$B:$AN,39,0)="","Sin cambios",VLOOKUP(AF43,Análisis!$B:$AN,39,0))</f>
        <v>Sin cambios</v>
      </c>
      <c r="AX43" s="115">
        <f>VLOOKUP(AF43,Análisis!$B:$AN,29,0)</f>
        <v>0</v>
      </c>
      <c r="AY43" s="116">
        <f>VLOOKUP(AF43,Análisis!$B:$AN,30,0)</f>
        <v>0</v>
      </c>
      <c r="AZ43" s="115">
        <f>VLOOKUP(AF43,Análisis!$B:$AN,31,0)</f>
        <v>0</v>
      </c>
      <c r="BA43" s="116">
        <f>VLOOKUP(AF43,Análisis!$B:$AN,32,0)</f>
        <v>0</v>
      </c>
      <c r="BB43" s="117">
        <f>VLOOKUP(AF43,Análisis!$B:$AN,33,0)</f>
        <v>0</v>
      </c>
    </row>
    <row r="44" spans="2:77" ht="15.75" customHeight="1" thickBot="1" x14ac:dyDescent="0.3">
      <c r="B44" s="9">
        <v>348</v>
      </c>
      <c r="C44" s="9" t="s">
        <v>69</v>
      </c>
      <c r="D44" s="14" t="str">
        <f>IF(VLOOKUP(Resumen!C44,Análisis!B:AN,15,0)="","Sin cambios",VLOOKUP(Resumen!C44,Análisis!B:AN,15,0))</f>
        <v>Sin cambios</v>
      </c>
      <c r="E44" s="14" t="str">
        <f>IF(VLOOKUP(Resumen!C44,Análisis!B:AN,27,0)="","Sin cambios",VLOOKUP(Resumen!C44,Análisis!B:AN,27,0))</f>
        <v>Sin cambios</v>
      </c>
      <c r="F44" s="14" t="str">
        <f>IF(VLOOKUP(Resumen!C44,Análisis!B:AN,39,0)="","Sin cambios",VLOOKUP(Resumen!C44,Análisis!B:AN,39,0))</f>
        <v>Sin cambios</v>
      </c>
      <c r="G44" s="14" t="str">
        <f t="shared" si="58"/>
        <v>No</v>
      </c>
      <c r="K44" t="s">
        <v>129</v>
      </c>
      <c r="L44">
        <v>51870</v>
      </c>
      <c r="AE44" s="71" t="str">
        <f t="shared" si="59"/>
        <v>RM</v>
      </c>
      <c r="AF44" s="15" t="s">
        <v>63</v>
      </c>
      <c r="AG44" s="16" t="s">
        <v>27</v>
      </c>
      <c r="AH44" s="114">
        <f>VLOOKUP(AF44,Análisis!$B:$AN,4,0)</f>
        <v>0</v>
      </c>
      <c r="AI44" s="102" t="str">
        <f>IF(VLOOKUP(AF44,Análisis!$B:$AN,15,0)="","Sin cambios",VLOOKUP(AF44,Análisis!$B:$AN,15,0))</f>
        <v>Sin cambios</v>
      </c>
      <c r="AJ44" s="115">
        <f>VLOOKUP(AF44,Análisis!$B:$AN,5,0)</f>
        <v>0</v>
      </c>
      <c r="AK44" s="116">
        <f>VLOOKUP(AF44,Análisis!$B:$AN,6,0)</f>
        <v>0</v>
      </c>
      <c r="AL44" s="115">
        <f>VLOOKUP(AF44,Análisis!$B:$AN,7,0)</f>
        <v>0</v>
      </c>
      <c r="AM44" s="116">
        <f>VLOOKUP(AF44,Análisis!$B:$AN,8,0)</f>
        <v>0</v>
      </c>
      <c r="AN44" s="117">
        <f>VLOOKUP(AF44,Análisis!$B:$AN,9,0)</f>
        <v>0</v>
      </c>
      <c r="AO44" s="114">
        <f>VLOOKUP(AF44,Análisis!$B:$AN,16,0)</f>
        <v>0</v>
      </c>
      <c r="AP44" s="102" t="str">
        <f>IF(VLOOKUP(AF44,Análisis!$B:$AN,27,0)="","Sin cambios",VLOOKUP(AF44,Análisis!$B:$AN,27,0))</f>
        <v>Sin cambios</v>
      </c>
      <c r="AQ44" s="115">
        <f>VLOOKUP(AF44,Análisis!$B:$AN,17,0)</f>
        <v>0</v>
      </c>
      <c r="AR44" s="116">
        <f>VLOOKUP(AF44,Análisis!$B:$AN,18,0)</f>
        <v>0</v>
      </c>
      <c r="AS44" s="115">
        <f>VLOOKUP(AF44,Análisis!$B:$AN,19,0)</f>
        <v>0</v>
      </c>
      <c r="AT44" s="116">
        <f>VLOOKUP(AF44,Análisis!$B:$AN,20,0)</f>
        <v>0</v>
      </c>
      <c r="AU44" s="117">
        <f>VLOOKUP(AF44,Análisis!$B:$AN,21,0)</f>
        <v>0</v>
      </c>
      <c r="AV44" s="114">
        <f>VLOOKUP(AF44,Análisis!$B:$AN,28,0)</f>
        <v>0</v>
      </c>
      <c r="AW44" s="102" t="str">
        <f>IF(VLOOKUP(AF44,Análisis!$B:$AN,39,0)="","Sin cambios",VLOOKUP(AF44,Análisis!$B:$AN,39,0))</f>
        <v>Sin cambios</v>
      </c>
      <c r="AX44" s="115">
        <f>VLOOKUP(AF44,Análisis!$B:$AN,29,0)</f>
        <v>0</v>
      </c>
      <c r="AY44" s="116">
        <f>VLOOKUP(AF44,Análisis!$B:$AN,30,0)</f>
        <v>0</v>
      </c>
      <c r="AZ44" s="115">
        <f>VLOOKUP(AF44,Análisis!$B:$AN,31,0)</f>
        <v>0</v>
      </c>
      <c r="BA44" s="116">
        <f>VLOOKUP(AF44,Análisis!$B:$AN,32,0)</f>
        <v>0</v>
      </c>
      <c r="BB44" s="117">
        <f>VLOOKUP(AF44,Análisis!$B:$AN,33,0)</f>
        <v>0</v>
      </c>
    </row>
    <row r="45" spans="2:77" ht="15.75" customHeight="1" thickBot="1" x14ac:dyDescent="0.3">
      <c r="B45" s="70" t="s">
        <v>173</v>
      </c>
      <c r="C45" s="9" t="s">
        <v>70</v>
      </c>
      <c r="D45" s="14" t="str">
        <f>IF(VLOOKUP(Resumen!C45,Análisis!B:AN,15,0)="","Sin cambios",VLOOKUP(Resumen!C45,Análisis!B:AN,15,0))</f>
        <v>Sin cambios</v>
      </c>
      <c r="E45" s="14" t="str">
        <f>IF(VLOOKUP(Resumen!C45,Análisis!B:AN,27,0)="","Sin cambios",VLOOKUP(Resumen!C45,Análisis!B:AN,27,0))</f>
        <v>Sin cambios</v>
      </c>
      <c r="F45" s="14" t="str">
        <f>IF(VLOOKUP(Resumen!C45,Análisis!B:AN,39,0)="","Sin cambios",VLOOKUP(Resumen!C45,Análisis!B:AN,39,0))</f>
        <v>Sin cambios</v>
      </c>
      <c r="G45" s="14" t="str">
        <f t="shared" si="58"/>
        <v>No</v>
      </c>
      <c r="K45" t="s">
        <v>174</v>
      </c>
      <c r="L45">
        <v>60850</v>
      </c>
      <c r="AE45" s="71" t="str">
        <f t="shared" si="59"/>
        <v>RM</v>
      </c>
      <c r="AF45" s="15" t="s">
        <v>58</v>
      </c>
      <c r="AG45" s="16" t="s">
        <v>27</v>
      </c>
      <c r="AH45" s="114">
        <f>VLOOKUP(AF45,Análisis!$B:$AN,4,0)</f>
        <v>0</v>
      </c>
      <c r="AI45" s="102" t="str">
        <f>IF(VLOOKUP(AF45,Análisis!$B:$AN,15,0)="","Sin cambios",VLOOKUP(AF45,Análisis!$B:$AN,15,0))</f>
        <v>Sin cambios</v>
      </c>
      <c r="AJ45" s="115">
        <f>VLOOKUP(AF45,Análisis!$B:$AN,5,0)</f>
        <v>0</v>
      </c>
      <c r="AK45" s="116">
        <f>VLOOKUP(AF45,Análisis!$B:$AN,6,0)</f>
        <v>0</v>
      </c>
      <c r="AL45" s="115">
        <f>VLOOKUP(AF45,Análisis!$B:$AN,7,0)</f>
        <v>0</v>
      </c>
      <c r="AM45" s="116">
        <f>VLOOKUP(AF45,Análisis!$B:$AN,8,0)</f>
        <v>0</v>
      </c>
      <c r="AN45" s="117">
        <f>VLOOKUP(AF45,Análisis!$B:$AN,9,0)</f>
        <v>0</v>
      </c>
      <c r="AO45" s="114">
        <f>VLOOKUP(AF45,Análisis!$B:$AN,16,0)</f>
        <v>0</v>
      </c>
      <c r="AP45" s="102" t="str">
        <f>IF(VLOOKUP(AF45,Análisis!$B:$AN,27,0)="","Sin cambios",VLOOKUP(AF45,Análisis!$B:$AN,27,0))</f>
        <v>Sin cambios</v>
      </c>
      <c r="AQ45" s="115">
        <f>VLOOKUP(AF45,Análisis!$B:$AN,17,0)</f>
        <v>0</v>
      </c>
      <c r="AR45" s="116">
        <f>VLOOKUP(AF45,Análisis!$B:$AN,18,0)</f>
        <v>0</v>
      </c>
      <c r="AS45" s="115">
        <f>VLOOKUP(AF45,Análisis!$B:$AN,19,0)</f>
        <v>0</v>
      </c>
      <c r="AT45" s="116">
        <f>VLOOKUP(AF45,Análisis!$B:$AN,20,0)</f>
        <v>0</v>
      </c>
      <c r="AU45" s="117">
        <f>VLOOKUP(AF45,Análisis!$B:$AN,21,0)</f>
        <v>0</v>
      </c>
      <c r="AV45" s="114">
        <f>VLOOKUP(AF45,Análisis!$B:$AN,28,0)</f>
        <v>0</v>
      </c>
      <c r="AW45" s="102" t="str">
        <f>IF(VLOOKUP(AF45,Análisis!$B:$AN,39,0)="","Sin cambios",VLOOKUP(AF45,Análisis!$B:$AN,39,0))</f>
        <v>Sin cambios</v>
      </c>
      <c r="AX45" s="115">
        <f>VLOOKUP(AF45,Análisis!$B:$AN,29,0)</f>
        <v>0</v>
      </c>
      <c r="AY45" s="116">
        <f>VLOOKUP(AF45,Análisis!$B:$AN,30,0)</f>
        <v>0</v>
      </c>
      <c r="AZ45" s="115">
        <f>VLOOKUP(AF45,Análisis!$B:$AN,31,0)</f>
        <v>0</v>
      </c>
      <c r="BA45" s="116">
        <f>VLOOKUP(AF45,Análisis!$B:$AN,32,0)</f>
        <v>0</v>
      </c>
      <c r="BB45" s="117">
        <f>VLOOKUP(AF45,Análisis!$B:$AN,33,0)</f>
        <v>0</v>
      </c>
    </row>
    <row r="46" spans="2:77" ht="15.75" customHeight="1" thickBot="1" x14ac:dyDescent="0.3">
      <c r="B46" s="70" t="s">
        <v>175</v>
      </c>
      <c r="C46" s="9" t="s">
        <v>72</v>
      </c>
      <c r="D46" s="14" t="str">
        <f>IF(VLOOKUP(Resumen!C46,Análisis!B:AN,15,0)="","Sin cambios",VLOOKUP(Resumen!C46,Análisis!B:AN,15,0))</f>
        <v>Sin cambios</v>
      </c>
      <c r="E46" s="14" t="str">
        <f>IF(VLOOKUP(Resumen!C46,Análisis!B:AN,27,0)="","Sin cambios",VLOOKUP(Resumen!C46,Análisis!B:AN,27,0))</f>
        <v>Sin cambios</v>
      </c>
      <c r="F46" s="14" t="str">
        <f>IF(VLOOKUP(Resumen!C46,Análisis!B:AN,39,0)="","Sin cambios",VLOOKUP(Resumen!C46,Análisis!B:AN,39,0))</f>
        <v>Sin cambios</v>
      </c>
      <c r="G46" s="14" t="str">
        <f t="shared" si="58"/>
        <v>No</v>
      </c>
      <c r="AE46" s="71" t="str">
        <f t="shared" si="59"/>
        <v>RM</v>
      </c>
      <c r="AF46" s="15" t="s">
        <v>44</v>
      </c>
      <c r="AG46" s="16" t="s">
        <v>27</v>
      </c>
      <c r="AH46" s="114">
        <f>VLOOKUP(AF46,Análisis!$B:$AN,4,0)</f>
        <v>0</v>
      </c>
      <c r="AI46" s="102" t="str">
        <f>IF(VLOOKUP(AF46,Análisis!$B:$AN,15,0)="","Sin cambios",VLOOKUP(AF46,Análisis!$B:$AN,15,0))</f>
        <v>Sin cambios</v>
      </c>
      <c r="AJ46" s="115">
        <f>VLOOKUP(AF46,Análisis!$B:$AN,5,0)</f>
        <v>0</v>
      </c>
      <c r="AK46" s="116">
        <f>VLOOKUP(AF46,Análisis!$B:$AN,6,0)</f>
        <v>0</v>
      </c>
      <c r="AL46" s="115">
        <f>VLOOKUP(AF46,Análisis!$B:$AN,7,0)</f>
        <v>0</v>
      </c>
      <c r="AM46" s="116">
        <f>VLOOKUP(AF46,Análisis!$B:$AN,8,0)</f>
        <v>0</v>
      </c>
      <c r="AN46" s="117">
        <f>VLOOKUP(AF46,Análisis!$B:$AN,9,0)</f>
        <v>0</v>
      </c>
      <c r="AO46" s="114">
        <f>VLOOKUP(AF46,Análisis!$B:$AN,16,0)</f>
        <v>0</v>
      </c>
      <c r="AP46" s="102" t="str">
        <f>IF(VLOOKUP(AF46,Análisis!$B:$AN,27,0)="","Sin cambios",VLOOKUP(AF46,Análisis!$B:$AN,27,0))</f>
        <v>Sin cambios</v>
      </c>
      <c r="AQ46" s="115">
        <f>VLOOKUP(AF46,Análisis!$B:$AN,17,0)</f>
        <v>0</v>
      </c>
      <c r="AR46" s="116">
        <f>VLOOKUP(AF46,Análisis!$B:$AN,18,0)</f>
        <v>0</v>
      </c>
      <c r="AS46" s="115">
        <f>VLOOKUP(AF46,Análisis!$B:$AN,19,0)</f>
        <v>0</v>
      </c>
      <c r="AT46" s="116">
        <f>VLOOKUP(AF46,Análisis!$B:$AN,20,0)</f>
        <v>0</v>
      </c>
      <c r="AU46" s="117">
        <f>VLOOKUP(AF46,Análisis!$B:$AN,21,0)</f>
        <v>0</v>
      </c>
      <c r="AV46" s="114">
        <f>VLOOKUP(AF46,Análisis!$B:$AN,28,0)</f>
        <v>0</v>
      </c>
      <c r="AW46" s="102" t="str">
        <f>IF(VLOOKUP(AF46,Análisis!$B:$AN,39,0)="","Sin cambios",VLOOKUP(AF46,Análisis!$B:$AN,39,0))</f>
        <v>Sin cambios</v>
      </c>
      <c r="AX46" s="115">
        <f>VLOOKUP(AF46,Análisis!$B:$AN,29,0)</f>
        <v>0</v>
      </c>
      <c r="AY46" s="116">
        <f>VLOOKUP(AF46,Análisis!$B:$AN,30,0)</f>
        <v>0</v>
      </c>
      <c r="AZ46" s="115">
        <f>VLOOKUP(AF46,Análisis!$B:$AN,31,0)</f>
        <v>0</v>
      </c>
      <c r="BA46" s="116">
        <f>VLOOKUP(AF46,Análisis!$B:$AN,32,0)</f>
        <v>0</v>
      </c>
      <c r="BB46" s="117">
        <f>VLOOKUP(AF46,Análisis!$B:$AN,33,0)</f>
        <v>0</v>
      </c>
    </row>
    <row r="47" spans="2:77" ht="15.75" customHeight="1" thickBot="1" x14ac:dyDescent="0.3">
      <c r="B47" s="9">
        <v>171</v>
      </c>
      <c r="C47" s="9" t="s">
        <v>73</v>
      </c>
      <c r="D47" s="14" t="str">
        <f>IF(VLOOKUP(Resumen!C47,Análisis!B:AN,15,0)="","Sin cambios",VLOOKUP(Resumen!C47,Análisis!B:AN,15,0))</f>
        <v>Sin cambios</v>
      </c>
      <c r="E47" s="14" t="str">
        <f>IF(VLOOKUP(Resumen!C47,Análisis!B:AN,27,0)="","Sin cambios",VLOOKUP(Resumen!C47,Análisis!B:AN,27,0))</f>
        <v>Sin cambios</v>
      </c>
      <c r="F47" s="14" t="str">
        <f>IF(VLOOKUP(Resumen!C47,Análisis!B:AN,39,0)="","Sin cambios",VLOOKUP(Resumen!C47,Análisis!B:AN,39,0))</f>
        <v>Sin cambios</v>
      </c>
      <c r="G47" s="14" t="str">
        <f t="shared" si="58"/>
        <v>No</v>
      </c>
      <c r="AE47" s="71" t="str">
        <f t="shared" si="59"/>
        <v>RM</v>
      </c>
      <c r="AF47" s="15" t="s">
        <v>62</v>
      </c>
      <c r="AG47" s="16" t="s">
        <v>41</v>
      </c>
      <c r="AH47" s="114">
        <f>VLOOKUP(AF47,Análisis!$B:$AN,4,0)</f>
        <v>0</v>
      </c>
      <c r="AI47" s="102" t="str">
        <f>IF(VLOOKUP(AF47,Análisis!$B:$AN,15,0)="","Sin cambios",VLOOKUP(AF47,Análisis!$B:$AN,15,0))</f>
        <v>Sin cambios</v>
      </c>
      <c r="AJ47" s="115">
        <f>VLOOKUP(AF47,Análisis!$B:$AN,5,0)</f>
        <v>0</v>
      </c>
      <c r="AK47" s="116">
        <f>VLOOKUP(AF47,Análisis!$B:$AN,6,0)</f>
        <v>0</v>
      </c>
      <c r="AL47" s="115">
        <f>VLOOKUP(AF47,Análisis!$B:$AN,7,0)</f>
        <v>0</v>
      </c>
      <c r="AM47" s="116">
        <f>VLOOKUP(AF47,Análisis!$B:$AN,8,0)</f>
        <v>0</v>
      </c>
      <c r="AN47" s="117">
        <f>VLOOKUP(AF47,Análisis!$B:$AN,9,0)</f>
        <v>0</v>
      </c>
      <c r="AO47" s="114">
        <f>VLOOKUP(AF47,Análisis!$B:$AN,16,0)</f>
        <v>0</v>
      </c>
      <c r="AP47" s="102" t="str">
        <f>IF(VLOOKUP(AF47,Análisis!$B:$AN,27,0)="","Sin cambios",VLOOKUP(AF47,Análisis!$B:$AN,27,0))</f>
        <v>Sin cambios</v>
      </c>
      <c r="AQ47" s="115">
        <f>VLOOKUP(AF47,Análisis!$B:$AN,17,0)</f>
        <v>0</v>
      </c>
      <c r="AR47" s="116">
        <f>VLOOKUP(AF47,Análisis!$B:$AN,18,0)</f>
        <v>0</v>
      </c>
      <c r="AS47" s="115">
        <f>VLOOKUP(AF47,Análisis!$B:$AN,19,0)</f>
        <v>0</v>
      </c>
      <c r="AT47" s="116">
        <f>VLOOKUP(AF47,Análisis!$B:$AN,20,0)</f>
        <v>0</v>
      </c>
      <c r="AU47" s="117">
        <f>VLOOKUP(AF47,Análisis!$B:$AN,21,0)</f>
        <v>0</v>
      </c>
      <c r="AV47" s="114">
        <f>VLOOKUP(AF47,Análisis!$B:$AN,28,0)</f>
        <v>0</v>
      </c>
      <c r="AW47" s="102" t="str">
        <f>IF(VLOOKUP(AF47,Análisis!$B:$AN,39,0)="","Sin cambios",VLOOKUP(AF47,Análisis!$B:$AN,39,0))</f>
        <v>Sin cambios</v>
      </c>
      <c r="AX47" s="115">
        <f>VLOOKUP(AF47,Análisis!$B:$AN,29,0)</f>
        <v>0</v>
      </c>
      <c r="AY47" s="116">
        <f>VLOOKUP(AF47,Análisis!$B:$AN,30,0)</f>
        <v>0</v>
      </c>
      <c r="AZ47" s="115">
        <f>VLOOKUP(AF47,Análisis!$B:$AN,31,0)</f>
        <v>0</v>
      </c>
      <c r="BA47" s="116">
        <f>VLOOKUP(AF47,Análisis!$B:$AN,32,0)</f>
        <v>0</v>
      </c>
      <c r="BB47" s="117">
        <f>VLOOKUP(AF47,Análisis!$B:$AN,33,0)</f>
        <v>0</v>
      </c>
    </row>
    <row r="48" spans="2:77" ht="15.75" customHeight="1" thickBot="1" x14ac:dyDescent="0.3">
      <c r="B48" s="70" t="s">
        <v>176</v>
      </c>
      <c r="C48" s="9" t="s">
        <v>74</v>
      </c>
      <c r="D48" s="14" t="str">
        <f>IF(VLOOKUP(Resumen!C48,Análisis!B:AN,15,0)="","Sin cambios",VLOOKUP(Resumen!C48,Análisis!B:AN,15,0))</f>
        <v>Sin cambios</v>
      </c>
      <c r="E48" s="14" t="str">
        <f>IF(VLOOKUP(Resumen!C48,Análisis!B:AN,27,0)="","Sin cambios",VLOOKUP(Resumen!C48,Análisis!B:AN,27,0))</f>
        <v>Sin cambios</v>
      </c>
      <c r="F48" s="14" t="str">
        <f>IF(VLOOKUP(Resumen!C48,Análisis!B:AN,39,0)="","Sin cambios",VLOOKUP(Resumen!C48,Análisis!B:AN,39,0))</f>
        <v>Sin cambios</v>
      </c>
      <c r="G48" s="14" t="str">
        <f t="shared" si="58"/>
        <v>No</v>
      </c>
      <c r="AE48" s="71" t="str">
        <f t="shared" si="59"/>
        <v>RM</v>
      </c>
      <c r="AF48" s="15" t="s">
        <v>28</v>
      </c>
      <c r="AG48" s="16" t="s">
        <v>27</v>
      </c>
      <c r="AH48" s="114">
        <f>VLOOKUP(AF48,Análisis!$B:$AN,4,0)</f>
        <v>0</v>
      </c>
      <c r="AI48" s="102" t="str">
        <f>IF(VLOOKUP(AF48,Análisis!$B:$AN,15,0)="","Sin cambios",VLOOKUP(AF48,Análisis!$B:$AN,15,0))</f>
        <v>Sin cambios</v>
      </c>
      <c r="AJ48" s="115">
        <f>VLOOKUP(AF48,Análisis!$B:$AN,5,0)</f>
        <v>0</v>
      </c>
      <c r="AK48" s="116">
        <f>VLOOKUP(AF48,Análisis!$B:$AN,6,0)</f>
        <v>0</v>
      </c>
      <c r="AL48" s="115">
        <f>VLOOKUP(AF48,Análisis!$B:$AN,7,0)</f>
        <v>0</v>
      </c>
      <c r="AM48" s="116">
        <f>VLOOKUP(AF48,Análisis!$B:$AN,8,0)</f>
        <v>0</v>
      </c>
      <c r="AN48" s="117">
        <f>VLOOKUP(AF48,Análisis!$B:$AN,9,0)</f>
        <v>0</v>
      </c>
      <c r="AO48" s="114">
        <f>VLOOKUP(AF48,Análisis!$B:$AN,16,0)</f>
        <v>0</v>
      </c>
      <c r="AP48" s="102" t="str">
        <f>IF(VLOOKUP(AF48,Análisis!$B:$AN,27,0)="","Sin cambios",VLOOKUP(AF48,Análisis!$B:$AN,27,0))</f>
        <v>Sin cambios</v>
      </c>
      <c r="AQ48" s="115">
        <f>VLOOKUP(AF48,Análisis!$B:$AN,17,0)</f>
        <v>0</v>
      </c>
      <c r="AR48" s="116">
        <f>VLOOKUP(AF48,Análisis!$B:$AN,18,0)</f>
        <v>0</v>
      </c>
      <c r="AS48" s="115">
        <f>VLOOKUP(AF48,Análisis!$B:$AN,19,0)</f>
        <v>0</v>
      </c>
      <c r="AT48" s="116">
        <f>VLOOKUP(AF48,Análisis!$B:$AN,20,0)</f>
        <v>0</v>
      </c>
      <c r="AU48" s="117">
        <f>VLOOKUP(AF48,Análisis!$B:$AN,21,0)</f>
        <v>0</v>
      </c>
      <c r="AV48" s="114">
        <f>VLOOKUP(AF48,Análisis!$B:$AN,28,0)</f>
        <v>0</v>
      </c>
      <c r="AW48" s="102" t="str">
        <f>IF(VLOOKUP(AF48,Análisis!$B:$AN,39,0)="","Sin cambios",VLOOKUP(AF48,Análisis!$B:$AN,39,0))</f>
        <v>Sin cambios</v>
      </c>
      <c r="AX48" s="115">
        <f>VLOOKUP(AF48,Análisis!$B:$AN,29,0)</f>
        <v>0</v>
      </c>
      <c r="AY48" s="116">
        <f>VLOOKUP(AF48,Análisis!$B:$AN,30,0)</f>
        <v>0</v>
      </c>
      <c r="AZ48" s="115">
        <f>VLOOKUP(AF48,Análisis!$B:$AN,31,0)</f>
        <v>0</v>
      </c>
      <c r="BA48" s="116">
        <f>VLOOKUP(AF48,Análisis!$B:$AN,32,0)</f>
        <v>0</v>
      </c>
      <c r="BB48" s="117">
        <f>VLOOKUP(AF48,Análisis!$B:$AN,33,0)</f>
        <v>0</v>
      </c>
    </row>
    <row r="49" spans="2:54" ht="15.75" customHeight="1" thickBot="1" x14ac:dyDescent="0.3">
      <c r="B49" s="9">
        <v>121</v>
      </c>
      <c r="C49" s="9" t="s">
        <v>75</v>
      </c>
      <c r="D49" s="14" t="str">
        <f>IF(VLOOKUP(Resumen!C49,Análisis!B:AN,15,0)="","Sin cambios",VLOOKUP(Resumen!C49,Análisis!B:AN,15,0))</f>
        <v>Sin cambios</v>
      </c>
      <c r="E49" s="14" t="str">
        <f>IF(VLOOKUP(Resumen!C49,Análisis!B:AN,27,0)="","Sin cambios",VLOOKUP(Resumen!C49,Análisis!B:AN,27,0))</f>
        <v>Sin cambios</v>
      </c>
      <c r="F49" s="14" t="str">
        <f>IF(VLOOKUP(Resumen!C49,Análisis!B:AN,39,0)="","Sin cambios",VLOOKUP(Resumen!C49,Análisis!B:AN,39,0))</f>
        <v>Sin cambios</v>
      </c>
      <c r="G49" s="14" t="str">
        <f t="shared" si="58"/>
        <v>No</v>
      </c>
      <c r="AE49" s="71" t="str">
        <f t="shared" si="59"/>
        <v>RM</v>
      </c>
      <c r="AF49" s="15" t="s">
        <v>43</v>
      </c>
      <c r="AG49" s="16" t="s">
        <v>27</v>
      </c>
      <c r="AH49" s="114">
        <f>VLOOKUP(AF49,Análisis!$B:$AN,4,0)</f>
        <v>0</v>
      </c>
      <c r="AI49" s="102" t="str">
        <f>IF(VLOOKUP(AF49,Análisis!$B:$AN,15,0)="","Sin cambios",VLOOKUP(AF49,Análisis!$B:$AN,15,0))</f>
        <v>Sin cambios</v>
      </c>
      <c r="AJ49" s="115">
        <f>VLOOKUP(AF49,Análisis!$B:$AN,5,0)</f>
        <v>0</v>
      </c>
      <c r="AK49" s="116">
        <f>VLOOKUP(AF49,Análisis!$B:$AN,6,0)</f>
        <v>0</v>
      </c>
      <c r="AL49" s="115">
        <f>VLOOKUP(AF49,Análisis!$B:$AN,7,0)</f>
        <v>0</v>
      </c>
      <c r="AM49" s="116">
        <f>VLOOKUP(AF49,Análisis!$B:$AN,8,0)</f>
        <v>0</v>
      </c>
      <c r="AN49" s="117">
        <f>VLOOKUP(AF49,Análisis!$B:$AN,9,0)</f>
        <v>0</v>
      </c>
      <c r="AO49" s="114">
        <f>VLOOKUP(AF49,Análisis!$B:$AN,16,0)</f>
        <v>0</v>
      </c>
      <c r="AP49" s="102" t="str">
        <f>IF(VLOOKUP(AF49,Análisis!$B:$AN,27,0)="","Sin cambios",VLOOKUP(AF49,Análisis!$B:$AN,27,0))</f>
        <v>Sin cambios</v>
      </c>
      <c r="AQ49" s="115">
        <f>VLOOKUP(AF49,Análisis!$B:$AN,17,0)</f>
        <v>0</v>
      </c>
      <c r="AR49" s="116">
        <f>VLOOKUP(AF49,Análisis!$B:$AN,18,0)</f>
        <v>0</v>
      </c>
      <c r="AS49" s="115">
        <f>VLOOKUP(AF49,Análisis!$B:$AN,19,0)</f>
        <v>0</v>
      </c>
      <c r="AT49" s="116">
        <f>VLOOKUP(AF49,Análisis!$B:$AN,20,0)</f>
        <v>0</v>
      </c>
      <c r="AU49" s="117">
        <f>VLOOKUP(AF49,Análisis!$B:$AN,21,0)</f>
        <v>0</v>
      </c>
      <c r="AV49" s="114">
        <f>VLOOKUP(AF49,Análisis!$B:$AN,28,0)</f>
        <v>0</v>
      </c>
      <c r="AW49" s="102" t="str">
        <f>IF(VLOOKUP(AF49,Análisis!$B:$AN,39,0)="","Sin cambios",VLOOKUP(AF49,Análisis!$B:$AN,39,0))</f>
        <v>Sin cambios</v>
      </c>
      <c r="AX49" s="115">
        <f>VLOOKUP(AF49,Análisis!$B:$AN,29,0)</f>
        <v>0</v>
      </c>
      <c r="AY49" s="116">
        <f>VLOOKUP(AF49,Análisis!$B:$AN,30,0)</f>
        <v>0</v>
      </c>
      <c r="AZ49" s="115">
        <f>VLOOKUP(AF49,Análisis!$B:$AN,31,0)</f>
        <v>0</v>
      </c>
      <c r="BA49" s="116">
        <f>VLOOKUP(AF49,Análisis!$B:$AN,32,0)</f>
        <v>0</v>
      </c>
      <c r="BB49" s="117">
        <f>VLOOKUP(AF49,Análisis!$B:$AN,33,0)</f>
        <v>0</v>
      </c>
    </row>
    <row r="50" spans="2:54" ht="15.75" customHeight="1" thickBot="1" x14ac:dyDescent="0.3">
      <c r="B50" s="9">
        <v>153</v>
      </c>
      <c r="C50" s="9" t="s">
        <v>76</v>
      </c>
      <c r="D50" s="14" t="str">
        <f>IF(VLOOKUP(Resumen!C50,Análisis!B:AN,15,0)="","Sin cambios",VLOOKUP(Resumen!C50,Análisis!B:AN,15,0))</f>
        <v>Sin cambios</v>
      </c>
      <c r="E50" s="14" t="str">
        <f>IF(VLOOKUP(Resumen!C50,Análisis!B:AN,27,0)="","Sin cambios",VLOOKUP(Resumen!C50,Análisis!B:AN,27,0))</f>
        <v>Sin cambios</v>
      </c>
      <c r="F50" s="14" t="str">
        <f>IF(VLOOKUP(Resumen!C50,Análisis!B:AN,39,0)="","Sin cambios",VLOOKUP(Resumen!C50,Análisis!B:AN,39,0))</f>
        <v>Sin cambios</v>
      </c>
      <c r="G50" s="14" t="str">
        <f t="shared" si="58"/>
        <v>No</v>
      </c>
      <c r="AE50" s="71" t="str">
        <f t="shared" si="59"/>
        <v>RM</v>
      </c>
      <c r="AF50" s="15" t="s">
        <v>60</v>
      </c>
      <c r="AG50" s="16" t="s">
        <v>27</v>
      </c>
      <c r="AH50" s="114">
        <f>VLOOKUP(AF50,Análisis!$B:$AN,4,0)</f>
        <v>0</v>
      </c>
      <c r="AI50" s="102" t="str">
        <f>IF(VLOOKUP(AF50,Análisis!$B:$AN,15,0)="","Sin cambios",VLOOKUP(AF50,Análisis!$B:$AN,15,0))</f>
        <v>Sin cambios</v>
      </c>
      <c r="AJ50" s="115">
        <f>VLOOKUP(AF50,Análisis!$B:$AN,5,0)</f>
        <v>0</v>
      </c>
      <c r="AK50" s="116">
        <f>VLOOKUP(AF50,Análisis!$B:$AN,6,0)</f>
        <v>0</v>
      </c>
      <c r="AL50" s="115">
        <f>VLOOKUP(AF50,Análisis!$B:$AN,7,0)</f>
        <v>0</v>
      </c>
      <c r="AM50" s="116">
        <f>VLOOKUP(AF50,Análisis!$B:$AN,8,0)</f>
        <v>0</v>
      </c>
      <c r="AN50" s="117">
        <f>VLOOKUP(AF50,Análisis!$B:$AN,9,0)</f>
        <v>0</v>
      </c>
      <c r="AO50" s="114">
        <f>VLOOKUP(AF50,Análisis!$B:$AN,16,0)</f>
        <v>0</v>
      </c>
      <c r="AP50" s="102" t="str">
        <f>IF(VLOOKUP(AF50,Análisis!$B:$AN,27,0)="","Sin cambios",VLOOKUP(AF50,Análisis!$B:$AN,27,0))</f>
        <v>Sin cambios</v>
      </c>
      <c r="AQ50" s="115">
        <f>VLOOKUP(AF50,Análisis!$B:$AN,17,0)</f>
        <v>0</v>
      </c>
      <c r="AR50" s="116">
        <f>VLOOKUP(AF50,Análisis!$B:$AN,18,0)</f>
        <v>0</v>
      </c>
      <c r="AS50" s="115">
        <f>VLOOKUP(AF50,Análisis!$B:$AN,19,0)</f>
        <v>0</v>
      </c>
      <c r="AT50" s="116">
        <f>VLOOKUP(AF50,Análisis!$B:$AN,20,0)</f>
        <v>0</v>
      </c>
      <c r="AU50" s="117">
        <f>VLOOKUP(AF50,Análisis!$B:$AN,21,0)</f>
        <v>0</v>
      </c>
      <c r="AV50" s="114">
        <f>VLOOKUP(AF50,Análisis!$B:$AN,28,0)</f>
        <v>0</v>
      </c>
      <c r="AW50" s="102" t="str">
        <f>IF(VLOOKUP(AF50,Análisis!$B:$AN,39,0)="","Sin cambios",VLOOKUP(AF50,Análisis!$B:$AN,39,0))</f>
        <v>Sin cambios</v>
      </c>
      <c r="AX50" s="115">
        <f>VLOOKUP(AF50,Análisis!$B:$AN,29,0)</f>
        <v>0</v>
      </c>
      <c r="AY50" s="116">
        <f>VLOOKUP(AF50,Análisis!$B:$AN,30,0)</f>
        <v>0</v>
      </c>
      <c r="AZ50" s="115">
        <f>VLOOKUP(AF50,Análisis!$B:$AN,31,0)</f>
        <v>0</v>
      </c>
      <c r="BA50" s="116">
        <f>VLOOKUP(AF50,Análisis!$B:$AN,32,0)</f>
        <v>0</v>
      </c>
      <c r="BB50" s="117">
        <f>VLOOKUP(AF50,Análisis!$B:$AN,33,0)</f>
        <v>0</v>
      </c>
    </row>
    <row r="51" spans="2:54" ht="15.75" customHeight="1" thickBot="1" x14ac:dyDescent="0.3">
      <c r="B51" s="9">
        <v>241</v>
      </c>
      <c r="C51" s="9" t="s">
        <v>77</v>
      </c>
      <c r="D51" s="14" t="str">
        <f>IF(VLOOKUP(Resumen!C51,Análisis!B:AN,15,0)="","Sin cambios",VLOOKUP(Resumen!C51,Análisis!B:AN,15,0))</f>
        <v>Sin cambios</v>
      </c>
      <c r="E51" s="14" t="str">
        <f>IF(VLOOKUP(Resumen!C51,Análisis!B:AN,27,0)="","Sin cambios",VLOOKUP(Resumen!C51,Análisis!B:AN,27,0))</f>
        <v>Sin cambios</v>
      </c>
      <c r="F51" s="14" t="str">
        <f>IF(VLOOKUP(Resumen!C51,Análisis!B:AN,39,0)="","Sin cambios",VLOOKUP(Resumen!C51,Análisis!B:AN,39,0))</f>
        <v>Sin cambios</v>
      </c>
      <c r="G51" s="14" t="str">
        <f t="shared" si="58"/>
        <v>No</v>
      </c>
      <c r="AE51" s="71" t="str">
        <f t="shared" si="59"/>
        <v>RM</v>
      </c>
      <c r="AF51" s="15" t="s">
        <v>50</v>
      </c>
      <c r="AG51" s="16" t="s">
        <v>27</v>
      </c>
      <c r="AH51" s="114">
        <f>VLOOKUP(AF51,Análisis!$B:$AN,4,0)</f>
        <v>0</v>
      </c>
      <c r="AI51" s="102" t="str">
        <f>IF(VLOOKUP(AF51,Análisis!$B:$AN,15,0)="","Sin cambios",VLOOKUP(AF51,Análisis!$B:$AN,15,0))</f>
        <v>Sin cambios</v>
      </c>
      <c r="AJ51" s="115">
        <f>VLOOKUP(AF51,Análisis!$B:$AN,5,0)</f>
        <v>0</v>
      </c>
      <c r="AK51" s="116">
        <f>VLOOKUP(AF51,Análisis!$B:$AN,6,0)</f>
        <v>0</v>
      </c>
      <c r="AL51" s="115">
        <f>VLOOKUP(AF51,Análisis!$B:$AN,7,0)</f>
        <v>0</v>
      </c>
      <c r="AM51" s="116">
        <f>VLOOKUP(AF51,Análisis!$B:$AN,8,0)</f>
        <v>0</v>
      </c>
      <c r="AN51" s="117">
        <f>VLOOKUP(AF51,Análisis!$B:$AN,9,0)</f>
        <v>0</v>
      </c>
      <c r="AO51" s="114">
        <f>VLOOKUP(AF51,Análisis!$B:$AN,16,0)</f>
        <v>0</v>
      </c>
      <c r="AP51" s="102" t="str">
        <f>IF(VLOOKUP(AF51,Análisis!$B:$AN,27,0)="","Sin cambios",VLOOKUP(AF51,Análisis!$B:$AN,27,0))</f>
        <v>Sin cambios</v>
      </c>
      <c r="AQ51" s="115">
        <f>VLOOKUP(AF51,Análisis!$B:$AN,17,0)</f>
        <v>0</v>
      </c>
      <c r="AR51" s="116">
        <f>VLOOKUP(AF51,Análisis!$B:$AN,18,0)</f>
        <v>0</v>
      </c>
      <c r="AS51" s="115">
        <f>VLOOKUP(AF51,Análisis!$B:$AN,19,0)</f>
        <v>0</v>
      </c>
      <c r="AT51" s="116">
        <f>VLOOKUP(AF51,Análisis!$B:$AN,20,0)</f>
        <v>0</v>
      </c>
      <c r="AU51" s="117">
        <f>VLOOKUP(AF51,Análisis!$B:$AN,21,0)</f>
        <v>0</v>
      </c>
      <c r="AV51" s="114">
        <f>VLOOKUP(AF51,Análisis!$B:$AN,28,0)</f>
        <v>0</v>
      </c>
      <c r="AW51" s="102" t="str">
        <f>IF(VLOOKUP(AF51,Análisis!$B:$AN,39,0)="","Sin cambios",VLOOKUP(AF51,Análisis!$B:$AN,39,0))</f>
        <v>Sin cambios</v>
      </c>
      <c r="AX51" s="115">
        <f>VLOOKUP(AF51,Análisis!$B:$AN,29,0)</f>
        <v>0</v>
      </c>
      <c r="AY51" s="116">
        <f>VLOOKUP(AF51,Análisis!$B:$AN,30,0)</f>
        <v>0</v>
      </c>
      <c r="AZ51" s="115">
        <f>VLOOKUP(AF51,Análisis!$B:$AN,31,0)</f>
        <v>0</v>
      </c>
      <c r="BA51" s="116">
        <f>VLOOKUP(AF51,Análisis!$B:$AN,32,0)</f>
        <v>0</v>
      </c>
      <c r="BB51" s="117">
        <f>VLOOKUP(AF51,Análisis!$B:$AN,33,0)</f>
        <v>0</v>
      </c>
    </row>
    <row r="52" spans="2:54" ht="15.75" customHeight="1" thickBot="1" x14ac:dyDescent="0.3">
      <c r="B52" s="9">
        <v>167</v>
      </c>
      <c r="C52" s="9" t="s">
        <v>78</v>
      </c>
      <c r="D52" s="14" t="str">
        <f>IF(VLOOKUP(Resumen!C52,Análisis!B:AN,15,0)="","Sin cambios",VLOOKUP(Resumen!C52,Análisis!B:AN,15,0))</f>
        <v>Sin cambios</v>
      </c>
      <c r="E52" s="14" t="str">
        <f>IF(VLOOKUP(Resumen!C52,Análisis!B:AN,27,0)="","Sin cambios",VLOOKUP(Resumen!C52,Análisis!B:AN,27,0))</f>
        <v>Sin cambios</v>
      </c>
      <c r="F52" s="14" t="str">
        <f>IF(VLOOKUP(Resumen!C52,Análisis!B:AN,39,0)="","Sin cambios",VLOOKUP(Resumen!C52,Análisis!B:AN,39,0))</f>
        <v>Sin cambios</v>
      </c>
      <c r="G52" s="14" t="str">
        <f t="shared" si="58"/>
        <v>No</v>
      </c>
      <c r="AE52" s="71" t="str">
        <f t="shared" si="59"/>
        <v>RM</v>
      </c>
      <c r="AF52" s="15" t="s">
        <v>30</v>
      </c>
      <c r="AG52" s="16" t="s">
        <v>27</v>
      </c>
      <c r="AH52" s="114">
        <f>VLOOKUP(AF52,Análisis!$B:$AN,4,0)</f>
        <v>0</v>
      </c>
      <c r="AI52" s="102" t="str">
        <f>IF(VLOOKUP(AF52,Análisis!$B:$AN,15,0)="","Sin cambios",VLOOKUP(AF52,Análisis!$B:$AN,15,0))</f>
        <v>Sin cambios</v>
      </c>
      <c r="AJ52" s="115">
        <f>VLOOKUP(AF52,Análisis!$B:$AN,5,0)</f>
        <v>0</v>
      </c>
      <c r="AK52" s="116">
        <f>VLOOKUP(AF52,Análisis!$B:$AN,6,0)</f>
        <v>0</v>
      </c>
      <c r="AL52" s="115">
        <f>VLOOKUP(AF52,Análisis!$B:$AN,7,0)</f>
        <v>0</v>
      </c>
      <c r="AM52" s="116">
        <f>VLOOKUP(AF52,Análisis!$B:$AN,8,0)</f>
        <v>0</v>
      </c>
      <c r="AN52" s="117">
        <f>VLOOKUP(AF52,Análisis!$B:$AN,9,0)</f>
        <v>0</v>
      </c>
      <c r="AO52" s="114">
        <f>VLOOKUP(AF52,Análisis!$B:$AN,16,0)</f>
        <v>0</v>
      </c>
      <c r="AP52" s="102" t="str">
        <f>IF(VLOOKUP(AF52,Análisis!$B:$AN,27,0)="","Sin cambios",VLOOKUP(AF52,Análisis!$B:$AN,27,0))</f>
        <v>Sin cambios</v>
      </c>
      <c r="AQ52" s="115">
        <f>VLOOKUP(AF52,Análisis!$B:$AN,17,0)</f>
        <v>0</v>
      </c>
      <c r="AR52" s="116">
        <f>VLOOKUP(AF52,Análisis!$B:$AN,18,0)</f>
        <v>0</v>
      </c>
      <c r="AS52" s="115">
        <f>VLOOKUP(AF52,Análisis!$B:$AN,19,0)</f>
        <v>0</v>
      </c>
      <c r="AT52" s="116">
        <f>VLOOKUP(AF52,Análisis!$B:$AN,20,0)</f>
        <v>0</v>
      </c>
      <c r="AU52" s="117">
        <f>VLOOKUP(AF52,Análisis!$B:$AN,21,0)</f>
        <v>0</v>
      </c>
      <c r="AV52" s="114">
        <f>VLOOKUP(AF52,Análisis!$B:$AN,28,0)</f>
        <v>0</v>
      </c>
      <c r="AW52" s="102" t="str">
        <f>IF(VLOOKUP(AF52,Análisis!$B:$AN,39,0)="","Sin cambios",VLOOKUP(AF52,Análisis!$B:$AN,39,0))</f>
        <v>Sin cambios</v>
      </c>
      <c r="AX52" s="115">
        <f>VLOOKUP(AF52,Análisis!$B:$AN,29,0)</f>
        <v>0</v>
      </c>
      <c r="AY52" s="116">
        <f>VLOOKUP(AF52,Análisis!$B:$AN,30,0)</f>
        <v>0</v>
      </c>
      <c r="AZ52" s="115">
        <f>VLOOKUP(AF52,Análisis!$B:$AN,31,0)</f>
        <v>0</v>
      </c>
      <c r="BA52" s="116">
        <f>VLOOKUP(AF52,Análisis!$B:$AN,32,0)</f>
        <v>0</v>
      </c>
      <c r="BB52" s="117">
        <f>VLOOKUP(AF52,Análisis!$B:$AN,33,0)</f>
        <v>0</v>
      </c>
    </row>
    <row r="53" spans="2:54" ht="15.75" customHeight="1" thickBot="1" x14ac:dyDescent="0.3">
      <c r="B53" s="70" t="s">
        <v>177</v>
      </c>
      <c r="C53" s="9" t="s">
        <v>79</v>
      </c>
      <c r="D53" s="14" t="str">
        <f>IF(VLOOKUP(Resumen!C53,Análisis!B:AN,15,0)="","Sin cambios",VLOOKUP(Resumen!C53,Análisis!B:AN,15,0))</f>
        <v>Sin cambios</v>
      </c>
      <c r="E53" s="14" t="str">
        <f>IF(VLOOKUP(Resumen!C53,Análisis!B:AN,27,0)="","Sin cambios",VLOOKUP(Resumen!C53,Análisis!B:AN,27,0))</f>
        <v>Sin cambios</v>
      </c>
      <c r="F53" s="14" t="str">
        <f>IF(VLOOKUP(Resumen!C53,Análisis!B:AN,39,0)="","Sin cambios",VLOOKUP(Resumen!C53,Análisis!B:AN,39,0))</f>
        <v>Sin cambios</v>
      </c>
      <c r="G53" s="14" t="str">
        <f t="shared" si="58"/>
        <v>No</v>
      </c>
      <c r="AE53" s="71" t="str">
        <f t="shared" si="59"/>
        <v>RM</v>
      </c>
      <c r="AF53" s="15" t="s">
        <v>54</v>
      </c>
      <c r="AG53" s="16" t="s">
        <v>41</v>
      </c>
      <c r="AH53" s="114">
        <f>VLOOKUP(AF53,Análisis!$B:$AN,4,0)</f>
        <v>0</v>
      </c>
      <c r="AI53" s="102" t="str">
        <f>IF(VLOOKUP(AF53,Análisis!$B:$AN,15,0)="","Sin cambios",VLOOKUP(AF53,Análisis!$B:$AN,15,0))</f>
        <v>Sin cambios</v>
      </c>
      <c r="AJ53" s="115">
        <f>VLOOKUP(AF53,Análisis!$B:$AN,5,0)</f>
        <v>0</v>
      </c>
      <c r="AK53" s="116">
        <f>VLOOKUP(AF53,Análisis!$B:$AN,6,0)</f>
        <v>0</v>
      </c>
      <c r="AL53" s="115">
        <f>VLOOKUP(AF53,Análisis!$B:$AN,7,0)</f>
        <v>0</v>
      </c>
      <c r="AM53" s="116">
        <f>VLOOKUP(AF53,Análisis!$B:$AN,8,0)</f>
        <v>0</v>
      </c>
      <c r="AN53" s="117">
        <f>VLOOKUP(AF53,Análisis!$B:$AN,9,0)</f>
        <v>0</v>
      </c>
      <c r="AO53" s="114">
        <f>VLOOKUP(AF53,Análisis!$B:$AN,16,0)</f>
        <v>0</v>
      </c>
      <c r="AP53" s="102" t="str">
        <f>IF(VLOOKUP(AF53,Análisis!$B:$AN,27,0)="","Sin cambios",VLOOKUP(AF53,Análisis!$B:$AN,27,0))</f>
        <v>Sin cambios</v>
      </c>
      <c r="AQ53" s="115">
        <f>VLOOKUP(AF53,Análisis!$B:$AN,17,0)</f>
        <v>0</v>
      </c>
      <c r="AR53" s="116">
        <f>VLOOKUP(AF53,Análisis!$B:$AN,18,0)</f>
        <v>0</v>
      </c>
      <c r="AS53" s="115">
        <f>VLOOKUP(AF53,Análisis!$B:$AN,19,0)</f>
        <v>0</v>
      </c>
      <c r="AT53" s="116">
        <f>VLOOKUP(AF53,Análisis!$B:$AN,20,0)</f>
        <v>0</v>
      </c>
      <c r="AU53" s="117">
        <f>VLOOKUP(AF53,Análisis!$B:$AN,21,0)</f>
        <v>0</v>
      </c>
      <c r="AV53" s="114">
        <f>VLOOKUP(AF53,Análisis!$B:$AN,28,0)</f>
        <v>0</v>
      </c>
      <c r="AW53" s="102" t="str">
        <f>IF(VLOOKUP(AF53,Análisis!$B:$AN,39,0)="","Sin cambios",VLOOKUP(AF53,Análisis!$B:$AN,39,0))</f>
        <v>Sin cambios</v>
      </c>
      <c r="AX53" s="115">
        <f>VLOOKUP(AF53,Análisis!$B:$AN,29,0)</f>
        <v>0</v>
      </c>
      <c r="AY53" s="116">
        <f>VLOOKUP(AF53,Análisis!$B:$AN,30,0)</f>
        <v>0</v>
      </c>
      <c r="AZ53" s="115">
        <f>VLOOKUP(AF53,Análisis!$B:$AN,31,0)</f>
        <v>0</v>
      </c>
      <c r="BA53" s="116">
        <f>VLOOKUP(AF53,Análisis!$B:$AN,32,0)</f>
        <v>0</v>
      </c>
      <c r="BB53" s="117">
        <f>VLOOKUP(AF53,Análisis!$B:$AN,33,0)</f>
        <v>0</v>
      </c>
    </row>
    <row r="54" spans="2:54" ht="15.75" customHeight="1" thickBot="1" x14ac:dyDescent="0.3">
      <c r="B54" s="9">
        <v>291</v>
      </c>
      <c r="C54" s="9" t="s">
        <v>80</v>
      </c>
      <c r="D54" s="14" t="str">
        <f>IF(VLOOKUP(Resumen!C54,Análisis!B:AN,15,0)="","Sin cambios",VLOOKUP(Resumen!C54,Análisis!B:AN,15,0))</f>
        <v>Sin cambios</v>
      </c>
      <c r="E54" s="14" t="str">
        <f>IF(VLOOKUP(Resumen!C54,Análisis!B:AN,27,0)="","Sin cambios",VLOOKUP(Resumen!C54,Análisis!B:AN,27,0))</f>
        <v>Sin cambios</v>
      </c>
      <c r="F54" s="14" t="str">
        <f>IF(VLOOKUP(Resumen!C54,Análisis!B:AN,39,0)="","Sin cambios",VLOOKUP(Resumen!C54,Análisis!B:AN,39,0))</f>
        <v>Sin cambios</v>
      </c>
      <c r="G54" s="14" t="str">
        <f t="shared" si="58"/>
        <v>No</v>
      </c>
      <c r="AE54" s="71" t="str">
        <f t="shared" si="59"/>
        <v>RM</v>
      </c>
      <c r="AF54" s="15" t="s">
        <v>31</v>
      </c>
      <c r="AG54" s="16" t="s">
        <v>27</v>
      </c>
      <c r="AH54" s="114">
        <f>VLOOKUP(AF54,Análisis!$B:$AN,4,0)</f>
        <v>0</v>
      </c>
      <c r="AI54" s="102" t="str">
        <f>IF(VLOOKUP(AF54,Análisis!$B:$AN,15,0)="","Sin cambios",VLOOKUP(AF54,Análisis!$B:$AN,15,0))</f>
        <v>Sin cambios</v>
      </c>
      <c r="AJ54" s="115">
        <f>VLOOKUP(AF54,Análisis!$B:$AN,5,0)</f>
        <v>0</v>
      </c>
      <c r="AK54" s="116">
        <f>VLOOKUP(AF54,Análisis!$B:$AN,6,0)</f>
        <v>0</v>
      </c>
      <c r="AL54" s="115">
        <f>VLOOKUP(AF54,Análisis!$B:$AN,7,0)</f>
        <v>0</v>
      </c>
      <c r="AM54" s="116">
        <f>VLOOKUP(AF54,Análisis!$B:$AN,8,0)</f>
        <v>0</v>
      </c>
      <c r="AN54" s="117">
        <f>VLOOKUP(AF54,Análisis!$B:$AN,9,0)</f>
        <v>0</v>
      </c>
      <c r="AO54" s="114">
        <f>VLOOKUP(AF54,Análisis!$B:$AN,16,0)</f>
        <v>0</v>
      </c>
      <c r="AP54" s="102" t="str">
        <f>IF(VLOOKUP(AF54,Análisis!$B:$AN,27,0)="","Sin cambios",VLOOKUP(AF54,Análisis!$B:$AN,27,0))</f>
        <v>Sin cambios</v>
      </c>
      <c r="AQ54" s="115">
        <f>VLOOKUP(AF54,Análisis!$B:$AN,17,0)</f>
        <v>0</v>
      </c>
      <c r="AR54" s="116">
        <f>VLOOKUP(AF54,Análisis!$B:$AN,18,0)</f>
        <v>0</v>
      </c>
      <c r="AS54" s="115">
        <f>VLOOKUP(AF54,Análisis!$B:$AN,19,0)</f>
        <v>0</v>
      </c>
      <c r="AT54" s="116">
        <f>VLOOKUP(AF54,Análisis!$B:$AN,20,0)</f>
        <v>0</v>
      </c>
      <c r="AU54" s="117">
        <f>VLOOKUP(AF54,Análisis!$B:$AN,21,0)</f>
        <v>0</v>
      </c>
      <c r="AV54" s="114">
        <f>VLOOKUP(AF54,Análisis!$B:$AN,28,0)</f>
        <v>0</v>
      </c>
      <c r="AW54" s="102" t="str">
        <f>IF(VLOOKUP(AF54,Análisis!$B:$AN,39,0)="","Sin cambios",VLOOKUP(AF54,Análisis!$B:$AN,39,0))</f>
        <v>Sin cambios</v>
      </c>
      <c r="AX54" s="115">
        <f>VLOOKUP(AF54,Análisis!$B:$AN,29,0)</f>
        <v>0</v>
      </c>
      <c r="AY54" s="116">
        <f>VLOOKUP(AF54,Análisis!$B:$AN,30,0)</f>
        <v>0</v>
      </c>
      <c r="AZ54" s="115">
        <f>VLOOKUP(AF54,Análisis!$B:$AN,31,0)</f>
        <v>0</v>
      </c>
      <c r="BA54" s="116">
        <f>VLOOKUP(AF54,Análisis!$B:$AN,32,0)</f>
        <v>0</v>
      </c>
      <c r="BB54" s="117">
        <f>VLOOKUP(AF54,Análisis!$B:$AN,33,0)</f>
        <v>0</v>
      </c>
    </row>
    <row r="55" spans="2:54" ht="15.75" customHeight="1" thickBot="1" x14ac:dyDescent="0.3">
      <c r="B55" s="9">
        <v>183</v>
      </c>
      <c r="C55" s="9" t="s">
        <v>81</v>
      </c>
      <c r="D55" s="14" t="str">
        <f>IF(VLOOKUP(Resumen!C55,Análisis!B:AN,15,0)="","Sin cambios",VLOOKUP(Resumen!C55,Análisis!B:AN,15,0))</f>
        <v>Sin cambios</v>
      </c>
      <c r="E55" s="14" t="str">
        <f>IF(VLOOKUP(Resumen!C55,Análisis!B:AN,27,0)="","Sin cambios",VLOOKUP(Resumen!C55,Análisis!B:AN,27,0))</f>
        <v>Sin cambios</v>
      </c>
      <c r="F55" s="14" t="str">
        <f>IF(VLOOKUP(Resumen!C55,Análisis!B:AN,39,0)="","Sin cambios",VLOOKUP(Resumen!C55,Análisis!B:AN,39,0))</f>
        <v>Sin cambios</v>
      </c>
      <c r="G55" s="14" t="str">
        <f t="shared" si="58"/>
        <v>No</v>
      </c>
      <c r="AE55" s="71" t="str">
        <f t="shared" si="59"/>
        <v>RM</v>
      </c>
      <c r="AF55" s="15" t="s">
        <v>66</v>
      </c>
      <c r="AG55" s="16" t="s">
        <v>27</v>
      </c>
      <c r="AH55" s="114">
        <f>VLOOKUP(AF55,Análisis!$B:$AN,4,0)</f>
        <v>0</v>
      </c>
      <c r="AI55" s="102" t="str">
        <f>IF(VLOOKUP(AF55,Análisis!$B:$AN,15,0)="","Sin cambios",VLOOKUP(AF55,Análisis!$B:$AN,15,0))</f>
        <v>Sin cambios</v>
      </c>
      <c r="AJ55" s="115">
        <f>VLOOKUP(AF55,Análisis!$B:$AN,5,0)</f>
        <v>0</v>
      </c>
      <c r="AK55" s="116">
        <f>VLOOKUP(AF55,Análisis!$B:$AN,6,0)</f>
        <v>0</v>
      </c>
      <c r="AL55" s="115">
        <f>VLOOKUP(AF55,Análisis!$B:$AN,7,0)</f>
        <v>0</v>
      </c>
      <c r="AM55" s="116">
        <f>VLOOKUP(AF55,Análisis!$B:$AN,8,0)</f>
        <v>0</v>
      </c>
      <c r="AN55" s="117">
        <f>VLOOKUP(AF55,Análisis!$B:$AN,9,0)</f>
        <v>0</v>
      </c>
      <c r="AO55" s="114">
        <f>VLOOKUP(AF55,Análisis!$B:$AN,16,0)</f>
        <v>0</v>
      </c>
      <c r="AP55" s="102" t="str">
        <f>IF(VLOOKUP(AF55,Análisis!$B:$AN,27,0)="","Sin cambios",VLOOKUP(AF55,Análisis!$B:$AN,27,0))</f>
        <v>Sin cambios</v>
      </c>
      <c r="AQ55" s="115">
        <f>VLOOKUP(AF55,Análisis!$B:$AN,17,0)</f>
        <v>0</v>
      </c>
      <c r="AR55" s="116">
        <f>VLOOKUP(AF55,Análisis!$B:$AN,18,0)</f>
        <v>0</v>
      </c>
      <c r="AS55" s="115">
        <f>VLOOKUP(AF55,Análisis!$B:$AN,19,0)</f>
        <v>0</v>
      </c>
      <c r="AT55" s="116">
        <f>VLOOKUP(AF55,Análisis!$B:$AN,20,0)</f>
        <v>0</v>
      </c>
      <c r="AU55" s="117">
        <f>VLOOKUP(AF55,Análisis!$B:$AN,21,0)</f>
        <v>0</v>
      </c>
      <c r="AV55" s="114">
        <f>VLOOKUP(AF55,Análisis!$B:$AN,28,0)</f>
        <v>0</v>
      </c>
      <c r="AW55" s="102" t="str">
        <f>IF(VLOOKUP(AF55,Análisis!$B:$AN,39,0)="","Sin cambios",VLOOKUP(AF55,Análisis!$B:$AN,39,0))</f>
        <v>Sin cambios</v>
      </c>
      <c r="AX55" s="115">
        <f>VLOOKUP(AF55,Análisis!$B:$AN,29,0)</f>
        <v>0</v>
      </c>
      <c r="AY55" s="116">
        <f>VLOOKUP(AF55,Análisis!$B:$AN,30,0)</f>
        <v>0</v>
      </c>
      <c r="AZ55" s="115">
        <f>VLOOKUP(AF55,Análisis!$B:$AN,31,0)</f>
        <v>0</v>
      </c>
      <c r="BA55" s="116">
        <f>VLOOKUP(AF55,Análisis!$B:$AN,32,0)</f>
        <v>0</v>
      </c>
      <c r="BB55" s="117">
        <f>VLOOKUP(AF55,Análisis!$B:$AN,33,0)</f>
        <v>0</v>
      </c>
    </row>
    <row r="56" spans="2:54" ht="15.75" customHeight="1" thickBot="1" x14ac:dyDescent="0.3">
      <c r="B56" s="9">
        <v>272</v>
      </c>
      <c r="C56" s="9" t="s">
        <v>82</v>
      </c>
      <c r="D56" s="14" t="str">
        <f>IF(VLOOKUP(Resumen!C56,Análisis!B:AN,15,0)="","Sin cambios",VLOOKUP(Resumen!C56,Análisis!B:AN,15,0))</f>
        <v>Sin cambios</v>
      </c>
      <c r="E56" s="14" t="str">
        <f>IF(VLOOKUP(Resumen!C56,Análisis!B:AN,27,0)="","Sin cambios",VLOOKUP(Resumen!C56,Análisis!B:AN,27,0))</f>
        <v>Sin cambios</v>
      </c>
      <c r="F56" s="14" t="str">
        <f>IF(VLOOKUP(Resumen!C56,Análisis!B:AN,39,0)="","Sin cambios",VLOOKUP(Resumen!C56,Análisis!B:AN,39,0))</f>
        <v>Sin cambios</v>
      </c>
      <c r="G56" s="14" t="str">
        <f t="shared" si="58"/>
        <v>No</v>
      </c>
      <c r="AE56" s="71" t="str">
        <f t="shared" si="59"/>
        <v>RM</v>
      </c>
      <c r="AF56" s="15" t="s">
        <v>61</v>
      </c>
      <c r="AG56" s="16" t="s">
        <v>41</v>
      </c>
      <c r="AH56" s="114">
        <f>VLOOKUP(AF56,Análisis!$B:$AN,4,0)</f>
        <v>0</v>
      </c>
      <c r="AI56" s="102" t="str">
        <f>IF(VLOOKUP(AF56,Análisis!$B:$AN,15,0)="","Sin cambios",VLOOKUP(AF56,Análisis!$B:$AN,15,0))</f>
        <v>Sin cambios</v>
      </c>
      <c r="AJ56" s="115">
        <f>VLOOKUP(AF56,Análisis!$B:$AN,5,0)</f>
        <v>0</v>
      </c>
      <c r="AK56" s="116">
        <f>VLOOKUP(AF56,Análisis!$B:$AN,6,0)</f>
        <v>0</v>
      </c>
      <c r="AL56" s="115">
        <f>VLOOKUP(AF56,Análisis!$B:$AN,7,0)</f>
        <v>0</v>
      </c>
      <c r="AM56" s="116">
        <f>VLOOKUP(AF56,Análisis!$B:$AN,8,0)</f>
        <v>0</v>
      </c>
      <c r="AN56" s="117">
        <f>VLOOKUP(AF56,Análisis!$B:$AN,9,0)</f>
        <v>0</v>
      </c>
      <c r="AO56" s="114">
        <f>VLOOKUP(AF56,Análisis!$B:$AN,16,0)</f>
        <v>0</v>
      </c>
      <c r="AP56" s="102" t="str">
        <f>IF(VLOOKUP(AF56,Análisis!$B:$AN,27,0)="","Sin cambios",VLOOKUP(AF56,Análisis!$B:$AN,27,0))</f>
        <v>Sin cambios</v>
      </c>
      <c r="AQ56" s="115">
        <f>VLOOKUP(AF56,Análisis!$B:$AN,17,0)</f>
        <v>0</v>
      </c>
      <c r="AR56" s="116">
        <f>VLOOKUP(AF56,Análisis!$B:$AN,18,0)</f>
        <v>0</v>
      </c>
      <c r="AS56" s="115">
        <f>VLOOKUP(AF56,Análisis!$B:$AN,19,0)</f>
        <v>0</v>
      </c>
      <c r="AT56" s="116">
        <f>VLOOKUP(AF56,Análisis!$B:$AN,20,0)</f>
        <v>0</v>
      </c>
      <c r="AU56" s="117">
        <f>VLOOKUP(AF56,Análisis!$B:$AN,21,0)</f>
        <v>0</v>
      </c>
      <c r="AV56" s="114">
        <f>VLOOKUP(AF56,Análisis!$B:$AN,28,0)</f>
        <v>0</v>
      </c>
      <c r="AW56" s="102" t="str">
        <f>IF(VLOOKUP(AF56,Análisis!$B:$AN,39,0)="","Sin cambios",VLOOKUP(AF56,Análisis!$B:$AN,39,0))</f>
        <v>Sin cambios</v>
      </c>
      <c r="AX56" s="115">
        <f>VLOOKUP(AF56,Análisis!$B:$AN,29,0)</f>
        <v>0</v>
      </c>
      <c r="AY56" s="116">
        <f>VLOOKUP(AF56,Análisis!$B:$AN,30,0)</f>
        <v>0</v>
      </c>
      <c r="AZ56" s="115">
        <f>VLOOKUP(AF56,Análisis!$B:$AN,31,0)</f>
        <v>0</v>
      </c>
      <c r="BA56" s="116">
        <f>VLOOKUP(AF56,Análisis!$B:$AN,32,0)</f>
        <v>0</v>
      </c>
      <c r="BB56" s="117">
        <f>VLOOKUP(AF56,Análisis!$B:$AN,33,0)</f>
        <v>0</v>
      </c>
    </row>
    <row r="57" spans="2:54" ht="15.75" customHeight="1" thickBot="1" x14ac:dyDescent="0.3">
      <c r="B57" s="70" t="s">
        <v>178</v>
      </c>
      <c r="C57" s="9" t="s">
        <v>83</v>
      </c>
      <c r="D57" s="14" t="str">
        <f>IF(VLOOKUP(Resumen!C57,Análisis!B:AN,15,0)="","Sin cambios",VLOOKUP(Resumen!C57,Análisis!B:AN,15,0))</f>
        <v>Sin cambios</v>
      </c>
      <c r="E57" s="14" t="str">
        <f>IF(VLOOKUP(Resumen!C57,Análisis!B:AN,27,0)="","Sin cambios",VLOOKUP(Resumen!C57,Análisis!B:AN,27,0))</f>
        <v>Sin cambios</v>
      </c>
      <c r="F57" s="14" t="str">
        <f>IF(VLOOKUP(Resumen!C57,Análisis!B:AN,39,0)="","Sin cambios",VLOOKUP(Resumen!C57,Análisis!B:AN,39,0))</f>
        <v>Sin cambios</v>
      </c>
      <c r="G57" s="14" t="str">
        <f t="shared" si="58"/>
        <v>No</v>
      </c>
      <c r="AE57" s="71" t="str">
        <f t="shared" si="59"/>
        <v>RM</v>
      </c>
      <c r="AF57" s="15" t="s">
        <v>36</v>
      </c>
      <c r="AG57" s="16" t="s">
        <v>27</v>
      </c>
      <c r="AH57" s="114">
        <f>VLOOKUP(AF57,Análisis!$B:$AN,4,0)</f>
        <v>0</v>
      </c>
      <c r="AI57" s="102" t="str">
        <f>IF(VLOOKUP(AF57,Análisis!$B:$AN,15,0)="","Sin cambios",VLOOKUP(AF57,Análisis!$B:$AN,15,0))</f>
        <v>Sin cambios</v>
      </c>
      <c r="AJ57" s="115">
        <f>VLOOKUP(AF57,Análisis!$B:$AN,5,0)</f>
        <v>0</v>
      </c>
      <c r="AK57" s="116">
        <f>VLOOKUP(AF57,Análisis!$B:$AN,6,0)</f>
        <v>0</v>
      </c>
      <c r="AL57" s="115">
        <f>VLOOKUP(AF57,Análisis!$B:$AN,7,0)</f>
        <v>0</v>
      </c>
      <c r="AM57" s="116">
        <f>VLOOKUP(AF57,Análisis!$B:$AN,8,0)</f>
        <v>0</v>
      </c>
      <c r="AN57" s="117">
        <f>VLOOKUP(AF57,Análisis!$B:$AN,9,0)</f>
        <v>0</v>
      </c>
      <c r="AO57" s="114">
        <f>VLOOKUP(AF57,Análisis!$B:$AN,16,0)</f>
        <v>0</v>
      </c>
      <c r="AP57" s="102" t="str">
        <f>IF(VLOOKUP(AF57,Análisis!$B:$AN,27,0)="","Sin cambios",VLOOKUP(AF57,Análisis!$B:$AN,27,0))</f>
        <v>Sin cambios</v>
      </c>
      <c r="AQ57" s="115">
        <f>VLOOKUP(AF57,Análisis!$B:$AN,17,0)</f>
        <v>0</v>
      </c>
      <c r="AR57" s="116">
        <f>VLOOKUP(AF57,Análisis!$B:$AN,18,0)</f>
        <v>0</v>
      </c>
      <c r="AS57" s="115">
        <f>VLOOKUP(AF57,Análisis!$B:$AN,19,0)</f>
        <v>0</v>
      </c>
      <c r="AT57" s="116">
        <f>VLOOKUP(AF57,Análisis!$B:$AN,20,0)</f>
        <v>0</v>
      </c>
      <c r="AU57" s="117">
        <f>VLOOKUP(AF57,Análisis!$B:$AN,21,0)</f>
        <v>0</v>
      </c>
      <c r="AV57" s="114">
        <f>VLOOKUP(AF57,Análisis!$B:$AN,28,0)</f>
        <v>0</v>
      </c>
      <c r="AW57" s="102" t="str">
        <f>IF(VLOOKUP(AF57,Análisis!$B:$AN,39,0)="","Sin cambios",VLOOKUP(AF57,Análisis!$B:$AN,39,0))</f>
        <v>Sin cambios</v>
      </c>
      <c r="AX57" s="115">
        <f>VLOOKUP(AF57,Análisis!$B:$AN,29,0)</f>
        <v>0</v>
      </c>
      <c r="AY57" s="116">
        <f>VLOOKUP(AF57,Análisis!$B:$AN,30,0)</f>
        <v>0</v>
      </c>
      <c r="AZ57" s="115">
        <f>VLOOKUP(AF57,Análisis!$B:$AN,31,0)</f>
        <v>0</v>
      </c>
      <c r="BA57" s="116">
        <f>VLOOKUP(AF57,Análisis!$B:$AN,32,0)</f>
        <v>0</v>
      </c>
      <c r="BB57" s="117">
        <f>VLOOKUP(AF57,Análisis!$B:$AN,33,0)</f>
        <v>0</v>
      </c>
    </row>
    <row r="58" spans="2:54" ht="15.75" customHeight="1" thickBot="1" x14ac:dyDescent="0.3">
      <c r="B58" s="9">
        <v>276</v>
      </c>
      <c r="C58" s="9" t="s">
        <v>84</v>
      </c>
      <c r="D58" s="14" t="str">
        <f>IF(VLOOKUP(Resumen!C58,Análisis!B:AN,15,0)="","Sin cambios",VLOOKUP(Resumen!C58,Análisis!B:AN,15,0))</f>
        <v>Sin cambios</v>
      </c>
      <c r="E58" s="14" t="str">
        <f>IF(VLOOKUP(Resumen!C58,Análisis!B:AN,27,0)="","Sin cambios",VLOOKUP(Resumen!C58,Análisis!B:AN,27,0))</f>
        <v>Sin cambios</v>
      </c>
      <c r="F58" s="14" t="str">
        <f>IF(VLOOKUP(Resumen!C58,Análisis!B:AN,39,0)="","Sin cambios",VLOOKUP(Resumen!C58,Análisis!B:AN,39,0))</f>
        <v>Sin cambios</v>
      </c>
      <c r="G58" s="14" t="str">
        <f t="shared" si="58"/>
        <v>No</v>
      </c>
      <c r="AE58" s="71" t="str">
        <f t="shared" si="59"/>
        <v>RM</v>
      </c>
      <c r="AF58" s="15" t="s">
        <v>29</v>
      </c>
      <c r="AG58" s="16" t="s">
        <v>27</v>
      </c>
      <c r="AH58" s="114">
        <f>VLOOKUP(AF58,Análisis!$B:$AN,4,0)</f>
        <v>0</v>
      </c>
      <c r="AI58" s="102" t="str">
        <f>IF(VLOOKUP(AF58,Análisis!$B:$AN,15,0)="","Sin cambios",VLOOKUP(AF58,Análisis!$B:$AN,15,0))</f>
        <v>Sin cambios</v>
      </c>
      <c r="AJ58" s="115">
        <f>VLOOKUP(AF58,Análisis!$B:$AN,5,0)</f>
        <v>0</v>
      </c>
      <c r="AK58" s="116">
        <f>VLOOKUP(AF58,Análisis!$B:$AN,6,0)</f>
        <v>0</v>
      </c>
      <c r="AL58" s="115">
        <f>VLOOKUP(AF58,Análisis!$B:$AN,7,0)</f>
        <v>0</v>
      </c>
      <c r="AM58" s="116">
        <f>VLOOKUP(AF58,Análisis!$B:$AN,8,0)</f>
        <v>0</v>
      </c>
      <c r="AN58" s="117">
        <f>VLOOKUP(AF58,Análisis!$B:$AN,9,0)</f>
        <v>0</v>
      </c>
      <c r="AO58" s="114">
        <f>VLOOKUP(AF58,Análisis!$B:$AN,16,0)</f>
        <v>0</v>
      </c>
      <c r="AP58" s="102" t="str">
        <f>IF(VLOOKUP(AF58,Análisis!$B:$AN,27,0)="","Sin cambios",VLOOKUP(AF58,Análisis!$B:$AN,27,0))</f>
        <v>Sin cambios</v>
      </c>
      <c r="AQ58" s="115">
        <f>VLOOKUP(AF58,Análisis!$B:$AN,17,0)</f>
        <v>0</v>
      </c>
      <c r="AR58" s="116">
        <f>VLOOKUP(AF58,Análisis!$B:$AN,18,0)</f>
        <v>0</v>
      </c>
      <c r="AS58" s="115">
        <f>VLOOKUP(AF58,Análisis!$B:$AN,19,0)</f>
        <v>0</v>
      </c>
      <c r="AT58" s="116">
        <f>VLOOKUP(AF58,Análisis!$B:$AN,20,0)</f>
        <v>0</v>
      </c>
      <c r="AU58" s="117">
        <f>VLOOKUP(AF58,Análisis!$B:$AN,21,0)</f>
        <v>0</v>
      </c>
      <c r="AV58" s="114">
        <f>VLOOKUP(AF58,Análisis!$B:$AN,28,0)</f>
        <v>0</v>
      </c>
      <c r="AW58" s="102" t="str">
        <f>IF(VLOOKUP(AF58,Análisis!$B:$AN,39,0)="","Sin cambios",VLOOKUP(AF58,Análisis!$B:$AN,39,0))</f>
        <v>Sin cambios</v>
      </c>
      <c r="AX58" s="115">
        <f>VLOOKUP(AF58,Análisis!$B:$AN,29,0)</f>
        <v>0</v>
      </c>
      <c r="AY58" s="116">
        <f>VLOOKUP(AF58,Análisis!$B:$AN,30,0)</f>
        <v>0</v>
      </c>
      <c r="AZ58" s="115">
        <f>VLOOKUP(AF58,Análisis!$B:$AN,31,0)</f>
        <v>0</v>
      </c>
      <c r="BA58" s="116">
        <f>VLOOKUP(AF58,Análisis!$B:$AN,32,0)</f>
        <v>0</v>
      </c>
      <c r="BB58" s="117">
        <f>VLOOKUP(AF58,Análisis!$B:$AN,33,0)</f>
        <v>0</v>
      </c>
    </row>
    <row r="59" spans="2:54" ht="15.75" customHeight="1" thickBot="1" x14ac:dyDescent="0.3">
      <c r="B59" s="70" t="s">
        <v>179</v>
      </c>
      <c r="C59" s="9" t="s">
        <v>85</v>
      </c>
      <c r="D59" s="14" t="str">
        <f>IF(VLOOKUP(Resumen!C59,Análisis!B:AN,15,0)="","Sin cambios",VLOOKUP(Resumen!C59,Análisis!B:AN,15,0))</f>
        <v>Sin cambios</v>
      </c>
      <c r="E59" s="14" t="str">
        <f>IF(VLOOKUP(Resumen!C59,Análisis!B:AN,27,0)="","Sin cambios",VLOOKUP(Resumen!C59,Análisis!B:AN,27,0))</f>
        <v>Sin cambios</v>
      </c>
      <c r="F59" s="14" t="str">
        <f>IF(VLOOKUP(Resumen!C59,Análisis!B:AN,39,0)="","Sin cambios",VLOOKUP(Resumen!C59,Análisis!B:AN,39,0))</f>
        <v>Sin cambios</v>
      </c>
      <c r="G59" s="14" t="str">
        <f t="shared" si="58"/>
        <v>No</v>
      </c>
      <c r="AE59" s="71" t="str">
        <f t="shared" si="59"/>
        <v>RM</v>
      </c>
      <c r="AF59" s="15" t="s">
        <v>35</v>
      </c>
      <c r="AG59" s="16" t="s">
        <v>27</v>
      </c>
      <c r="AH59" s="114">
        <f>VLOOKUP(AF59,Análisis!$B:$AN,4,0)</f>
        <v>0</v>
      </c>
      <c r="AI59" s="102" t="str">
        <f>IF(VLOOKUP(AF59,Análisis!$B:$AN,15,0)="","Sin cambios",VLOOKUP(AF59,Análisis!$B:$AN,15,0))</f>
        <v>Sin cambios</v>
      </c>
      <c r="AJ59" s="115">
        <f>VLOOKUP(AF59,Análisis!$B:$AN,5,0)</f>
        <v>0</v>
      </c>
      <c r="AK59" s="116">
        <f>VLOOKUP(AF59,Análisis!$B:$AN,6,0)</f>
        <v>0</v>
      </c>
      <c r="AL59" s="115">
        <f>VLOOKUP(AF59,Análisis!$B:$AN,7,0)</f>
        <v>0</v>
      </c>
      <c r="AM59" s="116">
        <f>VLOOKUP(AF59,Análisis!$B:$AN,8,0)</f>
        <v>0</v>
      </c>
      <c r="AN59" s="117">
        <f>VLOOKUP(AF59,Análisis!$B:$AN,9,0)</f>
        <v>0</v>
      </c>
      <c r="AO59" s="114">
        <f>VLOOKUP(AF59,Análisis!$B:$AN,16,0)</f>
        <v>0</v>
      </c>
      <c r="AP59" s="102" t="str">
        <f>IF(VLOOKUP(AF59,Análisis!$B:$AN,27,0)="","Sin cambios",VLOOKUP(AF59,Análisis!$B:$AN,27,0))</f>
        <v>Sin cambios</v>
      </c>
      <c r="AQ59" s="115">
        <f>VLOOKUP(AF59,Análisis!$B:$AN,17,0)</f>
        <v>0</v>
      </c>
      <c r="AR59" s="116">
        <f>VLOOKUP(AF59,Análisis!$B:$AN,18,0)</f>
        <v>0</v>
      </c>
      <c r="AS59" s="115">
        <f>VLOOKUP(AF59,Análisis!$B:$AN,19,0)</f>
        <v>0</v>
      </c>
      <c r="AT59" s="116">
        <f>VLOOKUP(AF59,Análisis!$B:$AN,20,0)</f>
        <v>0</v>
      </c>
      <c r="AU59" s="117">
        <f>VLOOKUP(AF59,Análisis!$B:$AN,21,0)</f>
        <v>0</v>
      </c>
      <c r="AV59" s="114">
        <f>VLOOKUP(AF59,Análisis!$B:$AN,28,0)</f>
        <v>0</v>
      </c>
      <c r="AW59" s="102" t="str">
        <f>IF(VLOOKUP(AF59,Análisis!$B:$AN,39,0)="","Sin cambios",VLOOKUP(AF59,Análisis!$B:$AN,39,0))</f>
        <v>Sin cambios</v>
      </c>
      <c r="AX59" s="115">
        <f>VLOOKUP(AF59,Análisis!$B:$AN,29,0)</f>
        <v>0</v>
      </c>
      <c r="AY59" s="116">
        <f>VLOOKUP(AF59,Análisis!$B:$AN,30,0)</f>
        <v>0</v>
      </c>
      <c r="AZ59" s="115">
        <f>VLOOKUP(AF59,Análisis!$B:$AN,31,0)</f>
        <v>0</v>
      </c>
      <c r="BA59" s="116">
        <f>VLOOKUP(AF59,Análisis!$B:$AN,32,0)</f>
        <v>0</v>
      </c>
      <c r="BB59" s="117">
        <f>VLOOKUP(AF59,Análisis!$B:$AN,33,0)</f>
        <v>0</v>
      </c>
    </row>
    <row r="60" spans="2:54" ht="15.75" customHeight="1" thickBot="1" x14ac:dyDescent="0.3">
      <c r="B60" s="70" t="s">
        <v>180</v>
      </c>
      <c r="C60" s="9" t="s">
        <v>86</v>
      </c>
      <c r="D60" s="14" t="str">
        <f>IF(VLOOKUP(Resumen!C60,Análisis!B:AN,15,0)="","Sin cambios",VLOOKUP(Resumen!C60,Análisis!B:AN,15,0))</f>
        <v>Sin cambios</v>
      </c>
      <c r="E60" s="14" t="str">
        <f>IF(VLOOKUP(Resumen!C60,Análisis!B:AN,27,0)="","Sin cambios",VLOOKUP(Resumen!C60,Análisis!B:AN,27,0))</f>
        <v>Sin cambios</v>
      </c>
      <c r="F60" s="14" t="str">
        <f>IF(VLOOKUP(Resumen!C60,Análisis!B:AN,39,0)="","Sin cambios",VLOOKUP(Resumen!C60,Análisis!B:AN,39,0))</f>
        <v>Sin cambios</v>
      </c>
      <c r="G60" s="14" t="str">
        <f t="shared" si="58"/>
        <v>No</v>
      </c>
      <c r="AE60" s="71" t="str">
        <f t="shared" si="59"/>
        <v>RM</v>
      </c>
      <c r="AF60" s="15" t="s">
        <v>32</v>
      </c>
      <c r="AG60" s="16" t="s">
        <v>27</v>
      </c>
      <c r="AH60" s="114">
        <f>VLOOKUP(AF60,Análisis!$B:$AN,4,0)</f>
        <v>0</v>
      </c>
      <c r="AI60" s="102" t="str">
        <f>IF(VLOOKUP(AF60,Análisis!$B:$AN,15,0)="","Sin cambios",VLOOKUP(AF60,Análisis!$B:$AN,15,0))</f>
        <v>Sin cambios</v>
      </c>
      <c r="AJ60" s="115">
        <f>VLOOKUP(AF60,Análisis!$B:$AN,5,0)</f>
        <v>0</v>
      </c>
      <c r="AK60" s="116">
        <f>VLOOKUP(AF60,Análisis!$B:$AN,6,0)</f>
        <v>0</v>
      </c>
      <c r="AL60" s="115">
        <f>VLOOKUP(AF60,Análisis!$B:$AN,7,0)</f>
        <v>0</v>
      </c>
      <c r="AM60" s="116">
        <f>VLOOKUP(AF60,Análisis!$B:$AN,8,0)</f>
        <v>0</v>
      </c>
      <c r="AN60" s="117">
        <f>VLOOKUP(AF60,Análisis!$B:$AN,9,0)</f>
        <v>0</v>
      </c>
      <c r="AO60" s="114">
        <f>VLOOKUP(AF60,Análisis!$B:$AN,16,0)</f>
        <v>0</v>
      </c>
      <c r="AP60" s="102" t="str">
        <f>IF(VLOOKUP(AF60,Análisis!$B:$AN,27,0)="","Sin cambios",VLOOKUP(AF60,Análisis!$B:$AN,27,0))</f>
        <v>Sin cambios</v>
      </c>
      <c r="AQ60" s="115">
        <f>VLOOKUP(AF60,Análisis!$B:$AN,17,0)</f>
        <v>0</v>
      </c>
      <c r="AR60" s="116">
        <f>VLOOKUP(AF60,Análisis!$B:$AN,18,0)</f>
        <v>0</v>
      </c>
      <c r="AS60" s="115">
        <f>VLOOKUP(AF60,Análisis!$B:$AN,19,0)</f>
        <v>0</v>
      </c>
      <c r="AT60" s="116">
        <f>VLOOKUP(AF60,Análisis!$B:$AN,20,0)</f>
        <v>0</v>
      </c>
      <c r="AU60" s="117">
        <f>VLOOKUP(AF60,Análisis!$B:$AN,21,0)</f>
        <v>0</v>
      </c>
      <c r="AV60" s="114">
        <f>VLOOKUP(AF60,Análisis!$B:$AN,28,0)</f>
        <v>0</v>
      </c>
      <c r="AW60" s="102" t="str">
        <f>IF(VLOOKUP(AF60,Análisis!$B:$AN,39,0)="","Sin cambios",VLOOKUP(AF60,Análisis!$B:$AN,39,0))</f>
        <v>Sin cambios</v>
      </c>
      <c r="AX60" s="115">
        <f>VLOOKUP(AF60,Análisis!$B:$AN,29,0)</f>
        <v>0</v>
      </c>
      <c r="AY60" s="116">
        <f>VLOOKUP(AF60,Análisis!$B:$AN,30,0)</f>
        <v>0</v>
      </c>
      <c r="AZ60" s="115">
        <f>VLOOKUP(AF60,Análisis!$B:$AN,31,0)</f>
        <v>0</v>
      </c>
      <c r="BA60" s="116">
        <f>VLOOKUP(AF60,Análisis!$B:$AN,32,0)</f>
        <v>0</v>
      </c>
      <c r="BB60" s="117">
        <f>VLOOKUP(AF60,Análisis!$B:$AN,33,0)</f>
        <v>0</v>
      </c>
    </row>
    <row r="61" spans="2:54" ht="15.75" customHeight="1" thickBot="1" x14ac:dyDescent="0.3">
      <c r="B61" s="70" t="s">
        <v>181</v>
      </c>
      <c r="C61" s="9" t="s">
        <v>87</v>
      </c>
      <c r="D61" s="14" t="str">
        <f>IF(VLOOKUP(Resumen!C61,Análisis!B:AN,15,0)="","Sin cambios",VLOOKUP(Resumen!C61,Análisis!B:AN,15,0))</f>
        <v>Sin cambios</v>
      </c>
      <c r="E61" s="14" t="str">
        <f>IF(VLOOKUP(Resumen!C61,Análisis!B:AN,27,0)="","Sin cambios",VLOOKUP(Resumen!C61,Análisis!B:AN,27,0))</f>
        <v>Sin cambios</v>
      </c>
      <c r="F61" s="14" t="str">
        <f>IF(VLOOKUP(Resumen!C61,Análisis!B:AN,39,0)="","Sin cambios",VLOOKUP(Resumen!C61,Análisis!B:AN,39,0))</f>
        <v>Sin cambios</v>
      </c>
      <c r="G61" s="14" t="str">
        <f t="shared" si="58"/>
        <v>No</v>
      </c>
      <c r="AE61" s="71" t="str">
        <f t="shared" si="59"/>
        <v>RM</v>
      </c>
      <c r="AF61" s="15" t="s">
        <v>39</v>
      </c>
      <c r="AG61" s="16" t="s">
        <v>27</v>
      </c>
      <c r="AH61" s="114">
        <f>VLOOKUP(AF61,Análisis!$B:$AN,4,0)</f>
        <v>0</v>
      </c>
      <c r="AI61" s="102" t="str">
        <f>IF(VLOOKUP(AF61,Análisis!$B:$AN,15,0)="","Sin cambios",VLOOKUP(AF61,Análisis!$B:$AN,15,0))</f>
        <v>Sin cambios</v>
      </c>
      <c r="AJ61" s="115">
        <f>VLOOKUP(AF61,Análisis!$B:$AN,5,0)</f>
        <v>0</v>
      </c>
      <c r="AK61" s="116">
        <f>VLOOKUP(AF61,Análisis!$B:$AN,6,0)</f>
        <v>0</v>
      </c>
      <c r="AL61" s="115">
        <f>VLOOKUP(AF61,Análisis!$B:$AN,7,0)</f>
        <v>0</v>
      </c>
      <c r="AM61" s="116">
        <f>VLOOKUP(AF61,Análisis!$B:$AN,8,0)</f>
        <v>0</v>
      </c>
      <c r="AN61" s="117">
        <f>VLOOKUP(AF61,Análisis!$B:$AN,9,0)</f>
        <v>0</v>
      </c>
      <c r="AO61" s="114">
        <f>VLOOKUP(AF61,Análisis!$B:$AN,16,0)</f>
        <v>0</v>
      </c>
      <c r="AP61" s="102" t="str">
        <f>IF(VLOOKUP(AF61,Análisis!$B:$AN,27,0)="","Sin cambios",VLOOKUP(AF61,Análisis!$B:$AN,27,0))</f>
        <v>Sin cambios</v>
      </c>
      <c r="AQ61" s="115">
        <f>VLOOKUP(AF61,Análisis!$B:$AN,17,0)</f>
        <v>0</v>
      </c>
      <c r="AR61" s="116">
        <f>VLOOKUP(AF61,Análisis!$B:$AN,18,0)</f>
        <v>0</v>
      </c>
      <c r="AS61" s="115">
        <f>VLOOKUP(AF61,Análisis!$B:$AN,19,0)</f>
        <v>0</v>
      </c>
      <c r="AT61" s="116">
        <f>VLOOKUP(AF61,Análisis!$B:$AN,20,0)</f>
        <v>0</v>
      </c>
      <c r="AU61" s="117">
        <f>VLOOKUP(AF61,Análisis!$B:$AN,21,0)</f>
        <v>0</v>
      </c>
      <c r="AV61" s="114">
        <f>VLOOKUP(AF61,Análisis!$B:$AN,28,0)</f>
        <v>0</v>
      </c>
      <c r="AW61" s="102" t="str">
        <f>IF(VLOOKUP(AF61,Análisis!$B:$AN,39,0)="","Sin cambios",VLOOKUP(AF61,Análisis!$B:$AN,39,0))</f>
        <v>Sin cambios</v>
      </c>
      <c r="AX61" s="115">
        <f>VLOOKUP(AF61,Análisis!$B:$AN,29,0)</f>
        <v>0</v>
      </c>
      <c r="AY61" s="116">
        <f>VLOOKUP(AF61,Análisis!$B:$AN,30,0)</f>
        <v>0</v>
      </c>
      <c r="AZ61" s="115">
        <f>VLOOKUP(AF61,Análisis!$B:$AN,31,0)</f>
        <v>0</v>
      </c>
      <c r="BA61" s="116">
        <f>VLOOKUP(AF61,Análisis!$B:$AN,32,0)</f>
        <v>0</v>
      </c>
      <c r="BB61" s="117">
        <f>VLOOKUP(AF61,Análisis!$B:$AN,33,0)</f>
        <v>0</v>
      </c>
    </row>
    <row r="62" spans="2:54" ht="15.75" customHeight="1" thickBot="1" x14ac:dyDescent="0.3">
      <c r="B62" s="9">
        <v>135</v>
      </c>
      <c r="C62" s="9" t="s">
        <v>88</v>
      </c>
      <c r="D62" s="14" t="str">
        <f>IF(VLOOKUP(Resumen!C62,Análisis!B:AN,15,0)="","Sin cambios",VLOOKUP(Resumen!C62,Análisis!B:AN,15,0))</f>
        <v>Sin cambios</v>
      </c>
      <c r="E62" s="14" t="str">
        <f>IF(VLOOKUP(Resumen!C62,Análisis!B:AN,27,0)="","Sin cambios",VLOOKUP(Resumen!C62,Análisis!B:AN,27,0))</f>
        <v>Sin cambios</v>
      </c>
      <c r="F62" s="14" t="str">
        <f>IF(VLOOKUP(Resumen!C62,Análisis!B:AN,39,0)="","Sin cambios",VLOOKUP(Resumen!C62,Análisis!B:AN,39,0))</f>
        <v>Sin cambios</v>
      </c>
      <c r="G62" s="14" t="str">
        <f t="shared" si="58"/>
        <v>No</v>
      </c>
      <c r="AE62" s="71" t="str">
        <f t="shared" si="59"/>
        <v>RM</v>
      </c>
      <c r="AF62" s="15" t="s">
        <v>46</v>
      </c>
      <c r="AG62" s="16" t="s">
        <v>27</v>
      </c>
      <c r="AH62" s="114">
        <f>VLOOKUP(AF62,Análisis!$B:$AN,4,0)</f>
        <v>0</v>
      </c>
      <c r="AI62" s="102" t="str">
        <f>IF(VLOOKUP(AF62,Análisis!$B:$AN,15,0)="","Sin cambios",VLOOKUP(AF62,Análisis!$B:$AN,15,0))</f>
        <v>Sin cambios</v>
      </c>
      <c r="AJ62" s="115">
        <f>VLOOKUP(AF62,Análisis!$B:$AN,5,0)</f>
        <v>0</v>
      </c>
      <c r="AK62" s="116">
        <f>VLOOKUP(AF62,Análisis!$B:$AN,6,0)</f>
        <v>0</v>
      </c>
      <c r="AL62" s="115">
        <f>VLOOKUP(AF62,Análisis!$B:$AN,7,0)</f>
        <v>0</v>
      </c>
      <c r="AM62" s="116">
        <f>VLOOKUP(AF62,Análisis!$B:$AN,8,0)</f>
        <v>0</v>
      </c>
      <c r="AN62" s="117">
        <f>VLOOKUP(AF62,Análisis!$B:$AN,9,0)</f>
        <v>0</v>
      </c>
      <c r="AO62" s="114">
        <f>VLOOKUP(AF62,Análisis!$B:$AN,16,0)</f>
        <v>0</v>
      </c>
      <c r="AP62" s="102" t="str">
        <f>IF(VLOOKUP(AF62,Análisis!$B:$AN,27,0)="","Sin cambios",VLOOKUP(AF62,Análisis!$B:$AN,27,0))</f>
        <v>Sin cambios</v>
      </c>
      <c r="AQ62" s="115">
        <f>VLOOKUP(AF62,Análisis!$B:$AN,17,0)</f>
        <v>0</v>
      </c>
      <c r="AR62" s="116">
        <f>VLOOKUP(AF62,Análisis!$B:$AN,18,0)</f>
        <v>0</v>
      </c>
      <c r="AS62" s="115">
        <f>VLOOKUP(AF62,Análisis!$B:$AN,19,0)</f>
        <v>0</v>
      </c>
      <c r="AT62" s="116">
        <f>VLOOKUP(AF62,Análisis!$B:$AN,20,0)</f>
        <v>0</v>
      </c>
      <c r="AU62" s="117">
        <f>VLOOKUP(AF62,Análisis!$B:$AN,21,0)</f>
        <v>0</v>
      </c>
      <c r="AV62" s="114">
        <f>VLOOKUP(AF62,Análisis!$B:$AN,28,0)</f>
        <v>0</v>
      </c>
      <c r="AW62" s="102" t="str">
        <f>IF(VLOOKUP(AF62,Análisis!$B:$AN,39,0)="","Sin cambios",VLOOKUP(AF62,Análisis!$B:$AN,39,0))</f>
        <v>Sin cambios</v>
      </c>
      <c r="AX62" s="115">
        <f>VLOOKUP(AF62,Análisis!$B:$AN,29,0)</f>
        <v>0</v>
      </c>
      <c r="AY62" s="116">
        <f>VLOOKUP(AF62,Análisis!$B:$AN,30,0)</f>
        <v>0</v>
      </c>
      <c r="AZ62" s="115">
        <f>VLOOKUP(AF62,Análisis!$B:$AN,31,0)</f>
        <v>0</v>
      </c>
      <c r="BA62" s="116">
        <f>VLOOKUP(AF62,Análisis!$B:$AN,32,0)</f>
        <v>0</v>
      </c>
      <c r="BB62" s="117">
        <f>VLOOKUP(AF62,Análisis!$B:$AN,33,0)</f>
        <v>0</v>
      </c>
    </row>
    <row r="63" spans="2:54" ht="15.75" customHeight="1" thickBot="1" x14ac:dyDescent="0.3">
      <c r="B63" s="70" t="s">
        <v>182</v>
      </c>
      <c r="C63" s="9" t="s">
        <v>89</v>
      </c>
      <c r="D63" s="14" t="str">
        <f>IF(VLOOKUP(Resumen!C63,Análisis!B:AN,15,0)="","Sin cambios",VLOOKUP(Resumen!C63,Análisis!B:AN,15,0))</f>
        <v>Sin cambios</v>
      </c>
      <c r="E63" s="14" t="str">
        <f>IF(VLOOKUP(Resumen!C63,Análisis!B:AN,27,0)="","Sin cambios",VLOOKUP(Resumen!C63,Análisis!B:AN,27,0))</f>
        <v>Sin cambios</v>
      </c>
      <c r="F63" s="14" t="str">
        <f>IF(VLOOKUP(Resumen!C63,Análisis!B:AN,39,0)="","Sin cambios",VLOOKUP(Resumen!C63,Análisis!B:AN,39,0))</f>
        <v>Sin cambios</v>
      </c>
      <c r="G63" s="14" t="str">
        <f t="shared" si="58"/>
        <v>No</v>
      </c>
      <c r="AE63" s="71" t="str">
        <f t="shared" si="59"/>
        <v>RM</v>
      </c>
      <c r="AF63" s="15" t="s">
        <v>42</v>
      </c>
      <c r="AG63" s="16" t="s">
        <v>27</v>
      </c>
      <c r="AH63" s="114">
        <f>VLOOKUP(AF63,Análisis!$B:$AN,4,0)</f>
        <v>0</v>
      </c>
      <c r="AI63" s="102" t="str">
        <f>IF(VLOOKUP(AF63,Análisis!$B:$AN,15,0)="","Sin cambios",VLOOKUP(AF63,Análisis!$B:$AN,15,0))</f>
        <v>Sin cambios</v>
      </c>
      <c r="AJ63" s="115">
        <f>VLOOKUP(AF63,Análisis!$B:$AN,5,0)</f>
        <v>0</v>
      </c>
      <c r="AK63" s="116">
        <f>VLOOKUP(AF63,Análisis!$B:$AN,6,0)</f>
        <v>0</v>
      </c>
      <c r="AL63" s="115">
        <f>VLOOKUP(AF63,Análisis!$B:$AN,7,0)</f>
        <v>0</v>
      </c>
      <c r="AM63" s="116">
        <f>VLOOKUP(AF63,Análisis!$B:$AN,8,0)</f>
        <v>0</v>
      </c>
      <c r="AN63" s="117">
        <f>VLOOKUP(AF63,Análisis!$B:$AN,9,0)</f>
        <v>0</v>
      </c>
      <c r="AO63" s="114">
        <f>VLOOKUP(AF63,Análisis!$B:$AN,16,0)</f>
        <v>0</v>
      </c>
      <c r="AP63" s="102" t="str">
        <f>IF(VLOOKUP(AF63,Análisis!$B:$AN,27,0)="","Sin cambios",VLOOKUP(AF63,Análisis!$B:$AN,27,0))</f>
        <v>Sin cambios</v>
      </c>
      <c r="AQ63" s="115">
        <f>VLOOKUP(AF63,Análisis!$B:$AN,17,0)</f>
        <v>0</v>
      </c>
      <c r="AR63" s="116">
        <f>VLOOKUP(AF63,Análisis!$B:$AN,18,0)</f>
        <v>0</v>
      </c>
      <c r="AS63" s="115">
        <f>VLOOKUP(AF63,Análisis!$B:$AN,19,0)</f>
        <v>0</v>
      </c>
      <c r="AT63" s="116">
        <f>VLOOKUP(AF63,Análisis!$B:$AN,20,0)</f>
        <v>0</v>
      </c>
      <c r="AU63" s="117">
        <f>VLOOKUP(AF63,Análisis!$B:$AN,21,0)</f>
        <v>0</v>
      </c>
      <c r="AV63" s="114">
        <f>VLOOKUP(AF63,Análisis!$B:$AN,28,0)</f>
        <v>0</v>
      </c>
      <c r="AW63" s="102" t="str">
        <f>IF(VLOOKUP(AF63,Análisis!$B:$AN,39,0)="","Sin cambios",VLOOKUP(AF63,Análisis!$B:$AN,39,0))</f>
        <v>Sin cambios</v>
      </c>
      <c r="AX63" s="115">
        <f>VLOOKUP(AF63,Análisis!$B:$AN,29,0)</f>
        <v>0</v>
      </c>
      <c r="AY63" s="116">
        <f>VLOOKUP(AF63,Análisis!$B:$AN,30,0)</f>
        <v>0</v>
      </c>
      <c r="AZ63" s="115">
        <f>VLOOKUP(AF63,Análisis!$B:$AN,31,0)</f>
        <v>0</v>
      </c>
      <c r="BA63" s="116">
        <f>VLOOKUP(AF63,Análisis!$B:$AN,32,0)</f>
        <v>0</v>
      </c>
      <c r="BB63" s="117">
        <f>VLOOKUP(AF63,Análisis!$B:$AN,33,0)</f>
        <v>0</v>
      </c>
    </row>
    <row r="64" spans="2:54" ht="15.75" customHeight="1" thickBot="1" x14ac:dyDescent="0.3">
      <c r="B64" s="9">
        <v>393</v>
      </c>
      <c r="C64" s="9" t="s">
        <v>90</v>
      </c>
      <c r="D64" s="14" t="str">
        <f>IF(VLOOKUP(Resumen!C64,Análisis!B:AN,15,0)="","Sin cambios",VLOOKUP(Resumen!C64,Análisis!B:AN,15,0))</f>
        <v>Sin cambios</v>
      </c>
      <c r="E64" s="14" t="str">
        <f>IF(VLOOKUP(Resumen!C64,Análisis!B:AN,27,0)="","Sin cambios",VLOOKUP(Resumen!C64,Análisis!B:AN,27,0))</f>
        <v>Sin cambios</v>
      </c>
      <c r="F64" s="14" t="str">
        <f>IF(VLOOKUP(Resumen!C64,Análisis!B:AN,39,0)="","Sin cambios",VLOOKUP(Resumen!C64,Análisis!B:AN,39,0))</f>
        <v>Sin cambios</v>
      </c>
      <c r="G64" s="14" t="str">
        <f t="shared" si="58"/>
        <v>No</v>
      </c>
      <c r="AE64" s="71" t="str">
        <f t="shared" si="59"/>
        <v>RM</v>
      </c>
      <c r="AF64" s="15" t="s">
        <v>47</v>
      </c>
      <c r="AG64" s="16" t="s">
        <v>27</v>
      </c>
      <c r="AH64" s="114">
        <f>VLOOKUP(AF64,Análisis!$B:$AN,4,0)</f>
        <v>0</v>
      </c>
      <c r="AI64" s="102" t="str">
        <f>IF(VLOOKUP(AF64,Análisis!$B:$AN,15,0)="","Sin cambios",VLOOKUP(AF64,Análisis!$B:$AN,15,0))</f>
        <v>Sin cambios</v>
      </c>
      <c r="AJ64" s="115">
        <f>VLOOKUP(AF64,Análisis!$B:$AN,5,0)</f>
        <v>0</v>
      </c>
      <c r="AK64" s="116">
        <f>VLOOKUP(AF64,Análisis!$B:$AN,6,0)</f>
        <v>0</v>
      </c>
      <c r="AL64" s="115">
        <f>VLOOKUP(AF64,Análisis!$B:$AN,7,0)</f>
        <v>0</v>
      </c>
      <c r="AM64" s="116">
        <f>VLOOKUP(AF64,Análisis!$B:$AN,8,0)</f>
        <v>0</v>
      </c>
      <c r="AN64" s="117">
        <f>VLOOKUP(AF64,Análisis!$B:$AN,9,0)</f>
        <v>0</v>
      </c>
      <c r="AO64" s="114">
        <f>VLOOKUP(AF64,Análisis!$B:$AN,16,0)</f>
        <v>0</v>
      </c>
      <c r="AP64" s="102" t="str">
        <f>IF(VLOOKUP(AF64,Análisis!$B:$AN,27,0)="","Sin cambios",VLOOKUP(AF64,Análisis!$B:$AN,27,0))</f>
        <v>Sin cambios</v>
      </c>
      <c r="AQ64" s="115">
        <f>VLOOKUP(AF64,Análisis!$B:$AN,17,0)</f>
        <v>0</v>
      </c>
      <c r="AR64" s="116">
        <f>VLOOKUP(AF64,Análisis!$B:$AN,18,0)</f>
        <v>0</v>
      </c>
      <c r="AS64" s="115">
        <f>VLOOKUP(AF64,Análisis!$B:$AN,19,0)</f>
        <v>0</v>
      </c>
      <c r="AT64" s="116">
        <f>VLOOKUP(AF64,Análisis!$B:$AN,20,0)</f>
        <v>0</v>
      </c>
      <c r="AU64" s="117">
        <f>VLOOKUP(AF64,Análisis!$B:$AN,21,0)</f>
        <v>0</v>
      </c>
      <c r="AV64" s="114">
        <f>VLOOKUP(AF64,Análisis!$B:$AN,28,0)</f>
        <v>0</v>
      </c>
      <c r="AW64" s="102" t="str">
        <f>IF(VLOOKUP(AF64,Análisis!$B:$AN,39,0)="","Sin cambios",VLOOKUP(AF64,Análisis!$B:$AN,39,0))</f>
        <v>Sin cambios</v>
      </c>
      <c r="AX64" s="115">
        <f>VLOOKUP(AF64,Análisis!$B:$AN,29,0)</f>
        <v>0</v>
      </c>
      <c r="AY64" s="116">
        <f>VLOOKUP(AF64,Análisis!$B:$AN,30,0)</f>
        <v>0</v>
      </c>
      <c r="AZ64" s="115">
        <f>VLOOKUP(AF64,Análisis!$B:$AN,31,0)</f>
        <v>0</v>
      </c>
      <c r="BA64" s="116">
        <f>VLOOKUP(AF64,Análisis!$B:$AN,32,0)</f>
        <v>0</v>
      </c>
      <c r="BB64" s="117">
        <f>VLOOKUP(AF64,Análisis!$B:$AN,33,0)</f>
        <v>0</v>
      </c>
    </row>
    <row r="65" spans="2:54" ht="15.75" customHeight="1" thickBot="1" x14ac:dyDescent="0.3">
      <c r="B65" s="70" t="s">
        <v>183</v>
      </c>
      <c r="C65" s="9" t="s">
        <v>91</v>
      </c>
      <c r="D65" s="14" t="str">
        <f>IF(VLOOKUP(Resumen!C65,Análisis!B:AN,15,0)="","Sin cambios",VLOOKUP(Resumen!C65,Análisis!B:AN,15,0))</f>
        <v>Sin cambios</v>
      </c>
      <c r="E65" s="14" t="str">
        <f>IF(VLOOKUP(Resumen!C65,Análisis!B:AN,27,0)="","Sin cambios",VLOOKUP(Resumen!C65,Análisis!B:AN,27,0))</f>
        <v>Sin cambios</v>
      </c>
      <c r="F65" s="14" t="str">
        <f>IF(VLOOKUP(Resumen!C65,Análisis!B:AN,39,0)="","Sin cambios",VLOOKUP(Resumen!C65,Análisis!B:AN,39,0))</f>
        <v>Sin cambios</v>
      </c>
      <c r="G65" s="14" t="str">
        <f t="shared" si="58"/>
        <v>No</v>
      </c>
      <c r="AE65" s="71" t="str">
        <f t="shared" si="59"/>
        <v>RM</v>
      </c>
      <c r="AF65" s="15" t="s">
        <v>38</v>
      </c>
      <c r="AG65" s="16" t="s">
        <v>27</v>
      </c>
      <c r="AH65" s="114">
        <f>VLOOKUP(AF65,Análisis!$B:$AN,4,0)</f>
        <v>0</v>
      </c>
      <c r="AI65" s="102" t="str">
        <f>IF(VLOOKUP(AF65,Análisis!$B:$AN,15,0)="","Sin cambios",VLOOKUP(AF65,Análisis!$B:$AN,15,0))</f>
        <v>Sin cambios</v>
      </c>
      <c r="AJ65" s="115">
        <f>VLOOKUP(AF65,Análisis!$B:$AN,5,0)</f>
        <v>0</v>
      </c>
      <c r="AK65" s="116">
        <f>VLOOKUP(AF65,Análisis!$B:$AN,6,0)</f>
        <v>0</v>
      </c>
      <c r="AL65" s="115">
        <f>VLOOKUP(AF65,Análisis!$B:$AN,7,0)</f>
        <v>0</v>
      </c>
      <c r="AM65" s="116">
        <f>VLOOKUP(AF65,Análisis!$B:$AN,8,0)</f>
        <v>0</v>
      </c>
      <c r="AN65" s="117">
        <f>VLOOKUP(AF65,Análisis!$B:$AN,9,0)</f>
        <v>0</v>
      </c>
      <c r="AO65" s="114">
        <f>VLOOKUP(AF65,Análisis!$B:$AN,16,0)</f>
        <v>0</v>
      </c>
      <c r="AP65" s="102" t="str">
        <f>IF(VLOOKUP(AF65,Análisis!$B:$AN,27,0)="","Sin cambios",VLOOKUP(AF65,Análisis!$B:$AN,27,0))</f>
        <v>Sin cambios</v>
      </c>
      <c r="AQ65" s="115">
        <f>VLOOKUP(AF65,Análisis!$B:$AN,17,0)</f>
        <v>0</v>
      </c>
      <c r="AR65" s="116">
        <f>VLOOKUP(AF65,Análisis!$B:$AN,18,0)</f>
        <v>0</v>
      </c>
      <c r="AS65" s="115">
        <f>VLOOKUP(AF65,Análisis!$B:$AN,19,0)</f>
        <v>0</v>
      </c>
      <c r="AT65" s="116">
        <f>VLOOKUP(AF65,Análisis!$B:$AN,20,0)</f>
        <v>0</v>
      </c>
      <c r="AU65" s="117">
        <f>VLOOKUP(AF65,Análisis!$B:$AN,21,0)</f>
        <v>0</v>
      </c>
      <c r="AV65" s="114">
        <f>VLOOKUP(AF65,Análisis!$B:$AN,28,0)</f>
        <v>0</v>
      </c>
      <c r="AW65" s="102" t="str">
        <f>IF(VLOOKUP(AF65,Análisis!$B:$AN,39,0)="","Sin cambios",VLOOKUP(AF65,Análisis!$B:$AN,39,0))</f>
        <v>Sin cambios</v>
      </c>
      <c r="AX65" s="115">
        <f>VLOOKUP(AF65,Análisis!$B:$AN,29,0)</f>
        <v>0</v>
      </c>
      <c r="AY65" s="116">
        <f>VLOOKUP(AF65,Análisis!$B:$AN,30,0)</f>
        <v>0</v>
      </c>
      <c r="AZ65" s="115">
        <f>VLOOKUP(AF65,Análisis!$B:$AN,31,0)</f>
        <v>0</v>
      </c>
      <c r="BA65" s="116">
        <f>VLOOKUP(AF65,Análisis!$B:$AN,32,0)</f>
        <v>0</v>
      </c>
      <c r="BB65" s="117">
        <f>VLOOKUP(AF65,Análisis!$B:$AN,33,0)</f>
        <v>0</v>
      </c>
    </row>
    <row r="66" spans="2:54" ht="15.75" customHeight="1" thickBot="1" x14ac:dyDescent="0.3">
      <c r="B66" s="9">
        <v>209</v>
      </c>
      <c r="C66" s="9" t="s">
        <v>92</v>
      </c>
      <c r="D66" s="14" t="str">
        <f>IF(VLOOKUP(Resumen!C66,Análisis!B:AN,15,0)="","Sin cambios",VLOOKUP(Resumen!C66,Análisis!B:AN,15,0))</f>
        <v>Sin cambios</v>
      </c>
      <c r="E66" s="14" t="str">
        <f>IF(VLOOKUP(Resumen!C66,Análisis!B:AN,27,0)="","Sin cambios",VLOOKUP(Resumen!C66,Análisis!B:AN,27,0))</f>
        <v>Sin cambios</v>
      </c>
      <c r="F66" s="14" t="str">
        <f>IF(VLOOKUP(Resumen!C66,Análisis!B:AN,39,0)="","Sin cambios",VLOOKUP(Resumen!C66,Análisis!B:AN,39,0))</f>
        <v>Sin cambios</v>
      </c>
      <c r="G66" s="14" t="str">
        <f t="shared" si="58"/>
        <v>No</v>
      </c>
      <c r="AE66" s="71" t="str">
        <f t="shared" si="59"/>
        <v>RM</v>
      </c>
      <c r="AF66" s="15" t="s">
        <v>65</v>
      </c>
      <c r="AG66" s="16" t="s">
        <v>27</v>
      </c>
      <c r="AH66" s="114">
        <f>VLOOKUP(AF66,Análisis!$B:$AN,4,0)</f>
        <v>0</v>
      </c>
      <c r="AI66" s="102" t="str">
        <f>IF(VLOOKUP(AF66,Análisis!$B:$AN,15,0)="","Sin cambios",VLOOKUP(AF66,Análisis!$B:$AN,15,0))</f>
        <v>Sin cambios</v>
      </c>
      <c r="AJ66" s="115">
        <f>VLOOKUP(AF66,Análisis!$B:$AN,5,0)</f>
        <v>0</v>
      </c>
      <c r="AK66" s="116">
        <f>VLOOKUP(AF66,Análisis!$B:$AN,6,0)</f>
        <v>0</v>
      </c>
      <c r="AL66" s="115">
        <f>VLOOKUP(AF66,Análisis!$B:$AN,7,0)</f>
        <v>0</v>
      </c>
      <c r="AM66" s="116">
        <f>VLOOKUP(AF66,Análisis!$B:$AN,8,0)</f>
        <v>0</v>
      </c>
      <c r="AN66" s="117">
        <f>VLOOKUP(AF66,Análisis!$B:$AN,9,0)</f>
        <v>0</v>
      </c>
      <c r="AO66" s="114">
        <f>VLOOKUP(AF66,Análisis!$B:$AN,16,0)</f>
        <v>0</v>
      </c>
      <c r="AP66" s="102" t="str">
        <f>IF(VLOOKUP(AF66,Análisis!$B:$AN,27,0)="","Sin cambios",VLOOKUP(AF66,Análisis!$B:$AN,27,0))</f>
        <v>Sin cambios</v>
      </c>
      <c r="AQ66" s="115">
        <f>VLOOKUP(AF66,Análisis!$B:$AN,17,0)</f>
        <v>0</v>
      </c>
      <c r="AR66" s="116">
        <f>VLOOKUP(AF66,Análisis!$B:$AN,18,0)</f>
        <v>0</v>
      </c>
      <c r="AS66" s="115">
        <f>VLOOKUP(AF66,Análisis!$B:$AN,19,0)</f>
        <v>0</v>
      </c>
      <c r="AT66" s="116">
        <f>VLOOKUP(AF66,Análisis!$B:$AN,20,0)</f>
        <v>0</v>
      </c>
      <c r="AU66" s="117">
        <f>VLOOKUP(AF66,Análisis!$B:$AN,21,0)</f>
        <v>0</v>
      </c>
      <c r="AV66" s="114">
        <f>VLOOKUP(AF66,Análisis!$B:$AN,28,0)</f>
        <v>0</v>
      </c>
      <c r="AW66" s="102" t="str">
        <f>IF(VLOOKUP(AF66,Análisis!$B:$AN,39,0)="","Sin cambios",VLOOKUP(AF66,Análisis!$B:$AN,39,0))</f>
        <v>Sin cambios</v>
      </c>
      <c r="AX66" s="115">
        <f>VLOOKUP(AF66,Análisis!$B:$AN,29,0)</f>
        <v>0</v>
      </c>
      <c r="AY66" s="116">
        <f>VLOOKUP(AF66,Análisis!$B:$AN,30,0)</f>
        <v>0</v>
      </c>
      <c r="AZ66" s="115">
        <f>VLOOKUP(AF66,Análisis!$B:$AN,31,0)</f>
        <v>0</v>
      </c>
      <c r="BA66" s="116">
        <f>VLOOKUP(AF66,Análisis!$B:$AN,32,0)</f>
        <v>0</v>
      </c>
      <c r="BB66" s="117">
        <f>VLOOKUP(AF66,Análisis!$B:$AN,33,0)</f>
        <v>0</v>
      </c>
    </row>
    <row r="67" spans="2:54" ht="15.75" customHeight="1" thickBot="1" x14ac:dyDescent="0.3">
      <c r="B67" s="9">
        <v>295</v>
      </c>
      <c r="C67" s="9" t="s">
        <v>93</v>
      </c>
      <c r="D67" s="14" t="str">
        <f>IF(VLOOKUP(Resumen!C67,Análisis!B:AN,15,0)="","Sin cambios",VLOOKUP(Resumen!C67,Análisis!B:AN,15,0))</f>
        <v>Sin cambios</v>
      </c>
      <c r="E67" s="14" t="str">
        <f>IF(VLOOKUP(Resumen!C67,Análisis!B:AN,27,0)="","Sin cambios",VLOOKUP(Resumen!C67,Análisis!B:AN,27,0))</f>
        <v>Sin cambios</v>
      </c>
      <c r="F67" s="14" t="str">
        <f>IF(VLOOKUP(Resumen!C67,Análisis!B:AN,39,0)="","Sin cambios",VLOOKUP(Resumen!C67,Análisis!B:AN,39,0))</f>
        <v>Sin cambios</v>
      </c>
      <c r="G67" s="14" t="str">
        <f t="shared" ref="G67:G95" si="61">IF(AND(D67="Sin cambios",E67="Sin cambios",F67="Sin cambios")=TRUE,"No","Sí")</f>
        <v>No</v>
      </c>
      <c r="AE67" s="71" t="str">
        <f t="shared" si="59"/>
        <v>RM</v>
      </c>
      <c r="AF67" s="15" t="s">
        <v>37</v>
      </c>
      <c r="AG67" s="16" t="s">
        <v>27</v>
      </c>
      <c r="AH67" s="114">
        <f>VLOOKUP(AF67,Análisis!$B:$AN,4,0)</f>
        <v>0</v>
      </c>
      <c r="AI67" s="102" t="str">
        <f>IF(VLOOKUP(AF67,Análisis!$B:$AN,15,0)="","Sin cambios",VLOOKUP(AF67,Análisis!$B:$AN,15,0))</f>
        <v>Sin cambios</v>
      </c>
      <c r="AJ67" s="115">
        <f>VLOOKUP(AF67,Análisis!$B:$AN,5,0)</f>
        <v>0</v>
      </c>
      <c r="AK67" s="116">
        <f>VLOOKUP(AF67,Análisis!$B:$AN,6,0)</f>
        <v>0</v>
      </c>
      <c r="AL67" s="115">
        <f>VLOOKUP(AF67,Análisis!$B:$AN,7,0)</f>
        <v>0</v>
      </c>
      <c r="AM67" s="116">
        <f>VLOOKUP(AF67,Análisis!$B:$AN,8,0)</f>
        <v>0</v>
      </c>
      <c r="AN67" s="117">
        <f>VLOOKUP(AF67,Análisis!$B:$AN,9,0)</f>
        <v>0</v>
      </c>
      <c r="AO67" s="114">
        <f>VLOOKUP(AF67,Análisis!$B:$AN,16,0)</f>
        <v>0</v>
      </c>
      <c r="AP67" s="102" t="str">
        <f>IF(VLOOKUP(AF67,Análisis!$B:$AN,27,0)="","Sin cambios",VLOOKUP(AF67,Análisis!$B:$AN,27,0))</f>
        <v>Sin cambios</v>
      </c>
      <c r="AQ67" s="115">
        <f>VLOOKUP(AF67,Análisis!$B:$AN,17,0)</f>
        <v>0</v>
      </c>
      <c r="AR67" s="116">
        <f>VLOOKUP(AF67,Análisis!$B:$AN,18,0)</f>
        <v>0</v>
      </c>
      <c r="AS67" s="115">
        <f>VLOOKUP(AF67,Análisis!$B:$AN,19,0)</f>
        <v>0</v>
      </c>
      <c r="AT67" s="116">
        <f>VLOOKUP(AF67,Análisis!$B:$AN,20,0)</f>
        <v>0</v>
      </c>
      <c r="AU67" s="117">
        <f>VLOOKUP(AF67,Análisis!$B:$AN,21,0)</f>
        <v>0</v>
      </c>
      <c r="AV67" s="114">
        <f>VLOOKUP(AF67,Análisis!$B:$AN,28,0)</f>
        <v>0</v>
      </c>
      <c r="AW67" s="102" t="str">
        <f>IF(VLOOKUP(AF67,Análisis!$B:$AN,39,0)="","Sin cambios",VLOOKUP(AF67,Análisis!$B:$AN,39,0))</f>
        <v>Sin cambios</v>
      </c>
      <c r="AX67" s="115">
        <f>VLOOKUP(AF67,Análisis!$B:$AN,29,0)</f>
        <v>0</v>
      </c>
      <c r="AY67" s="116">
        <f>VLOOKUP(AF67,Análisis!$B:$AN,30,0)</f>
        <v>0</v>
      </c>
      <c r="AZ67" s="115">
        <f>VLOOKUP(AF67,Análisis!$B:$AN,31,0)</f>
        <v>0</v>
      </c>
      <c r="BA67" s="116">
        <f>VLOOKUP(AF67,Análisis!$B:$AN,32,0)</f>
        <v>0</v>
      </c>
      <c r="BB67" s="117">
        <f>VLOOKUP(AF67,Análisis!$B:$AN,33,0)</f>
        <v>0</v>
      </c>
    </row>
    <row r="68" spans="2:54" ht="15.75" customHeight="1" thickBot="1" x14ac:dyDescent="0.3">
      <c r="B68" s="9">
        <v>126</v>
      </c>
      <c r="C68" s="9" t="s">
        <v>94</v>
      </c>
      <c r="D68" s="14" t="str">
        <f>IF(VLOOKUP(Resumen!C68,Análisis!B:AN,15,0)="","Sin cambios",VLOOKUP(Resumen!C68,Análisis!B:AN,15,0))</f>
        <v>Sin cambios</v>
      </c>
      <c r="E68" s="14" t="str">
        <f>IF(VLOOKUP(Resumen!C68,Análisis!B:AN,27,0)="","Sin cambios",VLOOKUP(Resumen!C68,Análisis!B:AN,27,0))</f>
        <v>Sin cambios</v>
      </c>
      <c r="F68" s="14" t="str">
        <f>IF(VLOOKUP(Resumen!C68,Análisis!B:AN,39,0)="","Sin cambios",VLOOKUP(Resumen!C68,Análisis!B:AN,39,0))</f>
        <v>Sin cambios</v>
      </c>
      <c r="G68" s="14" t="str">
        <f t="shared" si="61"/>
        <v>No</v>
      </c>
      <c r="AE68" s="71" t="str">
        <f t="shared" si="59"/>
        <v>RM</v>
      </c>
      <c r="AF68" s="15" t="s">
        <v>67</v>
      </c>
      <c r="AG68" s="16" t="s">
        <v>27</v>
      </c>
      <c r="AH68" s="114">
        <f>VLOOKUP(AF68,Análisis!$B:$AN,4,0)</f>
        <v>0</v>
      </c>
      <c r="AI68" s="102" t="str">
        <f>IF(VLOOKUP(AF68,Análisis!$B:$AN,15,0)="","Sin cambios",VLOOKUP(AF68,Análisis!$B:$AN,15,0))</f>
        <v>Sin cambios</v>
      </c>
      <c r="AJ68" s="115">
        <f>VLOOKUP(AF68,Análisis!$B:$AN,5,0)</f>
        <v>0</v>
      </c>
      <c r="AK68" s="116">
        <f>VLOOKUP(AF68,Análisis!$B:$AN,6,0)</f>
        <v>0</v>
      </c>
      <c r="AL68" s="115">
        <f>VLOOKUP(AF68,Análisis!$B:$AN,7,0)</f>
        <v>0</v>
      </c>
      <c r="AM68" s="116">
        <f>VLOOKUP(AF68,Análisis!$B:$AN,8,0)</f>
        <v>0</v>
      </c>
      <c r="AN68" s="117">
        <f>VLOOKUP(AF68,Análisis!$B:$AN,9,0)</f>
        <v>0</v>
      </c>
      <c r="AO68" s="114">
        <f>VLOOKUP(AF68,Análisis!$B:$AN,16,0)</f>
        <v>0</v>
      </c>
      <c r="AP68" s="102" t="str">
        <f>IF(VLOOKUP(AF68,Análisis!$B:$AN,27,0)="","Sin cambios",VLOOKUP(AF68,Análisis!$B:$AN,27,0))</f>
        <v>Sin cambios</v>
      </c>
      <c r="AQ68" s="115">
        <f>VLOOKUP(AF68,Análisis!$B:$AN,17,0)</f>
        <v>0</v>
      </c>
      <c r="AR68" s="116">
        <f>VLOOKUP(AF68,Análisis!$B:$AN,18,0)</f>
        <v>0</v>
      </c>
      <c r="AS68" s="115">
        <f>VLOOKUP(AF68,Análisis!$B:$AN,19,0)</f>
        <v>0</v>
      </c>
      <c r="AT68" s="116">
        <f>VLOOKUP(AF68,Análisis!$B:$AN,20,0)</f>
        <v>0</v>
      </c>
      <c r="AU68" s="117">
        <f>VLOOKUP(AF68,Análisis!$B:$AN,21,0)</f>
        <v>0</v>
      </c>
      <c r="AV68" s="114">
        <f>VLOOKUP(AF68,Análisis!$B:$AN,28,0)</f>
        <v>0</v>
      </c>
      <c r="AW68" s="102" t="str">
        <f>IF(VLOOKUP(AF68,Análisis!$B:$AN,39,0)="","Sin cambios",VLOOKUP(AF68,Análisis!$B:$AN,39,0))</f>
        <v>Sin cambios</v>
      </c>
      <c r="AX68" s="115">
        <f>VLOOKUP(AF68,Análisis!$B:$AN,29,0)</f>
        <v>0</v>
      </c>
      <c r="AY68" s="116">
        <f>VLOOKUP(AF68,Análisis!$B:$AN,30,0)</f>
        <v>0</v>
      </c>
      <c r="AZ68" s="115">
        <f>VLOOKUP(AF68,Análisis!$B:$AN,31,0)</f>
        <v>0</v>
      </c>
      <c r="BA68" s="116">
        <f>VLOOKUP(AF68,Análisis!$B:$AN,32,0)</f>
        <v>0</v>
      </c>
      <c r="BB68" s="117">
        <f>VLOOKUP(AF68,Análisis!$B:$AN,33,0)</f>
        <v>0</v>
      </c>
    </row>
    <row r="69" spans="2:54" ht="15.75" customHeight="1" thickBot="1" x14ac:dyDescent="0.3">
      <c r="B69" s="70" t="s">
        <v>184</v>
      </c>
      <c r="C69" s="9" t="s">
        <v>95</v>
      </c>
      <c r="D69" s="14" t="str">
        <f>IF(VLOOKUP(Resumen!C69,Análisis!B:AN,15,0)="","Sin cambios",VLOOKUP(Resumen!C69,Análisis!B:AN,15,0))</f>
        <v>Sin cambios</v>
      </c>
      <c r="E69" s="14" t="str">
        <f>IF(VLOOKUP(Resumen!C69,Análisis!B:AN,27,0)="","Sin cambios",VLOOKUP(Resumen!C69,Análisis!B:AN,27,0))</f>
        <v>Sin cambios</v>
      </c>
      <c r="F69" s="14" t="str">
        <f>IF(VLOOKUP(Resumen!C69,Análisis!B:AN,39,0)="","Sin cambios",VLOOKUP(Resumen!C69,Análisis!B:AN,39,0))</f>
        <v>Sin cambios</v>
      </c>
      <c r="G69" s="14" t="str">
        <f t="shared" si="61"/>
        <v>No</v>
      </c>
      <c r="AE69" s="71" t="str">
        <f t="shared" ref="AE69:AE101" si="62">+LEFT(AG69,2)</f>
        <v>RM</v>
      </c>
      <c r="AF69" s="15" t="s">
        <v>26</v>
      </c>
      <c r="AG69" s="16" t="s">
        <v>27</v>
      </c>
      <c r="AH69" s="114">
        <f>VLOOKUP(AF69,Análisis!$B:$AN,4,0)</f>
        <v>0</v>
      </c>
      <c r="AI69" s="102" t="str">
        <f>IF(VLOOKUP(AF69,Análisis!$B:$AN,15,0)="","Sin cambios",VLOOKUP(AF69,Análisis!$B:$AN,15,0))</f>
        <v>Sin cambios</v>
      </c>
      <c r="AJ69" s="115">
        <f>VLOOKUP(AF69,Análisis!$B:$AN,5,0)</f>
        <v>0</v>
      </c>
      <c r="AK69" s="116">
        <f>VLOOKUP(AF69,Análisis!$B:$AN,6,0)</f>
        <v>0</v>
      </c>
      <c r="AL69" s="115">
        <f>VLOOKUP(AF69,Análisis!$B:$AN,7,0)</f>
        <v>0</v>
      </c>
      <c r="AM69" s="116">
        <f>VLOOKUP(AF69,Análisis!$B:$AN,8,0)</f>
        <v>0</v>
      </c>
      <c r="AN69" s="117">
        <f>VLOOKUP(AF69,Análisis!$B:$AN,9,0)</f>
        <v>0</v>
      </c>
      <c r="AO69" s="114">
        <f>VLOOKUP(AF69,Análisis!$B:$AN,16,0)</f>
        <v>0</v>
      </c>
      <c r="AP69" s="102" t="str">
        <f>IF(VLOOKUP(AF69,Análisis!$B:$AN,27,0)="","Sin cambios",VLOOKUP(AF69,Análisis!$B:$AN,27,0))</f>
        <v>Sin cambios</v>
      </c>
      <c r="AQ69" s="115">
        <f>VLOOKUP(AF69,Análisis!$B:$AN,17,0)</f>
        <v>0</v>
      </c>
      <c r="AR69" s="116">
        <f>VLOOKUP(AF69,Análisis!$B:$AN,18,0)</f>
        <v>0</v>
      </c>
      <c r="AS69" s="115">
        <f>VLOOKUP(AF69,Análisis!$B:$AN,19,0)</f>
        <v>0</v>
      </c>
      <c r="AT69" s="116">
        <f>VLOOKUP(AF69,Análisis!$B:$AN,20,0)</f>
        <v>0</v>
      </c>
      <c r="AU69" s="117">
        <f>VLOOKUP(AF69,Análisis!$B:$AN,21,0)</f>
        <v>0</v>
      </c>
      <c r="AV69" s="114">
        <f>VLOOKUP(AF69,Análisis!$B:$AN,28,0)</f>
        <v>0</v>
      </c>
      <c r="AW69" s="102" t="str">
        <f>IF(VLOOKUP(AF69,Análisis!$B:$AN,39,0)="","Sin cambios",VLOOKUP(AF69,Análisis!$B:$AN,39,0))</f>
        <v>Sin cambios</v>
      </c>
      <c r="AX69" s="115">
        <f>VLOOKUP(AF69,Análisis!$B:$AN,29,0)</f>
        <v>0</v>
      </c>
      <c r="AY69" s="116">
        <f>VLOOKUP(AF69,Análisis!$B:$AN,30,0)</f>
        <v>0</v>
      </c>
      <c r="AZ69" s="115">
        <f>VLOOKUP(AF69,Análisis!$B:$AN,31,0)</f>
        <v>0</v>
      </c>
      <c r="BA69" s="116">
        <f>VLOOKUP(AF69,Análisis!$B:$AN,32,0)</f>
        <v>0</v>
      </c>
      <c r="BB69" s="117">
        <f>VLOOKUP(AF69,Análisis!$B:$AN,33,0)</f>
        <v>0</v>
      </c>
    </row>
    <row r="70" spans="2:54" ht="15.75" customHeight="1" thickBot="1" x14ac:dyDescent="0.3">
      <c r="B70" s="70" t="s">
        <v>185</v>
      </c>
      <c r="C70" s="9" t="s">
        <v>96</v>
      </c>
      <c r="D70" s="14" t="str">
        <f>IF(VLOOKUP(Resumen!C70,Análisis!B:AN,15,0)="","Sin cambios",VLOOKUP(Resumen!C70,Análisis!B:AN,15,0))</f>
        <v>Sin cambios</v>
      </c>
      <c r="E70" s="14" t="str">
        <f>IF(VLOOKUP(Resumen!C70,Análisis!B:AN,27,0)="","Sin cambios",VLOOKUP(Resumen!C70,Análisis!B:AN,27,0))</f>
        <v>Sin cambios</v>
      </c>
      <c r="F70" s="14" t="str">
        <f>IF(VLOOKUP(Resumen!C70,Análisis!B:AN,39,0)="","Sin cambios",VLOOKUP(Resumen!C70,Análisis!B:AN,39,0))</f>
        <v>Sin cambios</v>
      </c>
      <c r="G70" s="14" t="str">
        <f t="shared" si="61"/>
        <v>No</v>
      </c>
      <c r="AE70" s="71" t="str">
        <f t="shared" si="62"/>
        <v>RM</v>
      </c>
      <c r="AF70" s="15" t="s">
        <v>59</v>
      </c>
      <c r="AG70" s="16" t="s">
        <v>41</v>
      </c>
      <c r="AH70" s="114">
        <f>VLOOKUP(AF70,Análisis!$B:$AN,4,0)</f>
        <v>0</v>
      </c>
      <c r="AI70" s="102" t="str">
        <f>IF(VLOOKUP(AF70,Análisis!$B:$AN,15,0)="","Sin cambios",VLOOKUP(AF70,Análisis!$B:$AN,15,0))</f>
        <v>Sin cambios</v>
      </c>
      <c r="AJ70" s="115">
        <f>VLOOKUP(AF70,Análisis!$B:$AN,5,0)</f>
        <v>0</v>
      </c>
      <c r="AK70" s="116">
        <f>VLOOKUP(AF70,Análisis!$B:$AN,6,0)</f>
        <v>0</v>
      </c>
      <c r="AL70" s="115">
        <f>VLOOKUP(AF70,Análisis!$B:$AN,7,0)</f>
        <v>0</v>
      </c>
      <c r="AM70" s="116">
        <f>VLOOKUP(AF70,Análisis!$B:$AN,8,0)</f>
        <v>0</v>
      </c>
      <c r="AN70" s="117">
        <f>VLOOKUP(AF70,Análisis!$B:$AN,9,0)</f>
        <v>0</v>
      </c>
      <c r="AO70" s="114">
        <f>VLOOKUP(AF70,Análisis!$B:$AN,16,0)</f>
        <v>0</v>
      </c>
      <c r="AP70" s="102" t="str">
        <f>IF(VLOOKUP(AF70,Análisis!$B:$AN,27,0)="","Sin cambios",VLOOKUP(AF70,Análisis!$B:$AN,27,0))</f>
        <v>Sin cambios</v>
      </c>
      <c r="AQ70" s="115">
        <f>VLOOKUP(AF70,Análisis!$B:$AN,17,0)</f>
        <v>0</v>
      </c>
      <c r="AR70" s="116">
        <f>VLOOKUP(AF70,Análisis!$B:$AN,18,0)</f>
        <v>0</v>
      </c>
      <c r="AS70" s="115">
        <f>VLOOKUP(AF70,Análisis!$B:$AN,19,0)</f>
        <v>0</v>
      </c>
      <c r="AT70" s="116">
        <f>VLOOKUP(AF70,Análisis!$B:$AN,20,0)</f>
        <v>0</v>
      </c>
      <c r="AU70" s="117">
        <f>VLOOKUP(AF70,Análisis!$B:$AN,21,0)</f>
        <v>0</v>
      </c>
      <c r="AV70" s="114">
        <f>VLOOKUP(AF70,Análisis!$B:$AN,28,0)</f>
        <v>0</v>
      </c>
      <c r="AW70" s="102" t="str">
        <f>IF(VLOOKUP(AF70,Análisis!$B:$AN,39,0)="","Sin cambios",VLOOKUP(AF70,Análisis!$B:$AN,39,0))</f>
        <v>Sin cambios</v>
      </c>
      <c r="AX70" s="115">
        <f>VLOOKUP(AF70,Análisis!$B:$AN,29,0)</f>
        <v>0</v>
      </c>
      <c r="AY70" s="116">
        <f>VLOOKUP(AF70,Análisis!$B:$AN,30,0)</f>
        <v>0</v>
      </c>
      <c r="AZ70" s="115">
        <f>VLOOKUP(AF70,Análisis!$B:$AN,31,0)</f>
        <v>0</v>
      </c>
      <c r="BA70" s="116">
        <f>VLOOKUP(AF70,Análisis!$B:$AN,32,0)</f>
        <v>0</v>
      </c>
      <c r="BB70" s="117">
        <f>VLOOKUP(AF70,Análisis!$B:$AN,33,0)</f>
        <v>0</v>
      </c>
    </row>
    <row r="71" spans="2:54" ht="15.75" customHeight="1" thickBot="1" x14ac:dyDescent="0.3">
      <c r="B71" s="9">
        <v>310</v>
      </c>
      <c r="C71" s="9" t="s">
        <v>97</v>
      </c>
      <c r="D71" s="14" t="str">
        <f>IF(VLOOKUP(Resumen!C71,Análisis!B:AN,15,0)="","Sin cambios",VLOOKUP(Resumen!C71,Análisis!B:AN,15,0))</f>
        <v>Sin cambios</v>
      </c>
      <c r="E71" s="14" t="str">
        <f>IF(VLOOKUP(Resumen!C71,Análisis!B:AN,27,0)="","Sin cambios",VLOOKUP(Resumen!C71,Análisis!B:AN,27,0))</f>
        <v>Sin cambios</v>
      </c>
      <c r="F71" s="14" t="str">
        <f>IF(VLOOKUP(Resumen!C71,Análisis!B:AN,39,0)="","Sin cambios",VLOOKUP(Resumen!C71,Análisis!B:AN,39,0))</f>
        <v>Sin cambios</v>
      </c>
      <c r="G71" s="14" t="str">
        <f t="shared" si="61"/>
        <v>No</v>
      </c>
      <c r="AE71" s="71" t="str">
        <f t="shared" si="62"/>
        <v>RM</v>
      </c>
      <c r="AF71" s="15" t="s">
        <v>34</v>
      </c>
      <c r="AG71" s="16" t="s">
        <v>27</v>
      </c>
      <c r="AH71" s="114">
        <f>VLOOKUP(AF71,Análisis!$B:$AN,4,0)</f>
        <v>0</v>
      </c>
      <c r="AI71" s="102" t="str">
        <f>IF(VLOOKUP(AF71,Análisis!$B:$AN,15,0)="","Sin cambios",VLOOKUP(AF71,Análisis!$B:$AN,15,0))</f>
        <v>Sin cambios</v>
      </c>
      <c r="AJ71" s="115">
        <f>VLOOKUP(AF71,Análisis!$B:$AN,5,0)</f>
        <v>0</v>
      </c>
      <c r="AK71" s="116">
        <f>VLOOKUP(AF71,Análisis!$B:$AN,6,0)</f>
        <v>0</v>
      </c>
      <c r="AL71" s="115">
        <f>VLOOKUP(AF71,Análisis!$B:$AN,7,0)</f>
        <v>0</v>
      </c>
      <c r="AM71" s="116">
        <f>VLOOKUP(AF71,Análisis!$B:$AN,8,0)</f>
        <v>0</v>
      </c>
      <c r="AN71" s="117">
        <f>VLOOKUP(AF71,Análisis!$B:$AN,9,0)</f>
        <v>0</v>
      </c>
      <c r="AO71" s="114">
        <f>VLOOKUP(AF71,Análisis!$B:$AN,16,0)</f>
        <v>0</v>
      </c>
      <c r="AP71" s="102" t="str">
        <f>IF(VLOOKUP(AF71,Análisis!$B:$AN,27,0)="","Sin cambios",VLOOKUP(AF71,Análisis!$B:$AN,27,0))</f>
        <v>Sin cambios</v>
      </c>
      <c r="AQ71" s="115">
        <f>VLOOKUP(AF71,Análisis!$B:$AN,17,0)</f>
        <v>0</v>
      </c>
      <c r="AR71" s="116">
        <f>VLOOKUP(AF71,Análisis!$B:$AN,18,0)</f>
        <v>0</v>
      </c>
      <c r="AS71" s="115">
        <f>VLOOKUP(AF71,Análisis!$B:$AN,19,0)</f>
        <v>0</v>
      </c>
      <c r="AT71" s="116">
        <f>VLOOKUP(AF71,Análisis!$B:$AN,20,0)</f>
        <v>0</v>
      </c>
      <c r="AU71" s="117">
        <f>VLOOKUP(AF71,Análisis!$B:$AN,21,0)</f>
        <v>0</v>
      </c>
      <c r="AV71" s="114">
        <f>VLOOKUP(AF71,Análisis!$B:$AN,28,0)</f>
        <v>0</v>
      </c>
      <c r="AW71" s="102" t="str">
        <f>IF(VLOOKUP(AF71,Análisis!$B:$AN,39,0)="","Sin cambios",VLOOKUP(AF71,Análisis!$B:$AN,39,0))</f>
        <v>Sin cambios</v>
      </c>
      <c r="AX71" s="115">
        <f>VLOOKUP(AF71,Análisis!$B:$AN,29,0)</f>
        <v>0</v>
      </c>
      <c r="AY71" s="116">
        <f>VLOOKUP(AF71,Análisis!$B:$AN,30,0)</f>
        <v>0</v>
      </c>
      <c r="AZ71" s="115">
        <f>VLOOKUP(AF71,Análisis!$B:$AN,31,0)</f>
        <v>0</v>
      </c>
      <c r="BA71" s="116">
        <f>VLOOKUP(AF71,Análisis!$B:$AN,32,0)</f>
        <v>0</v>
      </c>
      <c r="BB71" s="117">
        <f>VLOOKUP(AF71,Análisis!$B:$AN,33,0)</f>
        <v>0</v>
      </c>
    </row>
    <row r="72" spans="2:54" ht="15.75" customHeight="1" thickBot="1" x14ac:dyDescent="0.3">
      <c r="B72" s="9">
        <v>173</v>
      </c>
      <c r="C72" s="9" t="s">
        <v>98</v>
      </c>
      <c r="D72" s="14" t="str">
        <f>IF(VLOOKUP(Resumen!C72,Análisis!B:AN,15,0)="","Sin cambios",VLOOKUP(Resumen!C72,Análisis!B:AN,15,0))</f>
        <v>Sin cambios</v>
      </c>
      <c r="E72" s="14" t="str">
        <f>IF(VLOOKUP(Resumen!C72,Análisis!B:AN,27,0)="","Sin cambios",VLOOKUP(Resumen!C72,Análisis!B:AN,27,0))</f>
        <v>Sin cambios</v>
      </c>
      <c r="F72" s="14" t="str">
        <f>IF(VLOOKUP(Resumen!C72,Análisis!B:AN,39,0)="","Sin cambios",VLOOKUP(Resumen!C72,Análisis!B:AN,39,0))</f>
        <v>Sin cambios</v>
      </c>
      <c r="G72" s="14" t="str">
        <f t="shared" si="61"/>
        <v>No</v>
      </c>
      <c r="AE72" s="71" t="str">
        <f t="shared" si="62"/>
        <v>Re</v>
      </c>
      <c r="AF72" s="15" t="s">
        <v>85</v>
      </c>
      <c r="AG72" s="16" t="s">
        <v>134</v>
      </c>
      <c r="AH72" s="114">
        <f>VLOOKUP(AF72,Análisis!$B:$AN,4,0)</f>
        <v>0</v>
      </c>
      <c r="AI72" s="102" t="str">
        <f>IF(VLOOKUP(AF72,Análisis!$B:$AN,15,0)="","Sin cambios",VLOOKUP(AF72,Análisis!$B:$AN,15,0))</f>
        <v>Sin cambios</v>
      </c>
      <c r="AJ72" s="115">
        <f>VLOOKUP(AF72,Análisis!$B:$AN,5,0)</f>
        <v>0</v>
      </c>
      <c r="AK72" s="116">
        <f>VLOOKUP(AF72,Análisis!$B:$AN,6,0)</f>
        <v>0</v>
      </c>
      <c r="AL72" s="115">
        <f>VLOOKUP(AF72,Análisis!$B:$AN,7,0)</f>
        <v>0</v>
      </c>
      <c r="AM72" s="116">
        <f>VLOOKUP(AF72,Análisis!$B:$AN,8,0)</f>
        <v>0</v>
      </c>
      <c r="AN72" s="117">
        <f>VLOOKUP(AF72,Análisis!$B:$AN,9,0)</f>
        <v>0</v>
      </c>
      <c r="AO72" s="114">
        <f>VLOOKUP(AF72,Análisis!$B:$AN,16,0)</f>
        <v>0</v>
      </c>
      <c r="AP72" s="102" t="str">
        <f>IF(VLOOKUP(AF72,Análisis!$B:$AN,27,0)="","Sin cambios",VLOOKUP(AF72,Análisis!$B:$AN,27,0))</f>
        <v>Sin cambios</v>
      </c>
      <c r="AQ72" s="115">
        <f>VLOOKUP(AF72,Análisis!$B:$AN,17,0)</f>
        <v>0</v>
      </c>
      <c r="AR72" s="116">
        <f>VLOOKUP(AF72,Análisis!$B:$AN,18,0)</f>
        <v>0</v>
      </c>
      <c r="AS72" s="115">
        <f>VLOOKUP(AF72,Análisis!$B:$AN,19,0)</f>
        <v>0</v>
      </c>
      <c r="AT72" s="116">
        <f>VLOOKUP(AF72,Análisis!$B:$AN,20,0)</f>
        <v>0</v>
      </c>
      <c r="AU72" s="117">
        <f>VLOOKUP(AF72,Análisis!$B:$AN,21,0)</f>
        <v>0</v>
      </c>
      <c r="AV72" s="114">
        <f>VLOOKUP(AF72,Análisis!$B:$AN,28,0)</f>
        <v>0</v>
      </c>
      <c r="AW72" s="102" t="str">
        <f>IF(VLOOKUP(AF72,Análisis!$B:$AN,39,0)="","Sin cambios",VLOOKUP(AF72,Análisis!$B:$AN,39,0))</f>
        <v>Sin cambios</v>
      </c>
      <c r="AX72" s="115">
        <f>VLOOKUP(AF72,Análisis!$B:$AN,29,0)</f>
        <v>0</v>
      </c>
      <c r="AY72" s="116">
        <f>VLOOKUP(AF72,Análisis!$B:$AN,30,0)</f>
        <v>0</v>
      </c>
      <c r="AZ72" s="115">
        <f>VLOOKUP(AF72,Análisis!$B:$AN,31,0)</f>
        <v>0</v>
      </c>
      <c r="BA72" s="116">
        <f>VLOOKUP(AF72,Análisis!$B:$AN,32,0)</f>
        <v>0</v>
      </c>
      <c r="BB72" s="117">
        <f>VLOOKUP(AF72,Análisis!$B:$AN,33,0)</f>
        <v>0</v>
      </c>
    </row>
    <row r="73" spans="2:54" ht="15.75" customHeight="1" thickBot="1" x14ac:dyDescent="0.3">
      <c r="B73" s="9">
        <v>249</v>
      </c>
      <c r="C73" s="9" t="s">
        <v>99</v>
      </c>
      <c r="D73" s="14" t="str">
        <f>IF(VLOOKUP(Resumen!C73,Análisis!B:AN,15,0)="","Sin cambios",VLOOKUP(Resumen!C73,Análisis!B:AN,15,0))</f>
        <v>Sin cambios</v>
      </c>
      <c r="E73" s="14" t="str">
        <f>IF(VLOOKUP(Resumen!C73,Análisis!B:AN,27,0)="","Sin cambios",VLOOKUP(Resumen!C73,Análisis!B:AN,27,0))</f>
        <v>Sin cambios</v>
      </c>
      <c r="F73" s="14" t="str">
        <f>IF(VLOOKUP(Resumen!C73,Análisis!B:AN,39,0)="","Sin cambios",VLOOKUP(Resumen!C73,Análisis!B:AN,39,0))</f>
        <v>Sin cambios</v>
      </c>
      <c r="G73" s="14" t="str">
        <f t="shared" si="61"/>
        <v>No</v>
      </c>
      <c r="AE73" s="71" t="str">
        <f t="shared" si="62"/>
        <v>Re</v>
      </c>
      <c r="AF73" s="15" t="s">
        <v>78</v>
      </c>
      <c r="AG73" s="16" t="s">
        <v>134</v>
      </c>
      <c r="AH73" s="114">
        <f>VLOOKUP(AF73,Análisis!$B:$AN,4,0)</f>
        <v>0</v>
      </c>
      <c r="AI73" s="102" t="str">
        <f>IF(VLOOKUP(AF73,Análisis!$B:$AN,15,0)="","Sin cambios",VLOOKUP(AF73,Análisis!$B:$AN,15,0))</f>
        <v>Sin cambios</v>
      </c>
      <c r="AJ73" s="115">
        <f>VLOOKUP(AF73,Análisis!$B:$AN,5,0)</f>
        <v>0</v>
      </c>
      <c r="AK73" s="116">
        <f>VLOOKUP(AF73,Análisis!$B:$AN,6,0)</f>
        <v>0</v>
      </c>
      <c r="AL73" s="115">
        <f>VLOOKUP(AF73,Análisis!$B:$AN,7,0)</f>
        <v>0</v>
      </c>
      <c r="AM73" s="116">
        <f>VLOOKUP(AF73,Análisis!$B:$AN,8,0)</f>
        <v>0</v>
      </c>
      <c r="AN73" s="117">
        <f>VLOOKUP(AF73,Análisis!$B:$AN,9,0)</f>
        <v>0</v>
      </c>
      <c r="AO73" s="114">
        <f>VLOOKUP(AF73,Análisis!$B:$AN,16,0)</f>
        <v>0</v>
      </c>
      <c r="AP73" s="102" t="str">
        <f>IF(VLOOKUP(AF73,Análisis!$B:$AN,27,0)="","Sin cambios",VLOOKUP(AF73,Análisis!$B:$AN,27,0))</f>
        <v>Sin cambios</v>
      </c>
      <c r="AQ73" s="115">
        <f>VLOOKUP(AF73,Análisis!$B:$AN,17,0)</f>
        <v>0</v>
      </c>
      <c r="AR73" s="116">
        <f>VLOOKUP(AF73,Análisis!$B:$AN,18,0)</f>
        <v>0</v>
      </c>
      <c r="AS73" s="115">
        <f>VLOOKUP(AF73,Análisis!$B:$AN,19,0)</f>
        <v>0</v>
      </c>
      <c r="AT73" s="116">
        <f>VLOOKUP(AF73,Análisis!$B:$AN,20,0)</f>
        <v>0</v>
      </c>
      <c r="AU73" s="117">
        <f>VLOOKUP(AF73,Análisis!$B:$AN,21,0)</f>
        <v>0</v>
      </c>
      <c r="AV73" s="114">
        <f>VLOOKUP(AF73,Análisis!$B:$AN,28,0)</f>
        <v>0</v>
      </c>
      <c r="AW73" s="102" t="str">
        <f>IF(VLOOKUP(AF73,Análisis!$B:$AN,39,0)="","Sin cambios",VLOOKUP(AF73,Análisis!$B:$AN,39,0))</f>
        <v>Sin cambios</v>
      </c>
      <c r="AX73" s="115">
        <f>VLOOKUP(AF73,Análisis!$B:$AN,29,0)</f>
        <v>0</v>
      </c>
      <c r="AY73" s="116">
        <f>VLOOKUP(AF73,Análisis!$B:$AN,30,0)</f>
        <v>0</v>
      </c>
      <c r="AZ73" s="115">
        <f>VLOOKUP(AF73,Análisis!$B:$AN,31,0)</f>
        <v>0</v>
      </c>
      <c r="BA73" s="116">
        <f>VLOOKUP(AF73,Análisis!$B:$AN,32,0)</f>
        <v>0</v>
      </c>
      <c r="BB73" s="117">
        <f>VLOOKUP(AF73,Análisis!$B:$AN,33,0)</f>
        <v>0</v>
      </c>
    </row>
    <row r="74" spans="2:54" ht="15.75" customHeight="1" thickBot="1" x14ac:dyDescent="0.3">
      <c r="B74" s="70" t="s">
        <v>186</v>
      </c>
      <c r="C74" s="9" t="s">
        <v>100</v>
      </c>
      <c r="D74" s="14" t="str">
        <f>IF(VLOOKUP(Resumen!C74,Análisis!B:AN,15,0)="","Sin cambios",VLOOKUP(Resumen!C74,Análisis!B:AN,15,0))</f>
        <v>Sin cambios</v>
      </c>
      <c r="E74" s="14" t="str">
        <f>IF(VLOOKUP(Resumen!C74,Análisis!B:AN,27,0)="","Sin cambios",VLOOKUP(Resumen!C74,Análisis!B:AN,27,0))</f>
        <v>Sin cambios</v>
      </c>
      <c r="F74" s="14" t="str">
        <f>IF(VLOOKUP(Resumen!C74,Análisis!B:AN,39,0)="","Sin cambios",VLOOKUP(Resumen!C74,Análisis!B:AN,39,0))</f>
        <v>Sin cambios</v>
      </c>
      <c r="G74" s="14" t="str">
        <f t="shared" si="61"/>
        <v>No</v>
      </c>
      <c r="AE74" s="71" t="str">
        <f t="shared" si="62"/>
        <v>Re</v>
      </c>
      <c r="AF74" s="15" t="s">
        <v>73</v>
      </c>
      <c r="AG74" s="16" t="s">
        <v>134</v>
      </c>
      <c r="AH74" s="114">
        <f>VLOOKUP(AF74,Análisis!$B:$AN,4,0)</f>
        <v>0</v>
      </c>
      <c r="AI74" s="102" t="str">
        <f>IF(VLOOKUP(AF74,Análisis!$B:$AN,15,0)="","Sin cambios",VLOOKUP(AF74,Análisis!$B:$AN,15,0))</f>
        <v>Sin cambios</v>
      </c>
      <c r="AJ74" s="115">
        <f>VLOOKUP(AF74,Análisis!$B:$AN,5,0)</f>
        <v>0</v>
      </c>
      <c r="AK74" s="116">
        <f>VLOOKUP(AF74,Análisis!$B:$AN,6,0)</f>
        <v>0</v>
      </c>
      <c r="AL74" s="115">
        <f>VLOOKUP(AF74,Análisis!$B:$AN,7,0)</f>
        <v>0</v>
      </c>
      <c r="AM74" s="116">
        <f>VLOOKUP(AF74,Análisis!$B:$AN,8,0)</f>
        <v>0</v>
      </c>
      <c r="AN74" s="117">
        <f>VLOOKUP(AF74,Análisis!$B:$AN,9,0)</f>
        <v>0</v>
      </c>
      <c r="AO74" s="114">
        <f>VLOOKUP(AF74,Análisis!$B:$AN,16,0)</f>
        <v>0</v>
      </c>
      <c r="AP74" s="102" t="str">
        <f>IF(VLOOKUP(AF74,Análisis!$B:$AN,27,0)="","Sin cambios",VLOOKUP(AF74,Análisis!$B:$AN,27,0))</f>
        <v>Sin cambios</v>
      </c>
      <c r="AQ74" s="115">
        <f>VLOOKUP(AF74,Análisis!$B:$AN,17,0)</f>
        <v>0</v>
      </c>
      <c r="AR74" s="116">
        <f>VLOOKUP(AF74,Análisis!$B:$AN,18,0)</f>
        <v>0</v>
      </c>
      <c r="AS74" s="115">
        <f>VLOOKUP(AF74,Análisis!$B:$AN,19,0)</f>
        <v>0</v>
      </c>
      <c r="AT74" s="116">
        <f>VLOOKUP(AF74,Análisis!$B:$AN,20,0)</f>
        <v>0</v>
      </c>
      <c r="AU74" s="117">
        <f>VLOOKUP(AF74,Análisis!$B:$AN,21,0)</f>
        <v>0</v>
      </c>
      <c r="AV74" s="114">
        <f>VLOOKUP(AF74,Análisis!$B:$AN,28,0)</f>
        <v>0</v>
      </c>
      <c r="AW74" s="102" t="str">
        <f>IF(VLOOKUP(AF74,Análisis!$B:$AN,39,0)="","Sin cambios",VLOOKUP(AF74,Análisis!$B:$AN,39,0))</f>
        <v>Sin cambios</v>
      </c>
      <c r="AX74" s="115">
        <f>VLOOKUP(AF74,Análisis!$B:$AN,29,0)</f>
        <v>0</v>
      </c>
      <c r="AY74" s="116">
        <f>VLOOKUP(AF74,Análisis!$B:$AN,30,0)</f>
        <v>0</v>
      </c>
      <c r="AZ74" s="115">
        <f>VLOOKUP(AF74,Análisis!$B:$AN,31,0)</f>
        <v>0</v>
      </c>
      <c r="BA74" s="116">
        <f>VLOOKUP(AF74,Análisis!$B:$AN,32,0)</f>
        <v>0</v>
      </c>
      <c r="BB74" s="117">
        <f>VLOOKUP(AF74,Análisis!$B:$AN,33,0)</f>
        <v>0</v>
      </c>
    </row>
    <row r="75" spans="2:54" ht="15.75" customHeight="1" thickBot="1" x14ac:dyDescent="0.3">
      <c r="B75" s="9">
        <v>278</v>
      </c>
      <c r="C75" s="9" t="s">
        <v>101</v>
      </c>
      <c r="D75" s="14" t="str">
        <f>IF(VLOOKUP(Resumen!C75,Análisis!B:AN,15,0)="","Sin cambios",VLOOKUP(Resumen!C75,Análisis!B:AN,15,0))</f>
        <v>Sin cambios</v>
      </c>
      <c r="E75" s="14" t="str">
        <f>IF(VLOOKUP(Resumen!C75,Análisis!B:AN,27,0)="","Sin cambios",VLOOKUP(Resumen!C75,Análisis!B:AN,27,0))</f>
        <v>Sin cambios</v>
      </c>
      <c r="F75" s="14" t="str">
        <f>IF(VLOOKUP(Resumen!C75,Análisis!B:AN,39,0)="","Sin cambios",VLOOKUP(Resumen!C75,Análisis!B:AN,39,0))</f>
        <v>Sin cambios</v>
      </c>
      <c r="G75" s="14" t="str">
        <f t="shared" si="61"/>
        <v>No</v>
      </c>
      <c r="AE75" s="71" t="str">
        <f t="shared" si="62"/>
        <v>Re</v>
      </c>
      <c r="AF75" s="15" t="s">
        <v>81</v>
      </c>
      <c r="AG75" s="16" t="s">
        <v>134</v>
      </c>
      <c r="AH75" s="114">
        <f>VLOOKUP(AF75,Análisis!$B:$AN,4,0)</f>
        <v>0</v>
      </c>
      <c r="AI75" s="102" t="str">
        <f>IF(VLOOKUP(AF75,Análisis!$B:$AN,15,0)="","Sin cambios",VLOOKUP(AF75,Análisis!$B:$AN,15,0))</f>
        <v>Sin cambios</v>
      </c>
      <c r="AJ75" s="115">
        <f>VLOOKUP(AF75,Análisis!$B:$AN,5,0)</f>
        <v>0</v>
      </c>
      <c r="AK75" s="116">
        <f>VLOOKUP(AF75,Análisis!$B:$AN,6,0)</f>
        <v>0</v>
      </c>
      <c r="AL75" s="115">
        <f>VLOOKUP(AF75,Análisis!$B:$AN,7,0)</f>
        <v>0</v>
      </c>
      <c r="AM75" s="116">
        <f>VLOOKUP(AF75,Análisis!$B:$AN,8,0)</f>
        <v>0</v>
      </c>
      <c r="AN75" s="117">
        <f>VLOOKUP(AF75,Análisis!$B:$AN,9,0)</f>
        <v>0</v>
      </c>
      <c r="AO75" s="114">
        <f>VLOOKUP(AF75,Análisis!$B:$AN,16,0)</f>
        <v>0</v>
      </c>
      <c r="AP75" s="102" t="str">
        <f>IF(VLOOKUP(AF75,Análisis!$B:$AN,27,0)="","Sin cambios",VLOOKUP(AF75,Análisis!$B:$AN,27,0))</f>
        <v>Sin cambios</v>
      </c>
      <c r="AQ75" s="115">
        <f>VLOOKUP(AF75,Análisis!$B:$AN,17,0)</f>
        <v>0</v>
      </c>
      <c r="AR75" s="116">
        <f>VLOOKUP(AF75,Análisis!$B:$AN,18,0)</f>
        <v>0</v>
      </c>
      <c r="AS75" s="115">
        <f>VLOOKUP(AF75,Análisis!$B:$AN,19,0)</f>
        <v>0</v>
      </c>
      <c r="AT75" s="116">
        <f>VLOOKUP(AF75,Análisis!$B:$AN,20,0)</f>
        <v>0</v>
      </c>
      <c r="AU75" s="117">
        <f>VLOOKUP(AF75,Análisis!$B:$AN,21,0)</f>
        <v>0</v>
      </c>
      <c r="AV75" s="114">
        <f>VLOOKUP(AF75,Análisis!$B:$AN,28,0)</f>
        <v>0</v>
      </c>
      <c r="AW75" s="102" t="str">
        <f>IF(VLOOKUP(AF75,Análisis!$B:$AN,39,0)="","Sin cambios",VLOOKUP(AF75,Análisis!$B:$AN,39,0))</f>
        <v>Sin cambios</v>
      </c>
      <c r="AX75" s="115">
        <f>VLOOKUP(AF75,Análisis!$B:$AN,29,0)</f>
        <v>0</v>
      </c>
      <c r="AY75" s="116">
        <f>VLOOKUP(AF75,Análisis!$B:$AN,30,0)</f>
        <v>0</v>
      </c>
      <c r="AZ75" s="115">
        <f>VLOOKUP(AF75,Análisis!$B:$AN,31,0)</f>
        <v>0</v>
      </c>
      <c r="BA75" s="116">
        <f>VLOOKUP(AF75,Análisis!$B:$AN,32,0)</f>
        <v>0</v>
      </c>
      <c r="BB75" s="117">
        <f>VLOOKUP(AF75,Análisis!$B:$AN,33,0)</f>
        <v>0</v>
      </c>
    </row>
    <row r="76" spans="2:54" ht="15.75" customHeight="1" thickBot="1" x14ac:dyDescent="0.3">
      <c r="B76" s="70" t="s">
        <v>187</v>
      </c>
      <c r="C76" s="9" t="s">
        <v>102</v>
      </c>
      <c r="D76" s="14" t="str">
        <f>IF(VLOOKUP(Resumen!C76,Análisis!B:AN,15,0)="","Sin cambios",VLOOKUP(Resumen!C76,Análisis!B:AN,15,0))</f>
        <v>Sin cambios</v>
      </c>
      <c r="E76" s="14" t="str">
        <f>IF(VLOOKUP(Resumen!C76,Análisis!B:AN,27,0)="","Sin cambios",VLOOKUP(Resumen!C76,Análisis!B:AN,27,0))</f>
        <v>Sin cambios</v>
      </c>
      <c r="F76" s="14" t="str">
        <f>IF(VLOOKUP(Resumen!C76,Análisis!B:AN,39,0)="","Sin cambios",VLOOKUP(Resumen!C76,Análisis!B:AN,39,0))</f>
        <v>Sin cambios</v>
      </c>
      <c r="G76" s="14" t="str">
        <f t="shared" si="61"/>
        <v>No</v>
      </c>
      <c r="AE76" s="71" t="str">
        <f t="shared" si="62"/>
        <v>Re</v>
      </c>
      <c r="AF76" s="15" t="s">
        <v>103</v>
      </c>
      <c r="AG76" s="16" t="s">
        <v>134</v>
      </c>
      <c r="AH76" s="114">
        <f>VLOOKUP(AF76,Análisis!$B:$AN,4,0)</f>
        <v>0</v>
      </c>
      <c r="AI76" s="102" t="str">
        <f>IF(VLOOKUP(AF76,Análisis!$B:$AN,15,0)="","Sin cambios",VLOOKUP(AF76,Análisis!$B:$AN,15,0))</f>
        <v>Sin cambios</v>
      </c>
      <c r="AJ76" s="115">
        <f>VLOOKUP(AF76,Análisis!$B:$AN,5,0)</f>
        <v>0</v>
      </c>
      <c r="AK76" s="116">
        <f>VLOOKUP(AF76,Análisis!$B:$AN,6,0)</f>
        <v>0</v>
      </c>
      <c r="AL76" s="115">
        <f>VLOOKUP(AF76,Análisis!$B:$AN,7,0)</f>
        <v>0</v>
      </c>
      <c r="AM76" s="116">
        <f>VLOOKUP(AF76,Análisis!$B:$AN,8,0)</f>
        <v>0</v>
      </c>
      <c r="AN76" s="117">
        <f>VLOOKUP(AF76,Análisis!$B:$AN,9,0)</f>
        <v>0</v>
      </c>
      <c r="AO76" s="114">
        <f>VLOOKUP(AF76,Análisis!$B:$AN,16,0)</f>
        <v>0</v>
      </c>
      <c r="AP76" s="102" t="str">
        <f>IF(VLOOKUP(AF76,Análisis!$B:$AN,27,0)="","Sin cambios",VLOOKUP(AF76,Análisis!$B:$AN,27,0))</f>
        <v>Sin cambios</v>
      </c>
      <c r="AQ76" s="115">
        <f>VLOOKUP(AF76,Análisis!$B:$AN,17,0)</f>
        <v>0</v>
      </c>
      <c r="AR76" s="116">
        <f>VLOOKUP(AF76,Análisis!$B:$AN,18,0)</f>
        <v>0</v>
      </c>
      <c r="AS76" s="115">
        <f>VLOOKUP(AF76,Análisis!$B:$AN,19,0)</f>
        <v>0</v>
      </c>
      <c r="AT76" s="116">
        <f>VLOOKUP(AF76,Análisis!$B:$AN,20,0)</f>
        <v>0</v>
      </c>
      <c r="AU76" s="117">
        <f>VLOOKUP(AF76,Análisis!$B:$AN,21,0)</f>
        <v>0</v>
      </c>
      <c r="AV76" s="114">
        <f>VLOOKUP(AF76,Análisis!$B:$AN,28,0)</f>
        <v>0</v>
      </c>
      <c r="AW76" s="102" t="str">
        <f>IF(VLOOKUP(AF76,Análisis!$B:$AN,39,0)="","Sin cambios",VLOOKUP(AF76,Análisis!$B:$AN,39,0))</f>
        <v>Sin cambios</v>
      </c>
      <c r="AX76" s="115">
        <f>VLOOKUP(AF76,Análisis!$B:$AN,29,0)</f>
        <v>0</v>
      </c>
      <c r="AY76" s="116">
        <f>VLOOKUP(AF76,Análisis!$B:$AN,30,0)</f>
        <v>0</v>
      </c>
      <c r="AZ76" s="115">
        <f>VLOOKUP(AF76,Análisis!$B:$AN,31,0)</f>
        <v>0</v>
      </c>
      <c r="BA76" s="116">
        <f>VLOOKUP(AF76,Análisis!$B:$AN,32,0)</f>
        <v>0</v>
      </c>
      <c r="BB76" s="117">
        <f>VLOOKUP(AF76,Análisis!$B:$AN,33,0)</f>
        <v>0</v>
      </c>
    </row>
    <row r="77" spans="2:54" ht="15.75" customHeight="1" thickBot="1" x14ac:dyDescent="0.3">
      <c r="B77" s="70" t="s">
        <v>188</v>
      </c>
      <c r="C77" s="9" t="s">
        <v>103</v>
      </c>
      <c r="D77" s="14" t="str">
        <f>IF(VLOOKUP(Resumen!C77,Análisis!B:AN,15,0)="","Sin cambios",VLOOKUP(Resumen!C77,Análisis!B:AN,15,0))</f>
        <v>Sin cambios</v>
      </c>
      <c r="E77" s="14" t="str">
        <f>IF(VLOOKUP(Resumen!C77,Análisis!B:AN,27,0)="","Sin cambios",VLOOKUP(Resumen!C77,Análisis!B:AN,27,0))</f>
        <v>Sin cambios</v>
      </c>
      <c r="F77" s="14" t="str">
        <f>IF(VLOOKUP(Resumen!C77,Análisis!B:AN,39,0)="","Sin cambios",VLOOKUP(Resumen!C77,Análisis!B:AN,39,0))</f>
        <v>Sin cambios</v>
      </c>
      <c r="G77" s="14" t="str">
        <f t="shared" si="61"/>
        <v>No</v>
      </c>
      <c r="AE77" s="71" t="str">
        <f t="shared" si="62"/>
        <v>Re</v>
      </c>
      <c r="AF77" s="15" t="s">
        <v>108</v>
      </c>
      <c r="AG77" s="16" t="s">
        <v>134</v>
      </c>
      <c r="AH77" s="114">
        <f>VLOOKUP(AF77,Análisis!$B:$AN,4,0)</f>
        <v>0</v>
      </c>
      <c r="AI77" s="102" t="str">
        <f>IF(VLOOKUP(AF77,Análisis!$B:$AN,15,0)="","Sin cambios",VLOOKUP(AF77,Análisis!$B:$AN,15,0))</f>
        <v>Sin cambios</v>
      </c>
      <c r="AJ77" s="115">
        <f>VLOOKUP(AF77,Análisis!$B:$AN,5,0)</f>
        <v>0</v>
      </c>
      <c r="AK77" s="116">
        <f>VLOOKUP(AF77,Análisis!$B:$AN,6,0)</f>
        <v>0</v>
      </c>
      <c r="AL77" s="115">
        <f>VLOOKUP(AF77,Análisis!$B:$AN,7,0)</f>
        <v>0</v>
      </c>
      <c r="AM77" s="116">
        <f>VLOOKUP(AF77,Análisis!$B:$AN,8,0)</f>
        <v>0</v>
      </c>
      <c r="AN77" s="117">
        <f>VLOOKUP(AF77,Análisis!$B:$AN,9,0)</f>
        <v>0</v>
      </c>
      <c r="AO77" s="114">
        <f>VLOOKUP(AF77,Análisis!$B:$AN,16,0)</f>
        <v>0</v>
      </c>
      <c r="AP77" s="102" t="str">
        <f>IF(VLOOKUP(AF77,Análisis!$B:$AN,27,0)="","Sin cambios",VLOOKUP(AF77,Análisis!$B:$AN,27,0))</f>
        <v>Sin cambios</v>
      </c>
      <c r="AQ77" s="115">
        <f>VLOOKUP(AF77,Análisis!$B:$AN,17,0)</f>
        <v>0</v>
      </c>
      <c r="AR77" s="116">
        <f>VLOOKUP(AF77,Análisis!$B:$AN,18,0)</f>
        <v>0</v>
      </c>
      <c r="AS77" s="115">
        <f>VLOOKUP(AF77,Análisis!$B:$AN,19,0)</f>
        <v>0</v>
      </c>
      <c r="AT77" s="116">
        <f>VLOOKUP(AF77,Análisis!$B:$AN,20,0)</f>
        <v>0</v>
      </c>
      <c r="AU77" s="117">
        <f>VLOOKUP(AF77,Análisis!$B:$AN,21,0)</f>
        <v>0</v>
      </c>
      <c r="AV77" s="114">
        <f>VLOOKUP(AF77,Análisis!$B:$AN,28,0)</f>
        <v>0</v>
      </c>
      <c r="AW77" s="102" t="str">
        <f>IF(VLOOKUP(AF77,Análisis!$B:$AN,39,0)="","Sin cambios",VLOOKUP(AF77,Análisis!$B:$AN,39,0))</f>
        <v>Sin cambios</v>
      </c>
      <c r="AX77" s="115">
        <f>VLOOKUP(AF77,Análisis!$B:$AN,29,0)</f>
        <v>0</v>
      </c>
      <c r="AY77" s="116">
        <f>VLOOKUP(AF77,Análisis!$B:$AN,30,0)</f>
        <v>0</v>
      </c>
      <c r="AZ77" s="115">
        <f>VLOOKUP(AF77,Análisis!$B:$AN,31,0)</f>
        <v>0</v>
      </c>
      <c r="BA77" s="116">
        <f>VLOOKUP(AF77,Análisis!$B:$AN,32,0)</f>
        <v>0</v>
      </c>
      <c r="BB77" s="117">
        <f>VLOOKUP(AF77,Análisis!$B:$AN,33,0)</f>
        <v>0</v>
      </c>
    </row>
    <row r="78" spans="2:54" ht="15.75" customHeight="1" thickBot="1" x14ac:dyDescent="0.3">
      <c r="B78" s="9">
        <v>349</v>
      </c>
      <c r="C78" s="9" t="s">
        <v>104</v>
      </c>
      <c r="D78" s="14" t="str">
        <f>IF(VLOOKUP(Resumen!C78,Análisis!B:AN,15,0)="","Sin cambios",VLOOKUP(Resumen!C78,Análisis!B:AN,15,0))</f>
        <v>Sin cambios</v>
      </c>
      <c r="E78" s="14" t="str">
        <f>IF(VLOOKUP(Resumen!C78,Análisis!B:AN,27,0)="","Sin cambios",VLOOKUP(Resumen!C78,Análisis!B:AN,27,0))</f>
        <v>Sin cambios</v>
      </c>
      <c r="F78" s="14" t="str">
        <f>IF(VLOOKUP(Resumen!C78,Análisis!B:AN,39,0)="","Sin cambios",VLOOKUP(Resumen!C78,Análisis!B:AN,39,0))</f>
        <v>Sin cambios</v>
      </c>
      <c r="G78" s="14" t="str">
        <f t="shared" si="61"/>
        <v>No</v>
      </c>
      <c r="AE78" s="71" t="str">
        <f t="shared" si="62"/>
        <v>Re</v>
      </c>
      <c r="AF78" s="15" t="s">
        <v>110</v>
      </c>
      <c r="AG78" s="16" t="s">
        <v>134</v>
      </c>
      <c r="AH78" s="114">
        <f>VLOOKUP(AF78,Análisis!$B:$AN,4,0)</f>
        <v>0</v>
      </c>
      <c r="AI78" s="102" t="str">
        <f>IF(VLOOKUP(AF78,Análisis!$B:$AN,15,0)="","Sin cambios",VLOOKUP(AF78,Análisis!$B:$AN,15,0))</f>
        <v>Sin cambios</v>
      </c>
      <c r="AJ78" s="115">
        <f>VLOOKUP(AF78,Análisis!$B:$AN,5,0)</f>
        <v>0</v>
      </c>
      <c r="AK78" s="116">
        <f>VLOOKUP(AF78,Análisis!$B:$AN,6,0)</f>
        <v>0</v>
      </c>
      <c r="AL78" s="115">
        <f>VLOOKUP(AF78,Análisis!$B:$AN,7,0)</f>
        <v>0</v>
      </c>
      <c r="AM78" s="116">
        <f>VLOOKUP(AF78,Análisis!$B:$AN,8,0)</f>
        <v>0</v>
      </c>
      <c r="AN78" s="117">
        <f>VLOOKUP(AF78,Análisis!$B:$AN,9,0)</f>
        <v>0</v>
      </c>
      <c r="AO78" s="114">
        <f>VLOOKUP(AF78,Análisis!$B:$AN,16,0)</f>
        <v>0</v>
      </c>
      <c r="AP78" s="102" t="str">
        <f>IF(VLOOKUP(AF78,Análisis!$B:$AN,27,0)="","Sin cambios",VLOOKUP(AF78,Análisis!$B:$AN,27,0))</f>
        <v>Sin cambios</v>
      </c>
      <c r="AQ78" s="115">
        <f>VLOOKUP(AF78,Análisis!$B:$AN,17,0)</f>
        <v>0</v>
      </c>
      <c r="AR78" s="116">
        <f>VLOOKUP(AF78,Análisis!$B:$AN,18,0)</f>
        <v>0</v>
      </c>
      <c r="AS78" s="115">
        <f>VLOOKUP(AF78,Análisis!$B:$AN,19,0)</f>
        <v>0</v>
      </c>
      <c r="AT78" s="116">
        <f>VLOOKUP(AF78,Análisis!$B:$AN,20,0)</f>
        <v>0</v>
      </c>
      <c r="AU78" s="117">
        <f>VLOOKUP(AF78,Análisis!$B:$AN,21,0)</f>
        <v>0</v>
      </c>
      <c r="AV78" s="114">
        <f>VLOOKUP(AF78,Análisis!$B:$AN,28,0)</f>
        <v>0</v>
      </c>
      <c r="AW78" s="102" t="str">
        <f>IF(VLOOKUP(AF78,Análisis!$B:$AN,39,0)="","Sin cambios",VLOOKUP(AF78,Análisis!$B:$AN,39,0))</f>
        <v>Sin cambios</v>
      </c>
      <c r="AX78" s="115">
        <f>VLOOKUP(AF78,Análisis!$B:$AN,29,0)</f>
        <v>0</v>
      </c>
      <c r="AY78" s="116">
        <f>VLOOKUP(AF78,Análisis!$B:$AN,30,0)</f>
        <v>0</v>
      </c>
      <c r="AZ78" s="115">
        <f>VLOOKUP(AF78,Análisis!$B:$AN,31,0)</f>
        <v>0</v>
      </c>
      <c r="BA78" s="116">
        <f>VLOOKUP(AF78,Análisis!$B:$AN,32,0)</f>
        <v>0</v>
      </c>
      <c r="BB78" s="117">
        <f>VLOOKUP(AF78,Análisis!$B:$AN,33,0)</f>
        <v>0</v>
      </c>
    </row>
    <row r="79" spans="2:54" ht="15.75" customHeight="1" thickBot="1" x14ac:dyDescent="0.3">
      <c r="B79" s="70" t="s">
        <v>189</v>
      </c>
      <c r="C79" s="9" t="s">
        <v>105</v>
      </c>
      <c r="D79" s="14" t="str">
        <f>IF(VLOOKUP(Resumen!C79,Análisis!B:AN,15,0)="","Sin cambios",VLOOKUP(Resumen!C79,Análisis!B:AN,15,0))</f>
        <v>Sin cambios</v>
      </c>
      <c r="E79" s="14" t="str">
        <f>IF(VLOOKUP(Resumen!C79,Análisis!B:AN,27,0)="","Sin cambios",VLOOKUP(Resumen!C79,Análisis!B:AN,27,0))</f>
        <v>Sin cambios</v>
      </c>
      <c r="F79" s="14" t="str">
        <f>IF(VLOOKUP(Resumen!C79,Análisis!B:AN,39,0)="","Sin cambios",VLOOKUP(Resumen!C79,Análisis!B:AN,39,0))</f>
        <v>Sin cambios</v>
      </c>
      <c r="G79" s="14" t="str">
        <f t="shared" si="61"/>
        <v>No</v>
      </c>
      <c r="AE79" s="71" t="str">
        <f t="shared" si="62"/>
        <v>Re</v>
      </c>
      <c r="AF79" s="15" t="s">
        <v>115</v>
      </c>
      <c r="AG79" s="16" t="s">
        <v>134</v>
      </c>
      <c r="AH79" s="114">
        <f>VLOOKUP(AF79,Análisis!$B:$AN,4,0)</f>
        <v>0</v>
      </c>
      <c r="AI79" s="102" t="str">
        <f>IF(VLOOKUP(AF79,Análisis!$B:$AN,15,0)="","Sin cambios",VLOOKUP(AF79,Análisis!$B:$AN,15,0))</f>
        <v>Sin cambios</v>
      </c>
      <c r="AJ79" s="115">
        <f>VLOOKUP(AF79,Análisis!$B:$AN,5,0)</f>
        <v>0</v>
      </c>
      <c r="AK79" s="116">
        <f>VLOOKUP(AF79,Análisis!$B:$AN,6,0)</f>
        <v>0</v>
      </c>
      <c r="AL79" s="115">
        <f>VLOOKUP(AF79,Análisis!$B:$AN,7,0)</f>
        <v>0</v>
      </c>
      <c r="AM79" s="116">
        <f>VLOOKUP(AF79,Análisis!$B:$AN,8,0)</f>
        <v>0</v>
      </c>
      <c r="AN79" s="117">
        <f>VLOOKUP(AF79,Análisis!$B:$AN,9,0)</f>
        <v>0</v>
      </c>
      <c r="AO79" s="114">
        <f>VLOOKUP(AF79,Análisis!$B:$AN,16,0)</f>
        <v>0</v>
      </c>
      <c r="AP79" s="102" t="str">
        <f>IF(VLOOKUP(AF79,Análisis!$B:$AN,27,0)="","Sin cambios",VLOOKUP(AF79,Análisis!$B:$AN,27,0))</f>
        <v>Sin cambios</v>
      </c>
      <c r="AQ79" s="115">
        <f>VLOOKUP(AF79,Análisis!$B:$AN,17,0)</f>
        <v>0</v>
      </c>
      <c r="AR79" s="116">
        <f>VLOOKUP(AF79,Análisis!$B:$AN,18,0)</f>
        <v>0</v>
      </c>
      <c r="AS79" s="115">
        <f>VLOOKUP(AF79,Análisis!$B:$AN,19,0)</f>
        <v>0</v>
      </c>
      <c r="AT79" s="116">
        <f>VLOOKUP(AF79,Análisis!$B:$AN,20,0)</f>
        <v>0</v>
      </c>
      <c r="AU79" s="117">
        <f>VLOOKUP(AF79,Análisis!$B:$AN,21,0)</f>
        <v>0</v>
      </c>
      <c r="AV79" s="114">
        <f>VLOOKUP(AF79,Análisis!$B:$AN,28,0)</f>
        <v>0</v>
      </c>
      <c r="AW79" s="102" t="str">
        <f>IF(VLOOKUP(AF79,Análisis!$B:$AN,39,0)="","Sin cambios",VLOOKUP(AF79,Análisis!$B:$AN,39,0))</f>
        <v>Sin cambios</v>
      </c>
      <c r="AX79" s="115">
        <f>VLOOKUP(AF79,Análisis!$B:$AN,29,0)</f>
        <v>0</v>
      </c>
      <c r="AY79" s="116">
        <f>VLOOKUP(AF79,Análisis!$B:$AN,30,0)</f>
        <v>0</v>
      </c>
      <c r="AZ79" s="115">
        <f>VLOOKUP(AF79,Análisis!$B:$AN,31,0)</f>
        <v>0</v>
      </c>
      <c r="BA79" s="116">
        <f>VLOOKUP(AF79,Análisis!$B:$AN,32,0)</f>
        <v>0</v>
      </c>
      <c r="BB79" s="117">
        <f>VLOOKUP(AF79,Análisis!$B:$AN,33,0)</f>
        <v>0</v>
      </c>
    </row>
    <row r="80" spans="2:54" ht="15.75" customHeight="1" thickBot="1" x14ac:dyDescent="0.3">
      <c r="B80" s="9">
        <v>371</v>
      </c>
      <c r="C80" s="9" t="s">
        <v>106</v>
      </c>
      <c r="D80" s="14" t="str">
        <f>IF(VLOOKUP(Resumen!C80,Análisis!B:AN,15,0)="","Sin cambios",VLOOKUP(Resumen!C80,Análisis!B:AN,15,0))</f>
        <v>Sin cambios</v>
      </c>
      <c r="E80" s="14" t="str">
        <f>IF(VLOOKUP(Resumen!C80,Análisis!B:AN,27,0)="","Sin cambios",VLOOKUP(Resumen!C80,Análisis!B:AN,27,0))</f>
        <v>Sin cambios</v>
      </c>
      <c r="F80" s="14" t="str">
        <f>IF(VLOOKUP(Resumen!C80,Análisis!B:AN,39,0)="","Sin cambios",VLOOKUP(Resumen!C80,Análisis!B:AN,39,0))</f>
        <v>Sin cambios</v>
      </c>
      <c r="G80" s="14" t="str">
        <f t="shared" si="61"/>
        <v>No</v>
      </c>
      <c r="AE80" s="71" t="str">
        <f t="shared" si="62"/>
        <v>Re</v>
      </c>
      <c r="AF80" s="15" t="s">
        <v>109</v>
      </c>
      <c r="AG80" s="16" t="s">
        <v>134</v>
      </c>
      <c r="AH80" s="114">
        <f>VLOOKUP(AF80,Análisis!$B:$AN,4,0)</f>
        <v>0</v>
      </c>
      <c r="AI80" s="102" t="str">
        <f>IF(VLOOKUP(AF80,Análisis!$B:$AN,15,0)="","Sin cambios",VLOOKUP(AF80,Análisis!$B:$AN,15,0))</f>
        <v>Sin cambios</v>
      </c>
      <c r="AJ80" s="115">
        <f>VLOOKUP(AF80,Análisis!$B:$AN,5,0)</f>
        <v>0</v>
      </c>
      <c r="AK80" s="116">
        <f>VLOOKUP(AF80,Análisis!$B:$AN,6,0)</f>
        <v>0</v>
      </c>
      <c r="AL80" s="115">
        <f>VLOOKUP(AF80,Análisis!$B:$AN,7,0)</f>
        <v>0</v>
      </c>
      <c r="AM80" s="116">
        <f>VLOOKUP(AF80,Análisis!$B:$AN,8,0)</f>
        <v>0</v>
      </c>
      <c r="AN80" s="117">
        <f>VLOOKUP(AF80,Análisis!$B:$AN,9,0)</f>
        <v>0</v>
      </c>
      <c r="AO80" s="114">
        <f>VLOOKUP(AF80,Análisis!$B:$AN,16,0)</f>
        <v>0</v>
      </c>
      <c r="AP80" s="102" t="str">
        <f>IF(VLOOKUP(AF80,Análisis!$B:$AN,27,0)="","Sin cambios",VLOOKUP(AF80,Análisis!$B:$AN,27,0))</f>
        <v>Sin cambios</v>
      </c>
      <c r="AQ80" s="115">
        <f>VLOOKUP(AF80,Análisis!$B:$AN,17,0)</f>
        <v>0</v>
      </c>
      <c r="AR80" s="116">
        <f>VLOOKUP(AF80,Análisis!$B:$AN,18,0)</f>
        <v>0</v>
      </c>
      <c r="AS80" s="115">
        <f>VLOOKUP(AF80,Análisis!$B:$AN,19,0)</f>
        <v>0</v>
      </c>
      <c r="AT80" s="116">
        <f>VLOOKUP(AF80,Análisis!$B:$AN,20,0)</f>
        <v>0</v>
      </c>
      <c r="AU80" s="117">
        <f>VLOOKUP(AF80,Análisis!$B:$AN,21,0)</f>
        <v>0</v>
      </c>
      <c r="AV80" s="114">
        <f>VLOOKUP(AF80,Análisis!$B:$AN,28,0)</f>
        <v>0</v>
      </c>
      <c r="AW80" s="102" t="str">
        <f>IF(VLOOKUP(AF80,Análisis!$B:$AN,39,0)="","Sin cambios",VLOOKUP(AF80,Análisis!$B:$AN,39,0))</f>
        <v>Sin cambios</v>
      </c>
      <c r="AX80" s="115">
        <f>VLOOKUP(AF80,Análisis!$B:$AN,29,0)</f>
        <v>0</v>
      </c>
      <c r="AY80" s="116">
        <f>VLOOKUP(AF80,Análisis!$B:$AN,30,0)</f>
        <v>0</v>
      </c>
      <c r="AZ80" s="115">
        <f>VLOOKUP(AF80,Análisis!$B:$AN,31,0)</f>
        <v>0</v>
      </c>
      <c r="BA80" s="116">
        <f>VLOOKUP(AF80,Análisis!$B:$AN,32,0)</f>
        <v>0</v>
      </c>
      <c r="BB80" s="117">
        <f>VLOOKUP(AF80,Análisis!$B:$AN,33,0)</f>
        <v>0</v>
      </c>
    </row>
    <row r="81" spans="2:54" ht="15.75" customHeight="1" thickBot="1" x14ac:dyDescent="0.3">
      <c r="B81" s="9">
        <v>106</v>
      </c>
      <c r="C81" s="9" t="s">
        <v>107</v>
      </c>
      <c r="D81" s="14" t="str">
        <f>IF(VLOOKUP(Resumen!C81,Análisis!B:AN,15,0)="","Sin cambios",VLOOKUP(Resumen!C81,Análisis!B:AN,15,0))</f>
        <v>Sin cambios</v>
      </c>
      <c r="E81" s="14" t="str">
        <f>IF(VLOOKUP(Resumen!C81,Análisis!B:AN,27,0)="","Sin cambios",VLOOKUP(Resumen!C81,Análisis!B:AN,27,0))</f>
        <v>Sin cambios</v>
      </c>
      <c r="F81" s="14" t="str">
        <f>IF(VLOOKUP(Resumen!C81,Análisis!B:AN,39,0)="","Sin cambios",VLOOKUP(Resumen!C81,Análisis!B:AN,39,0))</f>
        <v>Sin cambios</v>
      </c>
      <c r="G81" s="14" t="str">
        <f t="shared" si="61"/>
        <v>No</v>
      </c>
      <c r="AE81" s="71" t="str">
        <f t="shared" si="62"/>
        <v>Re</v>
      </c>
      <c r="AF81" s="15" t="s">
        <v>113</v>
      </c>
      <c r="AG81" s="16" t="s">
        <v>134</v>
      </c>
      <c r="AH81" s="114">
        <f>VLOOKUP(AF81,Análisis!$B:$AN,4,0)</f>
        <v>0</v>
      </c>
      <c r="AI81" s="102" t="str">
        <f>IF(VLOOKUP(AF81,Análisis!$B:$AN,15,0)="","Sin cambios",VLOOKUP(AF81,Análisis!$B:$AN,15,0))</f>
        <v>Sin cambios</v>
      </c>
      <c r="AJ81" s="115">
        <f>VLOOKUP(AF81,Análisis!$B:$AN,5,0)</f>
        <v>0</v>
      </c>
      <c r="AK81" s="116">
        <f>VLOOKUP(AF81,Análisis!$B:$AN,6,0)</f>
        <v>0</v>
      </c>
      <c r="AL81" s="115">
        <f>VLOOKUP(AF81,Análisis!$B:$AN,7,0)</f>
        <v>0</v>
      </c>
      <c r="AM81" s="116">
        <f>VLOOKUP(AF81,Análisis!$B:$AN,8,0)</f>
        <v>0</v>
      </c>
      <c r="AN81" s="117">
        <f>VLOOKUP(AF81,Análisis!$B:$AN,9,0)</f>
        <v>0</v>
      </c>
      <c r="AO81" s="114">
        <f>VLOOKUP(AF81,Análisis!$B:$AN,16,0)</f>
        <v>0</v>
      </c>
      <c r="AP81" s="102" t="str">
        <f>IF(VLOOKUP(AF81,Análisis!$B:$AN,27,0)="","Sin cambios",VLOOKUP(AF81,Análisis!$B:$AN,27,0))</f>
        <v>Sin cambios</v>
      </c>
      <c r="AQ81" s="115">
        <f>VLOOKUP(AF81,Análisis!$B:$AN,17,0)</f>
        <v>0</v>
      </c>
      <c r="AR81" s="116">
        <f>VLOOKUP(AF81,Análisis!$B:$AN,18,0)</f>
        <v>0</v>
      </c>
      <c r="AS81" s="115">
        <f>VLOOKUP(AF81,Análisis!$B:$AN,19,0)</f>
        <v>0</v>
      </c>
      <c r="AT81" s="116">
        <f>VLOOKUP(AF81,Análisis!$B:$AN,20,0)</f>
        <v>0</v>
      </c>
      <c r="AU81" s="117">
        <f>VLOOKUP(AF81,Análisis!$B:$AN,21,0)</f>
        <v>0</v>
      </c>
      <c r="AV81" s="114">
        <f>VLOOKUP(AF81,Análisis!$B:$AN,28,0)</f>
        <v>0</v>
      </c>
      <c r="AW81" s="102" t="str">
        <f>IF(VLOOKUP(AF81,Análisis!$B:$AN,39,0)="","Sin cambios",VLOOKUP(AF81,Análisis!$B:$AN,39,0))</f>
        <v>Sin cambios</v>
      </c>
      <c r="AX81" s="115">
        <f>VLOOKUP(AF81,Análisis!$B:$AN,29,0)</f>
        <v>0</v>
      </c>
      <c r="AY81" s="116">
        <f>VLOOKUP(AF81,Análisis!$B:$AN,30,0)</f>
        <v>0</v>
      </c>
      <c r="AZ81" s="115">
        <f>VLOOKUP(AF81,Análisis!$B:$AN,31,0)</f>
        <v>0</v>
      </c>
      <c r="BA81" s="116">
        <f>VLOOKUP(AF81,Análisis!$B:$AN,32,0)</f>
        <v>0</v>
      </c>
      <c r="BB81" s="117">
        <f>VLOOKUP(AF81,Análisis!$B:$AN,33,0)</f>
        <v>0</v>
      </c>
    </row>
    <row r="82" spans="2:54" ht="15.75" customHeight="1" thickBot="1" x14ac:dyDescent="0.3">
      <c r="B82" s="70" t="s">
        <v>190</v>
      </c>
      <c r="C82" s="9" t="s">
        <v>108</v>
      </c>
      <c r="D82" s="14" t="str">
        <f>IF(VLOOKUP(Resumen!C82,Análisis!B:AN,15,0)="","Sin cambios",VLOOKUP(Resumen!C82,Análisis!B:AN,15,0))</f>
        <v>Sin cambios</v>
      </c>
      <c r="E82" s="14" t="str">
        <f>IF(VLOOKUP(Resumen!C82,Análisis!B:AN,27,0)="","Sin cambios",VLOOKUP(Resumen!C82,Análisis!B:AN,27,0))</f>
        <v>Sin cambios</v>
      </c>
      <c r="F82" s="14" t="str">
        <f>IF(VLOOKUP(Resumen!C82,Análisis!B:AN,39,0)="","Sin cambios",VLOOKUP(Resumen!C82,Análisis!B:AN,39,0))</f>
        <v>Sin cambios</v>
      </c>
      <c r="G82" s="14" t="str">
        <f t="shared" si="61"/>
        <v>No</v>
      </c>
      <c r="AE82" s="71" t="str">
        <f t="shared" si="62"/>
        <v>Re</v>
      </c>
      <c r="AF82" s="15" t="s">
        <v>112</v>
      </c>
      <c r="AG82" s="16" t="s">
        <v>134</v>
      </c>
      <c r="AH82" s="114">
        <f>VLOOKUP(AF82,Análisis!$B:$AN,4,0)</f>
        <v>0</v>
      </c>
      <c r="AI82" s="102" t="str">
        <f>IF(VLOOKUP(AF82,Análisis!$B:$AN,15,0)="","Sin cambios",VLOOKUP(AF82,Análisis!$B:$AN,15,0))</f>
        <v>Sin cambios</v>
      </c>
      <c r="AJ82" s="115">
        <f>VLOOKUP(AF82,Análisis!$B:$AN,5,0)</f>
        <v>0</v>
      </c>
      <c r="AK82" s="116">
        <f>VLOOKUP(AF82,Análisis!$B:$AN,6,0)</f>
        <v>0</v>
      </c>
      <c r="AL82" s="115">
        <f>VLOOKUP(AF82,Análisis!$B:$AN,7,0)</f>
        <v>0</v>
      </c>
      <c r="AM82" s="116">
        <f>VLOOKUP(AF82,Análisis!$B:$AN,8,0)</f>
        <v>0</v>
      </c>
      <c r="AN82" s="117">
        <f>VLOOKUP(AF82,Análisis!$B:$AN,9,0)</f>
        <v>0</v>
      </c>
      <c r="AO82" s="114">
        <f>VLOOKUP(AF82,Análisis!$B:$AN,16,0)</f>
        <v>0</v>
      </c>
      <c r="AP82" s="102" t="str">
        <f>IF(VLOOKUP(AF82,Análisis!$B:$AN,27,0)="","Sin cambios",VLOOKUP(AF82,Análisis!$B:$AN,27,0))</f>
        <v>Sin cambios</v>
      </c>
      <c r="AQ82" s="115">
        <f>VLOOKUP(AF82,Análisis!$B:$AN,17,0)</f>
        <v>0</v>
      </c>
      <c r="AR82" s="116">
        <f>VLOOKUP(AF82,Análisis!$B:$AN,18,0)</f>
        <v>0</v>
      </c>
      <c r="AS82" s="115">
        <f>VLOOKUP(AF82,Análisis!$B:$AN,19,0)</f>
        <v>0</v>
      </c>
      <c r="AT82" s="116">
        <f>VLOOKUP(AF82,Análisis!$B:$AN,20,0)</f>
        <v>0</v>
      </c>
      <c r="AU82" s="117">
        <f>VLOOKUP(AF82,Análisis!$B:$AN,21,0)</f>
        <v>0</v>
      </c>
      <c r="AV82" s="114">
        <f>VLOOKUP(AF82,Análisis!$B:$AN,28,0)</f>
        <v>0</v>
      </c>
      <c r="AW82" s="102" t="str">
        <f>IF(VLOOKUP(AF82,Análisis!$B:$AN,39,0)="","Sin cambios",VLOOKUP(AF82,Análisis!$B:$AN,39,0))</f>
        <v>Sin cambios</v>
      </c>
      <c r="AX82" s="115">
        <f>VLOOKUP(AF82,Análisis!$B:$AN,29,0)</f>
        <v>0</v>
      </c>
      <c r="AY82" s="116">
        <f>VLOOKUP(AF82,Análisis!$B:$AN,30,0)</f>
        <v>0</v>
      </c>
      <c r="AZ82" s="115">
        <f>VLOOKUP(AF82,Análisis!$B:$AN,31,0)</f>
        <v>0</v>
      </c>
      <c r="BA82" s="116">
        <f>VLOOKUP(AF82,Análisis!$B:$AN,32,0)</f>
        <v>0</v>
      </c>
      <c r="BB82" s="117">
        <f>VLOOKUP(AF82,Análisis!$B:$AN,33,0)</f>
        <v>0</v>
      </c>
    </row>
    <row r="83" spans="2:54" ht="15.75" customHeight="1" thickBot="1" x14ac:dyDescent="0.3">
      <c r="B83" s="70" t="s">
        <v>191</v>
      </c>
      <c r="C83" s="9" t="s">
        <v>109</v>
      </c>
      <c r="D83" s="14" t="str">
        <f>IF(VLOOKUP(Resumen!C83,Análisis!B:AN,15,0)="","Sin cambios",VLOOKUP(Resumen!C83,Análisis!B:AN,15,0))</f>
        <v>Sin cambios</v>
      </c>
      <c r="E83" s="14" t="str">
        <f>IF(VLOOKUP(Resumen!C83,Análisis!B:AN,27,0)="","Sin cambios",VLOOKUP(Resumen!C83,Análisis!B:AN,27,0))</f>
        <v>Sin cambios</v>
      </c>
      <c r="F83" s="14" t="str">
        <f>IF(VLOOKUP(Resumen!C83,Análisis!B:AN,39,0)="","Sin cambios",VLOOKUP(Resumen!C83,Análisis!B:AN,39,0))</f>
        <v>Sin cambios</v>
      </c>
      <c r="G83" s="14" t="str">
        <f t="shared" si="61"/>
        <v>No</v>
      </c>
      <c r="AE83" s="71" t="str">
        <f t="shared" si="62"/>
        <v>Re</v>
      </c>
      <c r="AF83" s="15" t="s">
        <v>119</v>
      </c>
      <c r="AG83" s="16" t="s">
        <v>134</v>
      </c>
      <c r="AH83" s="114">
        <f>VLOOKUP(AF83,Análisis!$B:$AN,4,0)</f>
        <v>0</v>
      </c>
      <c r="AI83" s="102" t="str">
        <f>IF(VLOOKUP(AF83,Análisis!$B:$AN,15,0)="","Sin cambios",VLOOKUP(AF83,Análisis!$B:$AN,15,0))</f>
        <v>Sin cambios</v>
      </c>
      <c r="AJ83" s="115">
        <f>VLOOKUP(AF83,Análisis!$B:$AN,5,0)</f>
        <v>0</v>
      </c>
      <c r="AK83" s="116">
        <f>VLOOKUP(AF83,Análisis!$B:$AN,6,0)</f>
        <v>0</v>
      </c>
      <c r="AL83" s="115">
        <f>VLOOKUP(AF83,Análisis!$B:$AN,7,0)</f>
        <v>0</v>
      </c>
      <c r="AM83" s="116">
        <f>VLOOKUP(AF83,Análisis!$B:$AN,8,0)</f>
        <v>0</v>
      </c>
      <c r="AN83" s="117">
        <f>VLOOKUP(AF83,Análisis!$B:$AN,9,0)</f>
        <v>0</v>
      </c>
      <c r="AO83" s="114">
        <f>VLOOKUP(AF83,Análisis!$B:$AN,16,0)</f>
        <v>0</v>
      </c>
      <c r="AP83" s="102" t="str">
        <f>IF(VLOOKUP(AF83,Análisis!$B:$AN,27,0)="","Sin cambios",VLOOKUP(AF83,Análisis!$B:$AN,27,0))</f>
        <v>Sin cambios</v>
      </c>
      <c r="AQ83" s="115">
        <f>VLOOKUP(AF83,Análisis!$B:$AN,17,0)</f>
        <v>0</v>
      </c>
      <c r="AR83" s="116">
        <f>VLOOKUP(AF83,Análisis!$B:$AN,18,0)</f>
        <v>0</v>
      </c>
      <c r="AS83" s="115">
        <f>VLOOKUP(AF83,Análisis!$B:$AN,19,0)</f>
        <v>0</v>
      </c>
      <c r="AT83" s="116">
        <f>VLOOKUP(AF83,Análisis!$B:$AN,20,0)</f>
        <v>0</v>
      </c>
      <c r="AU83" s="117">
        <f>VLOOKUP(AF83,Análisis!$B:$AN,21,0)</f>
        <v>0</v>
      </c>
      <c r="AV83" s="114">
        <f>VLOOKUP(AF83,Análisis!$B:$AN,28,0)</f>
        <v>0</v>
      </c>
      <c r="AW83" s="102" t="str">
        <f>IF(VLOOKUP(AF83,Análisis!$B:$AN,39,0)="","Sin cambios",VLOOKUP(AF83,Análisis!$B:$AN,39,0))</f>
        <v>Sin cambios</v>
      </c>
      <c r="AX83" s="115">
        <f>VLOOKUP(AF83,Análisis!$B:$AN,29,0)</f>
        <v>0</v>
      </c>
      <c r="AY83" s="116">
        <f>VLOOKUP(AF83,Análisis!$B:$AN,30,0)</f>
        <v>0</v>
      </c>
      <c r="AZ83" s="115">
        <f>VLOOKUP(AF83,Análisis!$B:$AN,31,0)</f>
        <v>0</v>
      </c>
      <c r="BA83" s="116">
        <f>VLOOKUP(AF83,Análisis!$B:$AN,32,0)</f>
        <v>0</v>
      </c>
      <c r="BB83" s="117">
        <f>VLOOKUP(AF83,Análisis!$B:$AN,33,0)</f>
        <v>0</v>
      </c>
    </row>
    <row r="84" spans="2:54" ht="15.75" customHeight="1" thickBot="1" x14ac:dyDescent="0.3">
      <c r="B84" s="70" t="s">
        <v>192</v>
      </c>
      <c r="C84" s="9" t="s">
        <v>110</v>
      </c>
      <c r="D84" s="14" t="str">
        <f>IF(VLOOKUP(Resumen!C84,Análisis!B:AN,15,0)="","Sin cambios",VLOOKUP(Resumen!C84,Análisis!B:AN,15,0))</f>
        <v>Sin cambios</v>
      </c>
      <c r="E84" s="14" t="str">
        <f>IF(VLOOKUP(Resumen!C84,Análisis!B:AN,27,0)="","Sin cambios",VLOOKUP(Resumen!C84,Análisis!B:AN,27,0))</f>
        <v>Sin cambios</v>
      </c>
      <c r="F84" s="14" t="str">
        <f>IF(VLOOKUP(Resumen!C84,Análisis!B:AN,39,0)="","Sin cambios",VLOOKUP(Resumen!C84,Análisis!B:AN,39,0))</f>
        <v>Sin cambios</v>
      </c>
      <c r="G84" s="14" t="str">
        <f t="shared" si="61"/>
        <v>No</v>
      </c>
      <c r="AE84" s="71" t="str">
        <f t="shared" si="62"/>
        <v>Re</v>
      </c>
      <c r="AF84" s="15" t="s">
        <v>99</v>
      </c>
      <c r="AG84" s="16" t="s">
        <v>134</v>
      </c>
      <c r="AH84" s="114">
        <f>VLOOKUP(AF84,Análisis!$B:$AN,4,0)</f>
        <v>0</v>
      </c>
      <c r="AI84" s="102" t="str">
        <f>IF(VLOOKUP(AF84,Análisis!$B:$AN,15,0)="","Sin cambios",VLOOKUP(AF84,Análisis!$B:$AN,15,0))</f>
        <v>Sin cambios</v>
      </c>
      <c r="AJ84" s="115">
        <f>VLOOKUP(AF84,Análisis!$B:$AN,5,0)</f>
        <v>0</v>
      </c>
      <c r="AK84" s="116">
        <f>VLOOKUP(AF84,Análisis!$B:$AN,6,0)</f>
        <v>0</v>
      </c>
      <c r="AL84" s="115">
        <f>VLOOKUP(AF84,Análisis!$B:$AN,7,0)</f>
        <v>0</v>
      </c>
      <c r="AM84" s="116">
        <f>VLOOKUP(AF84,Análisis!$B:$AN,8,0)</f>
        <v>0</v>
      </c>
      <c r="AN84" s="117">
        <f>VLOOKUP(AF84,Análisis!$B:$AN,9,0)</f>
        <v>0</v>
      </c>
      <c r="AO84" s="114">
        <f>VLOOKUP(AF84,Análisis!$B:$AN,16,0)</f>
        <v>0</v>
      </c>
      <c r="AP84" s="102" t="str">
        <f>IF(VLOOKUP(AF84,Análisis!$B:$AN,27,0)="","Sin cambios",VLOOKUP(AF84,Análisis!$B:$AN,27,0))</f>
        <v>Sin cambios</v>
      </c>
      <c r="AQ84" s="115">
        <f>VLOOKUP(AF84,Análisis!$B:$AN,17,0)</f>
        <v>0</v>
      </c>
      <c r="AR84" s="116">
        <f>VLOOKUP(AF84,Análisis!$B:$AN,18,0)</f>
        <v>0</v>
      </c>
      <c r="AS84" s="115">
        <f>VLOOKUP(AF84,Análisis!$B:$AN,19,0)</f>
        <v>0</v>
      </c>
      <c r="AT84" s="116">
        <f>VLOOKUP(AF84,Análisis!$B:$AN,20,0)</f>
        <v>0</v>
      </c>
      <c r="AU84" s="117">
        <f>VLOOKUP(AF84,Análisis!$B:$AN,21,0)</f>
        <v>0</v>
      </c>
      <c r="AV84" s="114">
        <f>VLOOKUP(AF84,Análisis!$B:$AN,28,0)</f>
        <v>0</v>
      </c>
      <c r="AW84" s="102" t="str">
        <f>IF(VLOOKUP(AF84,Análisis!$B:$AN,39,0)="","Sin cambios",VLOOKUP(AF84,Análisis!$B:$AN,39,0))</f>
        <v>Sin cambios</v>
      </c>
      <c r="AX84" s="115">
        <f>VLOOKUP(AF84,Análisis!$B:$AN,29,0)</f>
        <v>0</v>
      </c>
      <c r="AY84" s="116">
        <f>VLOOKUP(AF84,Análisis!$B:$AN,30,0)</f>
        <v>0</v>
      </c>
      <c r="AZ84" s="115">
        <f>VLOOKUP(AF84,Análisis!$B:$AN,31,0)</f>
        <v>0</v>
      </c>
      <c r="BA84" s="116">
        <f>VLOOKUP(AF84,Análisis!$B:$AN,32,0)</f>
        <v>0</v>
      </c>
      <c r="BB84" s="117">
        <f>VLOOKUP(AF84,Análisis!$B:$AN,33,0)</f>
        <v>0</v>
      </c>
    </row>
    <row r="85" spans="2:54" ht="15.75" customHeight="1" thickBot="1" x14ac:dyDescent="0.3">
      <c r="B85" s="9">
        <v>139</v>
      </c>
      <c r="C85" s="9" t="s">
        <v>111</v>
      </c>
      <c r="D85" s="14" t="str">
        <f>IF(VLOOKUP(Resumen!C85,Análisis!B:AN,15,0)="","Sin cambios",VLOOKUP(Resumen!C85,Análisis!B:AN,15,0))</f>
        <v>Sin cambios</v>
      </c>
      <c r="E85" s="14" t="str">
        <f>IF(VLOOKUP(Resumen!C85,Análisis!B:AN,27,0)="","Sin cambios",VLOOKUP(Resumen!C85,Análisis!B:AN,27,0))</f>
        <v>Sin cambios</v>
      </c>
      <c r="F85" s="14" t="str">
        <f>IF(VLOOKUP(Resumen!C85,Análisis!B:AN,39,0)="","Sin cambios",VLOOKUP(Resumen!C85,Análisis!B:AN,39,0))</f>
        <v>Sin cambios</v>
      </c>
      <c r="G85" s="14" t="str">
        <f t="shared" si="61"/>
        <v>No</v>
      </c>
      <c r="AE85" s="71" t="str">
        <f t="shared" si="62"/>
        <v>Re</v>
      </c>
      <c r="AF85" s="15" t="s">
        <v>101</v>
      </c>
      <c r="AG85" s="16" t="s">
        <v>134</v>
      </c>
      <c r="AH85" s="114">
        <f>VLOOKUP(AF85,Análisis!$B:$AN,4,0)</f>
        <v>0</v>
      </c>
      <c r="AI85" s="102" t="str">
        <f>IF(VLOOKUP(AF85,Análisis!$B:$AN,15,0)="","Sin cambios",VLOOKUP(AF85,Análisis!$B:$AN,15,0))</f>
        <v>Sin cambios</v>
      </c>
      <c r="AJ85" s="115">
        <f>VLOOKUP(AF85,Análisis!$B:$AN,5,0)</f>
        <v>0</v>
      </c>
      <c r="AK85" s="116">
        <f>VLOOKUP(AF85,Análisis!$B:$AN,6,0)</f>
        <v>0</v>
      </c>
      <c r="AL85" s="115">
        <f>VLOOKUP(AF85,Análisis!$B:$AN,7,0)</f>
        <v>0</v>
      </c>
      <c r="AM85" s="116">
        <f>VLOOKUP(AF85,Análisis!$B:$AN,8,0)</f>
        <v>0</v>
      </c>
      <c r="AN85" s="117">
        <f>VLOOKUP(AF85,Análisis!$B:$AN,9,0)</f>
        <v>0</v>
      </c>
      <c r="AO85" s="114">
        <f>VLOOKUP(AF85,Análisis!$B:$AN,16,0)</f>
        <v>0</v>
      </c>
      <c r="AP85" s="102" t="str">
        <f>IF(VLOOKUP(AF85,Análisis!$B:$AN,27,0)="","Sin cambios",VLOOKUP(AF85,Análisis!$B:$AN,27,0))</f>
        <v>Sin cambios</v>
      </c>
      <c r="AQ85" s="115">
        <f>VLOOKUP(AF85,Análisis!$B:$AN,17,0)</f>
        <v>0</v>
      </c>
      <c r="AR85" s="116">
        <f>VLOOKUP(AF85,Análisis!$B:$AN,18,0)</f>
        <v>0</v>
      </c>
      <c r="AS85" s="115">
        <f>VLOOKUP(AF85,Análisis!$B:$AN,19,0)</f>
        <v>0</v>
      </c>
      <c r="AT85" s="116">
        <f>VLOOKUP(AF85,Análisis!$B:$AN,20,0)</f>
        <v>0</v>
      </c>
      <c r="AU85" s="117">
        <f>VLOOKUP(AF85,Análisis!$B:$AN,21,0)</f>
        <v>0</v>
      </c>
      <c r="AV85" s="114">
        <f>VLOOKUP(AF85,Análisis!$B:$AN,28,0)</f>
        <v>0</v>
      </c>
      <c r="AW85" s="102" t="str">
        <f>IF(VLOOKUP(AF85,Análisis!$B:$AN,39,0)="","Sin cambios",VLOOKUP(AF85,Análisis!$B:$AN,39,0))</f>
        <v>Sin cambios</v>
      </c>
      <c r="AX85" s="115">
        <f>VLOOKUP(AF85,Análisis!$B:$AN,29,0)</f>
        <v>0</v>
      </c>
      <c r="AY85" s="116">
        <f>VLOOKUP(AF85,Análisis!$B:$AN,30,0)</f>
        <v>0</v>
      </c>
      <c r="AZ85" s="115">
        <f>VLOOKUP(AF85,Análisis!$B:$AN,31,0)</f>
        <v>0</v>
      </c>
      <c r="BA85" s="116">
        <f>VLOOKUP(AF85,Análisis!$B:$AN,32,0)</f>
        <v>0</v>
      </c>
      <c r="BB85" s="117">
        <f>VLOOKUP(AF85,Análisis!$B:$AN,33,0)</f>
        <v>0</v>
      </c>
    </row>
    <row r="86" spans="2:54" ht="15.75" customHeight="1" thickBot="1" x14ac:dyDescent="0.3">
      <c r="B86" s="9">
        <v>237</v>
      </c>
      <c r="C86" s="9" t="s">
        <v>112</v>
      </c>
      <c r="D86" s="14" t="str">
        <f>IF(VLOOKUP(Resumen!C86,Análisis!B:AN,15,0)="","Sin cambios",VLOOKUP(Resumen!C86,Análisis!B:AN,15,0))</f>
        <v>Sin cambios</v>
      </c>
      <c r="E86" s="14" t="str">
        <f>IF(VLOOKUP(Resumen!C86,Análisis!B:AN,27,0)="","Sin cambios",VLOOKUP(Resumen!C86,Análisis!B:AN,27,0))</f>
        <v>Sin cambios</v>
      </c>
      <c r="F86" s="14" t="str">
        <f>IF(VLOOKUP(Resumen!C86,Análisis!B:AN,39,0)="","Sin cambios",VLOOKUP(Resumen!C86,Análisis!B:AN,39,0))</f>
        <v>Sin cambios</v>
      </c>
      <c r="G86" s="14" t="str">
        <f t="shared" si="61"/>
        <v>No</v>
      </c>
      <c r="AE86" s="71" t="str">
        <f t="shared" si="62"/>
        <v>Re</v>
      </c>
      <c r="AF86" s="15" t="s">
        <v>120</v>
      </c>
      <c r="AG86" s="16" t="s">
        <v>134</v>
      </c>
      <c r="AH86" s="114">
        <f>VLOOKUP(AF86,Análisis!$B:$AN,4,0)</f>
        <v>0</v>
      </c>
      <c r="AI86" s="102" t="str">
        <f>IF(VLOOKUP(AF86,Análisis!$B:$AN,15,0)="","Sin cambios",VLOOKUP(AF86,Análisis!$B:$AN,15,0))</f>
        <v>Sin cambios</v>
      </c>
      <c r="AJ86" s="115">
        <f>VLOOKUP(AF86,Análisis!$B:$AN,5,0)</f>
        <v>0</v>
      </c>
      <c r="AK86" s="116">
        <f>VLOOKUP(AF86,Análisis!$B:$AN,6,0)</f>
        <v>0</v>
      </c>
      <c r="AL86" s="115">
        <f>VLOOKUP(AF86,Análisis!$B:$AN,7,0)</f>
        <v>0</v>
      </c>
      <c r="AM86" s="116">
        <f>VLOOKUP(AF86,Análisis!$B:$AN,8,0)</f>
        <v>0</v>
      </c>
      <c r="AN86" s="117">
        <f>VLOOKUP(AF86,Análisis!$B:$AN,9,0)</f>
        <v>0</v>
      </c>
      <c r="AO86" s="114">
        <f>VLOOKUP(AF86,Análisis!$B:$AN,16,0)</f>
        <v>0</v>
      </c>
      <c r="AP86" s="102" t="str">
        <f>IF(VLOOKUP(AF86,Análisis!$B:$AN,27,0)="","Sin cambios",VLOOKUP(AF86,Análisis!$B:$AN,27,0))</f>
        <v>Sin cambios</v>
      </c>
      <c r="AQ86" s="115">
        <f>VLOOKUP(AF86,Análisis!$B:$AN,17,0)</f>
        <v>0</v>
      </c>
      <c r="AR86" s="116">
        <f>VLOOKUP(AF86,Análisis!$B:$AN,18,0)</f>
        <v>0</v>
      </c>
      <c r="AS86" s="115">
        <f>VLOOKUP(AF86,Análisis!$B:$AN,19,0)</f>
        <v>0</v>
      </c>
      <c r="AT86" s="116">
        <f>VLOOKUP(AF86,Análisis!$B:$AN,20,0)</f>
        <v>0</v>
      </c>
      <c r="AU86" s="117">
        <f>VLOOKUP(AF86,Análisis!$B:$AN,21,0)</f>
        <v>0</v>
      </c>
      <c r="AV86" s="114">
        <f>VLOOKUP(AF86,Análisis!$B:$AN,28,0)</f>
        <v>0</v>
      </c>
      <c r="AW86" s="102" t="str">
        <f>IF(VLOOKUP(AF86,Análisis!$B:$AN,39,0)="","Sin cambios",VLOOKUP(AF86,Análisis!$B:$AN,39,0))</f>
        <v>Sin cambios</v>
      </c>
      <c r="AX86" s="115">
        <f>VLOOKUP(AF86,Análisis!$B:$AN,29,0)</f>
        <v>0</v>
      </c>
      <c r="AY86" s="116">
        <f>VLOOKUP(AF86,Análisis!$B:$AN,30,0)</f>
        <v>0</v>
      </c>
      <c r="AZ86" s="115">
        <f>VLOOKUP(AF86,Análisis!$B:$AN,31,0)</f>
        <v>0</v>
      </c>
      <c r="BA86" s="116">
        <f>VLOOKUP(AF86,Análisis!$B:$AN,32,0)</f>
        <v>0</v>
      </c>
      <c r="BB86" s="117">
        <f>VLOOKUP(AF86,Análisis!$B:$AN,33,0)</f>
        <v>0</v>
      </c>
    </row>
    <row r="87" spans="2:54" ht="15.75" customHeight="1" thickBot="1" x14ac:dyDescent="0.3">
      <c r="B87" s="9">
        <v>216</v>
      </c>
      <c r="C87" s="9" t="s">
        <v>113</v>
      </c>
      <c r="D87" s="14" t="str">
        <f>IF(VLOOKUP(Resumen!C87,Análisis!B:AN,15,0)="","Sin cambios",VLOOKUP(Resumen!C87,Análisis!B:AN,15,0))</f>
        <v>Sin cambios</v>
      </c>
      <c r="E87" s="14" t="str">
        <f>IF(VLOOKUP(Resumen!C87,Análisis!B:AN,27,0)="","Sin cambios",VLOOKUP(Resumen!C87,Análisis!B:AN,27,0))</f>
        <v>Sin cambios</v>
      </c>
      <c r="F87" s="14" t="str">
        <f>IF(VLOOKUP(Resumen!C87,Análisis!B:AN,39,0)="","Sin cambios",VLOOKUP(Resumen!C87,Análisis!B:AN,39,0))</f>
        <v>Sin cambios</v>
      </c>
      <c r="G87" s="14" t="str">
        <f t="shared" si="61"/>
        <v>No</v>
      </c>
      <c r="AE87" s="71" t="str">
        <f t="shared" si="62"/>
        <v>Re</v>
      </c>
      <c r="AF87" s="15" t="s">
        <v>105</v>
      </c>
      <c r="AG87" s="16" t="s">
        <v>134</v>
      </c>
      <c r="AH87" s="114">
        <f>VLOOKUP(AF87,Análisis!$B:$AN,4,0)</f>
        <v>0</v>
      </c>
      <c r="AI87" s="102" t="str">
        <f>IF(VLOOKUP(AF87,Análisis!$B:$AN,15,0)="","Sin cambios",VLOOKUP(AF87,Análisis!$B:$AN,15,0))</f>
        <v>Sin cambios</v>
      </c>
      <c r="AJ87" s="115">
        <f>VLOOKUP(AF87,Análisis!$B:$AN,5,0)</f>
        <v>0</v>
      </c>
      <c r="AK87" s="116">
        <f>VLOOKUP(AF87,Análisis!$B:$AN,6,0)</f>
        <v>0</v>
      </c>
      <c r="AL87" s="115">
        <f>VLOOKUP(AF87,Análisis!$B:$AN,7,0)</f>
        <v>0</v>
      </c>
      <c r="AM87" s="116">
        <f>VLOOKUP(AF87,Análisis!$B:$AN,8,0)</f>
        <v>0</v>
      </c>
      <c r="AN87" s="117">
        <f>VLOOKUP(AF87,Análisis!$B:$AN,9,0)</f>
        <v>0</v>
      </c>
      <c r="AO87" s="114">
        <f>VLOOKUP(AF87,Análisis!$B:$AN,16,0)</f>
        <v>0</v>
      </c>
      <c r="AP87" s="102" t="str">
        <f>IF(VLOOKUP(AF87,Análisis!$B:$AN,27,0)="","Sin cambios",VLOOKUP(AF87,Análisis!$B:$AN,27,0))</f>
        <v>Sin cambios</v>
      </c>
      <c r="AQ87" s="115">
        <f>VLOOKUP(AF87,Análisis!$B:$AN,17,0)</f>
        <v>0</v>
      </c>
      <c r="AR87" s="116">
        <f>VLOOKUP(AF87,Análisis!$B:$AN,18,0)</f>
        <v>0</v>
      </c>
      <c r="AS87" s="115">
        <f>VLOOKUP(AF87,Análisis!$B:$AN,19,0)</f>
        <v>0</v>
      </c>
      <c r="AT87" s="116">
        <f>VLOOKUP(AF87,Análisis!$B:$AN,20,0)</f>
        <v>0</v>
      </c>
      <c r="AU87" s="117">
        <f>VLOOKUP(AF87,Análisis!$B:$AN,21,0)</f>
        <v>0</v>
      </c>
      <c r="AV87" s="114">
        <f>VLOOKUP(AF87,Análisis!$B:$AN,28,0)</f>
        <v>0</v>
      </c>
      <c r="AW87" s="102" t="str">
        <f>IF(VLOOKUP(AF87,Análisis!$B:$AN,39,0)="","Sin cambios",VLOOKUP(AF87,Análisis!$B:$AN,39,0))</f>
        <v>Sin cambios</v>
      </c>
      <c r="AX87" s="115">
        <f>VLOOKUP(AF87,Análisis!$B:$AN,29,0)</f>
        <v>0</v>
      </c>
      <c r="AY87" s="116">
        <f>VLOOKUP(AF87,Análisis!$B:$AN,30,0)</f>
        <v>0</v>
      </c>
      <c r="AZ87" s="115">
        <f>VLOOKUP(AF87,Análisis!$B:$AN,31,0)</f>
        <v>0</v>
      </c>
      <c r="BA87" s="116">
        <f>VLOOKUP(AF87,Análisis!$B:$AN,32,0)</f>
        <v>0</v>
      </c>
      <c r="BB87" s="117">
        <f>VLOOKUP(AF87,Análisis!$B:$AN,33,0)</f>
        <v>0</v>
      </c>
    </row>
    <row r="88" spans="2:54" ht="15.75" customHeight="1" thickBot="1" x14ac:dyDescent="0.3">
      <c r="B88" s="70" t="s">
        <v>193</v>
      </c>
      <c r="C88" s="9" t="s">
        <v>114</v>
      </c>
      <c r="D88" s="14" t="str">
        <f>IF(VLOOKUP(Resumen!C88,Análisis!B:AN,15,0)="","Sin cambios",VLOOKUP(Resumen!C88,Análisis!B:AN,15,0))</f>
        <v>Sin cambios</v>
      </c>
      <c r="E88" s="14" t="str">
        <f>IF(VLOOKUP(Resumen!C88,Análisis!B:AN,27,0)="","Sin cambios",VLOOKUP(Resumen!C88,Análisis!B:AN,27,0))</f>
        <v>Sin cambios</v>
      </c>
      <c r="F88" s="14" t="str">
        <f>IF(VLOOKUP(Resumen!C88,Análisis!B:AN,39,0)="","Sin cambios",VLOOKUP(Resumen!C88,Análisis!B:AN,39,0))</f>
        <v>Sin cambios</v>
      </c>
      <c r="G88" s="14" t="str">
        <f t="shared" si="61"/>
        <v>No</v>
      </c>
      <c r="AE88" s="71" t="str">
        <f t="shared" si="62"/>
        <v>Re</v>
      </c>
      <c r="AF88" s="15" t="s">
        <v>121</v>
      </c>
      <c r="AG88" s="16" t="s">
        <v>134</v>
      </c>
      <c r="AH88" s="114">
        <f>VLOOKUP(AF88,Análisis!$B:$AN,4,0)</f>
        <v>0</v>
      </c>
      <c r="AI88" s="102" t="str">
        <f>IF(VLOOKUP(AF88,Análisis!$B:$AN,15,0)="","Sin cambios",VLOOKUP(AF88,Análisis!$B:$AN,15,0))</f>
        <v>Sin cambios</v>
      </c>
      <c r="AJ88" s="115">
        <f>VLOOKUP(AF88,Análisis!$B:$AN,5,0)</f>
        <v>0</v>
      </c>
      <c r="AK88" s="116">
        <f>VLOOKUP(AF88,Análisis!$B:$AN,6,0)</f>
        <v>0</v>
      </c>
      <c r="AL88" s="115">
        <f>VLOOKUP(AF88,Análisis!$B:$AN,7,0)</f>
        <v>0</v>
      </c>
      <c r="AM88" s="116">
        <f>VLOOKUP(AF88,Análisis!$B:$AN,8,0)</f>
        <v>0</v>
      </c>
      <c r="AN88" s="117">
        <f>VLOOKUP(AF88,Análisis!$B:$AN,9,0)</f>
        <v>0</v>
      </c>
      <c r="AO88" s="114">
        <f>VLOOKUP(AF88,Análisis!$B:$AN,16,0)</f>
        <v>0</v>
      </c>
      <c r="AP88" s="102" t="str">
        <f>IF(VLOOKUP(AF88,Análisis!$B:$AN,27,0)="","Sin cambios",VLOOKUP(AF88,Análisis!$B:$AN,27,0))</f>
        <v>Sin cambios</v>
      </c>
      <c r="AQ88" s="115">
        <f>VLOOKUP(AF88,Análisis!$B:$AN,17,0)</f>
        <v>0</v>
      </c>
      <c r="AR88" s="116">
        <f>VLOOKUP(AF88,Análisis!$B:$AN,18,0)</f>
        <v>0</v>
      </c>
      <c r="AS88" s="115">
        <f>VLOOKUP(AF88,Análisis!$B:$AN,19,0)</f>
        <v>0</v>
      </c>
      <c r="AT88" s="116">
        <f>VLOOKUP(AF88,Análisis!$B:$AN,20,0)</f>
        <v>0</v>
      </c>
      <c r="AU88" s="117">
        <f>VLOOKUP(AF88,Análisis!$B:$AN,21,0)</f>
        <v>0</v>
      </c>
      <c r="AV88" s="114">
        <f>VLOOKUP(AF88,Análisis!$B:$AN,28,0)</f>
        <v>0</v>
      </c>
      <c r="AW88" s="102" t="str">
        <f>IF(VLOOKUP(AF88,Análisis!$B:$AN,39,0)="","Sin cambios",VLOOKUP(AF88,Análisis!$B:$AN,39,0))</f>
        <v>Sin cambios</v>
      </c>
      <c r="AX88" s="115">
        <f>VLOOKUP(AF88,Análisis!$B:$AN,29,0)</f>
        <v>0</v>
      </c>
      <c r="AY88" s="116">
        <f>VLOOKUP(AF88,Análisis!$B:$AN,30,0)</f>
        <v>0</v>
      </c>
      <c r="AZ88" s="115">
        <f>VLOOKUP(AF88,Análisis!$B:$AN,31,0)</f>
        <v>0</v>
      </c>
      <c r="BA88" s="116">
        <f>VLOOKUP(AF88,Análisis!$B:$AN,32,0)</f>
        <v>0</v>
      </c>
      <c r="BB88" s="117">
        <f>VLOOKUP(AF88,Análisis!$B:$AN,33,0)</f>
        <v>0</v>
      </c>
    </row>
    <row r="89" spans="2:54" ht="15.75" customHeight="1" thickBot="1" x14ac:dyDescent="0.3">
      <c r="B89" s="70" t="s">
        <v>194</v>
      </c>
      <c r="C89" s="9" t="s">
        <v>115</v>
      </c>
      <c r="D89" s="14" t="str">
        <f>IF(VLOOKUP(Resumen!C89,Análisis!B:AN,15,0)="","Sin cambios",VLOOKUP(Resumen!C89,Análisis!B:AN,15,0))</f>
        <v>Sin cambios</v>
      </c>
      <c r="E89" s="14" t="str">
        <f>IF(VLOOKUP(Resumen!C89,Análisis!B:AN,27,0)="","Sin cambios",VLOOKUP(Resumen!C89,Análisis!B:AN,27,0))</f>
        <v>Sin cambios</v>
      </c>
      <c r="F89" s="14" t="str">
        <f>IF(VLOOKUP(Resumen!C89,Análisis!B:AN,39,0)="","Sin cambios",VLOOKUP(Resumen!C89,Análisis!B:AN,39,0))</f>
        <v>Sin cambios</v>
      </c>
      <c r="G89" s="14" t="str">
        <f t="shared" si="61"/>
        <v>No</v>
      </c>
      <c r="AE89" s="71" t="str">
        <f t="shared" si="62"/>
        <v>Re</v>
      </c>
      <c r="AF89" s="15" t="s">
        <v>114</v>
      </c>
      <c r="AG89" s="16" t="s">
        <v>134</v>
      </c>
      <c r="AH89" s="114">
        <f>VLOOKUP(AF89,Análisis!$B:$AN,4,0)</f>
        <v>0</v>
      </c>
      <c r="AI89" s="102" t="str">
        <f>IF(VLOOKUP(AF89,Análisis!$B:$AN,15,0)="","Sin cambios",VLOOKUP(AF89,Análisis!$B:$AN,15,0))</f>
        <v>Sin cambios</v>
      </c>
      <c r="AJ89" s="115">
        <f>VLOOKUP(AF89,Análisis!$B:$AN,5,0)</f>
        <v>0</v>
      </c>
      <c r="AK89" s="116">
        <f>VLOOKUP(AF89,Análisis!$B:$AN,6,0)</f>
        <v>0</v>
      </c>
      <c r="AL89" s="115">
        <f>VLOOKUP(AF89,Análisis!$B:$AN,7,0)</f>
        <v>0</v>
      </c>
      <c r="AM89" s="116">
        <f>VLOOKUP(AF89,Análisis!$B:$AN,8,0)</f>
        <v>0</v>
      </c>
      <c r="AN89" s="117">
        <f>VLOOKUP(AF89,Análisis!$B:$AN,9,0)</f>
        <v>0</v>
      </c>
      <c r="AO89" s="114">
        <f>VLOOKUP(AF89,Análisis!$B:$AN,16,0)</f>
        <v>0</v>
      </c>
      <c r="AP89" s="102" t="str">
        <f>IF(VLOOKUP(AF89,Análisis!$B:$AN,27,0)="","Sin cambios",VLOOKUP(AF89,Análisis!$B:$AN,27,0))</f>
        <v>Sin cambios</v>
      </c>
      <c r="AQ89" s="115">
        <f>VLOOKUP(AF89,Análisis!$B:$AN,17,0)</f>
        <v>0</v>
      </c>
      <c r="AR89" s="116">
        <f>VLOOKUP(AF89,Análisis!$B:$AN,18,0)</f>
        <v>0</v>
      </c>
      <c r="AS89" s="115">
        <f>VLOOKUP(AF89,Análisis!$B:$AN,19,0)</f>
        <v>0</v>
      </c>
      <c r="AT89" s="116">
        <f>VLOOKUP(AF89,Análisis!$B:$AN,20,0)</f>
        <v>0</v>
      </c>
      <c r="AU89" s="117">
        <f>VLOOKUP(AF89,Análisis!$B:$AN,21,0)</f>
        <v>0</v>
      </c>
      <c r="AV89" s="114">
        <f>VLOOKUP(AF89,Análisis!$B:$AN,28,0)</f>
        <v>0</v>
      </c>
      <c r="AW89" s="102" t="str">
        <f>IF(VLOOKUP(AF89,Análisis!$B:$AN,39,0)="","Sin cambios",VLOOKUP(AF89,Análisis!$B:$AN,39,0))</f>
        <v>Sin cambios</v>
      </c>
      <c r="AX89" s="115">
        <f>VLOOKUP(AF89,Análisis!$B:$AN,29,0)</f>
        <v>0</v>
      </c>
      <c r="AY89" s="116">
        <f>VLOOKUP(AF89,Análisis!$B:$AN,30,0)</f>
        <v>0</v>
      </c>
      <c r="AZ89" s="115">
        <f>VLOOKUP(AF89,Análisis!$B:$AN,31,0)</f>
        <v>0</v>
      </c>
      <c r="BA89" s="116">
        <f>VLOOKUP(AF89,Análisis!$B:$AN,32,0)</f>
        <v>0</v>
      </c>
      <c r="BB89" s="117">
        <f>VLOOKUP(AF89,Análisis!$B:$AN,33,0)</f>
        <v>0</v>
      </c>
    </row>
    <row r="90" spans="2:54" ht="15.75" customHeight="1" thickBot="1" x14ac:dyDescent="0.3">
      <c r="B90" s="9">
        <v>180</v>
      </c>
      <c r="C90" s="9" t="s">
        <v>116</v>
      </c>
      <c r="D90" s="14" t="str">
        <f>IF(VLOOKUP(Resumen!C90,Análisis!B:AN,15,0)="","Sin cambios",VLOOKUP(Resumen!C90,Análisis!B:AN,15,0))</f>
        <v>Sin cambios</v>
      </c>
      <c r="E90" s="14" t="str">
        <f>IF(VLOOKUP(Resumen!C90,Análisis!B:AN,27,0)="","Sin cambios",VLOOKUP(Resumen!C90,Análisis!B:AN,27,0))</f>
        <v>Sin cambios</v>
      </c>
      <c r="F90" s="14" t="str">
        <f>IF(VLOOKUP(Resumen!C90,Análisis!B:AN,39,0)="","Sin cambios",VLOOKUP(Resumen!C90,Análisis!B:AN,39,0))</f>
        <v>Sin cambios</v>
      </c>
      <c r="G90" s="14" t="str">
        <f t="shared" si="61"/>
        <v>No</v>
      </c>
      <c r="AE90" s="71" t="str">
        <f t="shared" si="62"/>
        <v>Re</v>
      </c>
      <c r="AF90" s="15" t="s">
        <v>100</v>
      </c>
      <c r="AG90" s="16" t="s">
        <v>134</v>
      </c>
      <c r="AH90" s="114">
        <f>VLOOKUP(AF90,Análisis!$B:$AN,4,0)</f>
        <v>0</v>
      </c>
      <c r="AI90" s="102" t="str">
        <f>IF(VLOOKUP(AF90,Análisis!$B:$AN,15,0)="","Sin cambios",VLOOKUP(AF90,Análisis!$B:$AN,15,0))</f>
        <v>Sin cambios</v>
      </c>
      <c r="AJ90" s="115">
        <f>VLOOKUP(AF90,Análisis!$B:$AN,5,0)</f>
        <v>0</v>
      </c>
      <c r="AK90" s="116">
        <f>VLOOKUP(AF90,Análisis!$B:$AN,6,0)</f>
        <v>0</v>
      </c>
      <c r="AL90" s="115">
        <f>VLOOKUP(AF90,Análisis!$B:$AN,7,0)</f>
        <v>0</v>
      </c>
      <c r="AM90" s="116">
        <f>VLOOKUP(AF90,Análisis!$B:$AN,8,0)</f>
        <v>0</v>
      </c>
      <c r="AN90" s="117">
        <f>VLOOKUP(AF90,Análisis!$B:$AN,9,0)</f>
        <v>0</v>
      </c>
      <c r="AO90" s="114">
        <f>VLOOKUP(AF90,Análisis!$B:$AN,16,0)</f>
        <v>0</v>
      </c>
      <c r="AP90" s="102" t="str">
        <f>IF(VLOOKUP(AF90,Análisis!$B:$AN,27,0)="","Sin cambios",VLOOKUP(AF90,Análisis!$B:$AN,27,0))</f>
        <v>Sin cambios</v>
      </c>
      <c r="AQ90" s="115">
        <f>VLOOKUP(AF90,Análisis!$B:$AN,17,0)</f>
        <v>0</v>
      </c>
      <c r="AR90" s="116">
        <f>VLOOKUP(AF90,Análisis!$B:$AN,18,0)</f>
        <v>0</v>
      </c>
      <c r="AS90" s="115">
        <f>VLOOKUP(AF90,Análisis!$B:$AN,19,0)</f>
        <v>0</v>
      </c>
      <c r="AT90" s="116">
        <f>VLOOKUP(AF90,Análisis!$B:$AN,20,0)</f>
        <v>0</v>
      </c>
      <c r="AU90" s="117">
        <f>VLOOKUP(AF90,Análisis!$B:$AN,21,0)</f>
        <v>0</v>
      </c>
      <c r="AV90" s="114">
        <f>VLOOKUP(AF90,Análisis!$B:$AN,28,0)</f>
        <v>0</v>
      </c>
      <c r="AW90" s="102" t="str">
        <f>IF(VLOOKUP(AF90,Análisis!$B:$AN,39,0)="","Sin cambios",VLOOKUP(AF90,Análisis!$B:$AN,39,0))</f>
        <v>Sin cambios</v>
      </c>
      <c r="AX90" s="115">
        <f>VLOOKUP(AF90,Análisis!$B:$AN,29,0)</f>
        <v>0</v>
      </c>
      <c r="AY90" s="116">
        <f>VLOOKUP(AF90,Análisis!$B:$AN,30,0)</f>
        <v>0</v>
      </c>
      <c r="AZ90" s="115">
        <f>VLOOKUP(AF90,Análisis!$B:$AN,31,0)</f>
        <v>0</v>
      </c>
      <c r="BA90" s="116">
        <f>VLOOKUP(AF90,Análisis!$B:$AN,32,0)</f>
        <v>0</v>
      </c>
      <c r="BB90" s="117">
        <f>VLOOKUP(AF90,Análisis!$B:$AN,33,0)</f>
        <v>0</v>
      </c>
    </row>
    <row r="91" spans="2:54" ht="15.75" customHeight="1" thickBot="1" x14ac:dyDescent="0.3">
      <c r="B91" s="9">
        <v>161</v>
      </c>
      <c r="C91" s="9" t="s">
        <v>117</v>
      </c>
      <c r="D91" s="14" t="str">
        <f>IF(VLOOKUP(Resumen!C91,Análisis!B:AN,15,0)="","Sin cambios",VLOOKUP(Resumen!C91,Análisis!B:AN,15,0))</f>
        <v>Sin cambios</v>
      </c>
      <c r="E91" s="14" t="str">
        <f>IF(VLOOKUP(Resumen!C91,Análisis!B:AN,27,0)="","Sin cambios",VLOOKUP(Resumen!C91,Análisis!B:AN,27,0))</f>
        <v>Sin cambios</v>
      </c>
      <c r="F91" s="14" t="str">
        <f>IF(VLOOKUP(Resumen!C91,Análisis!B:AN,39,0)="","Sin cambios",VLOOKUP(Resumen!C91,Análisis!B:AN,39,0))</f>
        <v>Sin cambios</v>
      </c>
      <c r="G91" s="14" t="str">
        <f t="shared" si="61"/>
        <v>No</v>
      </c>
      <c r="AE91" s="71" t="str">
        <f t="shared" si="62"/>
        <v>Re</v>
      </c>
      <c r="AF91" s="15" t="s">
        <v>102</v>
      </c>
      <c r="AG91" s="16" t="s">
        <v>134</v>
      </c>
      <c r="AH91" s="114">
        <f>VLOOKUP(AF91,Análisis!$B:$AN,4,0)</f>
        <v>0</v>
      </c>
      <c r="AI91" s="102" t="str">
        <f>IF(VLOOKUP(AF91,Análisis!$B:$AN,15,0)="","Sin cambios",VLOOKUP(AF91,Análisis!$B:$AN,15,0))</f>
        <v>Sin cambios</v>
      </c>
      <c r="AJ91" s="115">
        <f>VLOOKUP(AF91,Análisis!$B:$AN,5,0)</f>
        <v>0</v>
      </c>
      <c r="AK91" s="116">
        <f>VLOOKUP(AF91,Análisis!$B:$AN,6,0)</f>
        <v>0</v>
      </c>
      <c r="AL91" s="115">
        <f>VLOOKUP(AF91,Análisis!$B:$AN,7,0)</f>
        <v>0</v>
      </c>
      <c r="AM91" s="116">
        <f>VLOOKUP(AF91,Análisis!$B:$AN,8,0)</f>
        <v>0</v>
      </c>
      <c r="AN91" s="117">
        <f>VLOOKUP(AF91,Análisis!$B:$AN,9,0)</f>
        <v>0</v>
      </c>
      <c r="AO91" s="114">
        <f>VLOOKUP(AF91,Análisis!$B:$AN,16,0)</f>
        <v>0</v>
      </c>
      <c r="AP91" s="102" t="str">
        <f>IF(VLOOKUP(AF91,Análisis!$B:$AN,27,0)="","Sin cambios",VLOOKUP(AF91,Análisis!$B:$AN,27,0))</f>
        <v>Sin cambios</v>
      </c>
      <c r="AQ91" s="115">
        <f>VLOOKUP(AF91,Análisis!$B:$AN,17,0)</f>
        <v>0</v>
      </c>
      <c r="AR91" s="116">
        <f>VLOOKUP(AF91,Análisis!$B:$AN,18,0)</f>
        <v>0</v>
      </c>
      <c r="AS91" s="115">
        <f>VLOOKUP(AF91,Análisis!$B:$AN,19,0)</f>
        <v>0</v>
      </c>
      <c r="AT91" s="116">
        <f>VLOOKUP(AF91,Análisis!$B:$AN,20,0)</f>
        <v>0</v>
      </c>
      <c r="AU91" s="117">
        <f>VLOOKUP(AF91,Análisis!$B:$AN,21,0)</f>
        <v>0</v>
      </c>
      <c r="AV91" s="114">
        <f>VLOOKUP(AF91,Análisis!$B:$AN,28,0)</f>
        <v>0</v>
      </c>
      <c r="AW91" s="102" t="str">
        <f>IF(VLOOKUP(AF91,Análisis!$B:$AN,39,0)="","Sin cambios",VLOOKUP(AF91,Análisis!$B:$AN,39,0))</f>
        <v>Sin cambios</v>
      </c>
      <c r="AX91" s="115">
        <f>VLOOKUP(AF91,Análisis!$B:$AN,29,0)</f>
        <v>0</v>
      </c>
      <c r="AY91" s="116">
        <f>VLOOKUP(AF91,Análisis!$B:$AN,30,0)</f>
        <v>0</v>
      </c>
      <c r="AZ91" s="115">
        <f>VLOOKUP(AF91,Análisis!$B:$AN,31,0)</f>
        <v>0</v>
      </c>
      <c r="BA91" s="116">
        <f>VLOOKUP(AF91,Análisis!$B:$AN,32,0)</f>
        <v>0</v>
      </c>
      <c r="BB91" s="117">
        <f>VLOOKUP(AF91,Análisis!$B:$AN,33,0)</f>
        <v>0</v>
      </c>
    </row>
    <row r="92" spans="2:54" ht="15.75" customHeight="1" thickBot="1" x14ac:dyDescent="0.3">
      <c r="B92" s="9">
        <v>122</v>
      </c>
      <c r="C92" s="9" t="s">
        <v>118</v>
      </c>
      <c r="D92" s="14" t="str">
        <f>IF(VLOOKUP(Resumen!C92,Análisis!B:AN,15,0)="","Sin cambios",VLOOKUP(Resumen!C92,Análisis!B:AN,15,0))</f>
        <v>Sin cambios</v>
      </c>
      <c r="E92" s="14" t="str">
        <f>IF(VLOOKUP(Resumen!C92,Análisis!B:AN,27,0)="","Sin cambios",VLOOKUP(Resumen!C92,Análisis!B:AN,27,0))</f>
        <v>Sin cambios</v>
      </c>
      <c r="F92" s="14" t="str">
        <f>IF(VLOOKUP(Resumen!C92,Análisis!B:AN,39,0)="","Sin cambios",VLOOKUP(Resumen!C92,Análisis!B:AN,39,0))</f>
        <v>Sin cambios</v>
      </c>
      <c r="G92" s="14" t="str">
        <f t="shared" si="61"/>
        <v>No</v>
      </c>
      <c r="AE92" s="71" t="str">
        <f t="shared" si="62"/>
        <v>Re</v>
      </c>
      <c r="AF92" s="15" t="s">
        <v>117</v>
      </c>
      <c r="AG92" s="16" t="s">
        <v>134</v>
      </c>
      <c r="AH92" s="114">
        <f>VLOOKUP(AF92,Análisis!$B:$AN,4,0)</f>
        <v>0</v>
      </c>
      <c r="AI92" s="102" t="str">
        <f>IF(VLOOKUP(AF92,Análisis!$B:$AN,15,0)="","Sin cambios",VLOOKUP(AF92,Análisis!$B:$AN,15,0))</f>
        <v>Sin cambios</v>
      </c>
      <c r="AJ92" s="115">
        <f>VLOOKUP(AF92,Análisis!$B:$AN,5,0)</f>
        <v>0</v>
      </c>
      <c r="AK92" s="116">
        <f>VLOOKUP(AF92,Análisis!$B:$AN,6,0)</f>
        <v>0</v>
      </c>
      <c r="AL92" s="115">
        <f>VLOOKUP(AF92,Análisis!$B:$AN,7,0)</f>
        <v>0</v>
      </c>
      <c r="AM92" s="116">
        <f>VLOOKUP(AF92,Análisis!$B:$AN,8,0)</f>
        <v>0</v>
      </c>
      <c r="AN92" s="117">
        <f>VLOOKUP(AF92,Análisis!$B:$AN,9,0)</f>
        <v>0</v>
      </c>
      <c r="AO92" s="114">
        <f>VLOOKUP(AF92,Análisis!$B:$AN,16,0)</f>
        <v>0</v>
      </c>
      <c r="AP92" s="102" t="str">
        <f>IF(VLOOKUP(AF92,Análisis!$B:$AN,27,0)="","Sin cambios",VLOOKUP(AF92,Análisis!$B:$AN,27,0))</f>
        <v>Sin cambios</v>
      </c>
      <c r="AQ92" s="115">
        <f>VLOOKUP(AF92,Análisis!$B:$AN,17,0)</f>
        <v>0</v>
      </c>
      <c r="AR92" s="116">
        <f>VLOOKUP(AF92,Análisis!$B:$AN,18,0)</f>
        <v>0</v>
      </c>
      <c r="AS92" s="115">
        <f>VLOOKUP(AF92,Análisis!$B:$AN,19,0)</f>
        <v>0</v>
      </c>
      <c r="AT92" s="116">
        <f>VLOOKUP(AF92,Análisis!$B:$AN,20,0)</f>
        <v>0</v>
      </c>
      <c r="AU92" s="117">
        <f>VLOOKUP(AF92,Análisis!$B:$AN,21,0)</f>
        <v>0</v>
      </c>
      <c r="AV92" s="114">
        <f>VLOOKUP(AF92,Análisis!$B:$AN,28,0)</f>
        <v>0</v>
      </c>
      <c r="AW92" s="102" t="str">
        <f>IF(VLOOKUP(AF92,Análisis!$B:$AN,39,0)="","Sin cambios",VLOOKUP(AF92,Análisis!$B:$AN,39,0))</f>
        <v>Sin cambios</v>
      </c>
      <c r="AX92" s="115">
        <f>VLOOKUP(AF92,Análisis!$B:$AN,29,0)</f>
        <v>0</v>
      </c>
      <c r="AY92" s="116">
        <f>VLOOKUP(AF92,Análisis!$B:$AN,30,0)</f>
        <v>0</v>
      </c>
      <c r="AZ92" s="115">
        <f>VLOOKUP(AF92,Análisis!$B:$AN,31,0)</f>
        <v>0</v>
      </c>
      <c r="BA92" s="116">
        <f>VLOOKUP(AF92,Análisis!$B:$AN,32,0)</f>
        <v>0</v>
      </c>
      <c r="BB92" s="117">
        <f>VLOOKUP(AF92,Análisis!$B:$AN,33,0)</f>
        <v>0</v>
      </c>
    </row>
    <row r="93" spans="2:54" ht="15.75" customHeight="1" thickBot="1" x14ac:dyDescent="0.3">
      <c r="B93" s="9">
        <v>246</v>
      </c>
      <c r="C93" s="9" t="s">
        <v>119</v>
      </c>
      <c r="D93" s="14" t="str">
        <f>IF(VLOOKUP(Resumen!C93,Análisis!B:AN,15,0)="","Sin cambios",VLOOKUP(Resumen!C93,Análisis!B:AN,15,0))</f>
        <v>Sin cambios</v>
      </c>
      <c r="E93" s="14" t="str">
        <f>IF(VLOOKUP(Resumen!C93,Análisis!B:AN,27,0)="","Sin cambios",VLOOKUP(Resumen!C93,Análisis!B:AN,27,0))</f>
        <v>Sin cambios</v>
      </c>
      <c r="F93" s="14" t="str">
        <f>IF(VLOOKUP(Resumen!C93,Análisis!B:AN,39,0)="","Sin cambios",VLOOKUP(Resumen!C93,Análisis!B:AN,39,0))</f>
        <v>Sin cambios</v>
      </c>
      <c r="G93" s="14" t="str">
        <f t="shared" si="61"/>
        <v>No</v>
      </c>
      <c r="AE93" s="71" t="str">
        <f t="shared" si="62"/>
        <v>Re</v>
      </c>
      <c r="AF93" s="15" t="s">
        <v>106</v>
      </c>
      <c r="AG93" s="16" t="s">
        <v>134</v>
      </c>
      <c r="AH93" s="114">
        <f>VLOOKUP(AF93,Análisis!$B:$AN,4,0)</f>
        <v>0</v>
      </c>
      <c r="AI93" s="102" t="str">
        <f>IF(VLOOKUP(AF93,Análisis!$B:$AN,15,0)="","Sin cambios",VLOOKUP(AF93,Análisis!$B:$AN,15,0))</f>
        <v>Sin cambios</v>
      </c>
      <c r="AJ93" s="115">
        <f>VLOOKUP(AF93,Análisis!$B:$AN,5,0)</f>
        <v>0</v>
      </c>
      <c r="AK93" s="116">
        <f>VLOOKUP(AF93,Análisis!$B:$AN,6,0)</f>
        <v>0</v>
      </c>
      <c r="AL93" s="115">
        <f>VLOOKUP(AF93,Análisis!$B:$AN,7,0)</f>
        <v>0</v>
      </c>
      <c r="AM93" s="116">
        <f>VLOOKUP(AF93,Análisis!$B:$AN,8,0)</f>
        <v>0</v>
      </c>
      <c r="AN93" s="117">
        <f>VLOOKUP(AF93,Análisis!$B:$AN,9,0)</f>
        <v>0</v>
      </c>
      <c r="AO93" s="114">
        <f>VLOOKUP(AF93,Análisis!$B:$AN,16,0)</f>
        <v>0</v>
      </c>
      <c r="AP93" s="102" t="str">
        <f>IF(VLOOKUP(AF93,Análisis!$B:$AN,27,0)="","Sin cambios",VLOOKUP(AF93,Análisis!$B:$AN,27,0))</f>
        <v>Sin cambios</v>
      </c>
      <c r="AQ93" s="115">
        <f>VLOOKUP(AF93,Análisis!$B:$AN,17,0)</f>
        <v>0</v>
      </c>
      <c r="AR93" s="116">
        <f>VLOOKUP(AF93,Análisis!$B:$AN,18,0)</f>
        <v>0</v>
      </c>
      <c r="AS93" s="115">
        <f>VLOOKUP(AF93,Análisis!$B:$AN,19,0)</f>
        <v>0</v>
      </c>
      <c r="AT93" s="116">
        <f>VLOOKUP(AF93,Análisis!$B:$AN,20,0)</f>
        <v>0</v>
      </c>
      <c r="AU93" s="117">
        <f>VLOOKUP(AF93,Análisis!$B:$AN,21,0)</f>
        <v>0</v>
      </c>
      <c r="AV93" s="114">
        <f>VLOOKUP(AF93,Análisis!$B:$AN,28,0)</f>
        <v>0</v>
      </c>
      <c r="AW93" s="102" t="str">
        <f>IF(VLOOKUP(AF93,Análisis!$B:$AN,39,0)="","Sin cambios",VLOOKUP(AF93,Análisis!$B:$AN,39,0))</f>
        <v>Sin cambios</v>
      </c>
      <c r="AX93" s="115">
        <f>VLOOKUP(AF93,Análisis!$B:$AN,29,0)</f>
        <v>0</v>
      </c>
      <c r="AY93" s="116">
        <f>VLOOKUP(AF93,Análisis!$B:$AN,30,0)</f>
        <v>0</v>
      </c>
      <c r="AZ93" s="115">
        <f>VLOOKUP(AF93,Análisis!$B:$AN,31,0)</f>
        <v>0</v>
      </c>
      <c r="BA93" s="116">
        <f>VLOOKUP(AF93,Análisis!$B:$AN,32,0)</f>
        <v>0</v>
      </c>
      <c r="BB93" s="117">
        <f>VLOOKUP(AF93,Análisis!$B:$AN,33,0)</f>
        <v>0</v>
      </c>
    </row>
    <row r="94" spans="2:54" ht="15.75" customHeight="1" thickBot="1" x14ac:dyDescent="0.3">
      <c r="B94" s="9">
        <v>263</v>
      </c>
      <c r="C94" s="9" t="s">
        <v>120</v>
      </c>
      <c r="D94" s="14" t="str">
        <f>IF(VLOOKUP(Resumen!C94,Análisis!B:AN,15,0)="","Sin cambios",VLOOKUP(Resumen!C94,Análisis!B:AN,15,0))</f>
        <v>Sin cambios</v>
      </c>
      <c r="E94" s="14" t="str">
        <f>IF(VLOOKUP(Resumen!C94,Análisis!B:AN,27,0)="","Sin cambios",VLOOKUP(Resumen!C94,Análisis!B:AN,27,0))</f>
        <v>Sin cambios</v>
      </c>
      <c r="F94" s="14" t="str">
        <f>IF(VLOOKUP(Resumen!C94,Análisis!B:AN,39,0)="","Sin cambios",VLOOKUP(Resumen!C94,Análisis!B:AN,39,0))</f>
        <v>Sin cambios</v>
      </c>
      <c r="G94" s="14" t="str">
        <f t="shared" si="61"/>
        <v>No</v>
      </c>
      <c r="AE94" s="71" t="str">
        <f t="shared" si="62"/>
        <v>Re</v>
      </c>
      <c r="AF94" s="15" t="s">
        <v>98</v>
      </c>
      <c r="AG94" s="16" t="s">
        <v>134</v>
      </c>
      <c r="AH94" s="114">
        <f>VLOOKUP(AF94,Análisis!$B:$AN,4,0)</f>
        <v>0</v>
      </c>
      <c r="AI94" s="102" t="str">
        <f>IF(VLOOKUP(AF94,Análisis!$B:$AN,15,0)="","Sin cambios",VLOOKUP(AF94,Análisis!$B:$AN,15,0))</f>
        <v>Sin cambios</v>
      </c>
      <c r="AJ94" s="115">
        <f>VLOOKUP(AF94,Análisis!$B:$AN,5,0)</f>
        <v>0</v>
      </c>
      <c r="AK94" s="116">
        <f>VLOOKUP(AF94,Análisis!$B:$AN,6,0)</f>
        <v>0</v>
      </c>
      <c r="AL94" s="115">
        <f>VLOOKUP(AF94,Análisis!$B:$AN,7,0)</f>
        <v>0</v>
      </c>
      <c r="AM94" s="116">
        <f>VLOOKUP(AF94,Análisis!$B:$AN,8,0)</f>
        <v>0</v>
      </c>
      <c r="AN94" s="117">
        <f>VLOOKUP(AF94,Análisis!$B:$AN,9,0)</f>
        <v>0</v>
      </c>
      <c r="AO94" s="114">
        <f>VLOOKUP(AF94,Análisis!$B:$AN,16,0)</f>
        <v>0</v>
      </c>
      <c r="AP94" s="102" t="str">
        <f>IF(VLOOKUP(AF94,Análisis!$B:$AN,27,0)="","Sin cambios",VLOOKUP(AF94,Análisis!$B:$AN,27,0))</f>
        <v>Sin cambios</v>
      </c>
      <c r="AQ94" s="115">
        <f>VLOOKUP(AF94,Análisis!$B:$AN,17,0)</f>
        <v>0</v>
      </c>
      <c r="AR94" s="116">
        <f>VLOOKUP(AF94,Análisis!$B:$AN,18,0)</f>
        <v>0</v>
      </c>
      <c r="AS94" s="115">
        <f>VLOOKUP(AF94,Análisis!$B:$AN,19,0)</f>
        <v>0</v>
      </c>
      <c r="AT94" s="116">
        <f>VLOOKUP(AF94,Análisis!$B:$AN,20,0)</f>
        <v>0</v>
      </c>
      <c r="AU94" s="117">
        <f>VLOOKUP(AF94,Análisis!$B:$AN,21,0)</f>
        <v>0</v>
      </c>
      <c r="AV94" s="114">
        <f>VLOOKUP(AF94,Análisis!$B:$AN,28,0)</f>
        <v>0</v>
      </c>
      <c r="AW94" s="102" t="str">
        <f>IF(VLOOKUP(AF94,Análisis!$B:$AN,39,0)="","Sin cambios",VLOOKUP(AF94,Análisis!$B:$AN,39,0))</f>
        <v>Sin cambios</v>
      </c>
      <c r="AX94" s="115">
        <f>VLOOKUP(AF94,Análisis!$B:$AN,29,0)</f>
        <v>0</v>
      </c>
      <c r="AY94" s="116">
        <f>VLOOKUP(AF94,Análisis!$B:$AN,30,0)</f>
        <v>0</v>
      </c>
      <c r="AZ94" s="115">
        <f>VLOOKUP(AF94,Análisis!$B:$AN,31,0)</f>
        <v>0</v>
      </c>
      <c r="BA94" s="116">
        <f>VLOOKUP(AF94,Análisis!$B:$AN,32,0)</f>
        <v>0</v>
      </c>
      <c r="BB94" s="117">
        <f>VLOOKUP(AF94,Análisis!$B:$AN,33,0)</f>
        <v>0</v>
      </c>
    </row>
    <row r="95" spans="2:54" ht="15.75" customHeight="1" thickBot="1" x14ac:dyDescent="0.3">
      <c r="B95" s="70" t="s">
        <v>195</v>
      </c>
      <c r="C95" s="9" t="s">
        <v>121</v>
      </c>
      <c r="D95" s="14" t="str">
        <f>IF(VLOOKUP(Resumen!C95,Análisis!B:AN,15,0)="","Sin cambios",VLOOKUP(Resumen!C95,Análisis!B:AN,15,0))</f>
        <v>Sin cambios</v>
      </c>
      <c r="E95" s="14" t="str">
        <f>IF(VLOOKUP(Resumen!C95,Análisis!B:AN,27,0)="","Sin cambios",VLOOKUP(Resumen!C95,Análisis!B:AN,27,0))</f>
        <v>Sin cambios</v>
      </c>
      <c r="F95" s="14" t="str">
        <f>IF(VLOOKUP(Resumen!C95,Análisis!B:AN,39,0)="","Sin cambios",VLOOKUP(Resumen!C95,Análisis!B:AN,39,0))</f>
        <v>Sin cambios</v>
      </c>
      <c r="G95" s="14" t="str">
        <f t="shared" si="61"/>
        <v>No</v>
      </c>
      <c r="AE95" s="71" t="str">
        <f t="shared" si="62"/>
        <v>Re</v>
      </c>
      <c r="AF95" s="15" t="s">
        <v>116</v>
      </c>
      <c r="AG95" s="16" t="s">
        <v>134</v>
      </c>
      <c r="AH95" s="114">
        <f>VLOOKUP(AF95,Análisis!$B:$AN,4,0)</f>
        <v>0</v>
      </c>
      <c r="AI95" s="102" t="str">
        <f>IF(VLOOKUP(AF95,Análisis!$B:$AN,15,0)="","Sin cambios",VLOOKUP(AF95,Análisis!$B:$AN,15,0))</f>
        <v>Sin cambios</v>
      </c>
      <c r="AJ95" s="115">
        <f>VLOOKUP(AF95,Análisis!$B:$AN,5,0)</f>
        <v>0</v>
      </c>
      <c r="AK95" s="116">
        <f>VLOOKUP(AF95,Análisis!$B:$AN,6,0)</f>
        <v>0</v>
      </c>
      <c r="AL95" s="115">
        <f>VLOOKUP(AF95,Análisis!$B:$AN,7,0)</f>
        <v>0</v>
      </c>
      <c r="AM95" s="116">
        <f>VLOOKUP(AF95,Análisis!$B:$AN,8,0)</f>
        <v>0</v>
      </c>
      <c r="AN95" s="117">
        <f>VLOOKUP(AF95,Análisis!$B:$AN,9,0)</f>
        <v>0</v>
      </c>
      <c r="AO95" s="114">
        <f>VLOOKUP(AF95,Análisis!$B:$AN,16,0)</f>
        <v>0</v>
      </c>
      <c r="AP95" s="102" t="str">
        <f>IF(VLOOKUP(AF95,Análisis!$B:$AN,27,0)="","Sin cambios",VLOOKUP(AF95,Análisis!$B:$AN,27,0))</f>
        <v>Sin cambios</v>
      </c>
      <c r="AQ95" s="115">
        <f>VLOOKUP(AF95,Análisis!$B:$AN,17,0)</f>
        <v>0</v>
      </c>
      <c r="AR95" s="116">
        <f>VLOOKUP(AF95,Análisis!$B:$AN,18,0)</f>
        <v>0</v>
      </c>
      <c r="AS95" s="115">
        <f>VLOOKUP(AF95,Análisis!$B:$AN,19,0)</f>
        <v>0</v>
      </c>
      <c r="AT95" s="116">
        <f>VLOOKUP(AF95,Análisis!$B:$AN,20,0)</f>
        <v>0</v>
      </c>
      <c r="AU95" s="117">
        <f>VLOOKUP(AF95,Análisis!$B:$AN,21,0)</f>
        <v>0</v>
      </c>
      <c r="AV95" s="114">
        <f>VLOOKUP(AF95,Análisis!$B:$AN,28,0)</f>
        <v>0</v>
      </c>
      <c r="AW95" s="102" t="str">
        <f>IF(VLOOKUP(AF95,Análisis!$B:$AN,39,0)="","Sin cambios",VLOOKUP(AF95,Análisis!$B:$AN,39,0))</f>
        <v>Sin cambios</v>
      </c>
      <c r="AX95" s="115">
        <f>VLOOKUP(AF95,Análisis!$B:$AN,29,0)</f>
        <v>0</v>
      </c>
      <c r="AY95" s="116">
        <f>VLOOKUP(AF95,Análisis!$B:$AN,30,0)</f>
        <v>0</v>
      </c>
      <c r="AZ95" s="115">
        <f>VLOOKUP(AF95,Análisis!$B:$AN,31,0)</f>
        <v>0</v>
      </c>
      <c r="BA95" s="116">
        <f>VLOOKUP(AF95,Análisis!$B:$AN,32,0)</f>
        <v>0</v>
      </c>
      <c r="BB95" s="117">
        <f>VLOOKUP(AF95,Análisis!$B:$AN,33,0)</f>
        <v>0</v>
      </c>
    </row>
    <row r="96" spans="2:54" ht="15.75" customHeight="1" thickBot="1" x14ac:dyDescent="0.3">
      <c r="AE96" s="71" t="str">
        <f t="shared" si="62"/>
        <v>Re</v>
      </c>
      <c r="AF96" s="15" t="s">
        <v>107</v>
      </c>
      <c r="AG96" s="16" t="s">
        <v>134</v>
      </c>
      <c r="AH96" s="114">
        <f>VLOOKUP(AF96,Análisis!$B:$AN,4,0)</f>
        <v>0</v>
      </c>
      <c r="AI96" s="102" t="str">
        <f>IF(VLOOKUP(AF96,Análisis!$B:$AN,15,0)="","Sin cambios",VLOOKUP(AF96,Análisis!$B:$AN,15,0))</f>
        <v>Sin cambios</v>
      </c>
      <c r="AJ96" s="115">
        <f>VLOOKUP(AF96,Análisis!$B:$AN,5,0)</f>
        <v>0</v>
      </c>
      <c r="AK96" s="116">
        <f>VLOOKUP(AF96,Análisis!$B:$AN,6,0)</f>
        <v>0</v>
      </c>
      <c r="AL96" s="115">
        <f>VLOOKUP(AF96,Análisis!$B:$AN,7,0)</f>
        <v>0</v>
      </c>
      <c r="AM96" s="116">
        <f>VLOOKUP(AF96,Análisis!$B:$AN,8,0)</f>
        <v>0</v>
      </c>
      <c r="AN96" s="117">
        <f>VLOOKUP(AF96,Análisis!$B:$AN,9,0)</f>
        <v>0</v>
      </c>
      <c r="AO96" s="114">
        <f>VLOOKUP(AF96,Análisis!$B:$AN,16,0)</f>
        <v>0</v>
      </c>
      <c r="AP96" s="102" t="str">
        <f>IF(VLOOKUP(AF96,Análisis!$B:$AN,27,0)="","Sin cambios",VLOOKUP(AF96,Análisis!$B:$AN,27,0))</f>
        <v>Sin cambios</v>
      </c>
      <c r="AQ96" s="115">
        <f>VLOOKUP(AF96,Análisis!$B:$AN,17,0)</f>
        <v>0</v>
      </c>
      <c r="AR96" s="116">
        <f>VLOOKUP(AF96,Análisis!$B:$AN,18,0)</f>
        <v>0</v>
      </c>
      <c r="AS96" s="115">
        <f>VLOOKUP(AF96,Análisis!$B:$AN,19,0)</f>
        <v>0</v>
      </c>
      <c r="AT96" s="116">
        <f>VLOOKUP(AF96,Análisis!$B:$AN,20,0)</f>
        <v>0</v>
      </c>
      <c r="AU96" s="117">
        <f>VLOOKUP(AF96,Análisis!$B:$AN,21,0)</f>
        <v>0</v>
      </c>
      <c r="AV96" s="114">
        <f>VLOOKUP(AF96,Análisis!$B:$AN,28,0)</f>
        <v>0</v>
      </c>
      <c r="AW96" s="102" t="str">
        <f>IF(VLOOKUP(AF96,Análisis!$B:$AN,39,0)="","Sin cambios",VLOOKUP(AF96,Análisis!$B:$AN,39,0))</f>
        <v>Sin cambios</v>
      </c>
      <c r="AX96" s="115">
        <f>VLOOKUP(AF96,Análisis!$B:$AN,29,0)</f>
        <v>0</v>
      </c>
      <c r="AY96" s="116">
        <f>VLOOKUP(AF96,Análisis!$B:$AN,30,0)</f>
        <v>0</v>
      </c>
      <c r="AZ96" s="115">
        <f>VLOOKUP(AF96,Análisis!$B:$AN,31,0)</f>
        <v>0</v>
      </c>
      <c r="BA96" s="116">
        <f>VLOOKUP(AF96,Análisis!$B:$AN,32,0)</f>
        <v>0</v>
      </c>
      <c r="BB96" s="117">
        <f>VLOOKUP(AF96,Análisis!$B:$AN,33,0)</f>
        <v>0</v>
      </c>
    </row>
    <row r="97" spans="31:54" ht="15.75" customHeight="1" thickBot="1" x14ac:dyDescent="0.3">
      <c r="AE97" s="71" t="str">
        <f t="shared" si="62"/>
        <v>Re</v>
      </c>
      <c r="AF97" s="15" t="s">
        <v>118</v>
      </c>
      <c r="AG97" s="16" t="s">
        <v>134</v>
      </c>
      <c r="AH97" s="114">
        <f>VLOOKUP(AF97,Análisis!$B:$AN,4,0)</f>
        <v>0</v>
      </c>
      <c r="AI97" s="102" t="str">
        <f>IF(VLOOKUP(AF97,Análisis!$B:$AN,15,0)="","Sin cambios",VLOOKUP(AF97,Análisis!$B:$AN,15,0))</f>
        <v>Sin cambios</v>
      </c>
      <c r="AJ97" s="115">
        <f>VLOOKUP(AF97,Análisis!$B:$AN,5,0)</f>
        <v>0</v>
      </c>
      <c r="AK97" s="116">
        <f>VLOOKUP(AF97,Análisis!$B:$AN,6,0)</f>
        <v>0</v>
      </c>
      <c r="AL97" s="115">
        <f>VLOOKUP(AF97,Análisis!$B:$AN,7,0)</f>
        <v>0</v>
      </c>
      <c r="AM97" s="116">
        <f>VLOOKUP(AF97,Análisis!$B:$AN,8,0)</f>
        <v>0</v>
      </c>
      <c r="AN97" s="117">
        <f>VLOOKUP(AF97,Análisis!$B:$AN,9,0)</f>
        <v>0</v>
      </c>
      <c r="AO97" s="114">
        <f>VLOOKUP(AF97,Análisis!$B:$AN,16,0)</f>
        <v>0</v>
      </c>
      <c r="AP97" s="102" t="str">
        <f>IF(VLOOKUP(AF97,Análisis!$B:$AN,27,0)="","Sin cambios",VLOOKUP(AF97,Análisis!$B:$AN,27,0))</f>
        <v>Sin cambios</v>
      </c>
      <c r="AQ97" s="115">
        <f>VLOOKUP(AF97,Análisis!$B:$AN,17,0)</f>
        <v>0</v>
      </c>
      <c r="AR97" s="116">
        <f>VLOOKUP(AF97,Análisis!$B:$AN,18,0)</f>
        <v>0</v>
      </c>
      <c r="AS97" s="115">
        <f>VLOOKUP(AF97,Análisis!$B:$AN,19,0)</f>
        <v>0</v>
      </c>
      <c r="AT97" s="116">
        <f>VLOOKUP(AF97,Análisis!$B:$AN,20,0)</f>
        <v>0</v>
      </c>
      <c r="AU97" s="117">
        <f>VLOOKUP(AF97,Análisis!$B:$AN,21,0)</f>
        <v>0</v>
      </c>
      <c r="AV97" s="114">
        <f>VLOOKUP(AF97,Análisis!$B:$AN,28,0)</f>
        <v>0</v>
      </c>
      <c r="AW97" s="102" t="str">
        <f>IF(VLOOKUP(AF97,Análisis!$B:$AN,39,0)="","Sin cambios",VLOOKUP(AF97,Análisis!$B:$AN,39,0))</f>
        <v>Sin cambios</v>
      </c>
      <c r="AX97" s="115">
        <f>VLOOKUP(AF97,Análisis!$B:$AN,29,0)</f>
        <v>0</v>
      </c>
      <c r="AY97" s="116">
        <f>VLOOKUP(AF97,Análisis!$B:$AN,30,0)</f>
        <v>0</v>
      </c>
      <c r="AZ97" s="115">
        <f>VLOOKUP(AF97,Análisis!$B:$AN,31,0)</f>
        <v>0</v>
      </c>
      <c r="BA97" s="116">
        <f>VLOOKUP(AF97,Análisis!$B:$AN,32,0)</f>
        <v>0</v>
      </c>
      <c r="BB97" s="117">
        <f>VLOOKUP(AF97,Análisis!$B:$AN,33,0)</f>
        <v>0</v>
      </c>
    </row>
    <row r="98" spans="31:54" ht="15.75" customHeight="1" thickBot="1" x14ac:dyDescent="0.3">
      <c r="AE98" s="71" t="str">
        <f t="shared" si="62"/>
        <v>Re</v>
      </c>
      <c r="AF98" s="15" t="s">
        <v>111</v>
      </c>
      <c r="AG98" s="16" t="s">
        <v>134</v>
      </c>
      <c r="AH98" s="114">
        <f>VLOOKUP(AF98,Análisis!$B:$AN,4,0)</f>
        <v>0</v>
      </c>
      <c r="AI98" s="102" t="str">
        <f>IF(VLOOKUP(AF98,Análisis!$B:$AN,15,0)="","Sin cambios",VLOOKUP(AF98,Análisis!$B:$AN,15,0))</f>
        <v>Sin cambios</v>
      </c>
      <c r="AJ98" s="115">
        <f>VLOOKUP(AF98,Análisis!$B:$AN,5,0)</f>
        <v>0</v>
      </c>
      <c r="AK98" s="116">
        <f>VLOOKUP(AF98,Análisis!$B:$AN,6,0)</f>
        <v>0</v>
      </c>
      <c r="AL98" s="115">
        <f>VLOOKUP(AF98,Análisis!$B:$AN,7,0)</f>
        <v>0</v>
      </c>
      <c r="AM98" s="116">
        <f>VLOOKUP(AF98,Análisis!$B:$AN,8,0)</f>
        <v>0</v>
      </c>
      <c r="AN98" s="117">
        <f>VLOOKUP(AF98,Análisis!$B:$AN,9,0)</f>
        <v>0</v>
      </c>
      <c r="AO98" s="114">
        <f>VLOOKUP(AF98,Análisis!$B:$AN,16,0)</f>
        <v>0</v>
      </c>
      <c r="AP98" s="102" t="str">
        <f>IF(VLOOKUP(AF98,Análisis!$B:$AN,27,0)="","Sin cambios",VLOOKUP(AF98,Análisis!$B:$AN,27,0))</f>
        <v>Sin cambios</v>
      </c>
      <c r="AQ98" s="115">
        <f>VLOOKUP(AF98,Análisis!$B:$AN,17,0)</f>
        <v>0</v>
      </c>
      <c r="AR98" s="116">
        <f>VLOOKUP(AF98,Análisis!$B:$AN,18,0)</f>
        <v>0</v>
      </c>
      <c r="AS98" s="115">
        <f>VLOOKUP(AF98,Análisis!$B:$AN,19,0)</f>
        <v>0</v>
      </c>
      <c r="AT98" s="116">
        <f>VLOOKUP(AF98,Análisis!$B:$AN,20,0)</f>
        <v>0</v>
      </c>
      <c r="AU98" s="117">
        <f>VLOOKUP(AF98,Análisis!$B:$AN,21,0)</f>
        <v>0</v>
      </c>
      <c r="AV98" s="114">
        <f>VLOOKUP(AF98,Análisis!$B:$AN,28,0)</f>
        <v>0</v>
      </c>
      <c r="AW98" s="102" t="str">
        <f>IF(VLOOKUP(AF98,Análisis!$B:$AN,39,0)="","Sin cambios",VLOOKUP(AF98,Análisis!$B:$AN,39,0))</f>
        <v>Sin cambios</v>
      </c>
      <c r="AX98" s="115">
        <f>VLOOKUP(AF98,Análisis!$B:$AN,29,0)</f>
        <v>0</v>
      </c>
      <c r="AY98" s="116">
        <f>VLOOKUP(AF98,Análisis!$B:$AN,30,0)</f>
        <v>0</v>
      </c>
      <c r="AZ98" s="115">
        <f>VLOOKUP(AF98,Análisis!$B:$AN,31,0)</f>
        <v>0</v>
      </c>
      <c r="BA98" s="116">
        <f>VLOOKUP(AF98,Análisis!$B:$AN,32,0)</f>
        <v>0</v>
      </c>
      <c r="BB98" s="117">
        <f>VLOOKUP(AF98,Análisis!$B:$AN,33,0)</f>
        <v>0</v>
      </c>
    </row>
    <row r="99" spans="31:54" ht="15.75" customHeight="1" thickBot="1" x14ac:dyDescent="0.3">
      <c r="AE99" s="71" t="str">
        <f t="shared" si="62"/>
        <v>RM</v>
      </c>
      <c r="AF99" s="15" t="s">
        <v>68</v>
      </c>
      <c r="AG99" s="16" t="s">
        <v>41</v>
      </c>
      <c r="AH99" s="114">
        <f>VLOOKUP(AF99,Análisis!$B:$AN,4,0)</f>
        <v>0</v>
      </c>
      <c r="AI99" s="102" t="str">
        <f>IF(VLOOKUP(AF99,Análisis!$B:$AN,15,0)="","Sin cambios",VLOOKUP(AF99,Análisis!$B:$AN,15,0))</f>
        <v>Sin cambios</v>
      </c>
      <c r="AJ99" s="115">
        <f>VLOOKUP(AF99,Análisis!$B:$AN,5,0)</f>
        <v>0</v>
      </c>
      <c r="AK99" s="116">
        <f>VLOOKUP(AF99,Análisis!$B:$AN,6,0)</f>
        <v>0</v>
      </c>
      <c r="AL99" s="115">
        <f>VLOOKUP(AF99,Análisis!$B:$AN,7,0)</f>
        <v>0</v>
      </c>
      <c r="AM99" s="116">
        <f>VLOOKUP(AF99,Análisis!$B:$AN,8,0)</f>
        <v>0</v>
      </c>
      <c r="AN99" s="117">
        <f>VLOOKUP(AF99,Análisis!$B:$AN,9,0)</f>
        <v>0</v>
      </c>
      <c r="AO99" s="114">
        <f>VLOOKUP(AF99,Análisis!$B:$AN,16,0)</f>
        <v>0</v>
      </c>
      <c r="AP99" s="102" t="str">
        <f>IF(VLOOKUP(AF99,Análisis!$B:$AN,27,0)="","Sin cambios",VLOOKUP(AF99,Análisis!$B:$AN,27,0))</f>
        <v>Sin cambios</v>
      </c>
      <c r="AQ99" s="115">
        <f>VLOOKUP(AF99,Análisis!$B:$AN,17,0)</f>
        <v>0</v>
      </c>
      <c r="AR99" s="116">
        <f>VLOOKUP(AF99,Análisis!$B:$AN,18,0)</f>
        <v>0</v>
      </c>
      <c r="AS99" s="115">
        <f>VLOOKUP(AF99,Análisis!$B:$AN,19,0)</f>
        <v>0</v>
      </c>
      <c r="AT99" s="116">
        <f>VLOOKUP(AF99,Análisis!$B:$AN,20,0)</f>
        <v>0</v>
      </c>
      <c r="AU99" s="117">
        <f>VLOOKUP(AF99,Análisis!$B:$AN,21,0)</f>
        <v>0</v>
      </c>
      <c r="AV99" s="114">
        <f>VLOOKUP(AF99,Análisis!$B:$AN,28,0)</f>
        <v>0</v>
      </c>
      <c r="AW99" s="102" t="str">
        <f>IF(VLOOKUP(AF99,Análisis!$B:$AN,39,0)="","Sin cambios",VLOOKUP(AF99,Análisis!$B:$AN,39,0))</f>
        <v>Sin cambios</v>
      </c>
      <c r="AX99" s="115">
        <f>VLOOKUP(AF99,Análisis!$B:$AN,29,0)</f>
        <v>0</v>
      </c>
      <c r="AY99" s="116">
        <f>VLOOKUP(AF99,Análisis!$B:$AN,30,0)</f>
        <v>0</v>
      </c>
      <c r="AZ99" s="115">
        <f>VLOOKUP(AF99,Análisis!$B:$AN,31,0)</f>
        <v>0</v>
      </c>
      <c r="BA99" s="116">
        <f>VLOOKUP(AF99,Análisis!$B:$AN,32,0)</f>
        <v>0</v>
      </c>
      <c r="BB99" s="117">
        <f>VLOOKUP(AF99,Análisis!$B:$AN,33,0)</f>
        <v>0</v>
      </c>
    </row>
    <row r="100" spans="31:54" ht="15.75" customHeight="1" thickBot="1" x14ac:dyDescent="0.3">
      <c r="AE100" s="71" t="str">
        <f t="shared" si="62"/>
        <v>RM</v>
      </c>
      <c r="AF100" s="15" t="s">
        <v>69</v>
      </c>
      <c r="AG100" s="16" t="s">
        <v>41</v>
      </c>
      <c r="AH100" s="114">
        <f>VLOOKUP(AF100,Análisis!$B:$AN,4,0)</f>
        <v>0</v>
      </c>
      <c r="AI100" s="102" t="str">
        <f>IF(VLOOKUP(AF100,Análisis!$B:$AN,15,0)="","Sin cambios",VLOOKUP(AF100,Análisis!$B:$AN,15,0))</f>
        <v>Sin cambios</v>
      </c>
      <c r="AJ100" s="115">
        <f>VLOOKUP(AF100,Análisis!$B:$AN,5,0)</f>
        <v>0</v>
      </c>
      <c r="AK100" s="116">
        <f>VLOOKUP(AF100,Análisis!$B:$AN,6,0)</f>
        <v>0</v>
      </c>
      <c r="AL100" s="115">
        <f>VLOOKUP(AF100,Análisis!$B:$AN,7,0)</f>
        <v>0</v>
      </c>
      <c r="AM100" s="116">
        <f>VLOOKUP(AF100,Análisis!$B:$AN,8,0)</f>
        <v>0</v>
      </c>
      <c r="AN100" s="117">
        <f>VLOOKUP(AF100,Análisis!$B:$AN,9,0)</f>
        <v>0</v>
      </c>
      <c r="AO100" s="114">
        <f>VLOOKUP(AF100,Análisis!$B:$AN,16,0)</f>
        <v>0</v>
      </c>
      <c r="AP100" s="102" t="str">
        <f>IF(VLOOKUP(AF100,Análisis!$B:$AN,27,0)="","Sin cambios",VLOOKUP(AF100,Análisis!$B:$AN,27,0))</f>
        <v>Sin cambios</v>
      </c>
      <c r="AQ100" s="115">
        <f>VLOOKUP(AF100,Análisis!$B:$AN,17,0)</f>
        <v>0</v>
      </c>
      <c r="AR100" s="116">
        <f>VLOOKUP(AF100,Análisis!$B:$AN,18,0)</f>
        <v>0</v>
      </c>
      <c r="AS100" s="115">
        <f>VLOOKUP(AF100,Análisis!$B:$AN,19,0)</f>
        <v>0</v>
      </c>
      <c r="AT100" s="116">
        <f>VLOOKUP(AF100,Análisis!$B:$AN,20,0)</f>
        <v>0</v>
      </c>
      <c r="AU100" s="117">
        <f>VLOOKUP(AF100,Análisis!$B:$AN,21,0)</f>
        <v>0</v>
      </c>
      <c r="AV100" s="114">
        <f>VLOOKUP(AF100,Análisis!$B:$AN,28,0)</f>
        <v>0</v>
      </c>
      <c r="AW100" s="102" t="str">
        <f>IF(VLOOKUP(AF100,Análisis!$B:$AN,39,0)="","Sin cambios",VLOOKUP(AF100,Análisis!$B:$AN,39,0))</f>
        <v>Sin cambios</v>
      </c>
      <c r="AX100" s="115">
        <f>VLOOKUP(AF100,Análisis!$B:$AN,29,0)</f>
        <v>0</v>
      </c>
      <c r="AY100" s="116">
        <f>VLOOKUP(AF100,Análisis!$B:$AN,30,0)</f>
        <v>0</v>
      </c>
      <c r="AZ100" s="115">
        <f>VLOOKUP(AF100,Análisis!$B:$AN,31,0)</f>
        <v>0</v>
      </c>
      <c r="BA100" s="116">
        <f>VLOOKUP(AF100,Análisis!$B:$AN,32,0)</f>
        <v>0</v>
      </c>
      <c r="BB100" s="117">
        <f>VLOOKUP(AF100,Análisis!$B:$AN,33,0)</f>
        <v>0</v>
      </c>
    </row>
    <row r="101" spans="31:54" ht="15.75" customHeight="1" thickBot="1" x14ac:dyDescent="0.3">
      <c r="AE101" s="71" t="str">
        <f t="shared" si="62"/>
        <v>RM</v>
      </c>
      <c r="AF101" s="17" t="s">
        <v>104</v>
      </c>
      <c r="AG101" s="18" t="s">
        <v>41</v>
      </c>
      <c r="AH101" s="138">
        <f>VLOOKUP(AF101,Análisis!$B:$AN,4,0)</f>
        <v>0</v>
      </c>
      <c r="AI101" s="102" t="str">
        <f>IF(VLOOKUP(AF101,Análisis!$B:$AN,15,0)="","Sin cambios",VLOOKUP(AF101,Análisis!$B:$AN,15,0))</f>
        <v>Sin cambios</v>
      </c>
      <c r="AJ101" s="139">
        <f>VLOOKUP(AF101,Análisis!$B:$AN,5,0)</f>
        <v>0</v>
      </c>
      <c r="AK101" s="140">
        <f>VLOOKUP(AF101,Análisis!$B:$AN,6,0)</f>
        <v>0</v>
      </c>
      <c r="AL101" s="139">
        <f>VLOOKUP(AF101,Análisis!$B:$AN,7,0)</f>
        <v>0</v>
      </c>
      <c r="AM101" s="140">
        <f>VLOOKUP(AF101,Análisis!$B:$AN,8,0)</f>
        <v>0</v>
      </c>
      <c r="AN101" s="141">
        <f>VLOOKUP(AF101,Análisis!$B:$AN,9,0)</f>
        <v>0</v>
      </c>
      <c r="AO101" s="138">
        <f>VLOOKUP(AF101,Análisis!$B:$AN,16,0)</f>
        <v>0</v>
      </c>
      <c r="AP101" s="102" t="str">
        <f>IF(VLOOKUP(AF101,Análisis!$B:$AN,27,0)="","Sin cambios",VLOOKUP(AF101,Análisis!$B:$AN,27,0))</f>
        <v>Sin cambios</v>
      </c>
      <c r="AQ101" s="139">
        <f>VLOOKUP(AF101,Análisis!$B:$AN,17,0)</f>
        <v>0</v>
      </c>
      <c r="AR101" s="140">
        <f>VLOOKUP(AF101,Análisis!$B:$AN,18,0)</f>
        <v>0</v>
      </c>
      <c r="AS101" s="139">
        <f>VLOOKUP(AF101,Análisis!$B:$AN,19,0)</f>
        <v>0</v>
      </c>
      <c r="AT101" s="140">
        <f>VLOOKUP(AF101,Análisis!$B:$AN,20,0)</f>
        <v>0</v>
      </c>
      <c r="AU101" s="141">
        <f>VLOOKUP(AF101,Análisis!$B:$AN,21,0)</f>
        <v>0</v>
      </c>
      <c r="AV101" s="138">
        <f>VLOOKUP(AF101,Análisis!$B:$AN,28,0)</f>
        <v>0</v>
      </c>
      <c r="AW101" s="102" t="str">
        <f>IF(VLOOKUP(AF101,Análisis!$B:$AN,39,0)="","Sin cambios",VLOOKUP(AF101,Análisis!$B:$AN,39,0))</f>
        <v>Sin cambios</v>
      </c>
      <c r="AX101" s="139">
        <f>VLOOKUP(AF101,Análisis!$B:$AN,29,0)</f>
        <v>0</v>
      </c>
      <c r="AY101" s="140">
        <f>VLOOKUP(AF101,Análisis!$B:$AN,30,0)</f>
        <v>0</v>
      </c>
      <c r="AZ101" s="139">
        <f>VLOOKUP(AF101,Análisis!$B:$AN,31,0)</f>
        <v>0</v>
      </c>
      <c r="BA101" s="140">
        <f>VLOOKUP(AF101,Análisis!$B:$AN,32,0)</f>
        <v>0</v>
      </c>
      <c r="BB101" s="141">
        <f>VLOOKUP(AF101,Análisis!$B:$AN,33,0)</f>
        <v>0</v>
      </c>
    </row>
    <row r="104" spans="31:54" x14ac:dyDescent="0.25">
      <c r="AH104" t="s">
        <v>134</v>
      </c>
      <c r="AI104">
        <f>+SUMIFS(AI5:AI101,AG5:AG101,AH104)</f>
        <v>0</v>
      </c>
      <c r="AO104" t="s">
        <v>134</v>
      </c>
      <c r="AP104">
        <f>+SUMIFS(AP5:AP101,AG5:AG101,AO104)</f>
        <v>0</v>
      </c>
      <c r="AV104" t="s">
        <v>134</v>
      </c>
      <c r="AW104">
        <f>+SUMIFS(AW5:AW101,AG5:AG101,AV104)</f>
        <v>0</v>
      </c>
    </row>
    <row r="105" spans="31:54" x14ac:dyDescent="0.25">
      <c r="AH105" t="s">
        <v>129</v>
      </c>
      <c r="AI105">
        <f>+SUMIFS(AI5:AI101,AE5:AE101,$AH$105)</f>
        <v>0</v>
      </c>
      <c r="AO105" t="s">
        <v>129</v>
      </c>
      <c r="AP105">
        <f>+SUMIFS(AP5:AP101,AE5:AE101,$AH$105)</f>
        <v>0</v>
      </c>
      <c r="AV105" t="s">
        <v>129</v>
      </c>
      <c r="AW105">
        <f>+SUMIFS(AW5:AW101,AE5:AE101,$AH$105)</f>
        <v>0</v>
      </c>
    </row>
  </sheetData>
  <autoFilter ref="AF2:BB101" xr:uid="{00000000-0009-0000-0000-000002000000}"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</autoFilter>
  <mergeCells count="106">
    <mergeCell ref="BF37:BG37"/>
    <mergeCell ref="BF26:BG26"/>
    <mergeCell ref="BF27:BG27"/>
    <mergeCell ref="BF28:BG28"/>
    <mergeCell ref="BF29:BG29"/>
    <mergeCell ref="BF30:BG30"/>
    <mergeCell ref="BF31:BG31"/>
    <mergeCell ref="BF32:BG32"/>
    <mergeCell ref="BF33:BG33"/>
    <mergeCell ref="BF34:BG34"/>
    <mergeCell ref="BF35:BG35"/>
    <mergeCell ref="BF36:BG36"/>
    <mergeCell ref="BF25:BG25"/>
    <mergeCell ref="BF14:BG14"/>
    <mergeCell ref="BF15:BG15"/>
    <mergeCell ref="BF16:BG16"/>
    <mergeCell ref="BF17:BG17"/>
    <mergeCell ref="BF18:BG18"/>
    <mergeCell ref="BF19:BG19"/>
    <mergeCell ref="BF20:BG20"/>
    <mergeCell ref="BF21:BG21"/>
    <mergeCell ref="BF22:BG22"/>
    <mergeCell ref="BF23:BG23"/>
    <mergeCell ref="BF24:BG24"/>
    <mergeCell ref="BF13:BG13"/>
    <mergeCell ref="BV3:BW3"/>
    <mergeCell ref="BX3:BY3"/>
    <mergeCell ref="BF4:BG4"/>
    <mergeCell ref="BF5:BG5"/>
    <mergeCell ref="BF6:BG6"/>
    <mergeCell ref="BF7:BG7"/>
    <mergeCell ref="BF8:BG8"/>
    <mergeCell ref="BF9:BG9"/>
    <mergeCell ref="BF10:BG10"/>
    <mergeCell ref="BF11:BG11"/>
    <mergeCell ref="BF12:BG12"/>
    <mergeCell ref="BH2:BM2"/>
    <mergeCell ref="BN2:BS2"/>
    <mergeCell ref="BT2:BY2"/>
    <mergeCell ref="BH3:BI3"/>
    <mergeCell ref="BJ3:BK3"/>
    <mergeCell ref="BL3:BM3"/>
    <mergeCell ref="BN3:BO3"/>
    <mergeCell ref="BP3:BQ3"/>
    <mergeCell ref="BR3:BS3"/>
    <mergeCell ref="BT3:BU3"/>
    <mergeCell ref="AH2:AN2"/>
    <mergeCell ref="AO2:AU2"/>
    <mergeCell ref="AV2:BB2"/>
    <mergeCell ref="AH3:AJ3"/>
    <mergeCell ref="AK3:AL3"/>
    <mergeCell ref="AM3:AN3"/>
    <mergeCell ref="AO3:AQ3"/>
    <mergeCell ref="AR3:AS3"/>
    <mergeCell ref="AT3:AU3"/>
    <mergeCell ref="AV3:AX3"/>
    <mergeCell ref="AY3:AZ3"/>
    <mergeCell ref="BA3:BB3"/>
    <mergeCell ref="J2:P2"/>
    <mergeCell ref="Q2:W2"/>
    <mergeCell ref="X2:AD2"/>
    <mergeCell ref="J3:L3"/>
    <mergeCell ref="M3:N3"/>
    <mergeCell ref="O3:P3"/>
    <mergeCell ref="Q3:S3"/>
    <mergeCell ref="T3:U3"/>
    <mergeCell ref="V3:W3"/>
    <mergeCell ref="X3:Z3"/>
    <mergeCell ref="AA3:AB3"/>
    <mergeCell ref="AC3:AD3"/>
    <mergeCell ref="J16:P16"/>
    <mergeCell ref="Q16:W16"/>
    <mergeCell ref="X16:AD16"/>
    <mergeCell ref="V17:W17"/>
    <mergeCell ref="X17:Z17"/>
    <mergeCell ref="AA17:AB17"/>
    <mergeCell ref="AC17:AD17"/>
    <mergeCell ref="J22:P22"/>
    <mergeCell ref="Q22:W22"/>
    <mergeCell ref="X22:AD22"/>
    <mergeCell ref="J17:L17"/>
    <mergeCell ref="M17:N17"/>
    <mergeCell ref="O17:P17"/>
    <mergeCell ref="Q17:S17"/>
    <mergeCell ref="T17:U17"/>
    <mergeCell ref="X23:Z23"/>
    <mergeCell ref="AA23:AB23"/>
    <mergeCell ref="AC23:AD23"/>
    <mergeCell ref="J36:P36"/>
    <mergeCell ref="Q36:W36"/>
    <mergeCell ref="X36:AD36"/>
    <mergeCell ref="J23:L23"/>
    <mergeCell ref="M23:N23"/>
    <mergeCell ref="O23:P23"/>
    <mergeCell ref="Q23:S23"/>
    <mergeCell ref="T23:U23"/>
    <mergeCell ref="V23:W23"/>
    <mergeCell ref="X37:Z37"/>
    <mergeCell ref="AA37:AB37"/>
    <mergeCell ref="AC37:AD37"/>
    <mergeCell ref="J37:L37"/>
    <mergeCell ref="M37:N37"/>
    <mergeCell ref="O37:P37"/>
    <mergeCell ref="Q37:S37"/>
    <mergeCell ref="T37:U37"/>
    <mergeCell ref="V37:W37"/>
  </mergeCells>
  <conditionalFormatting sqref="AH5:BB101">
    <cfRule type="cellIs" dxfId="1" priority="2" operator="equal">
      <formula>"Sin datos"</formula>
    </cfRule>
  </conditionalFormatting>
  <conditionalFormatting sqref="AI5:AI101 AP5:AP101 AW5:AW101">
    <cfRule type="cellIs" dxfId="0" priority="1" operator="notEqual">
      <formula>"Sin cambios"</formula>
    </cfRule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7"/>
  <dimension ref="A1:J45"/>
  <sheetViews>
    <sheetView workbookViewId="0">
      <selection activeCell="N7" sqref="N7"/>
    </sheetView>
  </sheetViews>
  <sheetFormatPr baseColWidth="10" defaultRowHeight="15" x14ac:dyDescent="0.25"/>
  <cols>
    <col min="1" max="1" width="3.28515625" style="157" bestFit="1" customWidth="1"/>
    <col min="2" max="2" width="11.42578125" style="157" customWidth="1"/>
    <col min="3" max="3" width="21.42578125" style="157" customWidth="1"/>
    <col min="5" max="5" width="13.140625" style="157" bestFit="1" customWidth="1"/>
    <col min="6" max="6" width="18" style="157" bestFit="1" customWidth="1"/>
    <col min="7" max="7" width="14.5703125" style="157" bestFit="1" customWidth="1"/>
    <col min="8" max="8" width="19.42578125" style="157" bestFit="1" customWidth="1"/>
    <col min="9" max="9" width="14.5703125" style="157" bestFit="1" customWidth="1"/>
    <col min="10" max="10" width="19.42578125" style="157" bestFit="1" customWidth="1"/>
  </cols>
  <sheetData>
    <row r="1" spans="1:10" ht="15.75" customHeight="1" thickBot="1" x14ac:dyDescent="0.3"/>
    <row r="2" spans="1:10" ht="29.25" customHeight="1" thickBot="1" x14ac:dyDescent="0.3">
      <c r="C2" s="41" t="s">
        <v>124</v>
      </c>
      <c r="D2" s="42" t="s">
        <v>196</v>
      </c>
      <c r="E2" s="42" t="s">
        <v>197</v>
      </c>
      <c r="F2" s="42" t="s">
        <v>198</v>
      </c>
      <c r="G2" s="43" t="s">
        <v>199</v>
      </c>
      <c r="H2" s="43" t="s">
        <v>200</v>
      </c>
      <c r="I2" s="43" t="s">
        <v>201</v>
      </c>
      <c r="J2" s="44" t="s">
        <v>202</v>
      </c>
    </row>
    <row r="3" spans="1:10" x14ac:dyDescent="0.25">
      <c r="A3" t="s">
        <v>203</v>
      </c>
      <c r="C3" s="46" t="s">
        <v>28</v>
      </c>
      <c r="D3" s="47" t="s">
        <v>203</v>
      </c>
      <c r="E3" s="56">
        <v>6</v>
      </c>
      <c r="F3" s="58" t="s">
        <v>204</v>
      </c>
      <c r="G3" s="47"/>
      <c r="H3" s="47"/>
      <c r="I3" s="47"/>
      <c r="J3" s="49"/>
    </row>
    <row r="4" spans="1:10" x14ac:dyDescent="0.25">
      <c r="A4" t="s">
        <v>205</v>
      </c>
      <c r="C4" s="33" t="s">
        <v>28</v>
      </c>
      <c r="D4" s="14" t="s">
        <v>205</v>
      </c>
      <c r="E4" s="60"/>
      <c r="F4" s="61"/>
      <c r="G4" s="1"/>
      <c r="H4" s="1"/>
      <c r="I4" s="1"/>
      <c r="J4" s="35"/>
    </row>
    <row r="5" spans="1:10" x14ac:dyDescent="0.25">
      <c r="A5" t="s">
        <v>206</v>
      </c>
      <c r="C5" s="33" t="s">
        <v>28</v>
      </c>
      <c r="D5" s="14" t="s">
        <v>206</v>
      </c>
      <c r="E5" s="60"/>
      <c r="F5" s="61"/>
      <c r="G5" s="1"/>
      <c r="H5" s="1"/>
      <c r="I5" s="1"/>
      <c r="J5" s="35"/>
    </row>
    <row r="6" spans="1:10" ht="15.75" customHeight="1" thickBot="1" x14ac:dyDescent="0.3">
      <c r="A6" t="s">
        <v>207</v>
      </c>
      <c r="C6" s="38" t="s">
        <v>28</v>
      </c>
      <c r="D6" s="39" t="s">
        <v>207</v>
      </c>
      <c r="E6" s="57"/>
      <c r="F6" s="59"/>
      <c r="G6" s="50"/>
      <c r="H6" s="50"/>
      <c r="I6" s="50"/>
      <c r="J6" s="51"/>
    </row>
    <row r="7" spans="1:10" x14ac:dyDescent="0.25">
      <c r="C7" s="46" t="s">
        <v>30</v>
      </c>
      <c r="D7" s="47" t="s">
        <v>203</v>
      </c>
      <c r="E7" s="47">
        <v>5</v>
      </c>
      <c r="F7" s="48" t="s">
        <v>204</v>
      </c>
      <c r="G7" s="47"/>
      <c r="H7" s="47"/>
      <c r="I7" s="47"/>
      <c r="J7" s="49"/>
    </row>
    <row r="8" spans="1:10" x14ac:dyDescent="0.25">
      <c r="C8" s="33" t="s">
        <v>30</v>
      </c>
      <c r="D8" s="14" t="s">
        <v>205</v>
      </c>
      <c r="E8" s="14"/>
      <c r="F8" s="14"/>
      <c r="G8" s="14"/>
      <c r="H8" s="14"/>
      <c r="I8" s="14"/>
      <c r="J8" s="34"/>
    </row>
    <row r="9" spans="1:10" x14ac:dyDescent="0.25">
      <c r="C9" s="33" t="s">
        <v>30</v>
      </c>
      <c r="D9" s="14" t="s">
        <v>206</v>
      </c>
      <c r="E9" s="14"/>
      <c r="F9" s="14"/>
      <c r="G9" s="14"/>
      <c r="H9" s="14"/>
      <c r="I9" s="14"/>
      <c r="J9" s="34"/>
    </row>
    <row r="10" spans="1:10" ht="15.75" customHeight="1" thickBot="1" x14ac:dyDescent="0.3">
      <c r="C10" s="38" t="s">
        <v>30</v>
      </c>
      <c r="D10" s="39" t="s">
        <v>207</v>
      </c>
      <c r="E10" s="39"/>
      <c r="F10" s="39"/>
      <c r="G10" s="39"/>
      <c r="H10" s="39"/>
      <c r="I10" s="39"/>
      <c r="J10" s="40"/>
    </row>
    <row r="11" spans="1:10" x14ac:dyDescent="0.25">
      <c r="C11" s="46" t="s">
        <v>26</v>
      </c>
      <c r="D11" s="47" t="s">
        <v>203</v>
      </c>
      <c r="E11" s="47">
        <v>3</v>
      </c>
      <c r="F11" s="47"/>
      <c r="G11" s="47"/>
      <c r="H11" s="47"/>
      <c r="I11" s="47"/>
      <c r="J11" s="49"/>
    </row>
    <row r="12" spans="1:10" x14ac:dyDescent="0.25">
      <c r="C12" s="33" t="s">
        <v>26</v>
      </c>
      <c r="D12" s="14" t="s">
        <v>205</v>
      </c>
      <c r="E12" s="14">
        <v>3</v>
      </c>
      <c r="F12" s="14">
        <v>6</v>
      </c>
      <c r="G12" s="14"/>
      <c r="H12" s="14"/>
      <c r="I12" s="14"/>
      <c r="J12" s="34"/>
    </row>
    <row r="13" spans="1:10" x14ac:dyDescent="0.25">
      <c r="C13" s="33" t="s">
        <v>26</v>
      </c>
      <c r="D13" s="14" t="s">
        <v>206</v>
      </c>
      <c r="E13" s="14"/>
      <c r="F13" s="14"/>
      <c r="G13" s="14"/>
      <c r="H13" s="14"/>
      <c r="I13" s="14"/>
      <c r="J13" s="34"/>
    </row>
    <row r="14" spans="1:10" ht="15.75" customHeight="1" thickBot="1" x14ac:dyDescent="0.3">
      <c r="C14" s="38" t="s">
        <v>26</v>
      </c>
      <c r="D14" s="39" t="s">
        <v>207</v>
      </c>
      <c r="E14" s="39"/>
      <c r="F14" s="39"/>
      <c r="G14" s="39"/>
      <c r="H14" s="39"/>
      <c r="I14" s="39"/>
      <c r="J14" s="40"/>
    </row>
    <row r="15" spans="1:10" x14ac:dyDescent="0.25">
      <c r="C15" s="46" t="s">
        <v>33</v>
      </c>
      <c r="D15" s="47" t="s">
        <v>203</v>
      </c>
      <c r="E15" s="47">
        <v>3</v>
      </c>
      <c r="F15" s="47">
        <v>6</v>
      </c>
      <c r="G15" s="47"/>
      <c r="H15" s="47"/>
      <c r="I15" s="47"/>
      <c r="J15" s="49"/>
    </row>
    <row r="16" spans="1:10" x14ac:dyDescent="0.25">
      <c r="C16" s="33" t="s">
        <v>33</v>
      </c>
      <c r="D16" s="14" t="s">
        <v>205</v>
      </c>
      <c r="E16" s="14"/>
      <c r="F16" s="14"/>
      <c r="G16" s="14"/>
      <c r="H16" s="14"/>
      <c r="I16" s="14"/>
      <c r="J16" s="34"/>
    </row>
    <row r="17" spans="3:10" x14ac:dyDescent="0.25">
      <c r="C17" s="33" t="s">
        <v>33</v>
      </c>
      <c r="D17" s="14" t="s">
        <v>206</v>
      </c>
      <c r="E17" s="14"/>
      <c r="F17" s="14"/>
      <c r="G17" s="14"/>
      <c r="H17" s="14"/>
      <c r="I17" s="14"/>
      <c r="J17" s="34"/>
    </row>
    <row r="18" spans="3:10" ht="15.75" customHeight="1" thickBot="1" x14ac:dyDescent="0.3">
      <c r="C18" s="38" t="s">
        <v>33</v>
      </c>
      <c r="D18" s="39" t="s">
        <v>207</v>
      </c>
      <c r="E18" s="39"/>
      <c r="F18" s="39"/>
      <c r="G18" s="39"/>
      <c r="H18" s="39"/>
      <c r="I18" s="39"/>
      <c r="J18" s="40"/>
    </row>
    <row r="19" spans="3:10" x14ac:dyDescent="0.25">
      <c r="C19" s="52" t="s">
        <v>42</v>
      </c>
      <c r="D19" s="53" t="s">
        <v>203</v>
      </c>
      <c r="E19" s="47"/>
      <c r="F19" s="47"/>
      <c r="G19" s="47"/>
      <c r="H19" s="47"/>
      <c r="I19" s="47"/>
      <c r="J19" s="49"/>
    </row>
    <row r="20" spans="3:10" x14ac:dyDescent="0.25">
      <c r="C20" s="36" t="s">
        <v>47</v>
      </c>
      <c r="D20" s="31" t="s">
        <v>205</v>
      </c>
      <c r="E20" s="14"/>
      <c r="F20" s="14"/>
      <c r="G20" s="14"/>
      <c r="H20" s="14"/>
      <c r="I20" s="14"/>
      <c r="J20" s="34"/>
    </row>
    <row r="21" spans="3:10" x14ac:dyDescent="0.25">
      <c r="C21" s="36" t="s">
        <v>66</v>
      </c>
      <c r="D21" s="31"/>
      <c r="E21" s="14"/>
      <c r="F21" s="14"/>
      <c r="G21" s="14"/>
      <c r="H21" s="14"/>
      <c r="I21" s="14"/>
      <c r="J21" s="34"/>
    </row>
    <row r="22" spans="3:10" ht="15.75" customHeight="1" thickBot="1" x14ac:dyDescent="0.3">
      <c r="C22" s="54" t="s">
        <v>68</v>
      </c>
      <c r="D22" s="55"/>
      <c r="E22" s="39"/>
      <c r="F22" s="39"/>
      <c r="G22" s="39"/>
      <c r="H22" s="39"/>
      <c r="I22" s="39"/>
      <c r="J22" s="40"/>
    </row>
    <row r="23" spans="3:10" x14ac:dyDescent="0.25">
      <c r="C23" s="46" t="s">
        <v>36</v>
      </c>
      <c r="D23" s="47" t="s">
        <v>203</v>
      </c>
      <c r="E23" s="47"/>
      <c r="F23" s="47"/>
      <c r="G23" s="47"/>
      <c r="H23" s="47"/>
      <c r="I23" s="47"/>
      <c r="J23" s="49"/>
    </row>
    <row r="24" spans="3:10" ht="15.75" customHeight="1" thickBot="1" x14ac:dyDescent="0.3">
      <c r="C24" s="38" t="s">
        <v>36</v>
      </c>
      <c r="D24" s="39" t="s">
        <v>205</v>
      </c>
      <c r="E24" s="39"/>
      <c r="F24" s="39"/>
      <c r="G24" s="39"/>
      <c r="H24" s="39"/>
      <c r="I24" s="39"/>
      <c r="J24" s="40"/>
    </row>
    <row r="25" spans="3:10" x14ac:dyDescent="0.25">
      <c r="C25" s="46" t="s">
        <v>29</v>
      </c>
      <c r="D25" s="47" t="s">
        <v>203</v>
      </c>
      <c r="E25" s="47"/>
      <c r="F25" s="47"/>
      <c r="G25" s="47"/>
      <c r="H25" s="47"/>
      <c r="I25" s="47"/>
      <c r="J25" s="49"/>
    </row>
    <row r="26" spans="3:10" x14ac:dyDescent="0.25">
      <c r="C26" s="33" t="s">
        <v>29</v>
      </c>
      <c r="D26" s="14" t="s">
        <v>205</v>
      </c>
      <c r="E26" s="14"/>
      <c r="F26" s="14"/>
      <c r="G26" s="14"/>
      <c r="H26" s="14"/>
      <c r="I26" s="14"/>
      <c r="J26" s="34"/>
    </row>
    <row r="27" spans="3:10" x14ac:dyDescent="0.25">
      <c r="C27" s="33" t="s">
        <v>29</v>
      </c>
      <c r="D27" s="14" t="s">
        <v>206</v>
      </c>
      <c r="E27" s="14"/>
      <c r="F27" s="14"/>
      <c r="G27" s="14"/>
      <c r="H27" s="14"/>
      <c r="I27" s="14"/>
      <c r="J27" s="34"/>
    </row>
    <row r="28" spans="3:10" ht="15.75" customHeight="1" thickBot="1" x14ac:dyDescent="0.3">
      <c r="C28" s="38" t="s">
        <v>29</v>
      </c>
      <c r="D28" s="39" t="s">
        <v>207</v>
      </c>
      <c r="E28" s="39"/>
      <c r="F28" s="39"/>
      <c r="G28" s="39"/>
      <c r="H28" s="39"/>
      <c r="I28" s="39"/>
      <c r="J28" s="40"/>
    </row>
    <row r="29" spans="3:10" x14ac:dyDescent="0.25">
      <c r="C29" s="46" t="s">
        <v>31</v>
      </c>
      <c r="D29" s="47" t="s">
        <v>203</v>
      </c>
      <c r="E29" s="47"/>
      <c r="F29" s="47"/>
      <c r="G29" s="47"/>
      <c r="H29" s="47"/>
      <c r="I29" s="47"/>
      <c r="J29" s="49"/>
    </row>
    <row r="30" spans="3:10" x14ac:dyDescent="0.25">
      <c r="C30" s="33" t="s">
        <v>31</v>
      </c>
      <c r="D30" s="14" t="s">
        <v>205</v>
      </c>
      <c r="E30" s="14"/>
      <c r="F30" s="14"/>
      <c r="G30" s="14"/>
      <c r="H30" s="14"/>
      <c r="I30" s="14"/>
      <c r="J30" s="34"/>
    </row>
    <row r="31" spans="3:10" x14ac:dyDescent="0.25">
      <c r="C31" s="33" t="s">
        <v>31</v>
      </c>
      <c r="D31" s="14" t="s">
        <v>206</v>
      </c>
      <c r="E31" s="14"/>
      <c r="F31" s="14"/>
      <c r="G31" s="14"/>
      <c r="H31" s="14"/>
      <c r="I31" s="14"/>
      <c r="J31" s="34"/>
    </row>
    <row r="32" spans="3:10" ht="15.75" customHeight="1" thickBot="1" x14ac:dyDescent="0.3">
      <c r="C32" s="38" t="s">
        <v>31</v>
      </c>
      <c r="D32" s="39" t="s">
        <v>207</v>
      </c>
      <c r="E32" s="39"/>
      <c r="F32" s="39"/>
      <c r="G32" s="39"/>
      <c r="H32" s="39"/>
      <c r="I32" s="39"/>
      <c r="J32" s="40"/>
    </row>
    <row r="33" spans="3:10" x14ac:dyDescent="0.25">
      <c r="C33" s="46" t="s">
        <v>35</v>
      </c>
      <c r="D33" s="47" t="s">
        <v>203</v>
      </c>
      <c r="E33" s="47"/>
      <c r="F33" s="47"/>
      <c r="G33" s="47"/>
      <c r="H33" s="47"/>
      <c r="I33" s="47"/>
      <c r="J33" s="49"/>
    </row>
    <row r="34" spans="3:10" ht="15.75" customHeight="1" thickBot="1" x14ac:dyDescent="0.3">
      <c r="C34" s="38" t="s">
        <v>35</v>
      </c>
      <c r="D34" s="39" t="s">
        <v>205</v>
      </c>
      <c r="E34" s="39"/>
      <c r="F34" s="39"/>
      <c r="G34" s="39"/>
      <c r="H34" s="39"/>
      <c r="I34" s="39"/>
      <c r="J34" s="40"/>
    </row>
    <row r="35" spans="3:10" x14ac:dyDescent="0.25">
      <c r="C35" s="46" t="s">
        <v>34</v>
      </c>
      <c r="D35" s="47" t="s">
        <v>203</v>
      </c>
      <c r="E35" s="47"/>
      <c r="F35" s="47"/>
      <c r="G35" s="47"/>
      <c r="H35" s="47"/>
      <c r="I35" s="47"/>
      <c r="J35" s="49"/>
    </row>
    <row r="36" spans="3:10" x14ac:dyDescent="0.25">
      <c r="C36" s="33" t="s">
        <v>34</v>
      </c>
      <c r="D36" s="14" t="s">
        <v>205</v>
      </c>
      <c r="E36" s="14"/>
      <c r="F36" s="14"/>
      <c r="G36" s="14"/>
      <c r="H36" s="14"/>
      <c r="I36" s="14"/>
      <c r="J36" s="34"/>
    </row>
    <row r="37" spans="3:10" x14ac:dyDescent="0.25">
      <c r="C37" s="33" t="s">
        <v>34</v>
      </c>
      <c r="D37" s="14" t="s">
        <v>206</v>
      </c>
      <c r="E37" s="14"/>
      <c r="F37" s="14"/>
      <c r="G37" s="14"/>
      <c r="H37" s="14"/>
      <c r="I37" s="14"/>
      <c r="J37" s="34"/>
    </row>
    <row r="38" spans="3:10" ht="15.75" customHeight="1" thickBot="1" x14ac:dyDescent="0.3">
      <c r="C38" s="38" t="s">
        <v>34</v>
      </c>
      <c r="D38" s="39" t="s">
        <v>207</v>
      </c>
      <c r="E38" s="39"/>
      <c r="F38" s="39"/>
      <c r="G38" s="39"/>
      <c r="H38" s="39"/>
      <c r="I38" s="39"/>
      <c r="J38" s="40"/>
    </row>
    <row r="39" spans="3:10" x14ac:dyDescent="0.25">
      <c r="C39" s="37"/>
      <c r="D39" s="32"/>
      <c r="E39" s="32"/>
      <c r="F39" s="32"/>
      <c r="G39" s="32"/>
      <c r="H39" s="32"/>
      <c r="I39" s="32"/>
      <c r="J39" s="45"/>
    </row>
    <row r="40" spans="3:10" x14ac:dyDescent="0.25">
      <c r="C40" s="33"/>
      <c r="D40" s="14"/>
      <c r="E40" s="14"/>
      <c r="F40" s="14"/>
      <c r="G40" s="14"/>
      <c r="H40" s="14"/>
      <c r="I40" s="14"/>
      <c r="J40" s="34"/>
    </row>
    <row r="41" spans="3:10" x14ac:dyDescent="0.25">
      <c r="C41" s="33"/>
      <c r="D41" s="14"/>
      <c r="E41" s="14"/>
      <c r="F41" s="14"/>
      <c r="G41" s="14"/>
      <c r="H41" s="14"/>
      <c r="I41" s="14"/>
      <c r="J41" s="34"/>
    </row>
    <row r="42" spans="3:10" x14ac:dyDescent="0.25">
      <c r="C42" s="33"/>
      <c r="D42" s="14"/>
      <c r="E42" s="14"/>
      <c r="F42" s="14"/>
      <c r="G42" s="14"/>
      <c r="H42" s="14"/>
      <c r="I42" s="14"/>
      <c r="J42" s="34"/>
    </row>
    <row r="43" spans="3:10" x14ac:dyDescent="0.25">
      <c r="C43" s="33"/>
      <c r="D43" s="14"/>
      <c r="E43" s="14"/>
      <c r="F43" s="14"/>
      <c r="G43" s="14"/>
      <c r="H43" s="14"/>
      <c r="I43" s="14"/>
      <c r="J43" s="34"/>
    </row>
    <row r="44" spans="3:10" x14ac:dyDescent="0.25">
      <c r="C44" s="33"/>
      <c r="D44" s="14"/>
      <c r="E44" s="14"/>
      <c r="F44" s="14"/>
      <c r="G44" s="14"/>
      <c r="H44" s="14"/>
      <c r="I44" s="14"/>
      <c r="J44" s="34"/>
    </row>
    <row r="45" spans="3:10" ht="15.75" customHeight="1" thickBot="1" x14ac:dyDescent="0.3">
      <c r="C45" s="38"/>
      <c r="D45" s="39"/>
      <c r="E45" s="39"/>
      <c r="F45" s="39"/>
      <c r="G45" s="39"/>
      <c r="H45" s="39"/>
      <c r="I45" s="39"/>
      <c r="J45" s="40"/>
    </row>
  </sheetData>
  <dataValidations count="2">
    <dataValidation type="list" showInputMessage="1" showErrorMessage="1" sqref="D3:D45" xr:uid="{00000000-0002-0000-0300-000000000000}">
      <formula1>$A$3:$A$6</formula1>
    </dataValidation>
    <dataValidation type="list" showInputMessage="1" showErrorMessage="1" sqref="C3:C45" xr:uid="{00000000-0002-0000-0300-000001000000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Análisis</vt:lpstr>
      <vt:lpstr>Resumen</vt:lpstr>
      <vt:lpstr>4 bandas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Orbis Data</cp:lastModifiedBy>
  <dcterms:created xsi:type="dcterms:W3CDTF">2006-09-16T00:00:00Z</dcterms:created>
  <dcterms:modified xsi:type="dcterms:W3CDTF">2018-11-14T15:26:49Z</dcterms:modified>
</cp:coreProperties>
</file>