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bkrause\Documents\CodeMe\Mysql\"/>
    </mc:Choice>
  </mc:AlternateContent>
  <xr:revisionPtr revIDLastSave="0" documentId="13_ncr:1_{416B4C82-C09D-4BD0-AD37-C70D76B2D9D9}" xr6:coauthVersionLast="47" xr6:coauthVersionMax="47" xr10:uidLastSave="{00000000-0000-0000-0000-000000000000}"/>
  <bookViews>
    <workbookView xWindow="28680" yWindow="-120" windowWidth="29040" windowHeight="15840" activeTab="2" xr2:uid="{EB88ED60-0DE4-4C62-ACAE-70375AA20070}"/>
  </bookViews>
  <sheets>
    <sheet name="Key Terms" sheetId="1" r:id="rId1"/>
    <sheet name="Regression" sheetId="4" r:id="rId2"/>
    <sheet name="DataGuy" sheetId="5" r:id="rId3"/>
    <sheet name="Jobs" sheetId="3" r:id="rId4"/>
    <sheet name="Calculations" sheetId="2"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29" i="2" l="1"/>
  <c r="I28" i="2"/>
  <c r="C41" i="2"/>
  <c r="C27" i="2"/>
  <c r="V34" i="1"/>
  <c r="P13" i="2"/>
  <c r="M12" i="2"/>
  <c r="L8" i="2"/>
  <c r="L9" i="2" s="1"/>
  <c r="L10" i="2" s="1"/>
  <c r="D11" i="2"/>
  <c r="F11" i="2"/>
  <c r="E11" i="2"/>
  <c r="D12" i="2"/>
  <c r="G12" i="2"/>
  <c r="G13" i="2"/>
  <c r="G14" i="2"/>
  <c r="G15" i="2"/>
  <c r="G11" i="2"/>
  <c r="G16" i="2" s="1"/>
  <c r="C12" i="2"/>
  <c r="C13" i="2"/>
  <c r="C14" i="2"/>
  <c r="C15" i="2"/>
  <c r="C11" i="2"/>
  <c r="C16" i="2" s="1"/>
  <c r="B13" i="2"/>
  <c r="D13" i="2" s="1"/>
  <c r="B14" i="2"/>
  <c r="B15" i="2" s="1"/>
  <c r="E15" i="2" s="1"/>
  <c r="B12" i="2"/>
  <c r="E12" i="2" s="1"/>
  <c r="F9" i="1"/>
  <c r="F6" i="1"/>
  <c r="F12" i="2" l="1"/>
  <c r="D15" i="2"/>
  <c r="D14" i="2"/>
  <c r="D16" i="2" s="1"/>
  <c r="F15" i="2"/>
  <c r="F13" i="2"/>
  <c r="F16" i="2" s="1"/>
  <c r="E13" i="2"/>
  <c r="E16" i="2" s="1"/>
  <c r="E14" i="2"/>
  <c r="F14" i="2"/>
</calcChain>
</file>

<file path=xl/sharedStrings.xml><?xml version="1.0" encoding="utf-8"?>
<sst xmlns="http://schemas.openxmlformats.org/spreadsheetml/2006/main" count="314" uniqueCount="286">
  <si>
    <t>This is to put together working financial formulas</t>
  </si>
  <si>
    <t>net income</t>
  </si>
  <si>
    <t>Net Revenue</t>
  </si>
  <si>
    <t>Total Cost</t>
  </si>
  <si>
    <t>Net Income</t>
  </si>
  <si>
    <t>Burn Rate</t>
  </si>
  <si>
    <t>Net Income (Profit or Loss) = Total Revenues – Total Costs </t>
  </si>
  <si>
    <t>Burn Rate = (Total costs / Total Revenues)%</t>
  </si>
  <si>
    <t>balance sheet</t>
  </si>
  <si>
    <t>shows what the company owns and owes</t>
  </si>
  <si>
    <t>is a snapshot for the business</t>
  </si>
  <si>
    <t>3 main components:</t>
  </si>
  <si>
    <t>Total Assets</t>
  </si>
  <si>
    <t>Liabilities</t>
  </si>
  <si>
    <t>Shareholders Equity</t>
  </si>
  <si>
    <t>current and fixed assets</t>
  </si>
  <si>
    <t>what is owed</t>
  </si>
  <si>
    <t>true value of company</t>
  </si>
  <si>
    <t>Income Statement</t>
  </si>
  <si>
    <t>summary of business expense and income</t>
  </si>
  <si>
    <t>Cash Flow Statement</t>
  </si>
  <si>
    <t>shows money in and out</t>
  </si>
  <si>
    <t>GAAP</t>
  </si>
  <si>
    <t xml:space="preserve">Global standard for </t>
  </si>
  <si>
    <t>liablilities + equity</t>
  </si>
  <si>
    <t>revenue - expenses</t>
  </si>
  <si>
    <t>Break Even</t>
  </si>
  <si>
    <t>(sales - fixed costs - variable costs = $0 profit)</t>
  </si>
  <si>
    <t>Cash Ratio</t>
  </si>
  <si>
    <t>cash / current liablities</t>
  </si>
  <si>
    <t>Profit Margin</t>
  </si>
  <si>
    <t>net income / sales</t>
  </si>
  <si>
    <t>total liablities / total equity</t>
  </si>
  <si>
    <t>Debt to equity</t>
  </si>
  <si>
    <t>Total liablities</t>
  </si>
  <si>
    <t>total cost to be paid: accounts payable, interest any debt</t>
  </si>
  <si>
    <t>Total equity</t>
  </si>
  <si>
    <t>how much money the owner has invested into company</t>
  </si>
  <si>
    <t>COGS</t>
  </si>
  <si>
    <t>start inv + cost of purchasing new inv - ending inv</t>
  </si>
  <si>
    <t>Retained Earnings</t>
  </si>
  <si>
    <t>start retained earnings + net income or net loss - cash dividends</t>
  </si>
  <si>
    <t>available net income after paying shareholders</t>
  </si>
  <si>
    <t>NPV</t>
  </si>
  <si>
    <t>Amortization</t>
  </si>
  <si>
    <t>technique to lower book value of a loan or asset over time</t>
  </si>
  <si>
    <t>Depreciation</t>
  </si>
  <si>
    <t>Allocate cost of asset over useful life/ how much value has been used</t>
  </si>
  <si>
    <t>Methods</t>
  </si>
  <si>
    <t>(purchase Price - approx salvage value) / estimated useful life</t>
  </si>
  <si>
    <t>Pros</t>
  </si>
  <si>
    <t>Easy to use and simple</t>
  </si>
  <si>
    <t>Cons</t>
  </si>
  <si>
    <t>entirely based on guesswork / does not include accelerated loss of asset value / or increased cost to maintain with time</t>
  </si>
  <si>
    <t>Straight Line</t>
  </si>
  <si>
    <t>Cost</t>
  </si>
  <si>
    <t>Salvage Value</t>
  </si>
  <si>
    <t>Useful Life</t>
  </si>
  <si>
    <t>Years</t>
  </si>
  <si>
    <t>Year</t>
  </si>
  <si>
    <t>Declining</t>
  </si>
  <si>
    <t>Doubl Decline</t>
  </si>
  <si>
    <t>Sum of Years</t>
  </si>
  <si>
    <t>Straight Line no Form</t>
  </si>
  <si>
    <t>Total</t>
  </si>
  <si>
    <t>Declining Balance</t>
  </si>
  <si>
    <t>(Net Book Value - Salvage Value)*(1/Useful Life) * Depreciation Rate</t>
  </si>
  <si>
    <t>accelerated deprec method to incur more towards beginning of life and less towards end</t>
  </si>
  <si>
    <t>same value for each time gap associated</t>
  </si>
  <si>
    <t>Current Ratio</t>
  </si>
  <si>
    <t>Current Assets / Current Liabilities</t>
  </si>
  <si>
    <t>alternet names</t>
  </si>
  <si>
    <t>Acid Test</t>
  </si>
  <si>
    <t>(current Assets - Inventory)/(Current Liability)</t>
  </si>
  <si>
    <t>Return on Investment</t>
  </si>
  <si>
    <t>((Investment Gain - Cost of Investment)/ Cost of Investment) *100 If not percentile</t>
  </si>
  <si>
    <t>(Net Income / Revenue)</t>
  </si>
  <si>
    <t>Net Present Value</t>
  </si>
  <si>
    <t>cashflow/(1 + required return or discount rate ) * number of time periods - initial investment</t>
  </si>
  <si>
    <t>i</t>
  </si>
  <si>
    <t>F / [ (1 + i)^n ]</t>
  </si>
  <si>
    <t>Discount Rate:</t>
  </si>
  <si>
    <t>Time Period</t>
  </si>
  <si>
    <t>Initial Investment</t>
  </si>
  <si>
    <t>Year 1</t>
  </si>
  <si>
    <t>Year 2</t>
  </si>
  <si>
    <t>Year 3</t>
  </si>
  <si>
    <t>Year 4</t>
  </si>
  <si>
    <t>Year 5</t>
  </si>
  <si>
    <t>Discount Rate</t>
  </si>
  <si>
    <t>Month 1</t>
  </si>
  <si>
    <t>Month 2</t>
  </si>
  <si>
    <t>Month 3</t>
  </si>
  <si>
    <t>Month 4</t>
  </si>
  <si>
    <t>Month 5</t>
  </si>
  <si>
    <t>Month 6</t>
  </si>
  <si>
    <t>Month 7</t>
  </si>
  <si>
    <t>Month 8</t>
  </si>
  <si>
    <t>Month 9</t>
  </si>
  <si>
    <t>Month 10</t>
  </si>
  <si>
    <t>Month 11</t>
  </si>
  <si>
    <t>Month 12</t>
  </si>
  <si>
    <t>Month 13</t>
  </si>
  <si>
    <t>Month 14</t>
  </si>
  <si>
    <t>Month 15</t>
  </si>
  <si>
    <t>Month 16</t>
  </si>
  <si>
    <t>Month 17</t>
  </si>
  <si>
    <t>Month 18</t>
  </si>
  <si>
    <t>Month 19</t>
  </si>
  <si>
    <t>Month 20</t>
  </si>
  <si>
    <t>Month 21</t>
  </si>
  <si>
    <t>Month 22</t>
  </si>
  <si>
    <t>Month 23</t>
  </si>
  <si>
    <t>Month 24</t>
  </si>
  <si>
    <t>Month 25</t>
  </si>
  <si>
    <t>Month 26</t>
  </si>
  <si>
    <t>Month 27</t>
  </si>
  <si>
    <t>Month 28</t>
  </si>
  <si>
    <t>Month 29</t>
  </si>
  <si>
    <t>Month 30</t>
  </si>
  <si>
    <t>Month 31</t>
  </si>
  <si>
    <t>Month 32</t>
  </si>
  <si>
    <t>Month 33</t>
  </si>
  <si>
    <t>Month 34</t>
  </si>
  <si>
    <t>Month 35</t>
  </si>
  <si>
    <t>Month 36</t>
  </si>
  <si>
    <t>Month 37</t>
  </si>
  <si>
    <t>Month 38</t>
  </si>
  <si>
    <t>Month 39</t>
  </si>
  <si>
    <t>Month 40</t>
  </si>
  <si>
    <t>Month 41</t>
  </si>
  <si>
    <t>Month 42</t>
  </si>
  <si>
    <t>Month 43</t>
  </si>
  <si>
    <t>Month 44</t>
  </si>
  <si>
    <t>Month 45</t>
  </si>
  <si>
    <t>Month 46</t>
  </si>
  <si>
    <t>Month 47</t>
  </si>
  <si>
    <t>Month 48</t>
  </si>
  <si>
    <t>Month 49</t>
  </si>
  <si>
    <t>Month 50</t>
  </si>
  <si>
    <t>Month 51</t>
  </si>
  <si>
    <t>Month 52</t>
  </si>
  <si>
    <t>Month 53</t>
  </si>
  <si>
    <t>Month 54</t>
  </si>
  <si>
    <t>Month 55</t>
  </si>
  <si>
    <t>Month 56</t>
  </si>
  <si>
    <t>Month 57</t>
  </si>
  <si>
    <t>Month 58</t>
  </si>
  <si>
    <t>Month 59</t>
  </si>
  <si>
    <t>Month 60</t>
  </si>
  <si>
    <t>Time Value Of Money</t>
  </si>
  <si>
    <t>present value(1 + interest rate / number of periods) number of periods * number of years</t>
  </si>
  <si>
    <t>amount</t>
  </si>
  <si>
    <t>interest</t>
  </si>
  <si>
    <t>year</t>
  </si>
  <si>
    <t>calculating future value of currrent savings</t>
  </si>
  <si>
    <t>rate</t>
  </si>
  <si>
    <t>nper</t>
  </si>
  <si>
    <t>pmt</t>
  </si>
  <si>
    <t>pv</t>
  </si>
  <si>
    <t>fv</t>
  </si>
  <si>
    <t>years</t>
  </si>
  <si>
    <t>installments</t>
  </si>
  <si>
    <t>present value</t>
  </si>
  <si>
    <t>interest rate</t>
  </si>
  <si>
    <t>year 1</t>
  </si>
  <si>
    <t>year 2</t>
  </si>
  <si>
    <t>year 3</t>
  </si>
  <si>
    <t>year 4</t>
  </si>
  <si>
    <t>year 5</t>
  </si>
  <si>
    <t>year 6</t>
  </si>
  <si>
    <t>year 7</t>
  </si>
  <si>
    <t>year 8</t>
  </si>
  <si>
    <t>Annual interest rate</t>
  </si>
  <si>
    <t>Time Value of Money</t>
  </si>
  <si>
    <t>PV</t>
  </si>
  <si>
    <t>n</t>
  </si>
  <si>
    <t>T</t>
  </si>
  <si>
    <t>future v form</t>
  </si>
  <si>
    <t>tenure</t>
  </si>
  <si>
    <t>resi</t>
  </si>
  <si>
    <t>senior cit</t>
  </si>
  <si>
    <t>non res</t>
  </si>
  <si>
    <t>3 months</t>
  </si>
  <si>
    <t>6 months</t>
  </si>
  <si>
    <t>9 months</t>
  </si>
  <si>
    <t>12 moths</t>
  </si>
  <si>
    <t>15 months</t>
  </si>
  <si>
    <t>18 months</t>
  </si>
  <si>
    <t>21 months</t>
  </si>
  <si>
    <t>24 monhths</t>
  </si>
  <si>
    <t>AKA Discounted present Value</t>
  </si>
  <si>
    <t>ROI</t>
  </si>
  <si>
    <t>Rate of Return</t>
  </si>
  <si>
    <t>Required Rate of Return</t>
  </si>
  <si>
    <t>DDM: Dividend discount Model</t>
  </si>
  <si>
    <t>CAPM: Capital asset pricing model</t>
  </si>
  <si>
    <t>(expected divident payment / share price) + forecasted dividend growth rate</t>
  </si>
  <si>
    <t>risk free rate of return + bea X (market rate of return - risk free rate of return)</t>
  </si>
  <si>
    <t>https://www.linkedin.com/jobs/view/3214133069/?refId=eAk72mCQDBb7xr95TRrxNQ%3D%3D&amp;trackingId=gpgr9XuOS2%2F%2Fe9yhwRMwig%3D%3D</t>
  </si>
  <si>
    <t>Job Link</t>
  </si>
  <si>
    <t>Data Analyst</t>
  </si>
  <si>
    <t>https://www.linkedin.com/jobs/view/3358571715/?refId=eAk72mCQDBb7xr95TRrxNQ%3D%3D&amp;trackingId=HGsosIjDupLUWsveuhQ%2F8Q%3D%3D</t>
  </si>
  <si>
    <t>Senior Financial Analyst</t>
  </si>
  <si>
    <t>Linear Regression</t>
  </si>
  <si>
    <t>model relationship between 2 variables</t>
  </si>
  <si>
    <t>http://www.stat.yale.edu/Courses/1997-98/101/linreg.htm</t>
  </si>
  <si>
    <t>var1:</t>
  </si>
  <si>
    <t>explanatory variable</t>
  </si>
  <si>
    <t>var2:</t>
  </si>
  <si>
    <t>dependent variable</t>
  </si>
  <si>
    <t>establish if there is a relationship between variables - Need to have significant association between the 2</t>
  </si>
  <si>
    <t>1 common method to view is through a scatter plot</t>
  </si>
  <si>
    <t>eyeball method to view for correlation</t>
  </si>
  <si>
    <t>this is a value between -1 and 1</t>
  </si>
  <si>
    <t>the closer to a 1 indicates a stronger correlation</t>
  </si>
  <si>
    <t>the closer to 0 indicates no association</t>
  </si>
  <si>
    <t>the closer to a -1 indicates a stronger inverse correlation</t>
  </si>
  <si>
    <t>the square of the correlation coefficient is useful in linear regression doe to this value representing the fraction of the variation in one variable that may be explained by the other variable</t>
  </si>
  <si>
    <t>for example if there is a correlation of .8 between 2 variables a regression model will be able to account for 64% of the variability of data</t>
  </si>
  <si>
    <t>thid directly relates to the regression line Y =a +bX for any 2 variable where b = r Sy/Sx</t>
  </si>
  <si>
    <t>a numerical measure would be the correlation coefficient</t>
  </si>
  <si>
    <t>Data Analyst Job Function:</t>
  </si>
  <si>
    <t>competitive compensation analysis</t>
  </si>
  <si>
    <t>retrospective</t>
  </si>
  <si>
    <t>current</t>
  </si>
  <si>
    <t>prospective</t>
  </si>
  <si>
    <t>competitive performance analysis</t>
  </si>
  <si>
    <t>pay for performance assessments</t>
  </si>
  <si>
    <t>equity dilution</t>
  </si>
  <si>
    <t>overhang</t>
  </si>
  <si>
    <t>specific types of analysis:</t>
  </si>
  <si>
    <t xml:space="preserve"> </t>
  </si>
  <si>
    <t>most common method for fitting a regression line is method of least squares</t>
  </si>
  <si>
    <t>best fitting line for the observed data by minimizing the sum of the squares of the vertical deviations from each data point to the lines</t>
  </si>
  <si>
    <t>To view data use a scatter plot to view outliers and influential observations</t>
  </si>
  <si>
    <t>after regression has been computed a point which lies far from the line is known as an outlier</t>
  </si>
  <si>
    <t>impact of outliers should be investigated</t>
  </si>
  <si>
    <t>once model has been fit review residuals residual plot can amplify outliers</t>
  </si>
  <si>
    <t>a lurking variable exists when the relationship between 2 variables is significantly affected by the presence of a third variable which has not been included in the modeling effort</t>
  </si>
  <si>
    <t>whenever a linear regression model is fit to a group of data the range should be carefully observed. Attempting to predict values outside of the range is often incorrect.</t>
  </si>
  <si>
    <t>https://online.stat.psu.edu/stat501/lesson/1</t>
  </si>
  <si>
    <t>simple regression</t>
  </si>
  <si>
    <t>x</t>
  </si>
  <si>
    <t>predictor</t>
  </si>
  <si>
    <t>explanatory</t>
  </si>
  <si>
    <t>independent variable</t>
  </si>
  <si>
    <t>y</t>
  </si>
  <si>
    <t>response</t>
  </si>
  <si>
    <t>outcome</t>
  </si>
  <si>
    <t>common names</t>
  </si>
  <si>
    <t>least squares regression line</t>
  </si>
  <si>
    <t>least squares line</t>
  </si>
  <si>
    <t>estimated regression equation</t>
  </si>
  <si>
    <t>Multivariate Regression</t>
  </si>
  <si>
    <t>https://stats.oarc.ucla.edu/stata/dae/multivariate-regression-analysis/</t>
  </si>
  <si>
    <t>Data Acquisistion</t>
  </si>
  <si>
    <t>Statistical Analysis</t>
  </si>
  <si>
    <t>Data Review</t>
  </si>
  <si>
    <t>Visualization</t>
  </si>
  <si>
    <t>Interpret varied data from multiple sources</t>
  </si>
  <si>
    <t>Marketing and research initiatives</t>
  </si>
  <si>
    <t>client support</t>
  </si>
  <si>
    <t>market strategy</t>
  </si>
  <si>
    <t>technical resource</t>
  </si>
  <si>
    <t>maintain databases</t>
  </si>
  <si>
    <t>pipelines</t>
  </si>
  <si>
    <t>data infrastructure</t>
  </si>
  <si>
    <t>Matterport</t>
  </si>
  <si>
    <t>spatial data</t>
  </si>
  <si>
    <t>Evaluation of existing data sources and development of action plan for delivering reliable data to drive insights for analysis at ATI</t>
  </si>
  <si>
    <t>Gathering data and conducting analyses in support of client deliverables, including, but not limited to, competitive compensation analyses (retrospective, current, and prospective analyses for corporate executives and board directors), competitive performance analyses, equity dilution and overhang analyses, and pay-for-performance assessments</t>
  </si>
  <si>
    <t>Developing tools, templates, and analytical models for ATI as needed to support consistency and quality to assist the review process</t>
  </si>
  <si>
    <t>Collaborating with subject matter experts to develop and publish intellectual capital and thought leadership pieces in support of ATI initiatives</t>
  </si>
  <si>
    <t>Supporting marketing and business development through research on campaigns and prospects, mining data for thought leadership, and tracking and communicating market trends to internal staff</t>
  </si>
  <si>
    <t>Drafting detailed client reports and deliverables</t>
  </si>
  <si>
    <t>Participating in internal client team calls</t>
  </si>
  <si>
    <t>Supporting firm quality standards through detailed fact-checking, quality control, and rigorous adherence to methodological standards</t>
  </si>
  <si>
    <t>interviewer</t>
  </si>
  <si>
    <t>https://www.linkedin.com/in/brittany-deboer-77a29536/</t>
  </si>
  <si>
    <t>https://www.randrmagonline.com/search?exclude_datatypes%5B%5D=video&amp;exclude_datatypes%5B%5D=file&amp;page=1&amp;q=ati&amp;sort=date</t>
  </si>
  <si>
    <t>need to get labor stats</t>
  </si>
  <si>
    <t>state of restoration or something</t>
  </si>
  <si>
    <t>In an interview Jeff Moore stated that commercial revenue was 70% of the business</t>
  </si>
  <si>
    <t>job oppurtunity is 50 / 50 residential and commercial</t>
  </si>
  <si>
    <t>70% commercial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</si>
</sst>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164" formatCode="_(&quot;$&quot;* #,##0_);_(&quot;$&quot;* \(#,##0\);_(&quot;$&quot;* &quot;-&quot;??_);_(@_)"/>
    <numFmt numFmtId="165" formatCode="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8"/>
      <name val="Calibri"/>
      <family val="2"/>
      <scheme val="minor"/>
    </font>
    <font>
      <b/>
      <sz val="11"/>
      <color rgb="FFFF000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2">
    <xf numFmtId="0" fontId="0" fillId="0" borderId="0" xfId="0"/>
    <xf numFmtId="0" fontId="3" fillId="2" borderId="0" xfId="0" applyFont="1" applyFill="1"/>
    <xf numFmtId="9" fontId="3" fillId="2" borderId="0" xfId="2" applyFont="1" applyFill="1"/>
    <xf numFmtId="0" fontId="2" fillId="2" borderId="0" xfId="0" applyFont="1" applyFill="1"/>
    <xf numFmtId="8" fontId="3" fillId="2" borderId="0" xfId="0" applyNumberFormat="1" applyFont="1" applyFill="1"/>
    <xf numFmtId="164" fontId="3" fillId="2" borderId="0" xfId="1" applyNumberFormat="1" applyFont="1" applyFill="1"/>
    <xf numFmtId="6" fontId="3" fillId="2" borderId="0" xfId="0" applyNumberFormat="1" applyFont="1" applyFill="1"/>
    <xf numFmtId="165" fontId="3" fillId="2" borderId="0" xfId="2" applyNumberFormat="1" applyFont="1" applyFill="1"/>
    <xf numFmtId="0" fontId="3" fillId="2" borderId="0" xfId="0" quotePrefix="1" applyFont="1" applyFill="1"/>
    <xf numFmtId="10" fontId="3" fillId="2" borderId="0" xfId="2" applyNumberFormat="1" applyFont="1" applyFill="1"/>
    <xf numFmtId="0" fontId="5" fillId="2" borderId="0" xfId="0" applyFont="1" applyFill="1"/>
    <xf numFmtId="0" fontId="3" fillId="2" borderId="0" xfId="0" applyFont="1" applyFill="1" applyAlignment="1">
      <alignment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BDEF2-1E27-4684-A245-7E36FC854608}">
  <dimension ref="B2:V45"/>
  <sheetViews>
    <sheetView topLeftCell="A10" workbookViewId="0">
      <selection activeCell="B19" sqref="B19"/>
    </sheetView>
  </sheetViews>
  <sheetFormatPr defaultRowHeight="15" x14ac:dyDescent="0.25"/>
  <cols>
    <col min="1" max="1" width="9.140625" style="1"/>
    <col min="2" max="2" width="22.28515625" style="1" customWidth="1"/>
    <col min="3" max="3" width="16.140625" style="1" customWidth="1"/>
    <col min="4" max="4" width="12.5703125" style="1" bestFit="1" customWidth="1"/>
    <col min="5" max="5" width="11.7109375" style="1" customWidth="1"/>
    <col min="6" max="6" width="11" style="1" customWidth="1"/>
    <col min="7" max="8" width="9.140625" style="1"/>
    <col min="9" max="9" width="12.7109375" style="1" customWidth="1"/>
    <col min="10" max="16384" width="9.140625" style="1"/>
  </cols>
  <sheetData>
    <row r="2" spans="2:16" x14ac:dyDescent="0.25">
      <c r="B2" s="1" t="s">
        <v>0</v>
      </c>
    </row>
    <row r="4" spans="2:16" x14ac:dyDescent="0.25">
      <c r="I4" s="1" t="s">
        <v>4</v>
      </c>
      <c r="K4" s="1" t="s">
        <v>25</v>
      </c>
      <c r="N4" s="1" t="s">
        <v>71</v>
      </c>
    </row>
    <row r="5" spans="2:16" x14ac:dyDescent="0.25">
      <c r="B5" s="1" t="s">
        <v>1</v>
      </c>
      <c r="D5" s="1" t="s">
        <v>2</v>
      </c>
      <c r="E5" s="1" t="s">
        <v>3</v>
      </c>
      <c r="F5" s="1" t="s">
        <v>4</v>
      </c>
    </row>
    <row r="6" spans="2:16" x14ac:dyDescent="0.25">
      <c r="D6" s="1">
        <v>100000</v>
      </c>
      <c r="E6" s="1">
        <v>60000</v>
      </c>
      <c r="F6" s="1">
        <f>D6-E6</f>
        <v>40000</v>
      </c>
      <c r="I6" s="1" t="s">
        <v>26</v>
      </c>
      <c r="K6" s="1" t="s">
        <v>27</v>
      </c>
    </row>
    <row r="7" spans="2:16" x14ac:dyDescent="0.25">
      <c r="B7" s="1" t="s">
        <v>6</v>
      </c>
    </row>
    <row r="8" spans="2:16" x14ac:dyDescent="0.25">
      <c r="B8" s="1" t="s">
        <v>5</v>
      </c>
      <c r="D8" s="1" t="s">
        <v>3</v>
      </c>
      <c r="E8" s="1" t="s">
        <v>2</v>
      </c>
      <c r="F8" s="1" t="s">
        <v>5</v>
      </c>
      <c r="I8" s="1" t="s">
        <v>28</v>
      </c>
      <c r="K8" s="1" t="s">
        <v>29</v>
      </c>
      <c r="N8" s="1" t="s">
        <v>69</v>
      </c>
      <c r="P8" s="1" t="s">
        <v>70</v>
      </c>
    </row>
    <row r="9" spans="2:16" x14ac:dyDescent="0.25">
      <c r="D9" s="1">
        <v>100000</v>
      </c>
      <c r="E9" s="1">
        <v>60000</v>
      </c>
      <c r="F9" s="2">
        <f>E9/D9</f>
        <v>0.6</v>
      </c>
    </row>
    <row r="10" spans="2:16" x14ac:dyDescent="0.25">
      <c r="B10" s="1" t="s">
        <v>7</v>
      </c>
      <c r="I10" s="1" t="s">
        <v>30</v>
      </c>
      <c r="K10" s="1" t="s">
        <v>31</v>
      </c>
    </row>
    <row r="12" spans="2:16" x14ac:dyDescent="0.25">
      <c r="I12" s="1" t="s">
        <v>33</v>
      </c>
      <c r="K12" s="1" t="s">
        <v>32</v>
      </c>
    </row>
    <row r="14" spans="2:16" x14ac:dyDescent="0.25">
      <c r="B14" s="1" t="s">
        <v>8</v>
      </c>
      <c r="C14" s="1" t="s">
        <v>9</v>
      </c>
      <c r="I14" s="1" t="s">
        <v>38</v>
      </c>
      <c r="K14" s="1" t="s">
        <v>39</v>
      </c>
    </row>
    <row r="15" spans="2:16" x14ac:dyDescent="0.25">
      <c r="C15" s="1" t="s">
        <v>10</v>
      </c>
    </row>
    <row r="16" spans="2:16" x14ac:dyDescent="0.25">
      <c r="C16" s="1" t="s">
        <v>11</v>
      </c>
      <c r="I16" s="1" t="s">
        <v>40</v>
      </c>
      <c r="K16" s="1" t="s">
        <v>41</v>
      </c>
    </row>
    <row r="17" spans="2:22" x14ac:dyDescent="0.25">
      <c r="D17" s="1" t="s">
        <v>12</v>
      </c>
      <c r="E17" s="1" t="s">
        <v>15</v>
      </c>
      <c r="G17" s="1" t="s">
        <v>24</v>
      </c>
    </row>
    <row r="18" spans="2:22" x14ac:dyDescent="0.25">
      <c r="D18" s="1" t="s">
        <v>13</v>
      </c>
      <c r="E18" s="1" t="s">
        <v>16</v>
      </c>
      <c r="I18" s="1" t="s">
        <v>72</v>
      </c>
      <c r="K18" s="1" t="s">
        <v>73</v>
      </c>
    </row>
    <row r="19" spans="2:22" x14ac:dyDescent="0.25">
      <c r="D19" s="1" t="s">
        <v>14</v>
      </c>
      <c r="E19" s="1" t="s">
        <v>17</v>
      </c>
    </row>
    <row r="20" spans="2:22" x14ac:dyDescent="0.25">
      <c r="I20" s="1" t="s">
        <v>74</v>
      </c>
      <c r="K20" s="1" t="s">
        <v>75</v>
      </c>
    </row>
    <row r="22" spans="2:22" x14ac:dyDescent="0.25">
      <c r="B22" s="1" t="s">
        <v>18</v>
      </c>
      <c r="C22" s="1" t="s">
        <v>19</v>
      </c>
      <c r="I22" s="1" t="s">
        <v>193</v>
      </c>
    </row>
    <row r="24" spans="2:22" x14ac:dyDescent="0.25">
      <c r="I24" s="1" t="s">
        <v>194</v>
      </c>
      <c r="K24" s="1" t="s">
        <v>195</v>
      </c>
      <c r="O24" s="1" t="s">
        <v>197</v>
      </c>
    </row>
    <row r="25" spans="2:22" x14ac:dyDescent="0.25">
      <c r="B25" s="1" t="s">
        <v>20</v>
      </c>
      <c r="C25" s="1" t="s">
        <v>21</v>
      </c>
      <c r="K25" s="1" t="s">
        <v>196</v>
      </c>
      <c r="O25" s="1" t="s">
        <v>198</v>
      </c>
    </row>
    <row r="27" spans="2:22" x14ac:dyDescent="0.25">
      <c r="B27" s="1" t="s">
        <v>22</v>
      </c>
      <c r="C27" s="1" t="s">
        <v>23</v>
      </c>
      <c r="I27" s="1" t="s">
        <v>30</v>
      </c>
      <c r="K27" s="1" t="s">
        <v>76</v>
      </c>
    </row>
    <row r="29" spans="2:22" x14ac:dyDescent="0.25">
      <c r="B29" s="1" t="s">
        <v>34</v>
      </c>
      <c r="C29" s="1" t="s">
        <v>35</v>
      </c>
      <c r="I29" s="1" t="s">
        <v>77</v>
      </c>
      <c r="K29" s="1" t="s">
        <v>78</v>
      </c>
    </row>
    <row r="30" spans="2:22" x14ac:dyDescent="0.25">
      <c r="L30" s="2"/>
    </row>
    <row r="31" spans="2:22" x14ac:dyDescent="0.25">
      <c r="B31" s="1" t="s">
        <v>36</v>
      </c>
      <c r="C31" s="1" t="s">
        <v>37</v>
      </c>
      <c r="I31" s="1" t="s">
        <v>150</v>
      </c>
      <c r="K31" s="1" t="s">
        <v>151</v>
      </c>
      <c r="L31" s="7"/>
      <c r="U31" s="1" t="s">
        <v>152</v>
      </c>
      <c r="V31" s="1">
        <v>10000</v>
      </c>
    </row>
    <row r="32" spans="2:22" x14ac:dyDescent="0.25">
      <c r="U32" s="1" t="s">
        <v>153</v>
      </c>
      <c r="V32" s="2">
        <v>0.1</v>
      </c>
    </row>
    <row r="33" spans="2:22" x14ac:dyDescent="0.25">
      <c r="B33" s="1" t="s">
        <v>40</v>
      </c>
      <c r="C33" s="1" t="s">
        <v>42</v>
      </c>
      <c r="U33" s="1" t="s">
        <v>154</v>
      </c>
      <c r="V33" s="1">
        <v>1</v>
      </c>
    </row>
    <row r="34" spans="2:22" x14ac:dyDescent="0.25">
      <c r="V34" s="1">
        <f>V31*(1+V32/V33)</f>
        <v>11000</v>
      </c>
    </row>
    <row r="35" spans="2:22" x14ac:dyDescent="0.25">
      <c r="B35" s="1" t="s">
        <v>44</v>
      </c>
      <c r="C35" s="1" t="s">
        <v>45</v>
      </c>
    </row>
    <row r="37" spans="2:22" x14ac:dyDescent="0.25">
      <c r="B37" s="1" t="s">
        <v>46</v>
      </c>
      <c r="C37" s="1" t="s">
        <v>47</v>
      </c>
    </row>
    <row r="38" spans="2:22" x14ac:dyDescent="0.25">
      <c r="C38" s="1" t="s">
        <v>48</v>
      </c>
    </row>
    <row r="39" spans="2:22" x14ac:dyDescent="0.25">
      <c r="C39" s="1" t="s">
        <v>54</v>
      </c>
      <c r="D39" s="1" t="s">
        <v>49</v>
      </c>
      <c r="K39" s="1" t="s">
        <v>68</v>
      </c>
    </row>
    <row r="40" spans="2:22" x14ac:dyDescent="0.25">
      <c r="C40" s="1" t="s">
        <v>50</v>
      </c>
      <c r="D40" s="1" t="s">
        <v>51</v>
      </c>
    </row>
    <row r="41" spans="2:22" x14ac:dyDescent="0.25">
      <c r="C41" s="1" t="s">
        <v>52</v>
      </c>
      <c r="D41" s="1" t="s">
        <v>53</v>
      </c>
    </row>
    <row r="43" spans="2:22" x14ac:dyDescent="0.25">
      <c r="C43" s="1" t="s">
        <v>65</v>
      </c>
      <c r="D43" s="1" t="s">
        <v>66</v>
      </c>
      <c r="K43" s="1" t="s">
        <v>67</v>
      </c>
    </row>
    <row r="44" spans="2:22" x14ac:dyDescent="0.25">
      <c r="C44" s="1" t="s">
        <v>50</v>
      </c>
    </row>
    <row r="45" spans="2:22" x14ac:dyDescent="0.25">
      <c r="C45" s="1" t="s">
        <v>52</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B0400-2115-4C6C-9C99-C7CD94A64CC2}">
  <dimension ref="A1:J39"/>
  <sheetViews>
    <sheetView topLeftCell="A22" workbookViewId="0">
      <selection activeCell="E37" sqref="E37"/>
    </sheetView>
  </sheetViews>
  <sheetFormatPr defaultRowHeight="15" x14ac:dyDescent="0.25"/>
  <cols>
    <col min="1" max="1" width="16.7109375" style="1" bestFit="1" customWidth="1"/>
    <col min="2" max="3" width="9.140625" style="1"/>
    <col min="4" max="4" width="11.42578125" style="1" customWidth="1"/>
    <col min="5" max="16384" width="9.140625" style="1"/>
  </cols>
  <sheetData>
    <row r="1" spans="1:10" x14ac:dyDescent="0.25">
      <c r="A1" s="1" t="s">
        <v>204</v>
      </c>
      <c r="C1" s="1" t="s">
        <v>206</v>
      </c>
      <c r="J1" s="1" t="s">
        <v>241</v>
      </c>
    </row>
    <row r="3" spans="1:10" x14ac:dyDescent="0.25">
      <c r="A3" s="1" t="s">
        <v>205</v>
      </c>
    </row>
    <row r="5" spans="1:10" x14ac:dyDescent="0.25">
      <c r="A5" s="1" t="s">
        <v>207</v>
      </c>
      <c r="B5" s="1" t="s">
        <v>208</v>
      </c>
    </row>
    <row r="6" spans="1:10" x14ac:dyDescent="0.25">
      <c r="A6" s="1" t="s">
        <v>209</v>
      </c>
      <c r="B6" s="1" t="s">
        <v>210</v>
      </c>
    </row>
    <row r="8" spans="1:10" x14ac:dyDescent="0.25">
      <c r="A8" s="1" t="s">
        <v>204</v>
      </c>
      <c r="B8" s="1" t="s">
        <v>211</v>
      </c>
    </row>
    <row r="9" spans="1:10" x14ac:dyDescent="0.25">
      <c r="B9" s="1" t="s">
        <v>212</v>
      </c>
      <c r="G9" s="1" t="s">
        <v>213</v>
      </c>
    </row>
    <row r="10" spans="1:10" x14ac:dyDescent="0.25">
      <c r="B10" s="1" t="s">
        <v>221</v>
      </c>
    </row>
    <row r="11" spans="1:10" x14ac:dyDescent="0.25">
      <c r="C11" s="1" t="s">
        <v>214</v>
      </c>
    </row>
    <row r="12" spans="1:10" x14ac:dyDescent="0.25">
      <c r="C12" s="1">
        <v>1</v>
      </c>
      <c r="D12" s="1" t="s">
        <v>215</v>
      </c>
    </row>
    <row r="13" spans="1:10" x14ac:dyDescent="0.25">
      <c r="C13" s="1">
        <v>0</v>
      </c>
      <c r="D13" s="1" t="s">
        <v>216</v>
      </c>
    </row>
    <row r="14" spans="1:10" x14ac:dyDescent="0.25">
      <c r="C14" s="1">
        <v>-1</v>
      </c>
      <c r="D14" s="1" t="s">
        <v>217</v>
      </c>
    </row>
    <row r="16" spans="1:10" x14ac:dyDescent="0.25">
      <c r="C16" s="1" t="s">
        <v>218</v>
      </c>
    </row>
    <row r="17" spans="1:5" x14ac:dyDescent="0.25">
      <c r="D17" s="1" t="s">
        <v>219</v>
      </c>
    </row>
    <row r="18" spans="1:5" x14ac:dyDescent="0.25">
      <c r="D18" s="1" t="s">
        <v>220</v>
      </c>
    </row>
    <row r="20" spans="1:5" x14ac:dyDescent="0.25">
      <c r="B20" s="1" t="s">
        <v>233</v>
      </c>
    </row>
    <row r="21" spans="1:5" x14ac:dyDescent="0.25">
      <c r="C21" s="1" t="s">
        <v>234</v>
      </c>
    </row>
    <row r="23" spans="1:5" x14ac:dyDescent="0.25">
      <c r="B23" s="1" t="s">
        <v>235</v>
      </c>
    </row>
    <row r="24" spans="1:5" x14ac:dyDescent="0.25">
      <c r="B24" s="1" t="s">
        <v>236</v>
      </c>
    </row>
    <row r="25" spans="1:5" x14ac:dyDescent="0.25">
      <c r="B25" s="1" t="s">
        <v>237</v>
      </c>
    </row>
    <row r="26" spans="1:5" x14ac:dyDescent="0.25">
      <c r="B26" s="1" t="s">
        <v>238</v>
      </c>
    </row>
    <row r="27" spans="1:5" x14ac:dyDescent="0.25">
      <c r="B27" s="1" t="s">
        <v>239</v>
      </c>
    </row>
    <row r="28" spans="1:5" x14ac:dyDescent="0.25">
      <c r="B28" s="1" t="s">
        <v>240</v>
      </c>
    </row>
    <row r="30" spans="1:5" x14ac:dyDescent="0.25">
      <c r="A30" s="1" t="s">
        <v>242</v>
      </c>
    </row>
    <row r="31" spans="1:5" x14ac:dyDescent="0.25">
      <c r="B31" s="1" t="s">
        <v>243</v>
      </c>
      <c r="C31" s="10" t="s">
        <v>244</v>
      </c>
      <c r="D31" s="1" t="s">
        <v>245</v>
      </c>
      <c r="E31" s="1" t="s">
        <v>246</v>
      </c>
    </row>
    <row r="32" spans="1:5" x14ac:dyDescent="0.25">
      <c r="B32" s="1" t="s">
        <v>247</v>
      </c>
      <c r="C32" s="10" t="s">
        <v>248</v>
      </c>
      <c r="D32" s="1" t="s">
        <v>249</v>
      </c>
      <c r="E32" s="1" t="s">
        <v>210</v>
      </c>
    </row>
    <row r="34" spans="1:4" x14ac:dyDescent="0.25">
      <c r="A34" s="1" t="s">
        <v>250</v>
      </c>
      <c r="B34" s="1" t="s">
        <v>251</v>
      </c>
    </row>
    <row r="35" spans="1:4" x14ac:dyDescent="0.25">
      <c r="B35" s="1" t="s">
        <v>252</v>
      </c>
    </row>
    <row r="36" spans="1:4" x14ac:dyDescent="0.25">
      <c r="B36" s="1" t="s">
        <v>253</v>
      </c>
    </row>
    <row r="39" spans="1:4" x14ac:dyDescent="0.25">
      <c r="A39" s="1" t="s">
        <v>254</v>
      </c>
      <c r="D39" s="1" t="s">
        <v>255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CA2D6-07D9-4B87-979F-B37066FF26B3}">
  <dimension ref="A1:Q29"/>
  <sheetViews>
    <sheetView tabSelected="1" topLeftCell="A4" workbookViewId="0">
      <selection activeCell="I17" sqref="I17"/>
    </sheetView>
  </sheetViews>
  <sheetFormatPr defaultRowHeight="15" x14ac:dyDescent="0.25"/>
  <cols>
    <col min="1" max="8" width="9.140625" style="1"/>
    <col min="9" max="9" width="116" style="1" customWidth="1"/>
    <col min="10" max="15" width="9.140625" style="1"/>
    <col min="16" max="16" width="10.7109375" style="1" bestFit="1" customWidth="1"/>
    <col min="17" max="17" width="11.140625" style="1" bestFit="1" customWidth="1"/>
    <col min="18" max="16384" width="9.140625" style="1"/>
  </cols>
  <sheetData>
    <row r="1" spans="1:17" x14ac:dyDescent="0.25">
      <c r="A1" s="1" t="s">
        <v>222</v>
      </c>
      <c r="I1" s="1" t="s">
        <v>256</v>
      </c>
      <c r="P1" s="1" t="s">
        <v>268</v>
      </c>
    </row>
    <row r="2" spans="1:17" x14ac:dyDescent="0.25">
      <c r="I2" s="1" t="s">
        <v>257</v>
      </c>
      <c r="Q2" s="1" t="s">
        <v>269</v>
      </c>
    </row>
    <row r="3" spans="1:17" x14ac:dyDescent="0.25">
      <c r="A3" s="1" t="s">
        <v>231</v>
      </c>
      <c r="I3" s="1" t="s">
        <v>258</v>
      </c>
    </row>
    <row r="4" spans="1:17" x14ac:dyDescent="0.25">
      <c r="I4" s="1" t="s">
        <v>259</v>
      </c>
    </row>
    <row r="5" spans="1:17" x14ac:dyDescent="0.25">
      <c r="A5" s="1" t="s">
        <v>223</v>
      </c>
      <c r="I5" s="1" t="s">
        <v>260</v>
      </c>
    </row>
    <row r="6" spans="1:17" x14ac:dyDescent="0.25">
      <c r="B6" s="1" t="s">
        <v>224</v>
      </c>
      <c r="I6" s="1" t="s">
        <v>261</v>
      </c>
    </row>
    <row r="7" spans="1:17" x14ac:dyDescent="0.25">
      <c r="B7" s="1" t="s">
        <v>225</v>
      </c>
      <c r="F7" s="1" t="s">
        <v>232</v>
      </c>
      <c r="I7" s="1" t="s">
        <v>262</v>
      </c>
    </row>
    <row r="8" spans="1:17" x14ac:dyDescent="0.25">
      <c r="B8" s="1" t="s">
        <v>226</v>
      </c>
      <c r="I8" s="1" t="s">
        <v>263</v>
      </c>
    </row>
    <row r="9" spans="1:17" x14ac:dyDescent="0.25">
      <c r="I9" s="1" t="s">
        <v>264</v>
      </c>
    </row>
    <row r="10" spans="1:17" x14ac:dyDescent="0.25">
      <c r="A10" s="1" t="s">
        <v>227</v>
      </c>
      <c r="I10" s="1" t="s">
        <v>265</v>
      </c>
    </row>
    <row r="11" spans="1:17" x14ac:dyDescent="0.25">
      <c r="I11" s="1" t="s">
        <v>266</v>
      </c>
    </row>
    <row r="12" spans="1:17" x14ac:dyDescent="0.25">
      <c r="A12" s="1" t="s">
        <v>229</v>
      </c>
      <c r="I12" s="1" t="s">
        <v>267</v>
      </c>
    </row>
    <row r="13" spans="1:17" x14ac:dyDescent="0.25">
      <c r="I13" s="11" t="s">
        <v>270</v>
      </c>
    </row>
    <row r="14" spans="1:17" ht="45" x14ac:dyDescent="0.25">
      <c r="A14" s="1" t="s">
        <v>230</v>
      </c>
      <c r="I14" s="11" t="s">
        <v>271</v>
      </c>
    </row>
    <row r="15" spans="1:17" ht="30" x14ac:dyDescent="0.25">
      <c r="I15" s="11" t="s">
        <v>272</v>
      </c>
    </row>
    <row r="16" spans="1:17" ht="30" x14ac:dyDescent="0.25">
      <c r="A16" s="1" t="s">
        <v>228</v>
      </c>
      <c r="I16" s="11" t="s">
        <v>273</v>
      </c>
    </row>
    <row r="17" spans="9:11" ht="30" x14ac:dyDescent="0.25">
      <c r="I17" s="11" t="s">
        <v>274</v>
      </c>
    </row>
    <row r="18" spans="9:11" x14ac:dyDescent="0.25">
      <c r="I18" s="11" t="s">
        <v>275</v>
      </c>
    </row>
    <row r="19" spans="9:11" x14ac:dyDescent="0.25">
      <c r="I19" s="11" t="s">
        <v>276</v>
      </c>
    </row>
    <row r="20" spans="9:11" ht="30" x14ac:dyDescent="0.25">
      <c r="I20" s="11" t="s">
        <v>277</v>
      </c>
    </row>
    <row r="24" spans="9:11" x14ac:dyDescent="0.25">
      <c r="I24" s="1" t="s">
        <v>283</v>
      </c>
    </row>
    <row r="25" spans="9:11" x14ac:dyDescent="0.25">
      <c r="I25" s="1" t="s">
        <v>281</v>
      </c>
      <c r="K25" s="1" t="s">
        <v>282</v>
      </c>
    </row>
    <row r="26" spans="9:11" x14ac:dyDescent="0.25">
      <c r="I26" s="1" t="s">
        <v>280</v>
      </c>
    </row>
    <row r="28" spans="9:11" x14ac:dyDescent="0.25">
      <c r="I28" s="1" t="s">
        <v>285</v>
      </c>
    </row>
    <row r="29" spans="9:11" x14ac:dyDescent="0.25">
      <c r="I29" s="1" t="s">
        <v>284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361A2-09E2-481D-B49F-8CE030DE32B3}">
  <dimension ref="A1:B6"/>
  <sheetViews>
    <sheetView workbookViewId="0">
      <selection activeCell="E16" sqref="E16"/>
    </sheetView>
  </sheetViews>
  <sheetFormatPr defaultRowHeight="15" x14ac:dyDescent="0.25"/>
  <cols>
    <col min="1" max="1" width="22.42578125" style="1" bestFit="1" customWidth="1"/>
    <col min="2" max="16384" width="9.140625" style="1"/>
  </cols>
  <sheetData>
    <row r="1" spans="1:2" x14ac:dyDescent="0.25">
      <c r="A1" s="1" t="s">
        <v>200</v>
      </c>
    </row>
    <row r="2" spans="1:2" x14ac:dyDescent="0.25">
      <c r="A2" s="1" t="s">
        <v>201</v>
      </c>
      <c r="B2" s="1" t="s">
        <v>199</v>
      </c>
    </row>
    <row r="3" spans="1:2" x14ac:dyDescent="0.25">
      <c r="A3" s="1" t="s">
        <v>203</v>
      </c>
      <c r="B3" s="1" t="s">
        <v>202</v>
      </c>
    </row>
    <row r="6" spans="1:2" x14ac:dyDescent="0.25">
      <c r="A6" s="1" t="s">
        <v>278</v>
      </c>
      <c r="B6" s="1" t="s">
        <v>279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E5C85-FC39-4842-8718-96B035A767FE}">
  <dimension ref="B3:U66"/>
  <sheetViews>
    <sheetView topLeftCell="H1" workbookViewId="0">
      <selection activeCell="T4" sqref="T4"/>
    </sheetView>
  </sheetViews>
  <sheetFormatPr defaultRowHeight="15" x14ac:dyDescent="0.25"/>
  <cols>
    <col min="1" max="1" width="9.140625" style="1"/>
    <col min="2" max="2" width="13.42578125" style="1" bestFit="1" customWidth="1"/>
    <col min="3" max="3" width="12.5703125" style="1" bestFit="1" customWidth="1"/>
    <col min="4" max="4" width="10.85546875" style="1" bestFit="1" customWidth="1"/>
    <col min="5" max="5" width="13.5703125" style="1" bestFit="1" customWidth="1"/>
    <col min="6" max="6" width="12.28515625" style="1" bestFit="1" customWidth="1"/>
    <col min="7" max="7" width="20" style="1" bestFit="1" customWidth="1"/>
    <col min="8" max="8" width="20.140625" style="1" bestFit="1" customWidth="1"/>
    <col min="9" max="9" width="12.5703125" style="1" bestFit="1" customWidth="1"/>
    <col min="10" max="11" width="9.140625" style="1"/>
    <col min="12" max="12" width="13.85546875" style="1" bestFit="1" customWidth="1"/>
    <col min="13" max="13" width="13.140625" style="1" bestFit="1" customWidth="1"/>
    <col min="14" max="14" width="9.140625" style="1"/>
    <col min="15" max="15" width="16.85546875" style="1" bestFit="1" customWidth="1"/>
    <col min="16" max="16" width="9.7109375" style="1" bestFit="1" customWidth="1"/>
    <col min="17" max="17" width="9.140625" style="1"/>
    <col min="18" max="18" width="13.5703125" style="1" bestFit="1" customWidth="1"/>
    <col min="19" max="16384" width="9.140625" style="1"/>
  </cols>
  <sheetData>
    <row r="3" spans="2:21" x14ac:dyDescent="0.25">
      <c r="B3" s="3" t="s">
        <v>46</v>
      </c>
      <c r="L3" s="1" t="s">
        <v>43</v>
      </c>
      <c r="M3" s="1" t="s">
        <v>80</v>
      </c>
      <c r="N3" s="8"/>
      <c r="T3" s="1" t="s">
        <v>192</v>
      </c>
      <c r="U3" s="1" t="s">
        <v>75</v>
      </c>
    </row>
    <row r="4" spans="2:21" x14ac:dyDescent="0.25">
      <c r="L4" s="1" t="s">
        <v>81</v>
      </c>
      <c r="M4" s="2">
        <v>0.12</v>
      </c>
      <c r="O4" s="1" t="s">
        <v>89</v>
      </c>
      <c r="P4" s="2">
        <v>0.05</v>
      </c>
      <c r="R4" s="2"/>
    </row>
    <row r="6" spans="2:21" x14ac:dyDescent="0.25">
      <c r="B6" s="1" t="s">
        <v>55</v>
      </c>
      <c r="C6" s="1">
        <v>110000</v>
      </c>
      <c r="L6" s="1" t="s">
        <v>82</v>
      </c>
      <c r="O6" s="1" t="s">
        <v>83</v>
      </c>
      <c r="P6" s="5">
        <v>-500</v>
      </c>
      <c r="Q6" s="1" t="s">
        <v>83</v>
      </c>
      <c r="R6" s="5">
        <v>-1000000</v>
      </c>
    </row>
    <row r="7" spans="2:21" x14ac:dyDescent="0.25">
      <c r="B7" s="1" t="s">
        <v>56</v>
      </c>
      <c r="C7" s="1">
        <v>10000</v>
      </c>
      <c r="L7" s="1">
        <v>1</v>
      </c>
      <c r="M7" s="1">
        <v>10</v>
      </c>
      <c r="O7" s="1" t="s">
        <v>84</v>
      </c>
      <c r="P7" s="5">
        <v>50</v>
      </c>
      <c r="Q7" s="1" t="s">
        <v>90</v>
      </c>
      <c r="R7" s="5">
        <v>25000</v>
      </c>
    </row>
    <row r="8" spans="2:21" x14ac:dyDescent="0.25">
      <c r="B8" s="1" t="s">
        <v>57</v>
      </c>
      <c r="C8" s="1">
        <v>5</v>
      </c>
      <c r="D8" s="1" t="s">
        <v>58</v>
      </c>
      <c r="L8" s="1">
        <f>L7+1</f>
        <v>2</v>
      </c>
      <c r="M8" s="1">
        <v>12</v>
      </c>
      <c r="O8" s="1" t="s">
        <v>85</v>
      </c>
      <c r="P8" s="5">
        <v>75</v>
      </c>
      <c r="Q8" s="1" t="s">
        <v>91</v>
      </c>
      <c r="R8" s="5">
        <v>25000</v>
      </c>
    </row>
    <row r="9" spans="2:21" x14ac:dyDescent="0.25">
      <c r="L9" s="1">
        <f t="shared" ref="L9:L10" si="0">L8+1</f>
        <v>3</v>
      </c>
      <c r="M9" s="1">
        <v>8</v>
      </c>
      <c r="O9" s="1" t="s">
        <v>86</v>
      </c>
      <c r="P9" s="5">
        <v>100</v>
      </c>
      <c r="Q9" s="1" t="s">
        <v>92</v>
      </c>
      <c r="R9" s="5">
        <v>25000</v>
      </c>
    </row>
    <row r="10" spans="2:21" x14ac:dyDescent="0.25">
      <c r="B10" s="1" t="s">
        <v>59</v>
      </c>
      <c r="C10" s="1" t="s">
        <v>54</v>
      </c>
      <c r="D10" s="1" t="s">
        <v>60</v>
      </c>
      <c r="E10" s="1" t="s">
        <v>61</v>
      </c>
      <c r="F10" s="1" t="s">
        <v>62</v>
      </c>
      <c r="G10" s="1" t="s">
        <v>63</v>
      </c>
      <c r="L10" s="1">
        <f t="shared" si="0"/>
        <v>4</v>
      </c>
      <c r="M10" s="1">
        <v>16</v>
      </c>
      <c r="O10" s="1" t="s">
        <v>87</v>
      </c>
      <c r="P10" s="5">
        <v>150</v>
      </c>
      <c r="Q10" s="1" t="s">
        <v>93</v>
      </c>
      <c r="R10" s="5">
        <v>25000</v>
      </c>
    </row>
    <row r="11" spans="2:21" x14ac:dyDescent="0.25">
      <c r="B11" s="1">
        <v>1</v>
      </c>
      <c r="C11" s="6">
        <f>SLN($C$6,$C$7,$C$8)</f>
        <v>20000</v>
      </c>
      <c r="D11" s="4">
        <f>DB($C$6,$C$7,$C$8,B11)</f>
        <v>41910</v>
      </c>
      <c r="E11" s="4">
        <f>DDB($C$6,$C$7,$C$8,B11)</f>
        <v>44000</v>
      </c>
      <c r="F11" s="4">
        <f>SYD($C$6,$C$7,$C$8,B11)</f>
        <v>33333.333333333336</v>
      </c>
      <c r="G11" s="5">
        <f>($C$6-$C$7)/$C$8</f>
        <v>20000</v>
      </c>
      <c r="O11" s="1" t="s">
        <v>88</v>
      </c>
      <c r="P11" s="5">
        <v>250</v>
      </c>
      <c r="Q11" s="1" t="s">
        <v>94</v>
      </c>
      <c r="R11" s="5">
        <v>25000</v>
      </c>
    </row>
    <row r="12" spans="2:21" x14ac:dyDescent="0.25">
      <c r="B12" s="1">
        <f>B11+1</f>
        <v>2</v>
      </c>
      <c r="C12" s="6">
        <f t="shared" ref="C12:C15" si="1">SLN($C$6,$C$7,$C$8)</f>
        <v>20000</v>
      </c>
      <c r="D12" s="4">
        <f t="shared" ref="D12:D15" si="2">DB($C$6,$C$7,$C$8,B12)</f>
        <v>25942.29</v>
      </c>
      <c r="E12" s="4">
        <f t="shared" ref="E12:E15" si="3">DDB($C$6,$C$7,$C$8,B12)</f>
        <v>26400</v>
      </c>
      <c r="F12" s="4">
        <f t="shared" ref="F12:F15" si="4">SYD($C$6,$C$7,$C$8,B12)</f>
        <v>26666.666666666668</v>
      </c>
      <c r="G12" s="5">
        <f t="shared" ref="G12:G15" si="5">($C$6-$C$7)/$C$8</f>
        <v>20000</v>
      </c>
      <c r="L12" s="1" t="s">
        <v>43</v>
      </c>
      <c r="M12" s="4">
        <f>NPV(M4,M7:M10)</f>
        <v>34.357429196168255</v>
      </c>
      <c r="Q12" s="1" t="s">
        <v>95</v>
      </c>
      <c r="R12" s="5">
        <v>25000</v>
      </c>
    </row>
    <row r="13" spans="2:21" x14ac:dyDescent="0.25">
      <c r="B13" s="1">
        <f t="shared" ref="B13:B15" si="6">B12+1</f>
        <v>3</v>
      </c>
      <c r="C13" s="6">
        <f t="shared" si="1"/>
        <v>20000</v>
      </c>
      <c r="D13" s="4">
        <f t="shared" si="2"/>
        <v>16058.27751</v>
      </c>
      <c r="E13" s="4">
        <f t="shared" si="3"/>
        <v>15840</v>
      </c>
      <c r="F13" s="4">
        <f t="shared" si="4"/>
        <v>20000</v>
      </c>
      <c r="G13" s="5">
        <f t="shared" si="5"/>
        <v>20000</v>
      </c>
      <c r="O13" s="1" t="s">
        <v>43</v>
      </c>
      <c r="P13" s="4">
        <f>NPV(P4,P7:P11)+P6</f>
        <v>21.316931192445963</v>
      </c>
      <c r="Q13" s="1" t="s">
        <v>96</v>
      </c>
      <c r="R13" s="5">
        <v>25000</v>
      </c>
    </row>
    <row r="14" spans="2:21" x14ac:dyDescent="0.25">
      <c r="B14" s="1">
        <f t="shared" si="6"/>
        <v>4</v>
      </c>
      <c r="C14" s="6">
        <f t="shared" si="1"/>
        <v>20000</v>
      </c>
      <c r="D14" s="4">
        <f t="shared" si="2"/>
        <v>9940.073778689999</v>
      </c>
      <c r="E14" s="4">
        <f t="shared" si="3"/>
        <v>9504</v>
      </c>
      <c r="F14" s="4">
        <f t="shared" si="4"/>
        <v>13333.333333333334</v>
      </c>
      <c r="G14" s="5">
        <f t="shared" si="5"/>
        <v>20000</v>
      </c>
      <c r="Q14" s="1" t="s">
        <v>97</v>
      </c>
      <c r="R14" s="5">
        <v>25000</v>
      </c>
    </row>
    <row r="15" spans="2:21" x14ac:dyDescent="0.25">
      <c r="B15" s="1">
        <f t="shared" si="6"/>
        <v>5</v>
      </c>
      <c r="C15" s="6">
        <f t="shared" si="1"/>
        <v>20000</v>
      </c>
      <c r="D15" s="4">
        <f t="shared" si="2"/>
        <v>6152.9056690091102</v>
      </c>
      <c r="E15" s="4">
        <f t="shared" si="3"/>
        <v>4256</v>
      </c>
      <c r="F15" s="4">
        <f t="shared" si="4"/>
        <v>6666.666666666667</v>
      </c>
      <c r="G15" s="5">
        <f t="shared" si="5"/>
        <v>20000</v>
      </c>
      <c r="Q15" s="1" t="s">
        <v>98</v>
      </c>
      <c r="R15" s="5">
        <v>25000</v>
      </c>
    </row>
    <row r="16" spans="2:21" x14ac:dyDescent="0.25">
      <c r="B16" s="1" t="s">
        <v>64</v>
      </c>
      <c r="C16" s="6">
        <f>SUM(C11:C15)</f>
        <v>100000</v>
      </c>
      <c r="D16" s="6">
        <f>SUM(D11:D15)</f>
        <v>100003.54695769912</v>
      </c>
      <c r="E16" s="6">
        <f>SUM(E11:E15)</f>
        <v>100000</v>
      </c>
      <c r="F16" s="6">
        <f>SUM(F11:F15)</f>
        <v>100000</v>
      </c>
      <c r="G16" s="6">
        <f>SUM(G11:G15)</f>
        <v>100000</v>
      </c>
      <c r="Q16" s="1" t="s">
        <v>99</v>
      </c>
      <c r="R16" s="5">
        <v>25000</v>
      </c>
    </row>
    <row r="17" spans="2:18" x14ac:dyDescent="0.25">
      <c r="Q17" s="1" t="s">
        <v>100</v>
      </c>
      <c r="R17" s="5">
        <v>25000</v>
      </c>
    </row>
    <row r="18" spans="2:18" x14ac:dyDescent="0.25">
      <c r="Q18" s="1" t="s">
        <v>101</v>
      </c>
      <c r="R18" s="5">
        <v>25000</v>
      </c>
    </row>
    <row r="19" spans="2:18" x14ac:dyDescent="0.25">
      <c r="B19" s="1" t="s">
        <v>155</v>
      </c>
      <c r="Q19" s="1" t="s">
        <v>102</v>
      </c>
      <c r="R19" s="5">
        <v>25000</v>
      </c>
    </row>
    <row r="20" spans="2:18" x14ac:dyDescent="0.25">
      <c r="Q20" s="1" t="s">
        <v>103</v>
      </c>
      <c r="R20" s="5">
        <v>25000</v>
      </c>
    </row>
    <row r="21" spans="2:18" x14ac:dyDescent="0.25">
      <c r="H21" s="1" t="s">
        <v>191</v>
      </c>
      <c r="Q21" s="1" t="s">
        <v>104</v>
      </c>
      <c r="R21" s="5">
        <v>25000</v>
      </c>
    </row>
    <row r="22" spans="2:18" x14ac:dyDescent="0.25">
      <c r="B22" s="1" t="s">
        <v>156</v>
      </c>
      <c r="C22" s="1">
        <v>0.06</v>
      </c>
      <c r="D22" s="1" t="s">
        <v>153</v>
      </c>
      <c r="H22" s="1" t="s">
        <v>174</v>
      </c>
      <c r="Q22" s="1" t="s">
        <v>105</v>
      </c>
      <c r="R22" s="5">
        <v>25000</v>
      </c>
    </row>
    <row r="23" spans="2:18" x14ac:dyDescent="0.25">
      <c r="B23" s="1" t="s">
        <v>157</v>
      </c>
      <c r="C23" s="1">
        <v>8</v>
      </c>
      <c r="D23" s="1" t="s">
        <v>161</v>
      </c>
      <c r="H23" s="1" t="s">
        <v>175</v>
      </c>
      <c r="I23" s="1">
        <v>100000</v>
      </c>
      <c r="Q23" s="1" t="s">
        <v>106</v>
      </c>
      <c r="R23" s="5">
        <v>25000</v>
      </c>
    </row>
    <row r="24" spans="2:18" x14ac:dyDescent="0.25">
      <c r="B24" s="1" t="s">
        <v>158</v>
      </c>
      <c r="C24" s="1">
        <v>0</v>
      </c>
      <c r="D24" s="1" t="s">
        <v>162</v>
      </c>
      <c r="H24" s="1" t="s">
        <v>79</v>
      </c>
      <c r="I24" s="1">
        <v>0.08</v>
      </c>
      <c r="Q24" s="1" t="s">
        <v>107</v>
      </c>
      <c r="R24" s="5">
        <v>25000</v>
      </c>
    </row>
    <row r="25" spans="2:18" x14ac:dyDescent="0.25">
      <c r="B25" s="1" t="s">
        <v>159</v>
      </c>
      <c r="C25" s="1">
        <v>-500000</v>
      </c>
      <c r="D25" s="1" t="s">
        <v>163</v>
      </c>
      <c r="H25" s="1" t="s">
        <v>177</v>
      </c>
      <c r="I25" s="1">
        <v>2</v>
      </c>
      <c r="Q25" s="1" t="s">
        <v>108</v>
      </c>
      <c r="R25" s="5">
        <v>25000</v>
      </c>
    </row>
    <row r="26" spans="2:18" x14ac:dyDescent="0.25">
      <c r="H26" s="1" t="s">
        <v>176</v>
      </c>
      <c r="I26" s="1">
        <v>1</v>
      </c>
      <c r="Q26" s="1" t="s">
        <v>109</v>
      </c>
      <c r="R26" s="5">
        <v>25000</v>
      </c>
    </row>
    <row r="27" spans="2:18" x14ac:dyDescent="0.25">
      <c r="B27" s="1" t="s">
        <v>160</v>
      </c>
      <c r="C27" s="4">
        <f>FV(C22,C23,C24,C25)</f>
        <v>796924.03726542112</v>
      </c>
      <c r="Q27" s="1" t="s">
        <v>110</v>
      </c>
      <c r="R27" s="5">
        <v>25000</v>
      </c>
    </row>
    <row r="28" spans="2:18" x14ac:dyDescent="0.25">
      <c r="H28" s="1" t="s">
        <v>178</v>
      </c>
      <c r="I28" s="1">
        <f>I23*(1+(I24/I26))^(I26*I25)</f>
        <v>116640.00000000001</v>
      </c>
      <c r="Q28" s="1" t="s">
        <v>111</v>
      </c>
      <c r="R28" s="5">
        <v>25000</v>
      </c>
    </row>
    <row r="29" spans="2:18" x14ac:dyDescent="0.25">
      <c r="H29" s="1" t="s">
        <v>160</v>
      </c>
      <c r="I29" s="4">
        <f>-FV(I24,I25,,I23)</f>
        <v>116640.00000000001</v>
      </c>
      <c r="Q29" s="1" t="s">
        <v>112</v>
      </c>
      <c r="R29" s="5">
        <v>25000</v>
      </c>
    </row>
    <row r="30" spans="2:18" x14ac:dyDescent="0.25">
      <c r="B30" s="1" t="s">
        <v>159</v>
      </c>
      <c r="C30" s="5">
        <v>500000</v>
      </c>
      <c r="D30" s="1" t="s">
        <v>163</v>
      </c>
      <c r="Q30" s="1" t="s">
        <v>113</v>
      </c>
      <c r="R30" s="5">
        <v>25000</v>
      </c>
    </row>
    <row r="31" spans="2:18" x14ac:dyDescent="0.25">
      <c r="B31" s="1" t="s">
        <v>164</v>
      </c>
      <c r="Q31" s="1" t="s">
        <v>114</v>
      </c>
      <c r="R31" s="5">
        <v>25000</v>
      </c>
    </row>
    <row r="32" spans="2:18" x14ac:dyDescent="0.25">
      <c r="B32" s="1" t="s">
        <v>165</v>
      </c>
      <c r="C32" s="2">
        <v>0.1</v>
      </c>
      <c r="D32" s="1" t="s">
        <v>173</v>
      </c>
      <c r="H32" s="1" t="s">
        <v>179</v>
      </c>
      <c r="I32" s="1" t="s">
        <v>180</v>
      </c>
      <c r="J32" s="1" t="s">
        <v>181</v>
      </c>
      <c r="K32" s="1" t="s">
        <v>182</v>
      </c>
      <c r="Q32" s="1" t="s">
        <v>115</v>
      </c>
      <c r="R32" s="5">
        <v>25000</v>
      </c>
    </row>
    <row r="33" spans="2:18" x14ac:dyDescent="0.25">
      <c r="B33" s="1" t="s">
        <v>166</v>
      </c>
      <c r="C33" s="2">
        <v>0.1</v>
      </c>
      <c r="D33" s="1" t="s">
        <v>173</v>
      </c>
      <c r="H33" s="1" t="s">
        <v>183</v>
      </c>
      <c r="I33" s="9">
        <v>3.5000000000000003E-2</v>
      </c>
      <c r="J33" s="9">
        <v>3.5000000000000003E-2</v>
      </c>
      <c r="Q33" s="1" t="s">
        <v>116</v>
      </c>
      <c r="R33" s="5">
        <v>25000</v>
      </c>
    </row>
    <row r="34" spans="2:18" x14ac:dyDescent="0.25">
      <c r="B34" s="1" t="s">
        <v>167</v>
      </c>
      <c r="C34" s="2">
        <v>0.08</v>
      </c>
      <c r="D34" s="1" t="s">
        <v>173</v>
      </c>
      <c r="H34" s="1" t="s">
        <v>184</v>
      </c>
      <c r="I34" s="9">
        <v>3.5000000000000003E-2</v>
      </c>
      <c r="J34" s="9">
        <v>3.5000000000000003E-2</v>
      </c>
      <c r="Q34" s="1" t="s">
        <v>117</v>
      </c>
      <c r="R34" s="5">
        <v>25000</v>
      </c>
    </row>
    <row r="35" spans="2:18" x14ac:dyDescent="0.25">
      <c r="B35" s="1" t="s">
        <v>168</v>
      </c>
      <c r="C35" s="2">
        <v>0.08</v>
      </c>
      <c r="D35" s="1" t="s">
        <v>173</v>
      </c>
      <c r="H35" s="1" t="s">
        <v>185</v>
      </c>
      <c r="I35" s="9">
        <v>3.5000000000000003E-2</v>
      </c>
      <c r="J35" s="9">
        <v>3.5000000000000003E-2</v>
      </c>
      <c r="Q35" s="1" t="s">
        <v>118</v>
      </c>
      <c r="R35" s="5">
        <v>25000</v>
      </c>
    </row>
    <row r="36" spans="2:18" x14ac:dyDescent="0.25">
      <c r="B36" s="1" t="s">
        <v>169</v>
      </c>
      <c r="C36" s="2">
        <v>0.06</v>
      </c>
      <c r="D36" s="1" t="s">
        <v>173</v>
      </c>
      <c r="H36" s="1" t="s">
        <v>186</v>
      </c>
      <c r="I36" s="9">
        <v>7.2499999999999995E-2</v>
      </c>
      <c r="J36" s="9">
        <v>7.7499999999999999E-2</v>
      </c>
      <c r="Q36" s="1" t="s">
        <v>119</v>
      </c>
      <c r="R36" s="5">
        <v>25000</v>
      </c>
    </row>
    <row r="37" spans="2:18" x14ac:dyDescent="0.25">
      <c r="B37" s="1" t="s">
        <v>170</v>
      </c>
      <c r="C37" s="2">
        <v>0.06</v>
      </c>
      <c r="D37" s="1" t="s">
        <v>173</v>
      </c>
      <c r="H37" s="1" t="s">
        <v>187</v>
      </c>
      <c r="I37" s="9">
        <v>7.2499999999999995E-2</v>
      </c>
      <c r="J37" s="9">
        <v>7.7499999999999999E-2</v>
      </c>
      <c r="Q37" s="1" t="s">
        <v>120</v>
      </c>
      <c r="R37" s="5">
        <v>25000</v>
      </c>
    </row>
    <row r="38" spans="2:18" x14ac:dyDescent="0.25">
      <c r="B38" s="1" t="s">
        <v>171</v>
      </c>
      <c r="C38" s="2">
        <v>0.04</v>
      </c>
      <c r="D38" s="1" t="s">
        <v>173</v>
      </c>
      <c r="H38" s="1" t="s">
        <v>188</v>
      </c>
      <c r="I38" s="9">
        <v>7.2499999999999995E-2</v>
      </c>
      <c r="J38" s="9">
        <v>7.7499999999999999E-2</v>
      </c>
      <c r="Q38" s="1" t="s">
        <v>121</v>
      </c>
      <c r="R38" s="5">
        <v>25000</v>
      </c>
    </row>
    <row r="39" spans="2:18" x14ac:dyDescent="0.25">
      <c r="B39" s="1" t="s">
        <v>172</v>
      </c>
      <c r="C39" s="2">
        <v>0.04</v>
      </c>
      <c r="D39" s="1" t="s">
        <v>173</v>
      </c>
      <c r="H39" s="1" t="s">
        <v>189</v>
      </c>
      <c r="I39" s="9">
        <v>7.2999999999999995E-2</v>
      </c>
      <c r="J39" s="9">
        <v>7.8E-2</v>
      </c>
      <c r="Q39" s="1" t="s">
        <v>122</v>
      </c>
      <c r="R39" s="5">
        <v>25000</v>
      </c>
    </row>
    <row r="40" spans="2:18" x14ac:dyDescent="0.25">
      <c r="H40" s="1" t="s">
        <v>190</v>
      </c>
      <c r="I40" s="9">
        <v>7.3999999999999996E-2</v>
      </c>
      <c r="J40" s="9">
        <v>7.9000000000000001E-2</v>
      </c>
      <c r="Q40" s="1" t="s">
        <v>123</v>
      </c>
      <c r="R40" s="5">
        <v>25000</v>
      </c>
    </row>
    <row r="41" spans="2:18" x14ac:dyDescent="0.25">
      <c r="B41" s="1" t="s">
        <v>160</v>
      </c>
      <c r="C41" s="5">
        <f>FVSCHEDULE(C30,C32:C39)</f>
        <v>857593.13283072028</v>
      </c>
      <c r="Q41" s="1" t="s">
        <v>124</v>
      </c>
      <c r="R41" s="5">
        <v>25000</v>
      </c>
    </row>
    <row r="42" spans="2:18" x14ac:dyDescent="0.25">
      <c r="Q42" s="1" t="s">
        <v>125</v>
      </c>
      <c r="R42" s="5">
        <v>25000</v>
      </c>
    </row>
    <row r="43" spans="2:18" x14ac:dyDescent="0.25">
      <c r="Q43" s="1" t="s">
        <v>126</v>
      </c>
      <c r="R43" s="5">
        <v>25000</v>
      </c>
    </row>
    <row r="44" spans="2:18" x14ac:dyDescent="0.25">
      <c r="Q44" s="1" t="s">
        <v>127</v>
      </c>
      <c r="R44" s="5">
        <v>25000</v>
      </c>
    </row>
    <row r="45" spans="2:18" x14ac:dyDescent="0.25">
      <c r="Q45" s="1" t="s">
        <v>128</v>
      </c>
      <c r="R45" s="5">
        <v>25000</v>
      </c>
    </row>
    <row r="46" spans="2:18" x14ac:dyDescent="0.25">
      <c r="Q46" s="1" t="s">
        <v>129</v>
      </c>
      <c r="R46" s="5">
        <v>25000</v>
      </c>
    </row>
    <row r="47" spans="2:18" x14ac:dyDescent="0.25">
      <c r="Q47" s="1" t="s">
        <v>130</v>
      </c>
      <c r="R47" s="5">
        <v>25000</v>
      </c>
    </row>
    <row r="48" spans="2:18" x14ac:dyDescent="0.25">
      <c r="Q48" s="1" t="s">
        <v>131</v>
      </c>
      <c r="R48" s="5">
        <v>25000</v>
      </c>
    </row>
    <row r="49" spans="17:18" x14ac:dyDescent="0.25">
      <c r="Q49" s="1" t="s">
        <v>132</v>
      </c>
      <c r="R49" s="5">
        <v>25000</v>
      </c>
    </row>
    <row r="50" spans="17:18" x14ac:dyDescent="0.25">
      <c r="Q50" s="1" t="s">
        <v>133</v>
      </c>
      <c r="R50" s="5">
        <v>25000</v>
      </c>
    </row>
    <row r="51" spans="17:18" x14ac:dyDescent="0.25">
      <c r="Q51" s="1" t="s">
        <v>134</v>
      </c>
      <c r="R51" s="5">
        <v>25000</v>
      </c>
    </row>
    <row r="52" spans="17:18" x14ac:dyDescent="0.25">
      <c r="Q52" s="1" t="s">
        <v>135</v>
      </c>
      <c r="R52" s="5">
        <v>25000</v>
      </c>
    </row>
    <row r="53" spans="17:18" x14ac:dyDescent="0.25">
      <c r="Q53" s="1" t="s">
        <v>136</v>
      </c>
      <c r="R53" s="5">
        <v>25000</v>
      </c>
    </row>
    <row r="54" spans="17:18" x14ac:dyDescent="0.25">
      <c r="Q54" s="1" t="s">
        <v>137</v>
      </c>
      <c r="R54" s="5">
        <v>25000</v>
      </c>
    </row>
    <row r="55" spans="17:18" x14ac:dyDescent="0.25">
      <c r="Q55" s="1" t="s">
        <v>138</v>
      </c>
      <c r="R55" s="5">
        <v>25000</v>
      </c>
    </row>
    <row r="56" spans="17:18" x14ac:dyDescent="0.25">
      <c r="Q56" s="1" t="s">
        <v>139</v>
      </c>
      <c r="R56" s="5">
        <v>25000</v>
      </c>
    </row>
    <row r="57" spans="17:18" x14ac:dyDescent="0.25">
      <c r="Q57" s="1" t="s">
        <v>140</v>
      </c>
      <c r="R57" s="5">
        <v>25000</v>
      </c>
    </row>
    <row r="58" spans="17:18" x14ac:dyDescent="0.25">
      <c r="Q58" s="1" t="s">
        <v>141</v>
      </c>
      <c r="R58" s="5">
        <v>25000</v>
      </c>
    </row>
    <row r="59" spans="17:18" x14ac:dyDescent="0.25">
      <c r="Q59" s="1" t="s">
        <v>142</v>
      </c>
      <c r="R59" s="5">
        <v>25000</v>
      </c>
    </row>
    <row r="60" spans="17:18" x14ac:dyDescent="0.25">
      <c r="Q60" s="1" t="s">
        <v>143</v>
      </c>
      <c r="R60" s="5">
        <v>25000</v>
      </c>
    </row>
    <row r="61" spans="17:18" x14ac:dyDescent="0.25">
      <c r="Q61" s="1" t="s">
        <v>144</v>
      </c>
      <c r="R61" s="5">
        <v>25000</v>
      </c>
    </row>
    <row r="62" spans="17:18" x14ac:dyDescent="0.25">
      <c r="Q62" s="1" t="s">
        <v>145</v>
      </c>
      <c r="R62" s="5">
        <v>25000</v>
      </c>
    </row>
    <row r="63" spans="17:18" x14ac:dyDescent="0.25">
      <c r="Q63" s="1" t="s">
        <v>146</v>
      </c>
      <c r="R63" s="5">
        <v>25000</v>
      </c>
    </row>
    <row r="64" spans="17:18" x14ac:dyDescent="0.25">
      <c r="Q64" s="1" t="s">
        <v>147</v>
      </c>
      <c r="R64" s="5">
        <v>25000</v>
      </c>
    </row>
    <row r="65" spans="17:18" x14ac:dyDescent="0.25">
      <c r="Q65" s="1" t="s">
        <v>148</v>
      </c>
      <c r="R65" s="5">
        <v>25000</v>
      </c>
    </row>
    <row r="66" spans="17:18" x14ac:dyDescent="0.25">
      <c r="Q66" s="1" t="s">
        <v>149</v>
      </c>
      <c r="R66" s="5">
        <v>25000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Key Terms</vt:lpstr>
      <vt:lpstr>Regression</vt:lpstr>
      <vt:lpstr>DataGuy</vt:lpstr>
      <vt:lpstr>Jobs</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Bryant Krause</dc:creator>
  <cp:lastModifiedBy>Bryant Krause</cp:lastModifiedBy>
  <dcterms:created xsi:type="dcterms:W3CDTF">2022-12-27T00:43:07Z</dcterms:created>
  <dcterms:modified xsi:type="dcterms:W3CDTF">2022-12-28T23:29:57Z</dcterms:modified>
</cp:coreProperties>
</file>