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Desktop\rebirth\Mysql\"/>
    </mc:Choice>
  </mc:AlternateContent>
  <xr:revisionPtr revIDLastSave="0" documentId="8_{3986A491-8F0D-4131-B19A-DB450A278F46}" xr6:coauthVersionLast="47" xr6:coauthVersionMax="47" xr10:uidLastSave="{00000000-0000-0000-0000-000000000000}"/>
  <bookViews>
    <workbookView xWindow="-120" yWindow="-120" windowWidth="29040" windowHeight="16440" activeTab="1" xr2:uid="{EB88ED60-0DE4-4C62-ACAE-70375AA20070}"/>
  </bookViews>
  <sheets>
    <sheet name="Key Terms" sheetId="1" r:id="rId1"/>
    <sheet name="Regression" sheetId="4" r:id="rId2"/>
    <sheet name="Jobs" sheetId="3" r:id="rId3"/>
    <sheet name="Calculation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2" l="1"/>
  <c r="I28" i="2"/>
  <c r="C41" i="2"/>
  <c r="C27" i="2"/>
  <c r="V34" i="1"/>
  <c r="P13" i="2"/>
  <c r="M12" i="2"/>
  <c r="L9" i="2"/>
  <c r="L10" i="2"/>
  <c r="L8" i="2"/>
  <c r="D11" i="2"/>
  <c r="D16" i="2" s="1"/>
  <c r="F12" i="2"/>
  <c r="F13" i="2"/>
  <c r="F14" i="2"/>
  <c r="F15" i="2"/>
  <c r="F11" i="2"/>
  <c r="G16" i="2"/>
  <c r="E16" i="2"/>
  <c r="C16" i="2"/>
  <c r="E12" i="2"/>
  <c r="E13" i="2"/>
  <c r="E14" i="2"/>
  <c r="E15" i="2"/>
  <c r="E11" i="2"/>
  <c r="D12" i="2"/>
  <c r="D13" i="2"/>
  <c r="D14" i="2"/>
  <c r="D15" i="2"/>
  <c r="G12" i="2"/>
  <c r="G13" i="2"/>
  <c r="G14" i="2"/>
  <c r="G15" i="2"/>
  <c r="G11" i="2"/>
  <c r="C12" i="2"/>
  <c r="C13" i="2"/>
  <c r="C14" i="2"/>
  <c r="C15" i="2"/>
  <c r="C11" i="2"/>
  <c r="B13" i="2"/>
  <c r="B14" i="2"/>
  <c r="B15" i="2" s="1"/>
  <c r="B12" i="2"/>
  <c r="F9" i="1"/>
  <c r="F6" i="1"/>
  <c r="F16" i="2" l="1"/>
</calcChain>
</file>

<file path=xl/sharedStrings.xml><?xml version="1.0" encoding="utf-8"?>
<sst xmlns="http://schemas.openxmlformats.org/spreadsheetml/2006/main" count="243" uniqueCount="217">
  <si>
    <t>This is to put together working financial formulas</t>
  </si>
  <si>
    <t>net income</t>
  </si>
  <si>
    <t>Net Revenue</t>
  </si>
  <si>
    <t>Total Cost</t>
  </si>
  <si>
    <t>Net Income</t>
  </si>
  <si>
    <t>Burn Rate</t>
  </si>
  <si>
    <t>Net Income (Profit or Loss) = Total Revenues – Total Costs </t>
  </si>
  <si>
    <t>Burn Rate = (Total costs / Total Revenues)%</t>
  </si>
  <si>
    <t>balance sheet</t>
  </si>
  <si>
    <t>shows what the company owns and owes</t>
  </si>
  <si>
    <t>is a snapshot for the business</t>
  </si>
  <si>
    <t>3 main components:</t>
  </si>
  <si>
    <t>Total Assets</t>
  </si>
  <si>
    <t>Liabilities</t>
  </si>
  <si>
    <t>Shareholders Equity</t>
  </si>
  <si>
    <t>current and fixed assets</t>
  </si>
  <si>
    <t>what is owed</t>
  </si>
  <si>
    <t>true value of company</t>
  </si>
  <si>
    <t>Income Statement</t>
  </si>
  <si>
    <t>summary of business expense and income</t>
  </si>
  <si>
    <t>Cash Flow Statement</t>
  </si>
  <si>
    <t>shows money in and out</t>
  </si>
  <si>
    <t>GAAP</t>
  </si>
  <si>
    <t xml:space="preserve">Global standard for </t>
  </si>
  <si>
    <t>liablilities + equity</t>
  </si>
  <si>
    <t>revenue - expenses</t>
  </si>
  <si>
    <t>Break Even</t>
  </si>
  <si>
    <t>(sales - fixed costs - variable costs = $0 profit)</t>
  </si>
  <si>
    <t>Cash Ratio</t>
  </si>
  <si>
    <t>cash / current liablities</t>
  </si>
  <si>
    <t>Profit Margin</t>
  </si>
  <si>
    <t>net income / sales</t>
  </si>
  <si>
    <t>total liablities / total equity</t>
  </si>
  <si>
    <t>Debt to equity</t>
  </si>
  <si>
    <t>Total liablities</t>
  </si>
  <si>
    <t>total cost to be paid: accounts payable, interest any debt</t>
  </si>
  <si>
    <t>Total equity</t>
  </si>
  <si>
    <t>how much money the owner has invested into company</t>
  </si>
  <si>
    <t>COGS</t>
  </si>
  <si>
    <t>start inv + cost of purchasing new inv - ending inv</t>
  </si>
  <si>
    <t>Retained Earnings</t>
  </si>
  <si>
    <t>start retained earnings + net income or net loss - cash dividends</t>
  </si>
  <si>
    <t>available net income after paying shareholders</t>
  </si>
  <si>
    <t>NPV</t>
  </si>
  <si>
    <t>Amortization</t>
  </si>
  <si>
    <t>technique to lower book value of a loan or asset over time</t>
  </si>
  <si>
    <t>Depreciation</t>
  </si>
  <si>
    <t>Allocate cost of asset over useful life/ how much value has been used</t>
  </si>
  <si>
    <t>Methods</t>
  </si>
  <si>
    <t>(purchase Price - approx salvage value) / estimated useful life</t>
  </si>
  <si>
    <t>Pros</t>
  </si>
  <si>
    <t>Easy to use and simple</t>
  </si>
  <si>
    <t>Cons</t>
  </si>
  <si>
    <t>entirely based on guesswork / does not include accelerated loss of asset value / or increased cost to maintain with time</t>
  </si>
  <si>
    <t>Straight Line</t>
  </si>
  <si>
    <t>Cost</t>
  </si>
  <si>
    <t>Salvage Value</t>
  </si>
  <si>
    <t>Useful Life</t>
  </si>
  <si>
    <t>Years</t>
  </si>
  <si>
    <t>Year</t>
  </si>
  <si>
    <t>Declining</t>
  </si>
  <si>
    <t>Doubl Decline</t>
  </si>
  <si>
    <t>Sum of Years</t>
  </si>
  <si>
    <t>Straight Line no Form</t>
  </si>
  <si>
    <t>Total</t>
  </si>
  <si>
    <t>Declining Balance</t>
  </si>
  <si>
    <t>(Net Book Value - Salvage Value)*(1/Useful Life) * Depreciation Rate</t>
  </si>
  <si>
    <t>accelerated deprec method to incur more towards beginning of life and less towards end</t>
  </si>
  <si>
    <t>same value for each time gap associated</t>
  </si>
  <si>
    <t>Current Ratio</t>
  </si>
  <si>
    <t>Current Assets / Current Liabilities</t>
  </si>
  <si>
    <t>alternet names</t>
  </si>
  <si>
    <t>Acid Test</t>
  </si>
  <si>
    <t>(current Assets - Inventory)/(Current Liability)</t>
  </si>
  <si>
    <t>Return on Investment</t>
  </si>
  <si>
    <t>((Investment Gain - Cost of Investment)/ Cost of Investment) *100 If not percentile</t>
  </si>
  <si>
    <t>(Net Income / Revenue)</t>
  </si>
  <si>
    <t>Net Present Value</t>
  </si>
  <si>
    <t>cashflow/(1 + required return or discount rate ) * number of time periods - initial investment</t>
  </si>
  <si>
    <t>i</t>
  </si>
  <si>
    <t>F / [ (1 + i)^n ]</t>
  </si>
  <si>
    <t>Discount Rate:</t>
  </si>
  <si>
    <t>Time Period</t>
  </si>
  <si>
    <t>Initial Investment</t>
  </si>
  <si>
    <t>Year 1</t>
  </si>
  <si>
    <t>Year 2</t>
  </si>
  <si>
    <t>Year 3</t>
  </si>
  <si>
    <t>Year 4</t>
  </si>
  <si>
    <t>Year 5</t>
  </si>
  <si>
    <t>Discount Rate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</si>
  <si>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</si>
  <si>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</si>
  <si>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</si>
  <si>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</si>
  <si>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</si>
  <si>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</si>
  <si>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</si>
  <si>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</si>
  <si>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</si>
  <si>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</si>
  <si>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</si>
  <si>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</si>
  <si>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</si>
  <si>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</si>
  <si>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</si>
  <si>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</si>
  <si>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</si>
  <si>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</si>
  <si>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</si>
  <si>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</si>
  <si>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</si>
  <si>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</si>
  <si>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</si>
  <si>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</si>
  <si>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Month 25</t>
  </si>
  <si>
    <t>Month 26</t>
  </si>
  <si>
    <t>Month 27</t>
  </si>
  <si>
    <t>Month 28</t>
  </si>
  <si>
    <t>Month 29</t>
  </si>
  <si>
    <t>Month 30</t>
  </si>
  <si>
    <t>Month 31</t>
  </si>
  <si>
    <t>Month 32</t>
  </si>
  <si>
    <t>Month 33</t>
  </si>
  <si>
    <t>Month 34</t>
  </si>
  <si>
    <t>Month 35</t>
  </si>
  <si>
    <t>Month 36</t>
  </si>
  <si>
    <t>Month 37</t>
  </si>
  <si>
    <t>Month 38</t>
  </si>
  <si>
    <t>Month 39</t>
  </si>
  <si>
    <t>Month 40</t>
  </si>
  <si>
    <t>Month 41</t>
  </si>
  <si>
    <t>Month 42</t>
  </si>
  <si>
    <t>Month 43</t>
  </si>
  <si>
    <t>Month 44</t>
  </si>
  <si>
    <t>Month 45</t>
  </si>
  <si>
    <t>Month 46</t>
  </si>
  <si>
    <t>Month 47</t>
  </si>
  <si>
    <t>Month 48</t>
  </si>
  <si>
    <t>Month 49</t>
  </si>
  <si>
    <t>Month 50</t>
  </si>
  <si>
    <t>Month 51</t>
  </si>
  <si>
    <t>Month 52</t>
  </si>
  <si>
    <t>Month 53</t>
  </si>
  <si>
    <t>Month 54</t>
  </si>
  <si>
    <t>Month 55</t>
  </si>
  <si>
    <t>Month 56</t>
  </si>
  <si>
    <t>Month 57</t>
  </si>
  <si>
    <t>Month 58</t>
  </si>
  <si>
    <t>Month 59</t>
  </si>
  <si>
    <t>Month 60</t>
  </si>
  <si>
    <t>Time Value Of Money</t>
  </si>
  <si>
    <t>present value(1 + interest rate / number of periods) number of periods * number of years</t>
  </si>
  <si>
    <t>amount</t>
  </si>
  <si>
    <t>interest</t>
  </si>
  <si>
    <t>year</t>
  </si>
  <si>
    <t>calculating future value of currrent savings</t>
  </si>
  <si>
    <t>rate</t>
  </si>
  <si>
    <t>nper</t>
  </si>
  <si>
    <t>pmt</t>
  </si>
  <si>
    <t>pv</t>
  </si>
  <si>
    <t>fv</t>
  </si>
  <si>
    <t>years</t>
  </si>
  <si>
    <t>installments</t>
  </si>
  <si>
    <t>present value</t>
  </si>
  <si>
    <t>interest rate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</si>
  <si>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</si>
  <si>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</si>
  <si>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</si>
  <si>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</si>
  <si>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</si>
  <si>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</si>
  <si>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</si>
  <si>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</si>
  <si>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Annual interest rate</t>
  </si>
  <si>
    <t>Time Value of Money</t>
  </si>
  <si>
    <t>PV</t>
  </si>
  <si>
    <t>n</t>
  </si>
  <si>
    <t>T</t>
  </si>
  <si>
    <t>future v form</t>
  </si>
  <si>
    <t>tenure</t>
  </si>
  <si>
    <t>resi</t>
  </si>
  <si>
    <t>senior cit</t>
  </si>
  <si>
    <t>non res</t>
  </si>
  <si>
    <t>3 months</t>
  </si>
  <si>
    <t>6 months</t>
  </si>
  <si>
    <t>9 months</t>
  </si>
  <si>
    <t>12 moths</t>
  </si>
  <si>
    <t>15 months</t>
  </si>
  <si>
    <t>18 months</t>
  </si>
  <si>
    <t>21 months</t>
  </si>
  <si>
    <t>24 monhths</t>
  </si>
  <si>
    <t>AKA Discounted present Value</t>
  </si>
  <si>
    <t>ROI</t>
  </si>
  <si>
    <t>Rate of Return</t>
  </si>
  <si>
    <t>Required Rate of Return</t>
  </si>
  <si>
    <t>DDM: Dividend discount Model</t>
  </si>
  <si>
    <t>CAPM: Capital asset pricing model</t>
  </si>
  <si>
    <t>(expected divident payment / share price) + forecasted dividend growth rate</t>
  </si>
  <si>
    <t>risk free rate of return + bea X (market rate of return - risk free rate of return)</t>
  </si>
  <si>
    <t>https://www.linkedin.com/jobs/view/3214133069/?refId=eAk72mCQDBb7xr95TRrxNQ%3D%3D&amp;trackingId=gpgr9XuOS2%2F%2Fe9yhwRMwig%3D%3D</t>
  </si>
  <si>
    <t>Job Link</t>
  </si>
  <si>
    <t>Data Analyst</t>
  </si>
  <si>
    <t>https://www.linkedin.com/jobs/view/3358571715/?refId=eAk72mCQDBb7xr95TRrxNQ%3D%3D&amp;trackingId=HGsosIjDupLUWsveuhQ%2F8Q%3D%3D</t>
  </si>
  <si>
    <t>Senior Financial Analyst</t>
  </si>
  <si>
    <t>Linear Regression</t>
  </si>
  <si>
    <t>model relationship between 2 variables</t>
  </si>
  <si>
    <t>http://www.stat.yale.edu/Courses/1997-98/101/linreg.htm</t>
  </si>
  <si>
    <t>var1:</t>
  </si>
  <si>
    <t>explanatory variable</t>
  </si>
  <si>
    <t>var2:</t>
  </si>
  <si>
    <t>dependent variable</t>
  </si>
  <si>
    <t>step 1:</t>
  </si>
  <si>
    <t>establish if there is a relationship between variables - Need to have significant association between the 2</t>
  </si>
  <si>
    <t>1 common method to view is through a scatter plot</t>
  </si>
  <si>
    <t>eyeball method to view for correlation</t>
  </si>
  <si>
    <t>a numerical measure woul be the correlation coefficient</t>
  </si>
  <si>
    <t>this is a value between -1 and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</si>
</sst>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9" formatCode="_(&quot;$&quot;* #,##0_);_(&quot;$&quot;* \(#,##0\);_(&quot;$&quot;* &quot;-&quot;??_);_(@_)"/>
    <numFmt numFmtId="171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3" fillId="2" borderId="0" xfId="0" applyFont="1" applyFill="1"/>
    <xf numFmtId="9" fontId="3" fillId="2" borderId="0" xfId="2" applyFont="1" applyFill="1"/>
    <xf numFmtId="0" fontId="2" fillId="2" borderId="0" xfId="0" applyFont="1" applyFill="1"/>
    <xf numFmtId="8" fontId="3" fillId="2" borderId="0" xfId="0" applyNumberFormat="1" applyFont="1" applyFill="1"/>
    <xf numFmtId="169" fontId="3" fillId="2" borderId="0" xfId="1" applyNumberFormat="1" applyFont="1" applyFill="1"/>
    <xf numFmtId="6" fontId="3" fillId="2" borderId="0" xfId="0" applyNumberFormat="1" applyFont="1" applyFill="1"/>
    <xf numFmtId="171" fontId="3" fillId="2" borderId="0" xfId="2" applyNumberFormat="1" applyFont="1" applyFill="1"/>
    <xf numFmtId="0" fontId="3" fillId="2" borderId="0" xfId="0" quotePrefix="1" applyFont="1" applyFill="1"/>
    <xf numFmtId="10" fontId="3" fillId="2" borderId="0" xfId="2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BDEF2-1E27-4684-A245-7E36FC854608}">
  <dimension ref="B2:V45"/>
  <sheetViews>
    <sheetView topLeftCell="A10" workbookViewId="0">
      <selection activeCell="D46" sqref="D46"/>
    </sheetView>
  </sheetViews>
  <sheetFormatPr defaultRowHeight="15" x14ac:dyDescent="0.25"/>
  <cols>
    <col min="1" max="1" width="9.140625" style="1"/>
    <col min="2" max="2" width="22.28515625" style="1" customWidth="1"/>
    <col min="3" max="3" width="16.140625" style="1" customWidth="1"/>
    <col min="4" max="4" width="12.5703125" style="1" bestFit="1" customWidth="1"/>
    <col min="5" max="5" width="11.7109375" style="1" customWidth="1"/>
    <col min="6" max="6" width="11" style="1" customWidth="1"/>
    <col min="7" max="8" width="9.140625" style="1"/>
    <col min="9" max="9" width="12.7109375" style="1" customWidth="1"/>
    <col min="10" max="16384" width="9.140625" style="1"/>
  </cols>
  <sheetData>
    <row r="2" spans="2:16" x14ac:dyDescent="0.25">
      <c r="B2" s="1" t="s">
        <v>0</v>
      </c>
    </row>
    <row r="4" spans="2:16" x14ac:dyDescent="0.25">
      <c r="I4" s="1" t="s">
        <v>4</v>
      </c>
      <c r="K4" s="1" t="s">
        <v>25</v>
      </c>
      <c r="N4" s="1" t="s">
        <v>71</v>
      </c>
    </row>
    <row r="5" spans="2:16" x14ac:dyDescent="0.25">
      <c r="B5" s="1" t="s">
        <v>1</v>
      </c>
      <c r="D5" s="1" t="s">
        <v>2</v>
      </c>
      <c r="E5" s="1" t="s">
        <v>3</v>
      </c>
      <c r="F5" s="1" t="s">
        <v>4</v>
      </c>
    </row>
    <row r="6" spans="2:16" x14ac:dyDescent="0.25">
      <c r="D6" s="1">
        <v>100000</v>
      </c>
      <c r="E6" s="1">
        <v>60000</v>
      </c>
      <c r="F6" s="1">
        <f>D6-E6</f>
        <v>40000</v>
      </c>
      <c r="I6" s="1" t="s">
        <v>26</v>
      </c>
      <c r="K6" s="1" t="s">
        <v>27</v>
      </c>
    </row>
    <row r="7" spans="2:16" x14ac:dyDescent="0.25">
      <c r="B7" s="1" t="s">
        <v>6</v>
      </c>
    </row>
    <row r="8" spans="2:16" x14ac:dyDescent="0.25">
      <c r="B8" s="1" t="s">
        <v>5</v>
      </c>
      <c r="D8" s="1" t="s">
        <v>3</v>
      </c>
      <c r="E8" s="1" t="s">
        <v>2</v>
      </c>
      <c r="F8" s="1" t="s">
        <v>5</v>
      </c>
      <c r="I8" s="1" t="s">
        <v>28</v>
      </c>
      <c r="K8" s="1" t="s">
        <v>29</v>
      </c>
      <c r="N8" s="1" t="s">
        <v>69</v>
      </c>
      <c r="P8" s="1" t="s">
        <v>70</v>
      </c>
    </row>
    <row r="9" spans="2:16" x14ac:dyDescent="0.25">
      <c r="D9" s="1">
        <v>100000</v>
      </c>
      <c r="E9" s="1">
        <v>60000</v>
      </c>
      <c r="F9" s="2">
        <f>E9/D9</f>
        <v>0.6</v>
      </c>
    </row>
    <row r="10" spans="2:16" x14ac:dyDescent="0.25">
      <c r="B10" s="1" t="s">
        <v>7</v>
      </c>
      <c r="I10" s="1" t="s">
        <v>30</v>
      </c>
      <c r="K10" s="1" t="s">
        <v>31</v>
      </c>
    </row>
    <row r="12" spans="2:16" x14ac:dyDescent="0.25">
      <c r="I12" s="1" t="s">
        <v>33</v>
      </c>
      <c r="K12" s="1" t="s">
        <v>32</v>
      </c>
    </row>
    <row r="14" spans="2:16" x14ac:dyDescent="0.25">
      <c r="B14" s="1" t="s">
        <v>8</v>
      </c>
      <c r="C14" s="1" t="s">
        <v>9</v>
      </c>
      <c r="I14" s="1" t="s">
        <v>38</v>
      </c>
      <c r="K14" s="1" t="s">
        <v>39</v>
      </c>
    </row>
    <row r="15" spans="2:16" x14ac:dyDescent="0.25">
      <c r="C15" s="1" t="s">
        <v>10</v>
      </c>
    </row>
    <row r="16" spans="2:16" x14ac:dyDescent="0.25">
      <c r="C16" s="1" t="s">
        <v>11</v>
      </c>
      <c r="I16" s="1" t="s">
        <v>40</v>
      </c>
      <c r="K16" s="1" t="s">
        <v>41</v>
      </c>
    </row>
    <row r="17" spans="2:22" x14ac:dyDescent="0.25">
      <c r="D17" s="1" t="s">
        <v>12</v>
      </c>
      <c r="E17" s="1" t="s">
        <v>15</v>
      </c>
      <c r="G17" s="1" t="s">
        <v>24</v>
      </c>
    </row>
    <row r="18" spans="2:22" x14ac:dyDescent="0.25">
      <c r="D18" s="1" t="s">
        <v>13</v>
      </c>
      <c r="E18" s="1" t="s">
        <v>16</v>
      </c>
      <c r="I18" s="1" t="s">
        <v>72</v>
      </c>
      <c r="K18" s="1" t="s">
        <v>73</v>
      </c>
    </row>
    <row r="19" spans="2:22" x14ac:dyDescent="0.25">
      <c r="D19" s="1" t="s">
        <v>14</v>
      </c>
      <c r="E19" s="1" t="s">
        <v>17</v>
      </c>
    </row>
    <row r="20" spans="2:22" x14ac:dyDescent="0.25">
      <c r="I20" s="1" t="s">
        <v>74</v>
      </c>
      <c r="K20" s="1" t="s">
        <v>75</v>
      </c>
    </row>
    <row r="22" spans="2:22" x14ac:dyDescent="0.25">
      <c r="B22" s="1" t="s">
        <v>18</v>
      </c>
      <c r="C22" s="1" t="s">
        <v>19</v>
      </c>
      <c r="I22" s="1" t="s">
        <v>193</v>
      </c>
    </row>
    <row r="24" spans="2:22" x14ac:dyDescent="0.25">
      <c r="I24" s="1" t="s">
        <v>194</v>
      </c>
      <c r="K24" s="1" t="s">
        <v>195</v>
      </c>
      <c r="O24" s="1" t="s">
        <v>197</v>
      </c>
    </row>
    <row r="25" spans="2:22" x14ac:dyDescent="0.25">
      <c r="B25" s="1" t="s">
        <v>20</v>
      </c>
      <c r="C25" s="1" t="s">
        <v>21</v>
      </c>
      <c r="K25" s="1" t="s">
        <v>196</v>
      </c>
      <c r="O25" s="1" t="s">
        <v>198</v>
      </c>
    </row>
    <row r="27" spans="2:22" x14ac:dyDescent="0.25">
      <c r="B27" s="1" t="s">
        <v>22</v>
      </c>
      <c r="C27" s="1" t="s">
        <v>23</v>
      </c>
      <c r="I27" s="1" t="s">
        <v>30</v>
      </c>
      <c r="K27" s="1" t="s">
        <v>76</v>
      </c>
    </row>
    <row r="29" spans="2:22" x14ac:dyDescent="0.25">
      <c r="B29" s="1" t="s">
        <v>34</v>
      </c>
      <c r="C29" s="1" t="s">
        <v>35</v>
      </c>
      <c r="I29" s="1" t="s">
        <v>77</v>
      </c>
      <c r="K29" s="1" t="s">
        <v>78</v>
      </c>
    </row>
    <row r="30" spans="2:22" x14ac:dyDescent="0.25">
      <c r="L30" s="2"/>
    </row>
    <row r="31" spans="2:22" x14ac:dyDescent="0.25">
      <c r="B31" s="1" t="s">
        <v>36</v>
      </c>
      <c r="C31" s="1" t="s">
        <v>37</v>
      </c>
      <c r="I31" s="1" t="s">
        <v>150</v>
      </c>
      <c r="K31" s="1" t="s">
        <v>151</v>
      </c>
      <c r="L31" s="7"/>
      <c r="U31" s="1" t="s">
        <v>152</v>
      </c>
      <c r="V31" s="1">
        <v>10000</v>
      </c>
    </row>
    <row r="32" spans="2:22" x14ac:dyDescent="0.25">
      <c r="U32" s="1" t="s">
        <v>153</v>
      </c>
      <c r="V32" s="2">
        <v>0.1</v>
      </c>
    </row>
    <row r="33" spans="2:22" x14ac:dyDescent="0.25">
      <c r="B33" s="1" t="s">
        <v>40</v>
      </c>
      <c r="C33" s="1" t="s">
        <v>42</v>
      </c>
      <c r="U33" s="1" t="s">
        <v>154</v>
      </c>
      <c r="V33" s="1">
        <v>1</v>
      </c>
    </row>
    <row r="34" spans="2:22" x14ac:dyDescent="0.25">
      <c r="V34" s="1">
        <f>V31*(1+V32/V33)</f>
        <v>11000</v>
      </c>
    </row>
    <row r="35" spans="2:22" x14ac:dyDescent="0.25">
      <c r="B35" s="1" t="s">
        <v>44</v>
      </c>
      <c r="C35" s="1" t="s">
        <v>45</v>
      </c>
    </row>
    <row r="37" spans="2:22" x14ac:dyDescent="0.25">
      <c r="B37" s="1" t="s">
        <v>46</v>
      </c>
      <c r="C37" s="1" t="s">
        <v>47</v>
      </c>
    </row>
    <row r="38" spans="2:22" x14ac:dyDescent="0.25">
      <c r="C38" s="1" t="s">
        <v>48</v>
      </c>
    </row>
    <row r="39" spans="2:22" x14ac:dyDescent="0.25">
      <c r="C39" s="1" t="s">
        <v>54</v>
      </c>
      <c r="D39" s="1" t="s">
        <v>49</v>
      </c>
      <c r="K39" s="1" t="s">
        <v>68</v>
      </c>
    </row>
    <row r="40" spans="2:22" x14ac:dyDescent="0.25">
      <c r="C40" s="1" t="s">
        <v>50</v>
      </c>
      <c r="D40" s="1" t="s">
        <v>51</v>
      </c>
    </row>
    <row r="41" spans="2:22" x14ac:dyDescent="0.25">
      <c r="C41" s="1" t="s">
        <v>52</v>
      </c>
      <c r="D41" s="1" t="s">
        <v>53</v>
      </c>
    </row>
    <row r="43" spans="2:22" x14ac:dyDescent="0.25">
      <c r="C43" s="1" t="s">
        <v>65</v>
      </c>
      <c r="D43" s="1" t="s">
        <v>66</v>
      </c>
      <c r="K43" s="1" t="s">
        <v>67</v>
      </c>
    </row>
    <row r="44" spans="2:22" x14ac:dyDescent="0.25">
      <c r="C44" s="1" t="s">
        <v>50</v>
      </c>
    </row>
    <row r="45" spans="2:22" x14ac:dyDescent="0.25">
      <c r="C45" s="1" t="s">
        <v>52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B0400-2115-4C6C-9C99-C7CD94A64CC2}">
  <dimension ref="A1:G11"/>
  <sheetViews>
    <sheetView tabSelected="1" workbookViewId="0">
      <selection activeCell="I4" sqref="I4"/>
    </sheetView>
  </sheetViews>
  <sheetFormatPr defaultRowHeight="15" x14ac:dyDescent="0.25"/>
  <cols>
    <col min="1" max="1" width="16.7109375" style="1" bestFit="1" customWidth="1"/>
    <col min="2" max="16384" width="9.140625" style="1"/>
  </cols>
  <sheetData>
    <row r="1" spans="1:7" x14ac:dyDescent="0.25">
      <c r="A1" s="1" t="s">
        <v>204</v>
      </c>
      <c r="C1" s="1" t="s">
        <v>206</v>
      </c>
    </row>
    <row r="3" spans="1:7" x14ac:dyDescent="0.25">
      <c r="A3" s="1" t="s">
        <v>205</v>
      </c>
    </row>
    <row r="5" spans="1:7" x14ac:dyDescent="0.25">
      <c r="A5" s="1" t="s">
        <v>207</v>
      </c>
      <c r="B5" s="1" t="s">
        <v>208</v>
      </c>
    </row>
    <row r="6" spans="1:7" x14ac:dyDescent="0.25">
      <c r="A6" s="1" t="s">
        <v>209</v>
      </c>
      <c r="B6" s="1" t="s">
        <v>210</v>
      </c>
    </row>
    <row r="8" spans="1:7" x14ac:dyDescent="0.25">
      <c r="A8" s="1" t="s">
        <v>211</v>
      </c>
      <c r="B8" s="1" t="s">
        <v>212</v>
      </c>
    </row>
    <row r="9" spans="1:7" x14ac:dyDescent="0.25">
      <c r="B9" s="1" t="s">
        <v>213</v>
      </c>
      <c r="G9" s="1" t="s">
        <v>214</v>
      </c>
    </row>
    <row r="10" spans="1:7" x14ac:dyDescent="0.25">
      <c r="B10" s="1" t="s">
        <v>215</v>
      </c>
    </row>
    <row r="11" spans="1:7" x14ac:dyDescent="0.25">
      <c r="C11" s="1" t="s">
        <v>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361A2-09E2-481D-B49F-8CE030DE32B3}">
  <dimension ref="A1:B3"/>
  <sheetViews>
    <sheetView workbookViewId="0">
      <selection activeCell="C18" sqref="C18"/>
    </sheetView>
  </sheetViews>
  <sheetFormatPr defaultRowHeight="15" x14ac:dyDescent="0.25"/>
  <cols>
    <col min="1" max="1" width="22.42578125" style="1" bestFit="1" customWidth="1"/>
    <col min="2" max="16384" width="9.140625" style="1"/>
  </cols>
  <sheetData>
    <row r="1" spans="1:2" x14ac:dyDescent="0.25">
      <c r="A1" s="1" t="s">
        <v>200</v>
      </c>
    </row>
    <row r="2" spans="1:2" x14ac:dyDescent="0.25">
      <c r="A2" s="1" t="s">
        <v>201</v>
      </c>
      <c r="B2" s="1" t="s">
        <v>199</v>
      </c>
    </row>
    <row r="3" spans="1:2" x14ac:dyDescent="0.25">
      <c r="A3" s="1" t="s">
        <v>203</v>
      </c>
      <c r="B3" s="1" t="s">
        <v>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E5C85-FC39-4842-8718-96B035A767FE}">
  <dimension ref="B3:U66"/>
  <sheetViews>
    <sheetView topLeftCell="H1" workbookViewId="0">
      <selection activeCell="T4" sqref="T4"/>
    </sheetView>
  </sheetViews>
  <sheetFormatPr defaultRowHeight="15" x14ac:dyDescent="0.25"/>
  <cols>
    <col min="1" max="1" width="9.140625" style="1"/>
    <col min="2" max="2" width="13.42578125" style="1" bestFit="1" customWidth="1"/>
    <col min="3" max="3" width="12.5703125" style="1" bestFit="1" customWidth="1"/>
    <col min="4" max="4" width="10.85546875" style="1" bestFit="1" customWidth="1"/>
    <col min="5" max="5" width="13.5703125" style="1" bestFit="1" customWidth="1"/>
    <col min="6" max="6" width="12.28515625" style="1" bestFit="1" customWidth="1"/>
    <col min="7" max="7" width="20" style="1" bestFit="1" customWidth="1"/>
    <col min="8" max="8" width="20.140625" style="1" bestFit="1" customWidth="1"/>
    <col min="9" max="9" width="12.5703125" style="1" bestFit="1" customWidth="1"/>
    <col min="10" max="11" width="9.140625" style="1"/>
    <col min="12" max="12" width="13.85546875" style="1" bestFit="1" customWidth="1"/>
    <col min="13" max="13" width="13.140625" style="1" bestFit="1" customWidth="1"/>
    <col min="14" max="14" width="9.140625" style="1"/>
    <col min="15" max="15" width="16.85546875" style="1" bestFit="1" customWidth="1"/>
    <col min="16" max="16" width="9.7109375" style="1" bestFit="1" customWidth="1"/>
    <col min="17" max="17" width="9.140625" style="1"/>
    <col min="18" max="18" width="13.5703125" style="1" bestFit="1" customWidth="1"/>
    <col min="19" max="16384" width="9.140625" style="1"/>
  </cols>
  <sheetData>
    <row r="3" spans="2:21" x14ac:dyDescent="0.25">
      <c r="B3" s="3" t="s">
        <v>46</v>
      </c>
      <c r="L3" s="1" t="s">
        <v>43</v>
      </c>
      <c r="M3" s="1" t="s">
        <v>80</v>
      </c>
      <c r="N3" s="8"/>
      <c r="T3" s="1" t="s">
        <v>192</v>
      </c>
      <c r="U3" s="1" t="s">
        <v>75</v>
      </c>
    </row>
    <row r="4" spans="2:21" x14ac:dyDescent="0.25">
      <c r="L4" s="1" t="s">
        <v>81</v>
      </c>
      <c r="M4" s="2">
        <v>0.12</v>
      </c>
      <c r="O4" s="1" t="s">
        <v>89</v>
      </c>
      <c r="P4" s="2">
        <v>0.05</v>
      </c>
      <c r="R4" s="2"/>
    </row>
    <row r="6" spans="2:21" x14ac:dyDescent="0.25">
      <c r="B6" s="1" t="s">
        <v>55</v>
      </c>
      <c r="C6" s="1">
        <v>110000</v>
      </c>
      <c r="L6" s="1" t="s">
        <v>82</v>
      </c>
      <c r="O6" s="1" t="s">
        <v>83</v>
      </c>
      <c r="P6" s="5">
        <v>-500</v>
      </c>
      <c r="Q6" s="1" t="s">
        <v>83</v>
      </c>
      <c r="R6" s="5">
        <v>-1000000</v>
      </c>
    </row>
    <row r="7" spans="2:21" x14ac:dyDescent="0.25">
      <c r="B7" s="1" t="s">
        <v>56</v>
      </c>
      <c r="C7" s="1">
        <v>10000</v>
      </c>
      <c r="L7" s="1">
        <v>1</v>
      </c>
      <c r="M7" s="1">
        <v>10</v>
      </c>
      <c r="O7" s="1" t="s">
        <v>84</v>
      </c>
      <c r="P7" s="5">
        <v>50</v>
      </c>
      <c r="Q7" s="1" t="s">
        <v>90</v>
      </c>
      <c r="R7" s="5">
        <v>25000</v>
      </c>
    </row>
    <row r="8" spans="2:21" x14ac:dyDescent="0.25">
      <c r="B8" s="1" t="s">
        <v>57</v>
      </c>
      <c r="C8" s="1">
        <v>5</v>
      </c>
      <c r="D8" s="1" t="s">
        <v>58</v>
      </c>
      <c r="L8" s="1">
        <f>L7+1</f>
        <v>2</v>
      </c>
      <c r="M8" s="1">
        <v>12</v>
      </c>
      <c r="O8" s="1" t="s">
        <v>85</v>
      </c>
      <c r="P8" s="5">
        <v>75</v>
      </c>
      <c r="Q8" s="1" t="s">
        <v>91</v>
      </c>
      <c r="R8" s="5">
        <v>25000</v>
      </c>
    </row>
    <row r="9" spans="2:21" x14ac:dyDescent="0.25">
      <c r="L9" s="1">
        <f t="shared" ref="L9:L16" si="0">L8+1</f>
        <v>3</v>
      </c>
      <c r="M9" s="1">
        <v>8</v>
      </c>
      <c r="O9" s="1" t="s">
        <v>86</v>
      </c>
      <c r="P9" s="5">
        <v>100</v>
      </c>
      <c r="Q9" s="1" t="s">
        <v>92</v>
      </c>
      <c r="R9" s="5">
        <v>25000</v>
      </c>
    </row>
    <row r="10" spans="2:21" x14ac:dyDescent="0.25">
      <c r="B10" s="1" t="s">
        <v>59</v>
      </c>
      <c r="C10" s="1" t="s">
        <v>54</v>
      </c>
      <c r="D10" s="1" t="s">
        <v>60</v>
      </c>
      <c r="E10" s="1" t="s">
        <v>61</v>
      </c>
      <c r="F10" s="1" t="s">
        <v>62</v>
      </c>
      <c r="G10" s="1" t="s">
        <v>63</v>
      </c>
      <c r="L10" s="1">
        <f t="shared" si="0"/>
        <v>4</v>
      </c>
      <c r="M10" s="1">
        <v>16</v>
      </c>
      <c r="O10" s="1" t="s">
        <v>87</v>
      </c>
      <c r="P10" s="5">
        <v>150</v>
      </c>
      <c r="Q10" s="1" t="s">
        <v>93</v>
      </c>
      <c r="R10" s="5">
        <v>25000</v>
      </c>
    </row>
    <row r="11" spans="2:21" x14ac:dyDescent="0.25">
      <c r="B11" s="1">
        <v>1</v>
      </c>
      <c r="C11" s="6">
        <f>SLN($C$6,$C$7,$C$8)</f>
        <v>20000</v>
      </c>
      <c r="D11" s="4">
        <f>DB($C$6,$C$7,$C$8,B11)</f>
        <v>41910</v>
      </c>
      <c r="E11" s="4">
        <f>DDB($C$6,$C$7,$C$8,B11)</f>
        <v>44000</v>
      </c>
      <c r="F11" s="4">
        <f>SYD($C$6,$C$7,$C$8,B11)</f>
        <v>33333.333333333336</v>
      </c>
      <c r="G11" s="5">
        <f>($C$6-$C$7)/$C$8</f>
        <v>20000</v>
      </c>
      <c r="O11" s="1" t="s">
        <v>88</v>
      </c>
      <c r="P11" s="5">
        <v>250</v>
      </c>
      <c r="Q11" s="1" t="s">
        <v>94</v>
      </c>
      <c r="R11" s="5">
        <v>25000</v>
      </c>
    </row>
    <row r="12" spans="2:21" x14ac:dyDescent="0.25">
      <c r="B12" s="1">
        <f>B11+1</f>
        <v>2</v>
      </c>
      <c r="C12" s="6">
        <f t="shared" ref="C12:C15" si="1">SLN($C$6,$C$7,$C$8)</f>
        <v>20000</v>
      </c>
      <c r="D12" s="4">
        <f t="shared" ref="D12:D15" si="2">DB($C$6,$C$7,$C$8,B12)</f>
        <v>25942.29</v>
      </c>
      <c r="E12" s="4">
        <f t="shared" ref="E12:E15" si="3">DDB($C$6,$C$7,$C$8,B12)</f>
        <v>26400</v>
      </c>
      <c r="F12" s="4">
        <f t="shared" ref="F12:F15" si="4">SYD($C$6,$C$7,$C$8,B12)</f>
        <v>26666.666666666668</v>
      </c>
      <c r="G12" s="5">
        <f t="shared" ref="G12:G17" si="5">($C$6-$C$7)/$C$8</f>
        <v>20000</v>
      </c>
      <c r="L12" s="1" t="s">
        <v>43</v>
      </c>
      <c r="M12" s="4">
        <f>NPV(M4,M7:M10)</f>
        <v>34.357429196168255</v>
      </c>
      <c r="Q12" s="1" t="s">
        <v>95</v>
      </c>
      <c r="R12" s="5">
        <v>25000</v>
      </c>
    </row>
    <row r="13" spans="2:21" x14ac:dyDescent="0.25">
      <c r="B13" s="1">
        <f t="shared" ref="B13:B16" si="6">B12+1</f>
        <v>3</v>
      </c>
      <c r="C13" s="6">
        <f t="shared" si="1"/>
        <v>20000</v>
      </c>
      <c r="D13" s="4">
        <f t="shared" si="2"/>
        <v>16058.27751</v>
      </c>
      <c r="E13" s="4">
        <f t="shared" si="3"/>
        <v>15840</v>
      </c>
      <c r="F13" s="4">
        <f t="shared" si="4"/>
        <v>20000</v>
      </c>
      <c r="G13" s="5">
        <f t="shared" si="5"/>
        <v>20000</v>
      </c>
      <c r="O13" s="1" t="s">
        <v>43</v>
      </c>
      <c r="P13" s="4">
        <f>NPV(P4,P7:P11)+P6</f>
        <v>21.316931192445963</v>
      </c>
      <c r="Q13" s="1" t="s">
        <v>96</v>
      </c>
      <c r="R13" s="5">
        <v>25000</v>
      </c>
    </row>
    <row r="14" spans="2:21" x14ac:dyDescent="0.25">
      <c r="B14" s="1">
        <f t="shared" si="6"/>
        <v>4</v>
      </c>
      <c r="C14" s="6">
        <f t="shared" si="1"/>
        <v>20000</v>
      </c>
      <c r="D14" s="4">
        <f t="shared" si="2"/>
        <v>9940.073778689999</v>
      </c>
      <c r="E14" s="4">
        <f t="shared" si="3"/>
        <v>9504</v>
      </c>
      <c r="F14" s="4">
        <f t="shared" si="4"/>
        <v>13333.333333333334</v>
      </c>
      <c r="G14" s="5">
        <f t="shared" si="5"/>
        <v>20000</v>
      </c>
      <c r="Q14" s="1" t="s">
        <v>97</v>
      </c>
      <c r="R14" s="5">
        <v>25000</v>
      </c>
    </row>
    <row r="15" spans="2:21" x14ac:dyDescent="0.25">
      <c r="B15" s="1">
        <f t="shared" si="6"/>
        <v>5</v>
      </c>
      <c r="C15" s="6">
        <f t="shared" si="1"/>
        <v>20000</v>
      </c>
      <c r="D15" s="4">
        <f t="shared" si="2"/>
        <v>6152.9056690091102</v>
      </c>
      <c r="E15" s="4">
        <f t="shared" si="3"/>
        <v>4256</v>
      </c>
      <c r="F15" s="4">
        <f t="shared" si="4"/>
        <v>6666.666666666667</v>
      </c>
      <c r="G15" s="5">
        <f t="shared" si="5"/>
        <v>20000</v>
      </c>
      <c r="Q15" s="1" t="s">
        <v>98</v>
      </c>
      <c r="R15" s="5">
        <v>25000</v>
      </c>
    </row>
    <row r="16" spans="2:21" x14ac:dyDescent="0.25">
      <c r="B16" s="1" t="s">
        <v>64</v>
      </c>
      <c r="C16" s="6">
        <f>SUM(C11:C15)</f>
        <v>100000</v>
      </c>
      <c r="D16" s="6">
        <f>SUM(D11:D15)</f>
        <v>100003.54695769912</v>
      </c>
      <c r="E16" s="6">
        <f>SUM(E11:E15)</f>
        <v>100000</v>
      </c>
      <c r="F16" s="6">
        <f>SUM(F11:F15)</f>
        <v>100000</v>
      </c>
      <c r="G16" s="6">
        <f>SUM(G11:G15)</f>
        <v>100000</v>
      </c>
      <c r="Q16" s="1" t="s">
        <v>99</v>
      </c>
      <c r="R16" s="5">
        <v>25000</v>
      </c>
    </row>
    <row r="17" spans="2:18" x14ac:dyDescent="0.25">
      <c r="Q17" s="1" t="s">
        <v>100</v>
      </c>
      <c r="R17" s="5">
        <v>25000</v>
      </c>
    </row>
    <row r="18" spans="2:18" x14ac:dyDescent="0.25">
      <c r="Q18" s="1" t="s">
        <v>101</v>
      </c>
      <c r="R18" s="5">
        <v>25000</v>
      </c>
    </row>
    <row r="19" spans="2:18" x14ac:dyDescent="0.25">
      <c r="B19" s="1" t="s">
        <v>155</v>
      </c>
      <c r="Q19" s="1" t="s">
        <v>102</v>
      </c>
      <c r="R19" s="5">
        <v>25000</v>
      </c>
    </row>
    <row r="20" spans="2:18" x14ac:dyDescent="0.25">
      <c r="Q20" s="1" t="s">
        <v>103</v>
      </c>
      <c r="R20" s="5">
        <v>25000</v>
      </c>
    </row>
    <row r="21" spans="2:18" x14ac:dyDescent="0.25">
      <c r="H21" s="1" t="s">
        <v>191</v>
      </c>
      <c r="Q21" s="1" t="s">
        <v>104</v>
      </c>
      <c r="R21" s="5">
        <v>25000</v>
      </c>
    </row>
    <row r="22" spans="2:18" x14ac:dyDescent="0.25">
      <c r="B22" s="1" t="s">
        <v>156</v>
      </c>
      <c r="C22" s="1">
        <v>0.06</v>
      </c>
      <c r="D22" s="1" t="s">
        <v>153</v>
      </c>
      <c r="H22" s="1" t="s">
        <v>174</v>
      </c>
      <c r="Q22" s="1" t="s">
        <v>105</v>
      </c>
      <c r="R22" s="5">
        <v>25000</v>
      </c>
    </row>
    <row r="23" spans="2:18" x14ac:dyDescent="0.25">
      <c r="B23" s="1" t="s">
        <v>157</v>
      </c>
      <c r="C23" s="1">
        <v>8</v>
      </c>
      <c r="D23" s="1" t="s">
        <v>161</v>
      </c>
      <c r="H23" s="1" t="s">
        <v>175</v>
      </c>
      <c r="I23" s="1">
        <v>100000</v>
      </c>
      <c r="Q23" s="1" t="s">
        <v>106</v>
      </c>
      <c r="R23" s="5">
        <v>25000</v>
      </c>
    </row>
    <row r="24" spans="2:18" x14ac:dyDescent="0.25">
      <c r="B24" s="1" t="s">
        <v>158</v>
      </c>
      <c r="C24" s="1">
        <v>0</v>
      </c>
      <c r="D24" s="1" t="s">
        <v>162</v>
      </c>
      <c r="H24" s="1" t="s">
        <v>79</v>
      </c>
      <c r="I24" s="1">
        <v>0.08</v>
      </c>
      <c r="Q24" s="1" t="s">
        <v>107</v>
      </c>
      <c r="R24" s="5">
        <v>25000</v>
      </c>
    </row>
    <row r="25" spans="2:18" x14ac:dyDescent="0.25">
      <c r="B25" s="1" t="s">
        <v>159</v>
      </c>
      <c r="C25" s="1">
        <v>-500000</v>
      </c>
      <c r="D25" s="1" t="s">
        <v>163</v>
      </c>
      <c r="H25" s="1" t="s">
        <v>177</v>
      </c>
      <c r="I25" s="1">
        <v>2</v>
      </c>
      <c r="Q25" s="1" t="s">
        <v>108</v>
      </c>
      <c r="R25" s="5">
        <v>25000</v>
      </c>
    </row>
    <row r="26" spans="2:18" x14ac:dyDescent="0.25">
      <c r="H26" s="1" t="s">
        <v>176</v>
      </c>
      <c r="I26" s="1">
        <v>1</v>
      </c>
      <c r="Q26" s="1" t="s">
        <v>109</v>
      </c>
      <c r="R26" s="5">
        <v>25000</v>
      </c>
    </row>
    <row r="27" spans="2:18" x14ac:dyDescent="0.25">
      <c r="B27" s="1" t="s">
        <v>160</v>
      </c>
      <c r="C27" s="4">
        <f>FV(C22,C23,C24,C25)</f>
        <v>796924.03726542112</v>
      </c>
      <c r="Q27" s="1" t="s">
        <v>110</v>
      </c>
      <c r="R27" s="5">
        <v>25000</v>
      </c>
    </row>
    <row r="28" spans="2:18" x14ac:dyDescent="0.25">
      <c r="H28" s="1" t="s">
        <v>178</v>
      </c>
      <c r="I28" s="1">
        <f>I23*(1+(I24/I26))^(I26*I25)</f>
        <v>116640.00000000001</v>
      </c>
      <c r="Q28" s="1" t="s">
        <v>111</v>
      </c>
      <c r="R28" s="5">
        <v>25000</v>
      </c>
    </row>
    <row r="29" spans="2:18" x14ac:dyDescent="0.25">
      <c r="H29" s="1" t="s">
        <v>160</v>
      </c>
      <c r="I29" s="4">
        <f>-FV(I24,I25,,I23)</f>
        <v>116640.00000000001</v>
      </c>
      <c r="Q29" s="1" t="s">
        <v>112</v>
      </c>
      <c r="R29" s="5">
        <v>25000</v>
      </c>
    </row>
    <row r="30" spans="2:18" x14ac:dyDescent="0.25">
      <c r="B30" s="1" t="s">
        <v>159</v>
      </c>
      <c r="C30" s="5">
        <v>500000</v>
      </c>
      <c r="D30" s="1" t="s">
        <v>163</v>
      </c>
      <c r="Q30" s="1" t="s">
        <v>113</v>
      </c>
      <c r="R30" s="5">
        <v>25000</v>
      </c>
    </row>
    <row r="31" spans="2:18" x14ac:dyDescent="0.25">
      <c r="B31" s="1" t="s">
        <v>164</v>
      </c>
      <c r="Q31" s="1" t="s">
        <v>114</v>
      </c>
      <c r="R31" s="5">
        <v>25000</v>
      </c>
    </row>
    <row r="32" spans="2:18" x14ac:dyDescent="0.25">
      <c r="B32" s="1" t="s">
        <v>165</v>
      </c>
      <c r="C32" s="2">
        <v>0.1</v>
      </c>
      <c r="D32" s="1" t="s">
        <v>173</v>
      </c>
      <c r="H32" s="1" t="s">
        <v>179</v>
      </c>
      <c r="I32" s="1" t="s">
        <v>180</v>
      </c>
      <c r="J32" s="1" t="s">
        <v>181</v>
      </c>
      <c r="K32" s="1" t="s">
        <v>182</v>
      </c>
      <c r="Q32" s="1" t="s">
        <v>115</v>
      </c>
      <c r="R32" s="5">
        <v>25000</v>
      </c>
    </row>
    <row r="33" spans="2:18" x14ac:dyDescent="0.25">
      <c r="B33" s="1" t="s">
        <v>166</v>
      </c>
      <c r="C33" s="2">
        <v>0.1</v>
      </c>
      <c r="D33" s="1" t="s">
        <v>173</v>
      </c>
      <c r="H33" s="1" t="s">
        <v>183</v>
      </c>
      <c r="I33" s="9">
        <v>3.5000000000000003E-2</v>
      </c>
      <c r="J33" s="9">
        <v>3.5000000000000003E-2</v>
      </c>
      <c r="Q33" s="1" t="s">
        <v>116</v>
      </c>
      <c r="R33" s="5">
        <v>25000</v>
      </c>
    </row>
    <row r="34" spans="2:18" x14ac:dyDescent="0.25">
      <c r="B34" s="1" t="s">
        <v>167</v>
      </c>
      <c r="C34" s="2">
        <v>0.08</v>
      </c>
      <c r="D34" s="1" t="s">
        <v>173</v>
      </c>
      <c r="H34" s="1" t="s">
        <v>184</v>
      </c>
      <c r="I34" s="9">
        <v>3.5000000000000003E-2</v>
      </c>
      <c r="J34" s="9">
        <v>3.5000000000000003E-2</v>
      </c>
      <c r="Q34" s="1" t="s">
        <v>117</v>
      </c>
      <c r="R34" s="5">
        <v>25000</v>
      </c>
    </row>
    <row r="35" spans="2:18" x14ac:dyDescent="0.25">
      <c r="B35" s="1" t="s">
        <v>168</v>
      </c>
      <c r="C35" s="2">
        <v>0.08</v>
      </c>
      <c r="D35" s="1" t="s">
        <v>173</v>
      </c>
      <c r="H35" s="1" t="s">
        <v>185</v>
      </c>
      <c r="I35" s="9">
        <v>3.5000000000000003E-2</v>
      </c>
      <c r="J35" s="9">
        <v>3.5000000000000003E-2</v>
      </c>
      <c r="Q35" s="1" t="s">
        <v>118</v>
      </c>
      <c r="R35" s="5">
        <v>25000</v>
      </c>
    </row>
    <row r="36" spans="2:18" x14ac:dyDescent="0.25">
      <c r="B36" s="1" t="s">
        <v>169</v>
      </c>
      <c r="C36" s="2">
        <v>0.06</v>
      </c>
      <c r="D36" s="1" t="s">
        <v>173</v>
      </c>
      <c r="H36" s="1" t="s">
        <v>186</v>
      </c>
      <c r="I36" s="9">
        <v>7.2499999999999995E-2</v>
      </c>
      <c r="J36" s="9">
        <v>7.7499999999999999E-2</v>
      </c>
      <c r="Q36" s="1" t="s">
        <v>119</v>
      </c>
      <c r="R36" s="5">
        <v>25000</v>
      </c>
    </row>
    <row r="37" spans="2:18" x14ac:dyDescent="0.25">
      <c r="B37" s="1" t="s">
        <v>170</v>
      </c>
      <c r="C37" s="2">
        <v>0.06</v>
      </c>
      <c r="D37" s="1" t="s">
        <v>173</v>
      </c>
      <c r="H37" s="1" t="s">
        <v>187</v>
      </c>
      <c r="I37" s="9">
        <v>7.2499999999999995E-2</v>
      </c>
      <c r="J37" s="9">
        <v>7.7499999999999999E-2</v>
      </c>
      <c r="Q37" s="1" t="s">
        <v>120</v>
      </c>
      <c r="R37" s="5">
        <v>25000</v>
      </c>
    </row>
    <row r="38" spans="2:18" x14ac:dyDescent="0.25">
      <c r="B38" s="1" t="s">
        <v>171</v>
      </c>
      <c r="C38" s="2">
        <v>0.04</v>
      </c>
      <c r="D38" s="1" t="s">
        <v>173</v>
      </c>
      <c r="H38" s="1" t="s">
        <v>188</v>
      </c>
      <c r="I38" s="9">
        <v>7.2499999999999995E-2</v>
      </c>
      <c r="J38" s="9">
        <v>7.7499999999999999E-2</v>
      </c>
      <c r="Q38" s="1" t="s">
        <v>121</v>
      </c>
      <c r="R38" s="5">
        <v>25000</v>
      </c>
    </row>
    <row r="39" spans="2:18" x14ac:dyDescent="0.25">
      <c r="B39" s="1" t="s">
        <v>172</v>
      </c>
      <c r="C39" s="2">
        <v>0.04</v>
      </c>
      <c r="D39" s="1" t="s">
        <v>173</v>
      </c>
      <c r="H39" s="1" t="s">
        <v>189</v>
      </c>
      <c r="I39" s="9">
        <v>7.2999999999999995E-2</v>
      </c>
      <c r="J39" s="9">
        <v>7.8E-2</v>
      </c>
      <c r="Q39" s="1" t="s">
        <v>122</v>
      </c>
      <c r="R39" s="5">
        <v>25000</v>
      </c>
    </row>
    <row r="40" spans="2:18" x14ac:dyDescent="0.25">
      <c r="H40" s="1" t="s">
        <v>190</v>
      </c>
      <c r="I40" s="9">
        <v>7.3999999999999996E-2</v>
      </c>
      <c r="J40" s="9">
        <v>7.9000000000000001E-2</v>
      </c>
      <c r="Q40" s="1" t="s">
        <v>123</v>
      </c>
      <c r="R40" s="5">
        <v>25000</v>
      </c>
    </row>
    <row r="41" spans="2:18" x14ac:dyDescent="0.25">
      <c r="B41" s="1" t="s">
        <v>160</v>
      </c>
      <c r="C41" s="5">
        <f>FVSCHEDULE(C30,C32:C39)</f>
        <v>857593.13283072028</v>
      </c>
      <c r="Q41" s="1" t="s">
        <v>124</v>
      </c>
      <c r="R41" s="5">
        <v>25000</v>
      </c>
    </row>
    <row r="42" spans="2:18" x14ac:dyDescent="0.25">
      <c r="Q42" s="1" t="s">
        <v>125</v>
      </c>
      <c r="R42" s="5">
        <v>25000</v>
      </c>
    </row>
    <row r="43" spans="2:18" x14ac:dyDescent="0.25">
      <c r="Q43" s="1" t="s">
        <v>126</v>
      </c>
      <c r="R43" s="5">
        <v>25000</v>
      </c>
    </row>
    <row r="44" spans="2:18" x14ac:dyDescent="0.25">
      <c r="Q44" s="1" t="s">
        <v>127</v>
      </c>
      <c r="R44" s="5">
        <v>25000</v>
      </c>
    </row>
    <row r="45" spans="2:18" x14ac:dyDescent="0.25">
      <c r="Q45" s="1" t="s">
        <v>128</v>
      </c>
      <c r="R45" s="5">
        <v>25000</v>
      </c>
    </row>
    <row r="46" spans="2:18" x14ac:dyDescent="0.25">
      <c r="Q46" s="1" t="s">
        <v>129</v>
      </c>
      <c r="R46" s="5">
        <v>25000</v>
      </c>
    </row>
    <row r="47" spans="2:18" x14ac:dyDescent="0.25">
      <c r="Q47" s="1" t="s">
        <v>130</v>
      </c>
      <c r="R47" s="5">
        <v>25000</v>
      </c>
    </row>
    <row r="48" spans="2:18" x14ac:dyDescent="0.25">
      <c r="Q48" s="1" t="s">
        <v>131</v>
      </c>
      <c r="R48" s="5">
        <v>25000</v>
      </c>
    </row>
    <row r="49" spans="17:18" x14ac:dyDescent="0.25">
      <c r="Q49" s="1" t="s">
        <v>132</v>
      </c>
      <c r="R49" s="5">
        <v>25000</v>
      </c>
    </row>
    <row r="50" spans="17:18" x14ac:dyDescent="0.25">
      <c r="Q50" s="1" t="s">
        <v>133</v>
      </c>
      <c r="R50" s="5">
        <v>25000</v>
      </c>
    </row>
    <row r="51" spans="17:18" x14ac:dyDescent="0.25">
      <c r="Q51" s="1" t="s">
        <v>134</v>
      </c>
      <c r="R51" s="5">
        <v>25000</v>
      </c>
    </row>
    <row r="52" spans="17:18" x14ac:dyDescent="0.25">
      <c r="Q52" s="1" t="s">
        <v>135</v>
      </c>
      <c r="R52" s="5">
        <v>25000</v>
      </c>
    </row>
    <row r="53" spans="17:18" x14ac:dyDescent="0.25">
      <c r="Q53" s="1" t="s">
        <v>136</v>
      </c>
      <c r="R53" s="5">
        <v>25000</v>
      </c>
    </row>
    <row r="54" spans="17:18" x14ac:dyDescent="0.25">
      <c r="Q54" s="1" t="s">
        <v>137</v>
      </c>
      <c r="R54" s="5">
        <v>25000</v>
      </c>
    </row>
    <row r="55" spans="17:18" x14ac:dyDescent="0.25">
      <c r="Q55" s="1" t="s">
        <v>138</v>
      </c>
      <c r="R55" s="5">
        <v>25000</v>
      </c>
    </row>
    <row r="56" spans="17:18" x14ac:dyDescent="0.25">
      <c r="Q56" s="1" t="s">
        <v>139</v>
      </c>
      <c r="R56" s="5">
        <v>25000</v>
      </c>
    </row>
    <row r="57" spans="17:18" x14ac:dyDescent="0.25">
      <c r="Q57" s="1" t="s">
        <v>140</v>
      </c>
      <c r="R57" s="5">
        <v>25000</v>
      </c>
    </row>
    <row r="58" spans="17:18" x14ac:dyDescent="0.25">
      <c r="Q58" s="1" t="s">
        <v>141</v>
      </c>
      <c r="R58" s="5">
        <v>25000</v>
      </c>
    </row>
    <row r="59" spans="17:18" x14ac:dyDescent="0.25">
      <c r="Q59" s="1" t="s">
        <v>142</v>
      </c>
      <c r="R59" s="5">
        <v>25000</v>
      </c>
    </row>
    <row r="60" spans="17:18" x14ac:dyDescent="0.25">
      <c r="Q60" s="1" t="s">
        <v>143</v>
      </c>
      <c r="R60" s="5">
        <v>25000</v>
      </c>
    </row>
    <row r="61" spans="17:18" x14ac:dyDescent="0.25">
      <c r="Q61" s="1" t="s">
        <v>144</v>
      </c>
      <c r="R61" s="5">
        <v>25000</v>
      </c>
    </row>
    <row r="62" spans="17:18" x14ac:dyDescent="0.25">
      <c r="Q62" s="1" t="s">
        <v>145</v>
      </c>
      <c r="R62" s="5">
        <v>25000</v>
      </c>
    </row>
    <row r="63" spans="17:18" x14ac:dyDescent="0.25">
      <c r="Q63" s="1" t="s">
        <v>146</v>
      </c>
      <c r="R63" s="5">
        <v>25000</v>
      </c>
    </row>
    <row r="64" spans="17:18" x14ac:dyDescent="0.25">
      <c r="Q64" s="1" t="s">
        <v>147</v>
      </c>
      <c r="R64" s="5">
        <v>25000</v>
      </c>
    </row>
    <row r="65" spans="17:18" x14ac:dyDescent="0.25">
      <c r="Q65" s="1" t="s">
        <v>148</v>
      </c>
      <c r="R65" s="5">
        <v>25000</v>
      </c>
    </row>
    <row r="66" spans="17:18" x14ac:dyDescent="0.25">
      <c r="Q66" s="1" t="s">
        <v>149</v>
      </c>
      <c r="R66" s="5">
        <v>25000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Key Terms</vt:lpstr>
      <vt:lpstr>Regression</vt:lpstr>
      <vt:lpstr>Jobs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Bryant Krause</dc:creator>
  <cp:lastModifiedBy>Bryant Krause</cp:lastModifiedBy>
  <dcterms:created xsi:type="dcterms:W3CDTF">2022-12-27T00:43:07Z</dcterms:created>
  <dcterms:modified xsi:type="dcterms:W3CDTF">2022-12-27T15:12:18Z</dcterms:modified>
</cp:coreProperties>
</file>