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_ccebx268_outlook\OneDrive\Public\"/>
    </mc:Choice>
  </mc:AlternateContent>
  <xr:revisionPtr revIDLastSave="0" documentId="8_{543668DA-3A3F-43AF-A266-16C89B2CC34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ublished Courses" sheetId="1" r:id="rId1"/>
  </sheets>
  <definedNames>
    <definedName name="_xlnm._FilterDatabase" localSheetId="0">'Published Courses'!$A$1:$G$1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55" i="1" l="1"/>
  <c r="C4154" i="1"/>
  <c r="C4153" i="1"/>
  <c r="C4152" i="1"/>
  <c r="C4151" i="1"/>
  <c r="C4150" i="1"/>
  <c r="C4149" i="1"/>
  <c r="C4148" i="1"/>
  <c r="C4147" i="1"/>
  <c r="D4146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D3977" i="1"/>
  <c r="C3977" i="1"/>
  <c r="C3976" i="1"/>
  <c r="D3975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D3943" i="1"/>
  <c r="C3943" i="1"/>
  <c r="C3942" i="1"/>
  <c r="C3941" i="1"/>
  <c r="C3940" i="1"/>
  <c r="D3939" i="1"/>
  <c r="C3939" i="1"/>
  <c r="C3938" i="1"/>
  <c r="C3937" i="1"/>
  <c r="D3936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D3834" i="1"/>
  <c r="C3834" i="1"/>
  <c r="D3833" i="1"/>
  <c r="C3833" i="1"/>
  <c r="C3832" i="1"/>
  <c r="C3831" i="1"/>
  <c r="C3830" i="1"/>
  <c r="C3829" i="1"/>
  <c r="C3828" i="1"/>
  <c r="C3827" i="1"/>
  <c r="D3826" i="1"/>
  <c r="C3826" i="1"/>
  <c r="D3825" i="1"/>
  <c r="C3825" i="1"/>
  <c r="D3824" i="1"/>
  <c r="C3824" i="1"/>
  <c r="D3823" i="1"/>
  <c r="C3823" i="1"/>
  <c r="C3822" i="1"/>
  <c r="C3821" i="1"/>
  <c r="C3820" i="1"/>
  <c r="C3819" i="1"/>
  <c r="D3818" i="1"/>
  <c r="C3818" i="1"/>
  <c r="D3817" i="1"/>
  <c r="C3817" i="1"/>
  <c r="C3816" i="1"/>
  <c r="C3815" i="1"/>
  <c r="C3814" i="1"/>
  <c r="D3813" i="1"/>
  <c r="C3813" i="1"/>
  <c r="D3812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D3788" i="1"/>
  <c r="C3788" i="1"/>
  <c r="C3787" i="1"/>
  <c r="C3786" i="1"/>
  <c r="C3785" i="1"/>
  <c r="C3784" i="1"/>
  <c r="C3783" i="1"/>
  <c r="D3782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D3704" i="1"/>
  <c r="C3704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C3695" i="1"/>
  <c r="C3694" i="1"/>
  <c r="C3693" i="1"/>
  <c r="C3692" i="1"/>
  <c r="C3691" i="1"/>
  <c r="C3690" i="1"/>
  <c r="C3689" i="1"/>
  <c r="D3688" i="1"/>
  <c r="C3688" i="1"/>
  <c r="C3687" i="1"/>
  <c r="D3686" i="1"/>
  <c r="C3686" i="1"/>
  <c r="D3685" i="1"/>
  <c r="C3685" i="1"/>
  <c r="D3684" i="1"/>
  <c r="C3684" i="1"/>
  <c r="C3683" i="1"/>
  <c r="C3682" i="1"/>
  <c r="C3681" i="1"/>
  <c r="C3680" i="1"/>
  <c r="C3679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C3648" i="1"/>
  <c r="C3647" i="1"/>
  <c r="C3646" i="1"/>
  <c r="C3645" i="1"/>
  <c r="C3644" i="1"/>
  <c r="C3643" i="1"/>
  <c r="C3642" i="1"/>
  <c r="C3641" i="1"/>
  <c r="C3640" i="1"/>
  <c r="D3639" i="1"/>
  <c r="C3639" i="1"/>
  <c r="D3638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D3622" i="1"/>
  <c r="C3622" i="1"/>
  <c r="D3621" i="1"/>
  <c r="C3621" i="1"/>
  <c r="C3620" i="1"/>
  <c r="C3619" i="1"/>
  <c r="C3618" i="1"/>
  <c r="C3617" i="1"/>
  <c r="C3616" i="1"/>
  <c r="D3615" i="1"/>
  <c r="C3615" i="1"/>
  <c r="D3614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D3551" i="1"/>
  <c r="C3551" i="1"/>
  <c r="D3550" i="1"/>
  <c r="C3550" i="1"/>
  <c r="D3549" i="1"/>
  <c r="C3549" i="1"/>
  <c r="D3548" i="1"/>
  <c r="C3548" i="1"/>
  <c r="D3547" i="1"/>
  <c r="C3547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D3518" i="1"/>
  <c r="C3518" i="1"/>
  <c r="C3517" i="1"/>
  <c r="C3516" i="1"/>
  <c r="C3515" i="1"/>
  <c r="D3514" i="1"/>
  <c r="C3514" i="1"/>
  <c r="D3513" i="1"/>
  <c r="C3513" i="1"/>
  <c r="D3512" i="1"/>
  <c r="C3512" i="1"/>
  <c r="C3511" i="1"/>
  <c r="C3510" i="1"/>
  <c r="C3509" i="1"/>
  <c r="C3508" i="1"/>
  <c r="C3507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C3490" i="1"/>
  <c r="C3489" i="1"/>
  <c r="C3488" i="1"/>
  <c r="C3487" i="1"/>
  <c r="C3486" i="1"/>
  <c r="C3485" i="1"/>
  <c r="D3484" i="1"/>
  <c r="C3484" i="1"/>
  <c r="D3483" i="1"/>
  <c r="C3483" i="1"/>
  <c r="C3482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C3467" i="1"/>
  <c r="C3466" i="1"/>
  <c r="D3465" i="1"/>
  <c r="C3465" i="1"/>
  <c r="D3464" i="1"/>
  <c r="C3464" i="1"/>
  <c r="D3463" i="1"/>
  <c r="C3463" i="1"/>
  <c r="D3462" i="1"/>
  <c r="C3462" i="1"/>
  <c r="C3461" i="1"/>
  <c r="C3460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C3450" i="1"/>
  <c r="D3449" i="1"/>
  <c r="C3449" i="1"/>
  <c r="D3448" i="1"/>
  <c r="C3448" i="1"/>
  <c r="D3447" i="1"/>
  <c r="C3447" i="1"/>
  <c r="D3446" i="1"/>
  <c r="C3446" i="1"/>
  <c r="D3445" i="1"/>
  <c r="C3445" i="1"/>
  <c r="C3444" i="1"/>
  <c r="D3443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D3389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D3373" i="1"/>
  <c r="C3373" i="1"/>
  <c r="D3372" i="1"/>
  <c r="C3372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C3359" i="1"/>
  <c r="C3358" i="1"/>
  <c r="D3357" i="1"/>
  <c r="C3357" i="1"/>
  <c r="D3356" i="1"/>
  <c r="C3356" i="1"/>
  <c r="D3355" i="1"/>
  <c r="C3355" i="1"/>
  <c r="D3354" i="1"/>
  <c r="C3354" i="1"/>
  <c r="C3353" i="1"/>
  <c r="D3352" i="1"/>
  <c r="C3352" i="1"/>
  <c r="D3351" i="1"/>
  <c r="C3351" i="1"/>
  <c r="D3350" i="1"/>
  <c r="C3350" i="1"/>
  <c r="D3349" i="1"/>
  <c r="C3349" i="1"/>
  <c r="D3348" i="1"/>
  <c r="C3348" i="1"/>
  <c r="C3347" i="1"/>
  <c r="D3346" i="1"/>
  <c r="C3346" i="1"/>
  <c r="C3345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C3332" i="1"/>
  <c r="C3331" i="1"/>
  <c r="D3330" i="1"/>
  <c r="C3330" i="1"/>
  <c r="D3329" i="1"/>
  <c r="C3329" i="1"/>
  <c r="D3328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D3299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D3280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C3231" i="1"/>
  <c r="C3230" i="1"/>
  <c r="C3229" i="1"/>
  <c r="C3228" i="1"/>
  <c r="C3227" i="1"/>
  <c r="D3226" i="1"/>
  <c r="C3226" i="1"/>
  <c r="D3225" i="1"/>
  <c r="C3225" i="1"/>
  <c r="C3224" i="1"/>
  <c r="D3223" i="1"/>
  <c r="C3223" i="1"/>
  <c r="C3222" i="1"/>
  <c r="D3221" i="1"/>
  <c r="C3221" i="1"/>
  <c r="C3220" i="1"/>
  <c r="D3219" i="1"/>
  <c r="C3219" i="1"/>
  <c r="C3218" i="1"/>
  <c r="C3217" i="1"/>
  <c r="C3216" i="1"/>
  <c r="C3215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C3195" i="1"/>
  <c r="C3194" i="1"/>
  <c r="C3193" i="1"/>
  <c r="C3192" i="1"/>
  <c r="C3191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C3175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C3167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C3153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C3143" i="1"/>
  <c r="D3142" i="1"/>
  <c r="C3142" i="1"/>
  <c r="D3141" i="1"/>
  <c r="C3141" i="1"/>
  <c r="C3140" i="1"/>
  <c r="D3139" i="1"/>
  <c r="C3139" i="1"/>
  <c r="D3138" i="1"/>
  <c r="C3138" i="1"/>
  <c r="C3137" i="1"/>
  <c r="D3136" i="1"/>
  <c r="C3136" i="1"/>
  <c r="D3135" i="1"/>
  <c r="C3135" i="1"/>
  <c r="D3134" i="1"/>
  <c r="C3134" i="1"/>
  <c r="D3133" i="1"/>
  <c r="C3133" i="1"/>
  <c r="D3132" i="1"/>
  <c r="C3132" i="1"/>
  <c r="C3131" i="1"/>
  <c r="C3130" i="1"/>
  <c r="C3129" i="1"/>
  <c r="C3128" i="1"/>
  <c r="C3127" i="1"/>
  <c r="C3126" i="1"/>
  <c r="C3125" i="1"/>
  <c r="D3124" i="1"/>
  <c r="C3124" i="1"/>
  <c r="C3123" i="1"/>
  <c r="C3122" i="1"/>
  <c r="C3121" i="1"/>
  <c r="C3120" i="1"/>
  <c r="D3119" i="1"/>
  <c r="C3119" i="1"/>
  <c r="C3118" i="1"/>
  <c r="D3117" i="1"/>
  <c r="C3117" i="1"/>
  <c r="C3116" i="1"/>
  <c r="D3115" i="1"/>
  <c r="C3115" i="1"/>
  <c r="C3114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C3106" i="1"/>
  <c r="C3105" i="1"/>
  <c r="C3104" i="1"/>
  <c r="D3103" i="1"/>
  <c r="C3103" i="1"/>
  <c r="D3102" i="1"/>
  <c r="C3102" i="1"/>
  <c r="D3101" i="1"/>
  <c r="C3101" i="1"/>
  <c r="D3100" i="1"/>
  <c r="C3100" i="1"/>
  <c r="D3099" i="1"/>
  <c r="C3099" i="1"/>
  <c r="C3098" i="1"/>
  <c r="D3097" i="1"/>
  <c r="C3097" i="1"/>
  <c r="D3096" i="1"/>
  <c r="C3096" i="1"/>
  <c r="D3095" i="1"/>
  <c r="C3095" i="1"/>
  <c r="C3094" i="1"/>
  <c r="C3093" i="1"/>
  <c r="C3092" i="1"/>
  <c r="C3091" i="1"/>
  <c r="C3090" i="1"/>
  <c r="D3089" i="1"/>
  <c r="C3089" i="1"/>
  <c r="C3088" i="1"/>
  <c r="D3087" i="1"/>
  <c r="C3087" i="1"/>
  <c r="C3086" i="1"/>
  <c r="C3085" i="1"/>
  <c r="C3084" i="1"/>
  <c r="D3083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D3063" i="1"/>
  <c r="C3063" i="1"/>
  <c r="C3062" i="1"/>
  <c r="C3061" i="1"/>
  <c r="D3060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D3048" i="1"/>
  <c r="C3048" i="1"/>
  <c r="C3047" i="1"/>
  <c r="D3046" i="1"/>
  <c r="C3046" i="1"/>
  <c r="C3045" i="1"/>
  <c r="C3044" i="1"/>
  <c r="C3043" i="1"/>
  <c r="C3042" i="1"/>
  <c r="C3041" i="1"/>
  <c r="D3040" i="1"/>
  <c r="C3040" i="1"/>
  <c r="C3039" i="1"/>
  <c r="C3038" i="1"/>
  <c r="C3037" i="1"/>
  <c r="C3036" i="1"/>
  <c r="C3035" i="1"/>
  <c r="C3034" i="1"/>
  <c r="C3033" i="1"/>
  <c r="C3032" i="1"/>
  <c r="D3031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D2922" i="1"/>
  <c r="C2922" i="1"/>
  <c r="C2921" i="1"/>
  <c r="C2920" i="1"/>
  <c r="C2919" i="1"/>
  <c r="D2918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D2904" i="1"/>
  <c r="C2904" i="1"/>
  <c r="D2903" i="1"/>
  <c r="C2903" i="1"/>
  <c r="C2902" i="1"/>
  <c r="C2901" i="1"/>
  <c r="D2900" i="1"/>
  <c r="C2900" i="1"/>
  <c r="C2899" i="1"/>
  <c r="D2898" i="1"/>
  <c r="C2898" i="1"/>
  <c r="D2897" i="1"/>
  <c r="C2897" i="1"/>
  <c r="D2896" i="1"/>
  <c r="C2896" i="1"/>
  <c r="D2895" i="1"/>
  <c r="C2895" i="1"/>
  <c r="C2894" i="1"/>
  <c r="D2893" i="1"/>
  <c r="C2893" i="1"/>
  <c r="D2892" i="1"/>
  <c r="C2892" i="1"/>
  <c r="C2891" i="1"/>
  <c r="D2890" i="1"/>
  <c r="C2890" i="1"/>
  <c r="D2889" i="1"/>
  <c r="C2889" i="1"/>
  <c r="D2888" i="1"/>
  <c r="C2888" i="1"/>
  <c r="D2887" i="1"/>
  <c r="C2887" i="1"/>
  <c r="C2886" i="1"/>
  <c r="C2885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C2869" i="1"/>
  <c r="D2868" i="1"/>
  <c r="C2868" i="1"/>
  <c r="D2867" i="1"/>
  <c r="C2867" i="1"/>
  <c r="D2866" i="1"/>
  <c r="C2866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C2838" i="1"/>
  <c r="D2837" i="1"/>
  <c r="C2837" i="1"/>
  <c r="D2836" i="1"/>
  <c r="C2836" i="1"/>
  <c r="D2835" i="1"/>
  <c r="C2835" i="1"/>
  <c r="D2834" i="1"/>
  <c r="C2834" i="1"/>
  <c r="C2833" i="1"/>
  <c r="D2832" i="1"/>
  <c r="C2832" i="1"/>
  <c r="D2831" i="1"/>
  <c r="C2831" i="1"/>
  <c r="D2830" i="1"/>
  <c r="C2830" i="1"/>
  <c r="C2829" i="1"/>
  <c r="D2828" i="1"/>
  <c r="C2828" i="1"/>
  <c r="C2827" i="1"/>
  <c r="C2826" i="1"/>
  <c r="C2825" i="1"/>
  <c r="C2824" i="1"/>
  <c r="C2823" i="1"/>
  <c r="D2822" i="1"/>
  <c r="C2822" i="1"/>
  <c r="D2821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D2803" i="1"/>
  <c r="C2803" i="1"/>
  <c r="D2802" i="1"/>
  <c r="C2802" i="1"/>
  <c r="D2801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D2778" i="1"/>
  <c r="C2778" i="1"/>
  <c r="D2777" i="1"/>
  <c r="C2777" i="1"/>
  <c r="C2776" i="1"/>
  <c r="C2775" i="1"/>
  <c r="C2774" i="1"/>
  <c r="C2773" i="1"/>
  <c r="D2772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D2590" i="1"/>
  <c r="C2590" i="1"/>
  <c r="D2589" i="1"/>
  <c r="C2589" i="1"/>
  <c r="D2588" i="1"/>
  <c r="C2588" i="1"/>
  <c r="C2587" i="1"/>
  <c r="C2586" i="1"/>
  <c r="C2585" i="1"/>
  <c r="C2584" i="1"/>
  <c r="D2583" i="1"/>
  <c r="C2583" i="1"/>
  <c r="D2582" i="1"/>
  <c r="C2582" i="1"/>
  <c r="D2581" i="1"/>
  <c r="C2581" i="1"/>
  <c r="D2580" i="1"/>
  <c r="C2580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D2504" i="1"/>
  <c r="C2504" i="1"/>
  <c r="C2503" i="1"/>
  <c r="C2502" i="1"/>
  <c r="D2501" i="1"/>
  <c r="C2501" i="1"/>
  <c r="D2500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D2411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D2394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D2352" i="1"/>
  <c r="C2352" i="1"/>
  <c r="C2351" i="1"/>
  <c r="C2350" i="1"/>
  <c r="C2349" i="1"/>
  <c r="C2348" i="1"/>
  <c r="C2347" i="1"/>
  <c r="C2346" i="1"/>
  <c r="C2345" i="1"/>
  <c r="C2344" i="1"/>
  <c r="C2343" i="1"/>
  <c r="D2342" i="1"/>
  <c r="C2342" i="1"/>
  <c r="C2341" i="1"/>
  <c r="C2340" i="1"/>
  <c r="C2339" i="1"/>
  <c r="C2338" i="1"/>
  <c r="D2337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D2310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D2284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D2259" i="1"/>
  <c r="C2259" i="1"/>
  <c r="C2258" i="1"/>
  <c r="C2257" i="1"/>
  <c r="C2256" i="1"/>
  <c r="C2255" i="1"/>
  <c r="C2254" i="1"/>
  <c r="D2253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D2180" i="1"/>
  <c r="C2180" i="1"/>
  <c r="D2179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D2122" i="1"/>
  <c r="C2122" i="1"/>
  <c r="D2121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D2064" i="1"/>
  <c r="C2064" i="1"/>
  <c r="D2063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D2001" i="1"/>
  <c r="C2001" i="1"/>
  <c r="D2000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D1980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D1960" i="1"/>
  <c r="C1960" i="1"/>
  <c r="C1959" i="1"/>
  <c r="D1958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D1828" i="1"/>
  <c r="C1828" i="1"/>
  <c r="C1827" i="1"/>
  <c r="C1826" i="1"/>
  <c r="C1825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C1815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D1764" i="1"/>
  <c r="C1764" i="1"/>
  <c r="C1763" i="1"/>
  <c r="C1762" i="1"/>
  <c r="C1761" i="1"/>
  <c r="C1760" i="1"/>
  <c r="C1759" i="1"/>
  <c r="D1758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D1737" i="1"/>
  <c r="C1737" i="1"/>
  <c r="D1736" i="1"/>
  <c r="C1736" i="1"/>
  <c r="D1735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D1640" i="1"/>
  <c r="C1640" i="1"/>
  <c r="C1639" i="1"/>
  <c r="D1638" i="1"/>
  <c r="C1638" i="1"/>
  <c r="D1637" i="1"/>
  <c r="C1637" i="1"/>
  <c r="C1636" i="1"/>
  <c r="C1635" i="1"/>
  <c r="D1634" i="1"/>
  <c r="C1634" i="1"/>
  <c r="D1633" i="1"/>
  <c r="C1633" i="1"/>
  <c r="D1632" i="1"/>
  <c r="C1632" i="1"/>
  <c r="C1631" i="1"/>
  <c r="C1630" i="1"/>
  <c r="C1629" i="1"/>
  <c r="C1628" i="1"/>
  <c r="C1627" i="1"/>
  <c r="C1626" i="1"/>
  <c r="C1625" i="1"/>
  <c r="D1624" i="1"/>
  <c r="C1624" i="1"/>
  <c r="D1623" i="1"/>
  <c r="C1623" i="1"/>
  <c r="C1622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C1608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C1600" i="1"/>
  <c r="D1599" i="1"/>
  <c r="C1599" i="1"/>
  <c r="D1598" i="1"/>
  <c r="C1598" i="1"/>
  <c r="D1597" i="1"/>
  <c r="C1597" i="1"/>
  <c r="C1596" i="1"/>
  <c r="C1595" i="1"/>
  <c r="C1594" i="1"/>
  <c r="C1593" i="1"/>
  <c r="D1592" i="1"/>
  <c r="C1592" i="1"/>
  <c r="C1591" i="1"/>
  <c r="C1590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D1507" i="1"/>
  <c r="C1507" i="1"/>
  <c r="D1506" i="1"/>
  <c r="C1506" i="1"/>
  <c r="C1505" i="1"/>
  <c r="D1504" i="1"/>
  <c r="C1504" i="1"/>
  <c r="D1503" i="1"/>
  <c r="C1503" i="1"/>
  <c r="D1502" i="1"/>
  <c r="C1502" i="1"/>
  <c r="C1501" i="1"/>
  <c r="D1500" i="1"/>
  <c r="C1500" i="1"/>
  <c r="D1499" i="1"/>
  <c r="C1499" i="1"/>
  <c r="D1498" i="1"/>
  <c r="C1498" i="1"/>
  <c r="C1497" i="1"/>
  <c r="C1496" i="1"/>
  <c r="C1495" i="1"/>
  <c r="D1494" i="1"/>
  <c r="C1494" i="1"/>
  <c r="C1493" i="1"/>
  <c r="C1492" i="1"/>
  <c r="D1491" i="1"/>
  <c r="C1491" i="1"/>
  <c r="D1490" i="1"/>
  <c r="C1490" i="1"/>
  <c r="D1489" i="1"/>
  <c r="C1489" i="1"/>
  <c r="D1488" i="1"/>
  <c r="C1488" i="1"/>
  <c r="D1487" i="1"/>
  <c r="C1487" i="1"/>
  <c r="C1486" i="1"/>
  <c r="D1485" i="1"/>
  <c r="C1485" i="1"/>
  <c r="C1484" i="1"/>
  <c r="D1483" i="1"/>
  <c r="C1483" i="1"/>
  <c r="D1482" i="1"/>
  <c r="C1482" i="1"/>
  <c r="C1481" i="1"/>
  <c r="D1480" i="1"/>
  <c r="C1480" i="1"/>
  <c r="D1479" i="1"/>
  <c r="C1479" i="1"/>
  <c r="D1478" i="1"/>
  <c r="C1478" i="1"/>
  <c r="D1477" i="1"/>
  <c r="C1477" i="1"/>
  <c r="C1476" i="1"/>
  <c r="D1475" i="1"/>
  <c r="C1475" i="1"/>
  <c r="C1474" i="1"/>
  <c r="D1473" i="1"/>
  <c r="C1473" i="1"/>
  <c r="D1472" i="1"/>
  <c r="C1472" i="1"/>
  <c r="C1471" i="1"/>
  <c r="D1470" i="1"/>
  <c r="C1470" i="1"/>
  <c r="D1469" i="1"/>
  <c r="C1469" i="1"/>
  <c r="C1468" i="1"/>
  <c r="C1467" i="1"/>
  <c r="D1466" i="1"/>
  <c r="C1466" i="1"/>
  <c r="D1465" i="1"/>
  <c r="C1465" i="1"/>
  <c r="D1464" i="1"/>
  <c r="C1464" i="1"/>
  <c r="C1463" i="1"/>
  <c r="D1462" i="1"/>
  <c r="C1462" i="1"/>
  <c r="D1461" i="1"/>
  <c r="C1461" i="1"/>
  <c r="D1460" i="1"/>
  <c r="C1460" i="1"/>
  <c r="D1459" i="1"/>
  <c r="C1459" i="1"/>
  <c r="C1458" i="1"/>
  <c r="D1457" i="1"/>
  <c r="C1457" i="1"/>
  <c r="C1456" i="1"/>
  <c r="C1455" i="1"/>
  <c r="D1454" i="1"/>
  <c r="C1454" i="1"/>
  <c r="C1453" i="1"/>
  <c r="C1452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C1441" i="1"/>
  <c r="D1440" i="1"/>
  <c r="C1440" i="1"/>
  <c r="D1439" i="1"/>
  <c r="C1439" i="1"/>
  <c r="C1438" i="1"/>
  <c r="C1437" i="1"/>
  <c r="D1436" i="1"/>
  <c r="C1436" i="1"/>
  <c r="C1435" i="1"/>
  <c r="C1434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C1426" i="1"/>
  <c r="C1425" i="1"/>
  <c r="C1424" i="1"/>
  <c r="C1423" i="1"/>
  <c r="C1422" i="1"/>
  <c r="C1421" i="1"/>
  <c r="C1420" i="1"/>
  <c r="D1419" i="1"/>
  <c r="C1419" i="1"/>
  <c r="C1418" i="1"/>
  <c r="D1417" i="1"/>
  <c r="C1417" i="1"/>
  <c r="D1416" i="1"/>
  <c r="C1416" i="1"/>
  <c r="D1415" i="1"/>
  <c r="C1415" i="1"/>
  <c r="D1414" i="1"/>
  <c r="C1414" i="1"/>
  <c r="C1413" i="1"/>
  <c r="D1412" i="1"/>
  <c r="C1412" i="1"/>
  <c r="D1411" i="1"/>
  <c r="C1411" i="1"/>
  <c r="D1410" i="1"/>
  <c r="C1410" i="1"/>
  <c r="D1409" i="1"/>
  <c r="C1409" i="1"/>
  <c r="C1408" i="1"/>
  <c r="D1407" i="1"/>
  <c r="C1407" i="1"/>
  <c r="D1406" i="1"/>
  <c r="C1406" i="1"/>
  <c r="C1405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C1397" i="1"/>
  <c r="D1396" i="1"/>
  <c r="C1396" i="1"/>
  <c r="C1395" i="1"/>
  <c r="D1394" i="1"/>
  <c r="C1394" i="1"/>
  <c r="D1393" i="1"/>
  <c r="C1393" i="1"/>
  <c r="D1392" i="1"/>
  <c r="C1392" i="1"/>
  <c r="C1391" i="1"/>
  <c r="D1390" i="1"/>
  <c r="C1390" i="1"/>
  <c r="D1389" i="1"/>
  <c r="C1389" i="1"/>
  <c r="C1388" i="1"/>
  <c r="C1387" i="1"/>
  <c r="D1386" i="1"/>
  <c r="C1386" i="1"/>
  <c r="D1385" i="1"/>
  <c r="C1385" i="1"/>
  <c r="C1384" i="1"/>
  <c r="C1383" i="1"/>
  <c r="C1382" i="1"/>
  <c r="D1381" i="1"/>
  <c r="C1381" i="1"/>
  <c r="C1380" i="1"/>
  <c r="D1379" i="1"/>
  <c r="C1379" i="1"/>
  <c r="D1378" i="1"/>
  <c r="C1378" i="1"/>
  <c r="D1377" i="1"/>
  <c r="C1377" i="1"/>
  <c r="D1376" i="1"/>
  <c r="C1376" i="1"/>
  <c r="C1375" i="1"/>
  <c r="C1374" i="1"/>
  <c r="C1373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C1355" i="1"/>
  <c r="C1354" i="1"/>
  <c r="C1353" i="1"/>
  <c r="C1352" i="1"/>
  <c r="C1351" i="1"/>
  <c r="D1350" i="1"/>
  <c r="C1350" i="1"/>
  <c r="D1349" i="1"/>
  <c r="C1349" i="1"/>
  <c r="D1348" i="1"/>
  <c r="C1348" i="1"/>
  <c r="C1347" i="1"/>
  <c r="C1346" i="1"/>
  <c r="C1345" i="1"/>
  <c r="C1344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D1314" i="1"/>
  <c r="C1314" i="1"/>
  <c r="C1313" i="1"/>
  <c r="D1312" i="1"/>
  <c r="C1312" i="1"/>
  <c r="D1311" i="1"/>
  <c r="C1311" i="1"/>
  <c r="C1310" i="1"/>
  <c r="C1309" i="1"/>
  <c r="D1308" i="1"/>
  <c r="C1308" i="1"/>
  <c r="D1307" i="1"/>
  <c r="C1307" i="1"/>
  <c r="C1306" i="1"/>
  <c r="C1305" i="1"/>
  <c r="D1304" i="1"/>
  <c r="C1304" i="1"/>
  <c r="D1303" i="1"/>
  <c r="C1303" i="1"/>
  <c r="D1302" i="1"/>
  <c r="C1302" i="1"/>
  <c r="C1301" i="1"/>
  <c r="C1300" i="1"/>
  <c r="D1299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D1250" i="1"/>
  <c r="C1250" i="1"/>
  <c r="D1249" i="1"/>
  <c r="C1249" i="1"/>
  <c r="D1248" i="1"/>
  <c r="C1248" i="1"/>
  <c r="D1247" i="1"/>
  <c r="C1247" i="1"/>
  <c r="C1246" i="1"/>
  <c r="C1245" i="1"/>
  <c r="C1244" i="1"/>
  <c r="D1243" i="1"/>
  <c r="C1243" i="1"/>
  <c r="D1242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D1208" i="1"/>
  <c r="C1208" i="1"/>
  <c r="C1207" i="1"/>
  <c r="C1206" i="1"/>
  <c r="C1205" i="1"/>
  <c r="C1204" i="1"/>
  <c r="D1203" i="1"/>
  <c r="C1203" i="1"/>
  <c r="C1202" i="1"/>
  <c r="C1201" i="1"/>
  <c r="C1200" i="1"/>
  <c r="C1199" i="1"/>
  <c r="C1198" i="1"/>
  <c r="D1197" i="1"/>
  <c r="C1197" i="1"/>
  <c r="C1196" i="1"/>
  <c r="C1195" i="1"/>
  <c r="C1194" i="1"/>
  <c r="C1193" i="1"/>
  <c r="C1192" i="1"/>
  <c r="C1191" i="1"/>
  <c r="D1190" i="1"/>
  <c r="C1190" i="1"/>
  <c r="C1189" i="1"/>
  <c r="D1188" i="1"/>
  <c r="C1188" i="1"/>
  <c r="C1187" i="1"/>
  <c r="D1186" i="1"/>
  <c r="C1186" i="1"/>
  <c r="C1185" i="1"/>
  <c r="C1184" i="1"/>
  <c r="C1183" i="1"/>
  <c r="C1182" i="1"/>
  <c r="D1181" i="1"/>
  <c r="C1181" i="1"/>
  <c r="C1180" i="1"/>
  <c r="D1179" i="1"/>
  <c r="C1179" i="1"/>
  <c r="D1178" i="1"/>
  <c r="C1178" i="1"/>
  <c r="C1177" i="1"/>
  <c r="C1176" i="1"/>
  <c r="C1175" i="1"/>
  <c r="C1174" i="1"/>
  <c r="D1173" i="1"/>
  <c r="C1173" i="1"/>
  <c r="D1172" i="1"/>
  <c r="C1172" i="1"/>
  <c r="D1171" i="1"/>
  <c r="C1171" i="1"/>
  <c r="D1170" i="1"/>
  <c r="C1170" i="1"/>
  <c r="C1169" i="1"/>
  <c r="C1168" i="1"/>
  <c r="D1167" i="1"/>
  <c r="C1167" i="1"/>
  <c r="D1166" i="1"/>
  <c r="C1166" i="1"/>
  <c r="C1165" i="1"/>
  <c r="D1164" i="1"/>
  <c r="C1164" i="1"/>
  <c r="D1163" i="1"/>
  <c r="C1163" i="1"/>
  <c r="C1162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C1153" i="1"/>
  <c r="C1152" i="1"/>
  <c r="C1151" i="1"/>
  <c r="C1150" i="1"/>
  <c r="D1149" i="1"/>
  <c r="C1149" i="1"/>
  <c r="D1148" i="1"/>
  <c r="C1148" i="1"/>
  <c r="D1147" i="1"/>
  <c r="C1147" i="1"/>
  <c r="C1146" i="1"/>
  <c r="D1145" i="1"/>
  <c r="C1145" i="1"/>
  <c r="C1144" i="1"/>
  <c r="D1143" i="1"/>
  <c r="C1143" i="1"/>
  <c r="C1142" i="1"/>
  <c r="C1141" i="1"/>
  <c r="C1140" i="1"/>
  <c r="C1139" i="1"/>
  <c r="D1138" i="1"/>
  <c r="C1138" i="1"/>
  <c r="D1137" i="1"/>
  <c r="C1137" i="1"/>
  <c r="C1136" i="1"/>
  <c r="C1135" i="1"/>
  <c r="C1134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C1124" i="1"/>
  <c r="C1123" i="1"/>
  <c r="C1122" i="1"/>
  <c r="D1121" i="1"/>
  <c r="C1121" i="1"/>
  <c r="D1120" i="1"/>
  <c r="C1120" i="1"/>
  <c r="D1119" i="1"/>
  <c r="C1119" i="1"/>
  <c r="D1118" i="1"/>
  <c r="C1118" i="1"/>
  <c r="C1117" i="1"/>
  <c r="D1116" i="1"/>
  <c r="C1116" i="1"/>
  <c r="D1115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D1018" i="1"/>
  <c r="C1018" i="1"/>
  <c r="C1017" i="1"/>
  <c r="C1016" i="1"/>
  <c r="C1015" i="1"/>
  <c r="C1014" i="1"/>
  <c r="C1013" i="1"/>
  <c r="C1012" i="1"/>
  <c r="C1011" i="1"/>
  <c r="D1010" i="1"/>
  <c r="C1010" i="1"/>
  <c r="D1009" i="1"/>
  <c r="C1009" i="1"/>
  <c r="D1008" i="1"/>
  <c r="C1008" i="1"/>
  <c r="D1007" i="1"/>
  <c r="C1007" i="1"/>
  <c r="C1006" i="1"/>
  <c r="C1005" i="1"/>
  <c r="C1004" i="1"/>
  <c r="D1003" i="1"/>
  <c r="C1003" i="1"/>
  <c r="C1002" i="1"/>
  <c r="C1001" i="1"/>
  <c r="C1000" i="1"/>
  <c r="D999" i="1"/>
  <c r="C999" i="1"/>
  <c r="D998" i="1"/>
  <c r="C998" i="1"/>
  <c r="C997" i="1"/>
  <c r="C996" i="1"/>
  <c r="C995" i="1"/>
  <c r="D994" i="1"/>
  <c r="C994" i="1"/>
  <c r="D993" i="1"/>
  <c r="C993" i="1"/>
  <c r="D992" i="1"/>
  <c r="C992" i="1"/>
  <c r="D991" i="1"/>
  <c r="C991" i="1"/>
  <c r="C990" i="1"/>
  <c r="C989" i="1"/>
  <c r="D988" i="1"/>
  <c r="C988" i="1"/>
  <c r="D987" i="1"/>
  <c r="C987" i="1"/>
  <c r="C986" i="1"/>
  <c r="C985" i="1"/>
  <c r="D984" i="1"/>
  <c r="C984" i="1"/>
  <c r="D983" i="1"/>
  <c r="C983" i="1"/>
  <c r="C982" i="1"/>
  <c r="C981" i="1"/>
  <c r="D980" i="1"/>
  <c r="C980" i="1"/>
  <c r="D979" i="1"/>
  <c r="C979" i="1"/>
  <c r="C978" i="1"/>
  <c r="C977" i="1"/>
  <c r="C976" i="1"/>
  <c r="C975" i="1"/>
  <c r="C974" i="1"/>
  <c r="C973" i="1"/>
  <c r="D972" i="1"/>
  <c r="C972" i="1"/>
  <c r="D971" i="1"/>
  <c r="C971" i="1"/>
  <c r="D970" i="1"/>
  <c r="C970" i="1"/>
  <c r="D969" i="1"/>
  <c r="C969" i="1"/>
  <c r="C968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C960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C940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C930" i="1"/>
  <c r="C929" i="1"/>
  <c r="C928" i="1"/>
  <c r="C927" i="1"/>
  <c r="C926" i="1"/>
  <c r="D925" i="1"/>
  <c r="C925" i="1"/>
  <c r="D924" i="1"/>
  <c r="C924" i="1"/>
  <c r="C923" i="1"/>
  <c r="D922" i="1"/>
  <c r="C922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C909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D864" i="1"/>
  <c r="C864" i="1"/>
  <c r="C863" i="1"/>
  <c r="D862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D739" i="1"/>
  <c r="C739" i="1"/>
  <c r="D738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D716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D681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D658" i="1"/>
  <c r="C658" i="1"/>
  <c r="C657" i="1"/>
  <c r="D656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D555" i="1"/>
  <c r="C555" i="1"/>
  <c r="C554" i="1"/>
  <c r="C553" i="1"/>
  <c r="D552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C522" i="1"/>
  <c r="C521" i="1"/>
  <c r="D520" i="1"/>
  <c r="C520" i="1"/>
  <c r="C519" i="1"/>
  <c r="C518" i="1"/>
  <c r="D517" i="1"/>
  <c r="C517" i="1"/>
  <c r="C516" i="1"/>
  <c r="C515" i="1"/>
  <c r="C514" i="1"/>
  <c r="C513" i="1"/>
  <c r="D512" i="1"/>
  <c r="C512" i="1"/>
  <c r="C511" i="1"/>
  <c r="C510" i="1"/>
  <c r="D509" i="1"/>
  <c r="C509" i="1"/>
  <c r="D508" i="1"/>
  <c r="C508" i="1"/>
  <c r="C507" i="1"/>
  <c r="C506" i="1"/>
  <c r="C505" i="1"/>
  <c r="D504" i="1"/>
  <c r="C504" i="1"/>
  <c r="C503" i="1"/>
  <c r="C502" i="1"/>
  <c r="C501" i="1"/>
  <c r="C500" i="1"/>
  <c r="C499" i="1"/>
  <c r="C498" i="1"/>
  <c r="D497" i="1"/>
  <c r="C497" i="1"/>
  <c r="D496" i="1"/>
  <c r="C496" i="1"/>
  <c r="C495" i="1"/>
  <c r="C494" i="1"/>
  <c r="D493" i="1"/>
  <c r="C493" i="1"/>
  <c r="D492" i="1"/>
  <c r="C492" i="1"/>
  <c r="D491" i="1"/>
  <c r="C491" i="1"/>
  <c r="D490" i="1"/>
  <c r="C490" i="1"/>
  <c r="C489" i="1"/>
  <c r="C488" i="1"/>
  <c r="C487" i="1"/>
  <c r="C486" i="1"/>
  <c r="C485" i="1"/>
  <c r="C484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D368" i="1"/>
  <c r="C368" i="1"/>
  <c r="D367" i="1"/>
  <c r="C367" i="1"/>
  <c r="D366" i="1"/>
  <c r="C366" i="1"/>
  <c r="D365" i="1"/>
  <c r="C365" i="1"/>
  <c r="C364" i="1"/>
  <c r="C363" i="1"/>
  <c r="C362" i="1"/>
  <c r="D361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D347" i="1"/>
  <c r="C347" i="1"/>
  <c r="C346" i="1"/>
  <c r="C345" i="1"/>
  <c r="C344" i="1"/>
  <c r="C343" i="1"/>
  <c r="C342" i="1"/>
  <c r="C341" i="1"/>
  <c r="C340" i="1"/>
  <c r="D339" i="1"/>
  <c r="C339" i="1"/>
  <c r="D338" i="1"/>
  <c r="C338" i="1"/>
  <c r="C337" i="1"/>
  <c r="C336" i="1"/>
  <c r="C335" i="1"/>
  <c r="C334" i="1"/>
  <c r="D333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D319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D265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D234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D100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C35" i="1"/>
  <c r="C34" i="1"/>
  <c r="C33" i="1"/>
  <c r="D3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<sst xmlns="http://schemas.openxmlformats.org/spreadsheetml/2006/main" count="16623" uniqueCount="7342">
  <si>
    <t>Course Code</t>
  </si>
  <si>
    <t>Course Title</t>
  </si>
  <si>
    <t>Timetable</t>
  </si>
  <si>
    <t>Published on Canvas
(Link requires login)</t>
  </si>
  <si>
    <t>Faculty</t>
  </si>
  <si>
    <t>Department</t>
  </si>
  <si>
    <t>Total Enrolment</t>
  </si>
  <si>
    <t>AC5001</t>
  </si>
  <si>
    <t>Architectural History of Singapore</t>
  </si>
  <si>
    <t>College of Design and Eng</t>
  </si>
  <si>
    <t>Architecture</t>
  </si>
  <si>
    <t>AC5002</t>
  </si>
  <si>
    <t>Conservation Approaches and Philosophies</t>
  </si>
  <si>
    <t>AC5006</t>
  </si>
  <si>
    <t>Disaster Risk Management of Cultural Heritage</t>
  </si>
  <si>
    <t>AC5007</t>
  </si>
  <si>
    <t>Dissertation</t>
  </si>
  <si>
    <t>AC5009</t>
  </si>
  <si>
    <t>Design for Adaptive Reuse</t>
  </si>
  <si>
    <t>AC5011</t>
  </si>
  <si>
    <t>Conservation of C20th Buildings</t>
  </si>
  <si>
    <t>AC5013</t>
  </si>
  <si>
    <t>Practical Building Conservation Skills II</t>
  </si>
  <si>
    <t>AC5014</t>
  </si>
  <si>
    <t>Internship</t>
  </si>
  <si>
    <t>ACC1701</t>
  </si>
  <si>
    <t>Accounting for Decision Makers</t>
  </si>
  <si>
    <t>NUS Business School</t>
  </si>
  <si>
    <t>Accounting</t>
  </si>
  <si>
    <t>ACC1701X</t>
  </si>
  <si>
    <t>ACC2706</t>
  </si>
  <si>
    <t>Managerial Accounting</t>
  </si>
  <si>
    <t>ACC2707</t>
  </si>
  <si>
    <t>Corporate Accounting &amp; Reporting I</t>
  </si>
  <si>
    <t>ACC2708</t>
  </si>
  <si>
    <t>Corporate Accounting &amp; Reporting II</t>
  </si>
  <si>
    <t>ACC2709</t>
  </si>
  <si>
    <t>Accounting Information Systems</t>
  </si>
  <si>
    <t>ACC3701</t>
  </si>
  <si>
    <t>Assurance and Attestation</t>
  </si>
  <si>
    <t>ACC3702</t>
  </si>
  <si>
    <t>Corporate and Securities Law</t>
  </si>
  <si>
    <t>ACC3703</t>
  </si>
  <si>
    <t>Taxation</t>
  </si>
  <si>
    <t>ACC3704</t>
  </si>
  <si>
    <t>Advanced Corporate Accounting and Reporting</t>
  </si>
  <si>
    <t>ACC3705</t>
  </si>
  <si>
    <t>Valuation</t>
  </si>
  <si>
    <t>ACC3706</t>
  </si>
  <si>
    <t>Governance, Risk Management and Sustainability</t>
  </si>
  <si>
    <t>ACC3707</t>
  </si>
  <si>
    <t>Integrated Perspectives in Accounting and Business</t>
  </si>
  <si>
    <t>ACC4619</t>
  </si>
  <si>
    <t>Advanced Independent Study in Accounting</t>
  </si>
  <si>
    <t>ACC4629</t>
  </si>
  <si>
    <t>ACC4711</t>
  </si>
  <si>
    <t>Advanced Taxation</t>
  </si>
  <si>
    <t>ACC4712</t>
  </si>
  <si>
    <t>Forensic Accounting</t>
  </si>
  <si>
    <t>ACC4714</t>
  </si>
  <si>
    <t>Advanced and Sustainability Assurance</t>
  </si>
  <si>
    <t>ACC4751</t>
  </si>
  <si>
    <t>ACC4752</t>
  </si>
  <si>
    <t>Advanced Independent Study in Accounting (2 MCs)</t>
  </si>
  <si>
    <t>ACC4761A</t>
  </si>
  <si>
    <t>Seminars in Accounting: Internal Audit</t>
  </si>
  <si>
    <t>ACC4761H</t>
  </si>
  <si>
    <t>Sem. in Acctg: Accounting &amp; Business Analysis for Banks</t>
  </si>
  <si>
    <t>ACE5401</t>
  </si>
  <si>
    <t>Approaches to Arts &amp; Cultural Entrepreneurship</t>
  </si>
  <si>
    <t>Faculty of Arts &amp; Social Sci</t>
  </si>
  <si>
    <t>Communications &amp; New Media</t>
  </si>
  <si>
    <t>ACE5404</t>
  </si>
  <si>
    <t>Heritage: Peoples and Institutions</t>
  </si>
  <si>
    <t>ACE5405</t>
  </si>
  <si>
    <t>Cultural Industries and the Law</t>
  </si>
  <si>
    <t>ACE5406</t>
  </si>
  <si>
    <t>Arts Business</t>
  </si>
  <si>
    <t>AH2101</t>
  </si>
  <si>
    <t>Introduction to Art History</t>
  </si>
  <si>
    <t>History</t>
  </si>
  <si>
    <t>AH2202</t>
  </si>
  <si>
    <t>Modern Art: A Critical Introduction</t>
  </si>
  <si>
    <t>AH3201</t>
  </si>
  <si>
    <t>A History of Contemporary Art</t>
  </si>
  <si>
    <t>AH3204</t>
  </si>
  <si>
    <t>Methods and Approaches to Art History</t>
  </si>
  <si>
    <t>ALS1010</t>
  </si>
  <si>
    <t>Learning to Learn Better</t>
  </si>
  <si>
    <t>Yong Loo Lin Sch of Medicine</t>
  </si>
  <si>
    <t>Physiology</t>
  </si>
  <si>
    <t>AN1101E</t>
  </si>
  <si>
    <t>Anthropology &amp; Human Condition</t>
  </si>
  <si>
    <t>Sociology and Anthropology</t>
  </si>
  <si>
    <t>AN2202</t>
  </si>
  <si>
    <t>Culture and Society</t>
  </si>
  <si>
    <t>AN2204</t>
  </si>
  <si>
    <t>Media Anthropology</t>
  </si>
  <si>
    <t>AN3101</t>
  </si>
  <si>
    <t>Anthropology and Theory</t>
  </si>
  <si>
    <t>AN3203</t>
  </si>
  <si>
    <t>Cultures of Kinship</t>
  </si>
  <si>
    <t>AR1101</t>
  </si>
  <si>
    <t>Design I</t>
  </si>
  <si>
    <t>AR2101</t>
  </si>
  <si>
    <t>Design 3</t>
  </si>
  <si>
    <t>AR2225</t>
  </si>
  <si>
    <t>Reading Visual Images</t>
  </si>
  <si>
    <t>AR2228</t>
  </si>
  <si>
    <t>History &amp; Theory of Architecture II</t>
  </si>
  <si>
    <t>AR2328</t>
  </si>
  <si>
    <t>Architectural Tectonics and Structural Systems</t>
  </si>
  <si>
    <t>AR2522</t>
  </si>
  <si>
    <t>Computational Thinking: Performance Based Design</t>
  </si>
  <si>
    <t>AR3101</t>
  </si>
  <si>
    <t>Design 5</t>
  </si>
  <si>
    <t>AR3223</t>
  </si>
  <si>
    <t>Introduction to Urbanism</t>
  </si>
  <si>
    <t>AR3412</t>
  </si>
  <si>
    <t>Work Experience Internship</t>
  </si>
  <si>
    <t>AR3721</t>
  </si>
  <si>
    <t>Building Environmental System Modelling</t>
  </si>
  <si>
    <t>AR4421</t>
  </si>
  <si>
    <t>Architecture Internship Programme</t>
  </si>
  <si>
    <t>AR4955</t>
  </si>
  <si>
    <t>Topics in Architectural Design</t>
  </si>
  <si>
    <t>AR5011</t>
  </si>
  <si>
    <t>Research Methodology</t>
  </si>
  <si>
    <t>AR5121</t>
  </si>
  <si>
    <t>SPECIAL TOPICS IN TECHNOLOGY</t>
  </si>
  <si>
    <t>AR5221</t>
  </si>
  <si>
    <t>CONTEMPORARY THEORIES</t>
  </si>
  <si>
    <t>AR5321</t>
  </si>
  <si>
    <t>Advanced Architectural Integration</t>
  </si>
  <si>
    <t>AR5323</t>
  </si>
  <si>
    <t>Well &amp; Green Built Environment</t>
  </si>
  <si>
    <t>AR5423</t>
  </si>
  <si>
    <t>Architectural Practice</t>
  </si>
  <si>
    <t>AR5601</t>
  </si>
  <si>
    <t>Urban Design Theory and Praxis</t>
  </si>
  <si>
    <t>AR5770</t>
  </si>
  <si>
    <t>GRADUATE SEMINAR</t>
  </si>
  <si>
    <t>AR5801</t>
  </si>
  <si>
    <t>Options Design Research Studio 1</t>
  </si>
  <si>
    <t>AR5802</t>
  </si>
  <si>
    <t>Options Design Research Studio 2</t>
  </si>
  <si>
    <t>AR5803</t>
  </si>
  <si>
    <t>Architectural &amp; Technology Design 1</t>
  </si>
  <si>
    <t>AR5805</t>
  </si>
  <si>
    <t>Advanced Architecture Studio</t>
  </si>
  <si>
    <t>AR5806</t>
  </si>
  <si>
    <t>Architectural Design Research Report</t>
  </si>
  <si>
    <t>AR5807</t>
  </si>
  <si>
    <t>Architectural Design Thesis</t>
  </si>
  <si>
    <t>AR5951A</t>
  </si>
  <si>
    <t>Topics in History and Theory of Architecture 1</t>
  </si>
  <si>
    <t>AR5951B</t>
  </si>
  <si>
    <t>Topics in History &amp; Theory of Architecture 2</t>
  </si>
  <si>
    <t>AR5951C</t>
  </si>
  <si>
    <t>Topics in History and Theory of Architecture 3</t>
  </si>
  <si>
    <t>AR5951D</t>
  </si>
  <si>
    <t>Topics in History &amp; Theory of Architecture 4</t>
  </si>
  <si>
    <t>AR5951E</t>
  </si>
  <si>
    <t>Topics in History &amp; Theory of Architecture 5</t>
  </si>
  <si>
    <t>AR5951F</t>
  </si>
  <si>
    <t>Topics in History &amp; Theory of Architecture 6</t>
  </si>
  <si>
    <t>AR5952A</t>
  </si>
  <si>
    <t>Topics in Urbanism 1</t>
  </si>
  <si>
    <t>AR5952B</t>
  </si>
  <si>
    <t>Topics in Urbanism 2</t>
  </si>
  <si>
    <t>AR5952C</t>
  </si>
  <si>
    <t>Topics in Urbanism 3</t>
  </si>
  <si>
    <t>AR5952D</t>
  </si>
  <si>
    <t>Topics in Urbanism 4</t>
  </si>
  <si>
    <t>AR5952E</t>
  </si>
  <si>
    <t>Topics in Urbanism 5</t>
  </si>
  <si>
    <t>AR5952F</t>
  </si>
  <si>
    <t>Topics in Urbanism 6</t>
  </si>
  <si>
    <t>AR5953A</t>
  </si>
  <si>
    <t>Topics in Design Technology 1</t>
  </si>
  <si>
    <t>AR5953B</t>
  </si>
  <si>
    <t>Topics in Design Technology 2</t>
  </si>
  <si>
    <t>AR5953C</t>
  </si>
  <si>
    <t>Topics in Design Technology 3</t>
  </si>
  <si>
    <t>AR5953D</t>
  </si>
  <si>
    <t>Topics in Design Technology 4</t>
  </si>
  <si>
    <t>AR5954A</t>
  </si>
  <si>
    <t>Topics in Landscape Architecture 1</t>
  </si>
  <si>
    <t>AR5954C</t>
  </si>
  <si>
    <t>Topics in Landscape Architecture</t>
  </si>
  <si>
    <t>AR5955</t>
  </si>
  <si>
    <t>Topics in Research by Design</t>
  </si>
  <si>
    <t>AR5955F</t>
  </si>
  <si>
    <t>Topics in Research by Design 6</t>
  </si>
  <si>
    <t>AR5955G</t>
  </si>
  <si>
    <t>Topics in Research by Design 7</t>
  </si>
  <si>
    <t>AR5955H</t>
  </si>
  <si>
    <t>Topics in Research by Design 8</t>
  </si>
  <si>
    <t>AR5956A</t>
  </si>
  <si>
    <t>Topics in Design and Built Environment 1</t>
  </si>
  <si>
    <t>AR5956B</t>
  </si>
  <si>
    <t>Topics in Design and Built Environment 2</t>
  </si>
  <si>
    <t>AR5956C</t>
  </si>
  <si>
    <t>Topics in Design and Built Environment 3</t>
  </si>
  <si>
    <t>AR5956D</t>
  </si>
  <si>
    <t>Topics in Design and Built Environment 4</t>
  </si>
  <si>
    <t>AR5956E</t>
  </si>
  <si>
    <t>Topics in Design and Built Environment 5</t>
  </si>
  <si>
    <t>AR6770</t>
  </si>
  <si>
    <t>PHD SEMINAR</t>
  </si>
  <si>
    <t>AS2237</t>
  </si>
  <si>
    <t>The U.S.: From Settlement to Superpower</t>
  </si>
  <si>
    <t>AUD5114</t>
  </si>
  <si>
    <t>Electrophysiological Assessment B</t>
  </si>
  <si>
    <t>Div of Grad Medical Studies</t>
  </si>
  <si>
    <t>AUD5216</t>
  </si>
  <si>
    <t>Vestibular Assessment and Management B</t>
  </si>
  <si>
    <t>AUD5217</t>
  </si>
  <si>
    <t>Hearing Devices and Rehabilitation B (Part 1)</t>
  </si>
  <si>
    <t>AUD5218</t>
  </si>
  <si>
    <t>Clinical Audiology B (Part 1)</t>
  </si>
  <si>
    <t>AUD5219</t>
  </si>
  <si>
    <t>Paediatric Audiology B - Part 1</t>
  </si>
  <si>
    <t>AUD5220</t>
  </si>
  <si>
    <t>Independent Studies in Audiology (Research project - part 1)</t>
  </si>
  <si>
    <t>BBP6791</t>
  </si>
  <si>
    <t>Research Seminar in International Business</t>
  </si>
  <si>
    <t>Strategy and Policy</t>
  </si>
  <si>
    <t>BDC6112</t>
  </si>
  <si>
    <t>Stochastic Processes I</t>
  </si>
  <si>
    <t>Analytics and Operations</t>
  </si>
  <si>
    <t>BHD4001</t>
  </si>
  <si>
    <t>Honours Dissertation</t>
  </si>
  <si>
    <t>BIZ Dean's Office</t>
  </si>
  <si>
    <t>BI3001A</t>
  </si>
  <si>
    <t>Business Internship I</t>
  </si>
  <si>
    <t>BI3001B</t>
  </si>
  <si>
    <t>BI3001C</t>
  </si>
  <si>
    <t>BI3002A</t>
  </si>
  <si>
    <t>Business Internship II</t>
  </si>
  <si>
    <t>BI3002B</t>
  </si>
  <si>
    <t>BI3003</t>
  </si>
  <si>
    <t>BI3003A</t>
  </si>
  <si>
    <t>BI3003B</t>
  </si>
  <si>
    <t>BI3003C</t>
  </si>
  <si>
    <t>BI3003D</t>
  </si>
  <si>
    <t>BI3704A</t>
  </si>
  <si>
    <t>BI3704B</t>
  </si>
  <si>
    <t>BI3704C</t>
  </si>
  <si>
    <t>BI3704D</t>
  </si>
  <si>
    <t>BI3704R</t>
  </si>
  <si>
    <t>BI3708A</t>
  </si>
  <si>
    <t>BI3708B</t>
  </si>
  <si>
    <t>BI3708R</t>
  </si>
  <si>
    <t>BI3712A</t>
  </si>
  <si>
    <t>Business Internship III</t>
  </si>
  <si>
    <t>BI3712B</t>
  </si>
  <si>
    <t>BI3712R</t>
  </si>
  <si>
    <t>BIS3001</t>
  </si>
  <si>
    <t>Independent Study Module in Business</t>
  </si>
  <si>
    <t>BIS3001A</t>
  </si>
  <si>
    <t>BL5102</t>
  </si>
  <si>
    <t>Environmental Science</t>
  </si>
  <si>
    <t>CDE Dean's Office</t>
  </si>
  <si>
    <t>BL5198</t>
  </si>
  <si>
    <t>GRADUATE SEMINAR COURSE IN BIOLOGICAL SCIENCES</t>
  </si>
  <si>
    <t>Faculty of Science</t>
  </si>
  <si>
    <t>Biological Sciences</t>
  </si>
  <si>
    <t>BL5199</t>
  </si>
  <si>
    <t>Research Project in Conservation and Nature-based Climate Solutions</t>
  </si>
  <si>
    <t>BL5201</t>
  </si>
  <si>
    <t>Structural Biology And Proteomics</t>
  </si>
  <si>
    <t>BL5207A</t>
  </si>
  <si>
    <t>Topics In Developmental Biology</t>
  </si>
  <si>
    <t>BL5214</t>
  </si>
  <si>
    <t>ADVANCED PROTEINS NMR</t>
  </si>
  <si>
    <t>BL5215</t>
  </si>
  <si>
    <t>MACROMOLECULAR X-RAY CRYSTALLOGRAPHY</t>
  </si>
  <si>
    <t>BL5217</t>
  </si>
  <si>
    <t>Population Genomics and Phylogenomics</t>
  </si>
  <si>
    <t>BL5222</t>
  </si>
  <si>
    <t>Cellular Mechanisms</t>
  </si>
  <si>
    <t>BL5223</t>
  </si>
  <si>
    <t>Advanced Molecular Genetics</t>
  </si>
  <si>
    <t>BL5230</t>
  </si>
  <si>
    <t>Biological Invasions</t>
  </si>
  <si>
    <t>BL5233</t>
  </si>
  <si>
    <t>Data Analysis for Conservation Biology with R</t>
  </si>
  <si>
    <t>BL5236</t>
  </si>
  <si>
    <t>Introduction to Electron Microscopy for Life Sciences</t>
  </si>
  <si>
    <t>BL5239</t>
  </si>
  <si>
    <t>Science and Communication</t>
  </si>
  <si>
    <t>BL5299</t>
  </si>
  <si>
    <t>Internship in Conservation and Nature-based Climate Solutions</t>
  </si>
  <si>
    <t>BL5301</t>
  </si>
  <si>
    <t>Conservation Problems and Practice</t>
  </si>
  <si>
    <t>BL5311</t>
  </si>
  <si>
    <t>Freshwater Conservation</t>
  </si>
  <si>
    <t>BL5322</t>
  </si>
  <si>
    <t>Field Techniques in Biological Conservation</t>
  </si>
  <si>
    <t>BL5324</t>
  </si>
  <si>
    <t>Ecological Perspectives on Global Change</t>
  </si>
  <si>
    <t>BL5601</t>
  </si>
  <si>
    <t>Case Studies in Biotechnology</t>
  </si>
  <si>
    <t>BL5602</t>
  </si>
  <si>
    <t>Genetic Engineering in Biotechnology</t>
  </si>
  <si>
    <t>BL5631</t>
  </si>
  <si>
    <t>Practical Analysis of Genomic Data using R</t>
  </si>
  <si>
    <t>BL5661</t>
  </si>
  <si>
    <t>Urban Agriculture and Crop Biotechnology</t>
  </si>
  <si>
    <t>BL5699</t>
  </si>
  <si>
    <t>Capstone Project in Biotechnology</t>
  </si>
  <si>
    <t>BLD3002</t>
  </si>
  <si>
    <t>CEOs as Leaders</t>
  </si>
  <si>
    <t>BLD3003</t>
  </si>
  <si>
    <t>Personal Leadership Development</t>
  </si>
  <si>
    <t>BLD3004</t>
  </si>
  <si>
    <t>Topics in Leadership Development</t>
  </si>
  <si>
    <t>BMA5001</t>
  </si>
  <si>
    <t>MANAGERIAL ECONOMICS</t>
  </si>
  <si>
    <t>BMA5003</t>
  </si>
  <si>
    <t>FINANCIAL ACCOUNTING</t>
  </si>
  <si>
    <t>BMA5008</t>
  </si>
  <si>
    <t>FINANCIAL MANAGEMENT</t>
  </si>
  <si>
    <t>BMA5013</t>
  </si>
  <si>
    <t>CORPORATE STRATEGY</t>
  </si>
  <si>
    <t>BMA5016</t>
  </si>
  <si>
    <t>Leading with Impact</t>
  </si>
  <si>
    <t>BMA5017</t>
  </si>
  <si>
    <t>Managerial Operations and Analytics</t>
  </si>
  <si>
    <t>BMA5104</t>
  </si>
  <si>
    <t>GLOBAL STRATEGIC MANAGEMENT</t>
  </si>
  <si>
    <t>BMA5313</t>
  </si>
  <si>
    <t>Venture Capital and Private Equity</t>
  </si>
  <si>
    <t>BMA5314</t>
  </si>
  <si>
    <t>Entrepreneurial Finance</t>
  </si>
  <si>
    <t>BMA5335</t>
  </si>
  <si>
    <t>Digital Assets and Blockchain in Finance</t>
  </si>
  <si>
    <t>BMA5404</t>
  </si>
  <si>
    <t>Entrepreneurship &amp; Innovation</t>
  </si>
  <si>
    <t>BMA5406</t>
  </si>
  <si>
    <t>Negotiations and Conflict Management</t>
  </si>
  <si>
    <t>BMA5411</t>
  </si>
  <si>
    <t>Talent Development and Performance Management</t>
  </si>
  <si>
    <t>BMA5431</t>
  </si>
  <si>
    <t>AI for Talent Management and Organizational Design</t>
  </si>
  <si>
    <t>BMA5505</t>
  </si>
  <si>
    <t>SERVICE MANAGEMENT</t>
  </si>
  <si>
    <t>BMA5538</t>
  </si>
  <si>
    <t>Distribution Management: Channels and Platforms</t>
  </si>
  <si>
    <t>BMA5539</t>
  </si>
  <si>
    <t>Social Purpose Marketing</t>
  </si>
  <si>
    <t>BMA5701</t>
  </si>
  <si>
    <t>Independent Study Module</t>
  </si>
  <si>
    <t>BMA5801</t>
  </si>
  <si>
    <t>Launch Your Transformation</t>
  </si>
  <si>
    <t>BMA5802A</t>
  </si>
  <si>
    <t>MBA Survival Kit</t>
  </si>
  <si>
    <t>BMA5802B</t>
  </si>
  <si>
    <t>BMA5901</t>
  </si>
  <si>
    <t>MBA Consulting Project</t>
  </si>
  <si>
    <t>BMA5902</t>
  </si>
  <si>
    <t>Entrepreneurship Practicum</t>
  </si>
  <si>
    <t>BMA5903</t>
  </si>
  <si>
    <t>MBA Internship</t>
  </si>
  <si>
    <t>BMC5022</t>
  </si>
  <si>
    <t>Strategy</t>
  </si>
  <si>
    <t>BMC5023</t>
  </si>
  <si>
    <t>Business analytics and decision making</t>
  </si>
  <si>
    <t>BMC5024</t>
  </si>
  <si>
    <t>Asia and global economy</t>
  </si>
  <si>
    <t>BMC5026</t>
  </si>
  <si>
    <t>Marketing strategy</t>
  </si>
  <si>
    <t>BMC5027</t>
  </si>
  <si>
    <t>Accounting and information management</t>
  </si>
  <si>
    <t>BMC5030</t>
  </si>
  <si>
    <t>Governance and sustainable business</t>
  </si>
  <si>
    <t>BMC5031</t>
  </si>
  <si>
    <t>Technology, innovation and entrepreneurship</t>
  </si>
  <si>
    <t>BMC5034</t>
  </si>
  <si>
    <t>Special topics 1: Technology and business frontiers</t>
  </si>
  <si>
    <t>BMC5038</t>
  </si>
  <si>
    <t>Managing organizations and change</t>
  </si>
  <si>
    <t>BMD5301</t>
  </si>
  <si>
    <t>Introduction to Finance for FinTech Professionals</t>
  </si>
  <si>
    <t>BME5042</t>
  </si>
  <si>
    <t>Accounting and Information Management</t>
  </si>
  <si>
    <t>BME5043</t>
  </si>
  <si>
    <t>Financial Management and Markets</t>
  </si>
  <si>
    <t>BME5044</t>
  </si>
  <si>
    <t>Communications, Influence and Negotiations</t>
  </si>
  <si>
    <t>BME5045</t>
  </si>
  <si>
    <t>Leadership: Exploration, Assessment &amp; Development</t>
  </si>
  <si>
    <t>BME5046</t>
  </si>
  <si>
    <t>Managing Organisations</t>
  </si>
  <si>
    <t>BME5050</t>
  </si>
  <si>
    <t>Asia and the Global Economy</t>
  </si>
  <si>
    <t>BME5056B</t>
  </si>
  <si>
    <t>Special Topic 1B</t>
  </si>
  <si>
    <t>BME5103</t>
  </si>
  <si>
    <t>Asian Family Business</t>
  </si>
  <si>
    <t>BME5104</t>
  </si>
  <si>
    <t>Emerging Tech and the Value of Data</t>
  </si>
  <si>
    <t>BME5201</t>
  </si>
  <si>
    <t>Leading with Analytics</t>
  </si>
  <si>
    <t>BMF5321</t>
  </si>
  <si>
    <t>Financial Modelling</t>
  </si>
  <si>
    <t>BMF5322</t>
  </si>
  <si>
    <t>Introduction to Finance</t>
  </si>
  <si>
    <t>BMF5323</t>
  </si>
  <si>
    <t>Accounting for Finance Professionals</t>
  </si>
  <si>
    <t>BMF5324</t>
  </si>
  <si>
    <t>Statistics and Analytics in Finance</t>
  </si>
  <si>
    <t>BMF5342</t>
  </si>
  <si>
    <t>Financial Technology and Analytics</t>
  </si>
  <si>
    <t>BMF5343</t>
  </si>
  <si>
    <t>Banks and Non-Traditional Financial Intermediaries</t>
  </si>
  <si>
    <t>BMF5344</t>
  </si>
  <si>
    <t>Financial Statement Analysis and Value Investing</t>
  </si>
  <si>
    <t>BMF5346</t>
  </si>
  <si>
    <t>BMF5351</t>
  </si>
  <si>
    <t>Household Finance</t>
  </si>
  <si>
    <t>BMF5353</t>
  </si>
  <si>
    <t>Applied Investment Strategies</t>
  </si>
  <si>
    <t>BMF5354</t>
  </si>
  <si>
    <t>Financial Regulation in a Digital Age</t>
  </si>
  <si>
    <t>BMF5355</t>
  </si>
  <si>
    <t>Financial Systems and Technologies</t>
  </si>
  <si>
    <t>BMF5356</t>
  </si>
  <si>
    <t>Applied Financial Risk Management</t>
  </si>
  <si>
    <t>BMF5357</t>
  </si>
  <si>
    <t>Sustainable Investment</t>
  </si>
  <si>
    <t>BMF5358</t>
  </si>
  <si>
    <t>Fintech Venture Creation</t>
  </si>
  <si>
    <t>BMF5359</t>
  </si>
  <si>
    <t>Valuation and Mergers &amp; Acquisitions</t>
  </si>
  <si>
    <t>BMF5360</t>
  </si>
  <si>
    <t>Applied Machine Learning in Investments</t>
  </si>
  <si>
    <t>BMF5361</t>
  </si>
  <si>
    <t>Essential Market Tools in Finance</t>
  </si>
  <si>
    <t>BMF5362</t>
  </si>
  <si>
    <t>Sustainability Risk Management</t>
  </si>
  <si>
    <t>BMF5391A</t>
  </si>
  <si>
    <t>Experiential Learning: Individual Internship</t>
  </si>
  <si>
    <t>BMF5391B</t>
  </si>
  <si>
    <t>Experiential Learning: Applied Team Project</t>
  </si>
  <si>
    <t>BMF5391C</t>
  </si>
  <si>
    <t>Experiential Learning: Applied Faculty Project</t>
  </si>
  <si>
    <t>BMF5393A</t>
  </si>
  <si>
    <t>Experiential Learning: Advanced Individual Internship</t>
  </si>
  <si>
    <t>BMG5101</t>
  </si>
  <si>
    <t>Foundational Corporate Finance</t>
  </si>
  <si>
    <t>BMG5102</t>
  </si>
  <si>
    <t>Foundational Investments</t>
  </si>
  <si>
    <t>BMG5104</t>
  </si>
  <si>
    <t>Economics of Sustainability</t>
  </si>
  <si>
    <t>BMG5204</t>
  </si>
  <si>
    <t>Sustainable Household Finance</t>
  </si>
  <si>
    <t>BMH5102</t>
  </si>
  <si>
    <t>Talent Assessment &amp; Selection</t>
  </si>
  <si>
    <t>BMH5104</t>
  </si>
  <si>
    <t>Artificial Intelligence for HR</t>
  </si>
  <si>
    <t>BMH5107</t>
  </si>
  <si>
    <t>Leading and Managing Difficult Employees</t>
  </si>
  <si>
    <t>BMH5108</t>
  </si>
  <si>
    <t>Labour and Employment Law</t>
  </si>
  <si>
    <t>BMH5110</t>
  </si>
  <si>
    <t>Compensation and Performance Management</t>
  </si>
  <si>
    <t>BMH5111</t>
  </si>
  <si>
    <t>HR as Strategic Partner for Growth &amp; Transformation</t>
  </si>
  <si>
    <t>BMH5113</t>
  </si>
  <si>
    <t>Ethics in Human Resources</t>
  </si>
  <si>
    <t>BMI5101</t>
  </si>
  <si>
    <t>Advanced Biomedical Informatics</t>
  </si>
  <si>
    <t>Surgery</t>
  </si>
  <si>
    <t>BMI5102</t>
  </si>
  <si>
    <t>Health Sciences for Non-Clinicians</t>
  </si>
  <si>
    <t>BMI5108</t>
  </si>
  <si>
    <t>Advanced Value Based Healthcare</t>
  </si>
  <si>
    <t>BMI5111</t>
  </si>
  <si>
    <t>Capstone Project</t>
  </si>
  <si>
    <t>BMI5207</t>
  </si>
  <si>
    <t>Medical Data and Data Processing</t>
  </si>
  <si>
    <t>BMI5306</t>
  </si>
  <si>
    <t>Advanced Agile Project Management</t>
  </si>
  <si>
    <t>BMK5100</t>
  </si>
  <si>
    <t>Marketing Analytics</t>
  </si>
  <si>
    <t>BMK5101</t>
  </si>
  <si>
    <t>Digital Marketing</t>
  </si>
  <si>
    <t>BMK5102</t>
  </si>
  <si>
    <t>Big Data in Marketing</t>
  </si>
  <si>
    <t>BMK5202</t>
  </si>
  <si>
    <t>Python Programming for Business Analytics</t>
  </si>
  <si>
    <t>BMK5203</t>
  </si>
  <si>
    <t>Research for Marketing Insights</t>
  </si>
  <si>
    <t>BMK5204</t>
  </si>
  <si>
    <t>Marketing Strategy</t>
  </si>
  <si>
    <t>BMK5209</t>
  </si>
  <si>
    <t>Product and Brand Management</t>
  </si>
  <si>
    <t>BMK5300A</t>
  </si>
  <si>
    <t>Experiential Learning: Industry Internship</t>
  </si>
  <si>
    <t>BMK5300D</t>
  </si>
  <si>
    <t>Marketing Venture Challenge</t>
  </si>
  <si>
    <t>BMO6010A</t>
  </si>
  <si>
    <t>Organizational Behavior Seminar: Leadership</t>
  </si>
  <si>
    <t>Management &amp; Organisation</t>
  </si>
  <si>
    <t>BMO6011A</t>
  </si>
  <si>
    <t>Organizational Behavior Seminar: Work, employee and organizational well-being</t>
  </si>
  <si>
    <t>BMP5100</t>
  </si>
  <si>
    <t>Economic Analysis for Strategic Decisions</t>
  </si>
  <si>
    <t>BMP5101</t>
  </si>
  <si>
    <t>Innovation Strategy</t>
  </si>
  <si>
    <t>BMP5102</t>
  </si>
  <si>
    <t>Executing Strategy for Results</t>
  </si>
  <si>
    <t>BMP5103</t>
  </si>
  <si>
    <t>Strategic Sustainability</t>
  </si>
  <si>
    <t>BMP5104</t>
  </si>
  <si>
    <t>Managing Innovation for Stakeholder Value</t>
  </si>
  <si>
    <t>BMS5107</t>
  </si>
  <si>
    <t>Ethical Leadership and Corporate Strategy</t>
  </si>
  <si>
    <t>BMS5110</t>
  </si>
  <si>
    <t>Managerial Economics</t>
  </si>
  <si>
    <t>BMS5112</t>
  </si>
  <si>
    <t>Global Strategic Management</t>
  </si>
  <si>
    <t>BMS5117</t>
  </si>
  <si>
    <t>Game Theory For Managers</t>
  </si>
  <si>
    <t>BMS5118</t>
  </si>
  <si>
    <t>Competing Globally</t>
  </si>
  <si>
    <t>BMS5123S</t>
  </si>
  <si>
    <t>Entrepreneurship Business Development</t>
  </si>
  <si>
    <t>BMS5129</t>
  </si>
  <si>
    <t>Applied Sustainability: A Systems Perspective</t>
  </si>
  <si>
    <t>BMS5209</t>
  </si>
  <si>
    <t>Supply Chain Models and Strategies</t>
  </si>
  <si>
    <t>BMS5307</t>
  </si>
  <si>
    <t>Financial Markets and Institutions</t>
  </si>
  <si>
    <t>BMS5313</t>
  </si>
  <si>
    <t>Empowering and Financing Positive Impact Creation</t>
  </si>
  <si>
    <t>BMS5405S</t>
  </si>
  <si>
    <t>New Venture Creation</t>
  </si>
  <si>
    <t>BMS5410</t>
  </si>
  <si>
    <t>Negotiation and Conflict Management</t>
  </si>
  <si>
    <t>BMS5414</t>
  </si>
  <si>
    <t>Human Resources Analytics</t>
  </si>
  <si>
    <t>BMS5418</t>
  </si>
  <si>
    <t>Corporate Entrepreneurship</t>
  </si>
  <si>
    <t>BMS5504</t>
  </si>
  <si>
    <t>Marketing Analytics Visualisation and Communication</t>
  </si>
  <si>
    <t>BMS5505</t>
  </si>
  <si>
    <t>BMS5508</t>
  </si>
  <si>
    <t>Design Thinking &amp; Business Innovations</t>
  </si>
  <si>
    <t>BMS5515</t>
  </si>
  <si>
    <t>Personal Selling and Sales Management</t>
  </si>
  <si>
    <t>BMS5520</t>
  </si>
  <si>
    <t>BMS5900A</t>
  </si>
  <si>
    <t>Sustainability Thinking in Product and Service Design</t>
  </si>
  <si>
    <t>BMT5100</t>
  </si>
  <si>
    <t>Preparing Financial Statements</t>
  </si>
  <si>
    <t>BMT5101</t>
  </si>
  <si>
    <t>Applied Data Science &amp; Vizualization</t>
  </si>
  <si>
    <t>BMT5102</t>
  </si>
  <si>
    <t>Corporate Valuation Models</t>
  </si>
  <si>
    <t>BMT5103</t>
  </si>
  <si>
    <t>Managerial Planning and Control</t>
  </si>
  <si>
    <t>BMT5301A</t>
  </si>
  <si>
    <t>BMU5003</t>
  </si>
  <si>
    <t>ECONOMIC ANALYSIS FOR MANAGERS</t>
  </si>
  <si>
    <t>BMU5006</t>
  </si>
  <si>
    <t>BN1111</t>
  </si>
  <si>
    <t>Biomedical Engineering Principles and Practice I</t>
  </si>
  <si>
    <t>Biomedical Engineering</t>
  </si>
  <si>
    <t>BN2001</t>
  </si>
  <si>
    <t>Independent Study</t>
  </si>
  <si>
    <t>BN2201</t>
  </si>
  <si>
    <t>Quantitative Physiology for Bioengineers</t>
  </si>
  <si>
    <t>BN2301</t>
  </si>
  <si>
    <t>Biochemistry and Biomaterials for Bioengineers</t>
  </si>
  <si>
    <t>BN2403</t>
  </si>
  <si>
    <t>Fundamentals of Biosignals and Bioinstrumentation</t>
  </si>
  <si>
    <t>BN3101A</t>
  </si>
  <si>
    <t>Biomedical Engineering Design</t>
  </si>
  <si>
    <t>BN4101</t>
  </si>
  <si>
    <t>B.Eng. Dissertation</t>
  </si>
  <si>
    <t>BN4103</t>
  </si>
  <si>
    <t>Assistive Technology for Persons with Disability</t>
  </si>
  <si>
    <t>BN4301</t>
  </si>
  <si>
    <t>Principles Of Tissue Engineering</t>
  </si>
  <si>
    <t>BN4304</t>
  </si>
  <si>
    <t>Engineering Strategies for Gene and Cell Manufacturing</t>
  </si>
  <si>
    <t>BN4403</t>
  </si>
  <si>
    <t>Cellular Bioengineering</t>
  </si>
  <si>
    <t>BN4501</t>
  </si>
  <si>
    <t>Engineering Biology</t>
  </si>
  <si>
    <t>BN4701</t>
  </si>
  <si>
    <t>Serious Games for Health</t>
  </si>
  <si>
    <t>BN5001</t>
  </si>
  <si>
    <t>Independent Research Project</t>
  </si>
  <si>
    <t>BN5101</t>
  </si>
  <si>
    <t>Biomedical Engineering Systems</t>
  </si>
  <si>
    <t>BN5104</t>
  </si>
  <si>
    <t>QUANTITATIVE PHYSIOLOGY PRINCIPLES IN BIOENGINEERING</t>
  </si>
  <si>
    <t>BN5208</t>
  </si>
  <si>
    <t>Biomedical Quality and Regulatory Systems</t>
  </si>
  <si>
    <t>BN5211</t>
  </si>
  <si>
    <t>Medical Robotics</t>
  </si>
  <si>
    <t>BN5501</t>
  </si>
  <si>
    <t>The Biodesign Process of Innovation in Healthcare</t>
  </si>
  <si>
    <t>BN5511</t>
  </si>
  <si>
    <t>Introduction to Global Medical Device Regulation</t>
  </si>
  <si>
    <t>BN5512</t>
  </si>
  <si>
    <t>Medical Device Regulation in the US and EU</t>
  </si>
  <si>
    <t>BN5515</t>
  </si>
  <si>
    <t>Clinical Design and Evaluation of Medical Devices</t>
  </si>
  <si>
    <t>BN5516</t>
  </si>
  <si>
    <t>Medical Device Design, Development and Testing</t>
  </si>
  <si>
    <t>BN5666</t>
  </si>
  <si>
    <t>Industrial Attachment</t>
  </si>
  <si>
    <t>BN5999</t>
  </si>
  <si>
    <t>GRADUATE SEMINARS</t>
  </si>
  <si>
    <t>BN6999</t>
  </si>
  <si>
    <t>DOCTORAL SEMINARS</t>
  </si>
  <si>
    <t>BPM1701</t>
  </si>
  <si>
    <t>Calculus and Statistics</t>
  </si>
  <si>
    <t>Finance</t>
  </si>
  <si>
    <t>BPM1702</t>
  </si>
  <si>
    <t>Microsoft Excel and PowerPoint for Business</t>
  </si>
  <si>
    <t>BPM1705</t>
  </si>
  <si>
    <t>Understanding How Business Works</t>
  </si>
  <si>
    <t>Marketing</t>
  </si>
  <si>
    <t>BPS5000</t>
  </si>
  <si>
    <t>Built Environment</t>
  </si>
  <si>
    <t>BPS5111</t>
  </si>
  <si>
    <t>Integrated Building Design</t>
  </si>
  <si>
    <t>BPS5112</t>
  </si>
  <si>
    <t>Green Building Integration and Evaluation Studio</t>
  </si>
  <si>
    <t>BPS5221</t>
  </si>
  <si>
    <t>Microclimate Design</t>
  </si>
  <si>
    <t>BPS5223</t>
  </si>
  <si>
    <t>Building Energy Performance - Passive Systems</t>
  </si>
  <si>
    <t>BPS5224</t>
  </si>
  <si>
    <t>Building Energy Performance - Active Systems</t>
  </si>
  <si>
    <t>BPS5300</t>
  </si>
  <si>
    <t>Topics in Building Performance and Sustainability</t>
  </si>
  <si>
    <t>BRP6551</t>
  </si>
  <si>
    <t>GRADUATE RESEARCH SEMINAR 1</t>
  </si>
  <si>
    <t>BS5770</t>
  </si>
  <si>
    <t>BS6770</t>
  </si>
  <si>
    <t>BSE3701</t>
  </si>
  <si>
    <t>Macroeconomic Principles in the Global Economy</t>
  </si>
  <si>
    <t>BSE3702</t>
  </si>
  <si>
    <t>Economics of Strategy</t>
  </si>
  <si>
    <t>BSE3703</t>
  </si>
  <si>
    <t>Econometrics for Business I</t>
  </si>
  <si>
    <t>BSE3751</t>
  </si>
  <si>
    <t>Independent Study in Business Economics</t>
  </si>
  <si>
    <t>BSE4751</t>
  </si>
  <si>
    <t>Advanced Independent Study in Business Economics</t>
  </si>
  <si>
    <t>BSE4761A</t>
  </si>
  <si>
    <t>Seminars in Business Economics: International Economics</t>
  </si>
  <si>
    <t>BSN3701</t>
  </si>
  <si>
    <t>Technological Innovation</t>
  </si>
  <si>
    <t>BSN3702</t>
  </si>
  <si>
    <t>BSN3703</t>
  </si>
  <si>
    <t>Entrepreneurial Strategy</t>
  </si>
  <si>
    <t>BSN3714</t>
  </si>
  <si>
    <t>Co-Creating Value (Tools for Collaborative Innovation)</t>
  </si>
  <si>
    <t>BSN3751</t>
  </si>
  <si>
    <t>Independent Study in Innovation &amp; Entrepreneurship</t>
  </si>
  <si>
    <t>BSN4751</t>
  </si>
  <si>
    <t>Adv Independent Study in Innovation &amp; Entrepreneurship</t>
  </si>
  <si>
    <t>BSP1702</t>
  </si>
  <si>
    <t>Legal Environment of Business</t>
  </si>
  <si>
    <t>BSP1702X</t>
  </si>
  <si>
    <t>BSP1703</t>
  </si>
  <si>
    <t>BSP2701</t>
  </si>
  <si>
    <t>Global Economy</t>
  </si>
  <si>
    <t>BSP3701A</t>
  </si>
  <si>
    <t>Strategic Management</t>
  </si>
  <si>
    <t>BSP3701B</t>
  </si>
  <si>
    <t>BSP3701C</t>
  </si>
  <si>
    <t>BST3762</t>
  </si>
  <si>
    <t>Effective Leadership in Action</t>
  </si>
  <si>
    <t>BT1101</t>
  </si>
  <si>
    <t>Introduction to Business Analytics</t>
  </si>
  <si>
    <t>School of Computing</t>
  </si>
  <si>
    <t>Info Systems and Analytics</t>
  </si>
  <si>
    <t>BT2101</t>
  </si>
  <si>
    <t>Econometrics Modeling for Business Analytics</t>
  </si>
  <si>
    <t>BT2102</t>
  </si>
  <si>
    <t>Data Management and Visualisation</t>
  </si>
  <si>
    <t>BT3102</t>
  </si>
  <si>
    <t>Computational Methods for Business Analytics</t>
  </si>
  <si>
    <t>BT3103</t>
  </si>
  <si>
    <t>Application Systems Development for Business Analytics</t>
  </si>
  <si>
    <t>BT3104</t>
  </si>
  <si>
    <t>Optimization Methods for Business Analytics</t>
  </si>
  <si>
    <t>BT4010</t>
  </si>
  <si>
    <t>Business Analytics Internship Programme</t>
  </si>
  <si>
    <t>BT4011</t>
  </si>
  <si>
    <t>Business Analytics Capstone Industry Project</t>
  </si>
  <si>
    <t>BT4012</t>
  </si>
  <si>
    <t>Fraud Analytics</t>
  </si>
  <si>
    <t>BT4013</t>
  </si>
  <si>
    <t>Analytics for Capital Market Trading and Investment</t>
  </si>
  <si>
    <t>BT4014</t>
  </si>
  <si>
    <t>Analytics Driven Design of Adaptive Systems</t>
  </si>
  <si>
    <t>BT4015</t>
  </si>
  <si>
    <t>Geospatial Analytics</t>
  </si>
  <si>
    <t>BT4101</t>
  </si>
  <si>
    <t>B.Sc. (Business Analytics) Dissertation</t>
  </si>
  <si>
    <t>BT4103</t>
  </si>
  <si>
    <t>Business Analytics Capstone Project</t>
  </si>
  <si>
    <t>BT4212</t>
  </si>
  <si>
    <t>Search Engine Optimization and Analytics</t>
  </si>
  <si>
    <t>BT4222</t>
  </si>
  <si>
    <t>Mining Web Data for Business Insights</t>
  </si>
  <si>
    <t>BT5110</t>
  </si>
  <si>
    <t>Data Management and Warehousing</t>
  </si>
  <si>
    <t>Computer Science</t>
  </si>
  <si>
    <t>BZD6010</t>
  </si>
  <si>
    <t>SEMINAR IN RESEARCH METHODOLOGY</t>
  </si>
  <si>
    <t>BZD6016</t>
  </si>
  <si>
    <t>Econometric Models in Marketing</t>
  </si>
  <si>
    <t>CAH5101</t>
  </si>
  <si>
    <t>Care of the Newborn &amp; Common Paediatric Surgical Issues</t>
  </si>
  <si>
    <t>CAH5102</t>
  </si>
  <si>
    <t>Care of the Well Child</t>
  </si>
  <si>
    <t>CAH5103</t>
  </si>
  <si>
    <t>Acute Paediatrics</t>
  </si>
  <si>
    <t>CAS5101</t>
  </si>
  <si>
    <t>Theorizing from Asia</t>
  </si>
  <si>
    <t>Southeast Asian Studies</t>
  </si>
  <si>
    <t>CAS5660</t>
  </si>
  <si>
    <t>CAS6101</t>
  </si>
  <si>
    <t>Asian Studies in Asia</t>
  </si>
  <si>
    <t>CAS6660</t>
  </si>
  <si>
    <t>CDE2000</t>
  </si>
  <si>
    <t>Creating Narratives</t>
  </si>
  <si>
    <t>Industrial Design</t>
  </si>
  <si>
    <t>CDE2212</t>
  </si>
  <si>
    <t>AI for Design</t>
  </si>
  <si>
    <t>CDE2501</t>
  </si>
  <si>
    <t>Liveable Cities</t>
  </si>
  <si>
    <t>CDE5311</t>
  </si>
  <si>
    <t>Essential Skills in UI/UX Design</t>
  </si>
  <si>
    <t>EngrgDesign&amp;InnovationCentre</t>
  </si>
  <si>
    <t>CDM5102</t>
  </si>
  <si>
    <t>Translational Cancer Research</t>
  </si>
  <si>
    <t>NUS Medicine Dean's Office</t>
  </si>
  <si>
    <t>CDM5103</t>
  </si>
  <si>
    <t>Advanced Topics in RNA Biology and Human Diseases</t>
  </si>
  <si>
    <t>CE1103</t>
  </si>
  <si>
    <t>Principles of Structural and Geotechnical Engineering</t>
  </si>
  <si>
    <t>Civil &amp; Environmental Eng</t>
  </si>
  <si>
    <t>CE2134</t>
  </si>
  <si>
    <t>Fluid Mechanics</t>
  </si>
  <si>
    <t>CE2407A</t>
  </si>
  <si>
    <t>Uncertainty Analysis for Engineers</t>
  </si>
  <si>
    <t>CE3102</t>
  </si>
  <si>
    <t>Socio-economically sustainable developments</t>
  </si>
  <si>
    <t>CE3121</t>
  </si>
  <si>
    <t>Transportation Engineering</t>
  </si>
  <si>
    <t>CE3155A</t>
  </si>
  <si>
    <t>Structural Behaviour</t>
  </si>
  <si>
    <t>CE3155B</t>
  </si>
  <si>
    <t>Structural Modelling</t>
  </si>
  <si>
    <t>CE3165</t>
  </si>
  <si>
    <t>Structural Concrete Design</t>
  </si>
  <si>
    <t>CE3201</t>
  </si>
  <si>
    <t>Civil Engineering Analytics and Data Visualization</t>
  </si>
  <si>
    <t>CE3202</t>
  </si>
  <si>
    <t>Data Acquisition for Civil Engineering Applications</t>
  </si>
  <si>
    <t>CE4103</t>
  </si>
  <si>
    <t>Design Project</t>
  </si>
  <si>
    <t>CE4104</t>
  </si>
  <si>
    <t>B. Eng. Dissertation</t>
  </si>
  <si>
    <t>CE4221</t>
  </si>
  <si>
    <t>Design of Land Transport Infrastructures</t>
  </si>
  <si>
    <t>CE5001</t>
  </si>
  <si>
    <t>Research Project</t>
  </si>
  <si>
    <t>CE5010A</t>
  </si>
  <si>
    <t>Finite Element Concepts &amp; Applications</t>
  </si>
  <si>
    <t>CE5010QA</t>
  </si>
  <si>
    <t>CE5101</t>
  </si>
  <si>
    <t>Seepage &amp; Consolidation of Soils</t>
  </si>
  <si>
    <t>CE5104A</t>
  </si>
  <si>
    <t>Tunnelling in Soils</t>
  </si>
  <si>
    <t>CE5104B</t>
  </si>
  <si>
    <t>Tunnelling in Rocks</t>
  </si>
  <si>
    <t>CE5104QA</t>
  </si>
  <si>
    <t>CE5104QB</t>
  </si>
  <si>
    <t>CE5108A</t>
  </si>
  <si>
    <t>Key Principles and Concepts of Earth Retention Systems</t>
  </si>
  <si>
    <t>CE5108QA</t>
  </si>
  <si>
    <t>CE5108QB</t>
  </si>
  <si>
    <t>Deep Excavations Analysis and Modelling</t>
  </si>
  <si>
    <t>CE5111</t>
  </si>
  <si>
    <t>UNDERGROUND CONSTRUCTION DESIGN PROJECT</t>
  </si>
  <si>
    <t>CE5113A</t>
  </si>
  <si>
    <t>Geotechnical Site Investigation</t>
  </si>
  <si>
    <t>CE5113B</t>
  </si>
  <si>
    <t>Geophysical Methods &amp; Geotechnical Monitoring</t>
  </si>
  <si>
    <t>CE5113QA</t>
  </si>
  <si>
    <t>CE5113QB</t>
  </si>
  <si>
    <t>CE5205</t>
  </si>
  <si>
    <t>Transportation Planning</t>
  </si>
  <si>
    <t>CE5209</t>
  </si>
  <si>
    <t>Transportation Data Analytics and Modeling</t>
  </si>
  <si>
    <t>CE5312</t>
  </si>
  <si>
    <t>Open Channel Hydraulics</t>
  </si>
  <si>
    <t>CE5314</t>
  </si>
  <si>
    <t>HEWRM Project</t>
  </si>
  <si>
    <t>CE5315</t>
  </si>
  <si>
    <t>Climate Science for Engineers</t>
  </si>
  <si>
    <t>CE5315AB</t>
  </si>
  <si>
    <t>CE5316A</t>
  </si>
  <si>
    <t>Water Resources for Smart and Liveable Cities: Introduction</t>
  </si>
  <si>
    <t>CE5316B</t>
  </si>
  <si>
    <t>Water Resources Modeling for Urban Catchments</t>
  </si>
  <si>
    <t>CE5509A</t>
  </si>
  <si>
    <t>Advanced Structural Steel Design</t>
  </si>
  <si>
    <t>CE5509B</t>
  </si>
  <si>
    <t>Design of Composite Steel and Concrete Structures</t>
  </si>
  <si>
    <t>CE5509QA</t>
  </si>
  <si>
    <t>CE5509QB</t>
  </si>
  <si>
    <t>CE5510A</t>
  </si>
  <si>
    <t>Advanced Structural Concrete Design</t>
  </si>
  <si>
    <t>CE5510B</t>
  </si>
  <si>
    <t>Rational Design of Structural Concrete Systems</t>
  </si>
  <si>
    <t>CE5510QA</t>
  </si>
  <si>
    <t>CE5510QB</t>
  </si>
  <si>
    <t>CE5610A</t>
  </si>
  <si>
    <t>Special Types of Concrete and Cementitious Material</t>
  </si>
  <si>
    <t>CE5610B</t>
  </si>
  <si>
    <t>Concrete Repair and Retrofitting of Structural Concrete</t>
  </si>
  <si>
    <t>CE5610QA</t>
  </si>
  <si>
    <t>Concrete and Cementitious Composites</t>
  </si>
  <si>
    <t>CE5610QB</t>
  </si>
  <si>
    <t>Repair and Retrofit of Concrete Structures</t>
  </si>
  <si>
    <t>CE5666</t>
  </si>
  <si>
    <t>CE5721QA</t>
  </si>
  <si>
    <t>Ocean Wind and Wave</t>
  </si>
  <si>
    <t>CE5721QB</t>
  </si>
  <si>
    <t>Ocean Environmental Loads</t>
  </si>
  <si>
    <t>CE5807A</t>
  </si>
  <si>
    <t>Digital Technologies for Construction</t>
  </si>
  <si>
    <t>CE5807B</t>
  </si>
  <si>
    <t>Integrated Construction Logistics</t>
  </si>
  <si>
    <t>CE5807QA</t>
  </si>
  <si>
    <t>CE5807QB</t>
  </si>
  <si>
    <t>CE5808A</t>
  </si>
  <si>
    <t>Virtual Design in BIM</t>
  </si>
  <si>
    <t>CE5808B</t>
  </si>
  <si>
    <t>Advanced Digital Construction</t>
  </si>
  <si>
    <t>CE5808QA</t>
  </si>
  <si>
    <t>CE5808QB</t>
  </si>
  <si>
    <t>CE5881</t>
  </si>
  <si>
    <t>TOPICS IN GEOTECHNICAL ENGINEERING: SOIL DYNAMICS</t>
  </si>
  <si>
    <t>CE5999</t>
  </si>
  <si>
    <t>CE6001</t>
  </si>
  <si>
    <t>OPERATIONS &amp; MANAGEMENT OF INFRASTRUCTURE SYSTEMS</t>
  </si>
  <si>
    <t>CE6077A</t>
  </si>
  <si>
    <t>Numerical methods in Civil Engineering</t>
  </si>
  <si>
    <t>CE6077B</t>
  </si>
  <si>
    <t>Numerical Methods for Environmental Flows</t>
  </si>
  <si>
    <t>CE6077QA</t>
  </si>
  <si>
    <t>CE6999</t>
  </si>
  <si>
    <t>CEG5001</t>
  </si>
  <si>
    <t>Computer Engineering Project (Minor) I</t>
  </si>
  <si>
    <t>Electrical &amp; Computer Eng</t>
  </si>
  <si>
    <t>CEG5002</t>
  </si>
  <si>
    <t>Computer Engineering Project (Minor) II</t>
  </si>
  <si>
    <t>CEG5003</t>
  </si>
  <si>
    <t>Computer Engineering Project</t>
  </si>
  <si>
    <t>CEG5101</t>
  </si>
  <si>
    <t>Modern Computer Networking</t>
  </si>
  <si>
    <t>CEG5104</t>
  </si>
  <si>
    <t>Cellular Networks</t>
  </si>
  <si>
    <t>CEG5201</t>
  </si>
  <si>
    <t>Hardware Technologies, Principles, &amp; Platforms</t>
  </si>
  <si>
    <t>CEG5205</t>
  </si>
  <si>
    <t>AI Sensors and Virtual/Augmented Reality Technologies</t>
  </si>
  <si>
    <t>CFG1002</t>
  </si>
  <si>
    <t>Career Catalyst</t>
  </si>
  <si>
    <t>NUS</t>
  </si>
  <si>
    <t>Centre for Future-ready Grads</t>
  </si>
  <si>
    <t>CFG1003</t>
  </si>
  <si>
    <t>Financial Wellbeing-Introduction</t>
  </si>
  <si>
    <t>CFG1004</t>
  </si>
  <si>
    <t>Financial Wellbeing - Art and Science of Investing</t>
  </si>
  <si>
    <t>CFG1500</t>
  </si>
  <si>
    <t>Women's Professional Development Programme</t>
  </si>
  <si>
    <t>CFG1600</t>
  </si>
  <si>
    <t>CommsLab Public Speaking</t>
  </si>
  <si>
    <t>CFG2002I</t>
  </si>
  <si>
    <t>Global Industry Insights</t>
  </si>
  <si>
    <t>CFG2002T</t>
  </si>
  <si>
    <t>CFG2002TH</t>
  </si>
  <si>
    <t>CFG2002VN</t>
  </si>
  <si>
    <t>CFG2600A</t>
  </si>
  <si>
    <t>NUS Internship-as-a-Service</t>
  </si>
  <si>
    <t>CFG3001</t>
  </si>
  <si>
    <t>Career Advancement</t>
  </si>
  <si>
    <t>CG1111A</t>
  </si>
  <si>
    <t>Engineering Principles and Practice I</t>
  </si>
  <si>
    <t>Multi Disciplinary Programme</t>
  </si>
  <si>
    <t>Computing &amp; Eng Programme</t>
  </si>
  <si>
    <t>CG2027</t>
  </si>
  <si>
    <t>Transistor-level Digital Circuits</t>
  </si>
  <si>
    <t>CG2028</t>
  </si>
  <si>
    <t>Computer Organization</t>
  </si>
  <si>
    <t>CG2271</t>
  </si>
  <si>
    <t>Real-Time Operating Systems</t>
  </si>
  <si>
    <t>CG3207</t>
  </si>
  <si>
    <t>Computer Architecture</t>
  </si>
  <si>
    <t>CG4001</t>
  </si>
  <si>
    <t>CG4002</t>
  </si>
  <si>
    <t>Computer Engineering Capstone Project</t>
  </si>
  <si>
    <t>CG4003</t>
  </si>
  <si>
    <t>Advanced Project and Internship</t>
  </si>
  <si>
    <t>CH1101E</t>
  </si>
  <si>
    <t>Retelling Chinese Stories: Change and Continuity</t>
  </si>
  <si>
    <t>Chinese Studies</t>
  </si>
  <si>
    <t>CH2121</t>
  </si>
  <si>
    <t>History of Chinese Literature</t>
  </si>
  <si>
    <t>CH2161</t>
  </si>
  <si>
    <t>Traditional Chinese Taxonomy of Learning</t>
  </si>
  <si>
    <t>CH2275</t>
  </si>
  <si>
    <t>Chinese Pop Music in East Asia</t>
  </si>
  <si>
    <t>CH2293</t>
  </si>
  <si>
    <t>Introduction to Chinese Art (taught in English)</t>
  </si>
  <si>
    <t>CH2295</t>
  </si>
  <si>
    <t>Commerce and Culture in China's Past (in English)</t>
  </si>
  <si>
    <t>CH3221</t>
  </si>
  <si>
    <t>Selected Readings in Chinese Verse</t>
  </si>
  <si>
    <t>CH3246</t>
  </si>
  <si>
    <t>Socio-Political History of Modern China</t>
  </si>
  <si>
    <t>CH3294</t>
  </si>
  <si>
    <t>Science and Medicine in China (in English)</t>
  </si>
  <si>
    <t>CH4207</t>
  </si>
  <si>
    <t>History of Chinese Language</t>
  </si>
  <si>
    <t>CH4207HM</t>
  </si>
  <si>
    <t>CH4227</t>
  </si>
  <si>
    <t>Contemporary Chinese Literature in Twelve Key Words</t>
  </si>
  <si>
    <t>CH4227HM</t>
  </si>
  <si>
    <t>CH4261</t>
  </si>
  <si>
    <t>Prescribed Text: Zhuangzi</t>
  </si>
  <si>
    <t>CH4261HM</t>
  </si>
  <si>
    <t>CH4401</t>
  </si>
  <si>
    <t>Honours Thesis</t>
  </si>
  <si>
    <t>CH4401HM</t>
  </si>
  <si>
    <t>CH4660</t>
  </si>
  <si>
    <t>CH4660HM</t>
  </si>
  <si>
    <t>CH4882A</t>
  </si>
  <si>
    <t>Personalities in Modern Chinese History</t>
  </si>
  <si>
    <t>CH4882AHM</t>
  </si>
  <si>
    <t>CH5224</t>
  </si>
  <si>
    <t>PRESCRIBED TEXTS IN LITERATURE</t>
  </si>
  <si>
    <t>CH5224R</t>
  </si>
  <si>
    <t>Prescribed Texts in Literature</t>
  </si>
  <si>
    <t>CH5242</t>
  </si>
  <si>
    <t>Selected Texts in Chinese Historiography</t>
  </si>
  <si>
    <t>CH5242R</t>
  </si>
  <si>
    <t>Selected Texts in Chinese Hist</t>
  </si>
  <si>
    <t>CH5243</t>
  </si>
  <si>
    <t>Contemporary China-Southeast Asia Relations</t>
  </si>
  <si>
    <t>CH5243R</t>
  </si>
  <si>
    <t>CH5660</t>
  </si>
  <si>
    <t>INDEPENDENT STUDY</t>
  </si>
  <si>
    <t>CH6201</t>
  </si>
  <si>
    <t>TOPICS IN CHINESE LINGUISTICS</t>
  </si>
  <si>
    <t>CH6241</t>
  </si>
  <si>
    <t>TOPICS IN CHINESE HISTORY</t>
  </si>
  <si>
    <t>CH6261</t>
  </si>
  <si>
    <t>CHINESE STUDIES IN THE WEST</t>
  </si>
  <si>
    <t>CH6262</t>
  </si>
  <si>
    <t>INDEPENDENT STUDY IN CHINESE STUDIES</t>
  </si>
  <si>
    <t>CH6770</t>
  </si>
  <si>
    <t>GRADUATE RESEARCH SEMINAR</t>
  </si>
  <si>
    <t>CHC5101</t>
  </si>
  <si>
    <t>Contemporary Research in Chinese Studies</t>
  </si>
  <si>
    <t>CHC5301</t>
  </si>
  <si>
    <t>History and Civilizations of the Tang Empire</t>
  </si>
  <si>
    <t>CHC5303</t>
  </si>
  <si>
    <t>Traditional Chinese Culture in Singapore and Malaysia</t>
  </si>
  <si>
    <t>CHC5305</t>
  </si>
  <si>
    <t>Prominent Nanyang Chinese in Modern China</t>
  </si>
  <si>
    <t>CHC5308</t>
  </si>
  <si>
    <t>Chinese Kinship and Local Society</t>
  </si>
  <si>
    <t>CHC5313</t>
  </si>
  <si>
    <t>Thematics in Chinese Literature</t>
  </si>
  <si>
    <t>CHC5315</t>
  </si>
  <si>
    <t>Neo‐Taoism</t>
  </si>
  <si>
    <t>CHC5319</t>
  </si>
  <si>
    <t>Development of the Chinese Opera Scene in Singapore</t>
  </si>
  <si>
    <t>CHC5322</t>
  </si>
  <si>
    <t>Pragmatics and Politeness</t>
  </si>
  <si>
    <t>CHC5324</t>
  </si>
  <si>
    <t>Lexicon in Old Chinese</t>
  </si>
  <si>
    <t>CHC5325</t>
  </si>
  <si>
    <t>Chinese Language Education and Research</t>
  </si>
  <si>
    <t>CHC5326</t>
  </si>
  <si>
    <t>Comparative Grammar between Chinese and English</t>
  </si>
  <si>
    <t>CHC5330</t>
  </si>
  <si>
    <t>Chinese Popular Culture: Transformation and Flows</t>
  </si>
  <si>
    <t>CHC5331</t>
  </si>
  <si>
    <t>Chinese Ceramics: From Tang to Qing</t>
  </si>
  <si>
    <t>CHC5332</t>
  </si>
  <si>
    <t>Oral History Methodology: Theory and Practice</t>
  </si>
  <si>
    <t>CHC5333</t>
  </si>
  <si>
    <t>Epidemics and Chinese Medicine</t>
  </si>
  <si>
    <t>CHC5334</t>
  </si>
  <si>
    <t>Life, Love, and Death in Classical Chinese Literature</t>
  </si>
  <si>
    <t>CHC5335</t>
  </si>
  <si>
    <t>Literature, Politics, and Media in Contemporary China</t>
  </si>
  <si>
    <t>CHC5337</t>
  </si>
  <si>
    <t>Classical Chinese Landscape Poetry and Painting</t>
  </si>
  <si>
    <t>CHC5339</t>
  </si>
  <si>
    <t>Chinese Diaspora and Mass Media in the 20th Century</t>
  </si>
  <si>
    <t>CL1101E</t>
  </si>
  <si>
    <t>Chinese Language: Its Past and Present</t>
  </si>
  <si>
    <t>CL2101</t>
  </si>
  <si>
    <t>The Chinese Script : History and Issues</t>
  </si>
  <si>
    <t>CL2101S</t>
  </si>
  <si>
    <t>The Chinese Script: History and Issues</t>
  </si>
  <si>
    <t>CL2102</t>
  </si>
  <si>
    <t>Chinese Phonetics</t>
  </si>
  <si>
    <t>CL3203</t>
  </si>
  <si>
    <t>Chinese Pragmatics</t>
  </si>
  <si>
    <t>CL3210</t>
  </si>
  <si>
    <t>The Grammars and Lexicons of the Chinese Dialects</t>
  </si>
  <si>
    <t>CLC1101</t>
  </si>
  <si>
    <t>Engaging and Building Communities</t>
  </si>
  <si>
    <t>Chua Thian Poh Comm Leader Ctr</t>
  </si>
  <si>
    <t>CLC2201</t>
  </si>
  <si>
    <t>Community Development Practicum I</t>
  </si>
  <si>
    <t>CLC2202</t>
  </si>
  <si>
    <t>Research Methods for Community Development</t>
  </si>
  <si>
    <t>CLC2203</t>
  </si>
  <si>
    <t>CLC2204</t>
  </si>
  <si>
    <t>Community Development With Youth</t>
  </si>
  <si>
    <t>CLC3303</t>
  </si>
  <si>
    <t>Community Leadership</t>
  </si>
  <si>
    <t>CLC3305</t>
  </si>
  <si>
    <t>Community Development Practicum II</t>
  </si>
  <si>
    <t>CLC3306</t>
  </si>
  <si>
    <t>CLC3307</t>
  </si>
  <si>
    <t>Literacy and Community Development</t>
  </si>
  <si>
    <t>CM1102</t>
  </si>
  <si>
    <t>Chemistry - The Central Science</t>
  </si>
  <si>
    <t>Chemistry</t>
  </si>
  <si>
    <t>CM1417</t>
  </si>
  <si>
    <t>Fundamentals of Chemistry</t>
  </si>
  <si>
    <t>CM2112</t>
  </si>
  <si>
    <t>Chemistry of Elements</t>
  </si>
  <si>
    <t>CM2122</t>
  </si>
  <si>
    <t>Organic Chemistry</t>
  </si>
  <si>
    <t>CM2133</t>
  </si>
  <si>
    <t>Foundations of Physical Chemistry</t>
  </si>
  <si>
    <t>CM2143</t>
  </si>
  <si>
    <t>Basic Toolkit of Analytical Chemistry</t>
  </si>
  <si>
    <t>CM2288</t>
  </si>
  <si>
    <t>Basic UROPS in Chemistry I</t>
  </si>
  <si>
    <t>CM2289</t>
  </si>
  <si>
    <t>Basic UROPS In Chemistry II</t>
  </si>
  <si>
    <t>CM3111</t>
  </si>
  <si>
    <t>Inorganic and Organometallic Chemistry</t>
  </si>
  <si>
    <t>CM3121</t>
  </si>
  <si>
    <t>Advanced Organic Chemistry</t>
  </si>
  <si>
    <t>CM3131</t>
  </si>
  <si>
    <t>Applications of Physical Chemistry</t>
  </si>
  <si>
    <t>CM3141</t>
  </si>
  <si>
    <t>Instrumental Techniques in Analytical Chemistry</t>
  </si>
  <si>
    <t>CM3191</t>
  </si>
  <si>
    <t>Chemical Synthesis Experiments</t>
  </si>
  <si>
    <t>CM3192</t>
  </si>
  <si>
    <t>Physical and Analytical Chemistry Experiments</t>
  </si>
  <si>
    <t>CM3252</t>
  </si>
  <si>
    <t>Polymer Chemistry and Physics</t>
  </si>
  <si>
    <t>CM3261</t>
  </si>
  <si>
    <t>Environmental Chemistry</t>
  </si>
  <si>
    <t>CM3267</t>
  </si>
  <si>
    <t>Computational Thinking and Programming in Chemistry</t>
  </si>
  <si>
    <t>CM3288</t>
  </si>
  <si>
    <t>Advanced UROPS in Chemistry I</t>
  </si>
  <si>
    <t>CM3289</t>
  </si>
  <si>
    <t>Advanced UROPS in Chemistry II</t>
  </si>
  <si>
    <t>CM3312</t>
  </si>
  <si>
    <t>FOS Undergraduate Professional Internship Programme 3S1</t>
  </si>
  <si>
    <t>CM4199A</t>
  </si>
  <si>
    <t>Honours Project in Chemistry</t>
  </si>
  <si>
    <t>CM4225</t>
  </si>
  <si>
    <t>Organic Spectroscopy</t>
  </si>
  <si>
    <t>CM4227</t>
  </si>
  <si>
    <t>Chemical Biology</t>
  </si>
  <si>
    <t>CM4228</t>
  </si>
  <si>
    <t>Catalysis for sustainable chemical synthesis</t>
  </si>
  <si>
    <t>CM4242</t>
  </si>
  <si>
    <t>Advanced Analytical Techniques</t>
  </si>
  <si>
    <t>CM4253</t>
  </si>
  <si>
    <t>Materials Chemistry 2</t>
  </si>
  <si>
    <t>CM4254</t>
  </si>
  <si>
    <t>Chemistry of Semiconductors</t>
  </si>
  <si>
    <t>CM4299</t>
  </si>
  <si>
    <t>Applied Project in Chemistry</t>
  </si>
  <si>
    <t>CM5100</t>
  </si>
  <si>
    <t>M.SC. PROJECT</t>
  </si>
  <si>
    <t>CM5102</t>
  </si>
  <si>
    <t>Chemistry in Society</t>
  </si>
  <si>
    <t>CM5104</t>
  </si>
  <si>
    <t>Intellectual Property and Entrepreneurship in Chemical Sciences</t>
  </si>
  <si>
    <t>CM5151</t>
  </si>
  <si>
    <t>Energy Storage and Conversion Chemistry</t>
  </si>
  <si>
    <t>CM5161</t>
  </si>
  <si>
    <t>Advanced Chemical Laboratory Safety</t>
  </si>
  <si>
    <t>CM5198</t>
  </si>
  <si>
    <t>Graduate Seminar Module in Chemistry</t>
  </si>
  <si>
    <t>CM5212</t>
  </si>
  <si>
    <t>Crystal Engineering</t>
  </si>
  <si>
    <t>CM5221</t>
  </si>
  <si>
    <t>ADVANCED ORGANIC SYNTHESIS</t>
  </si>
  <si>
    <t>CM5224</t>
  </si>
  <si>
    <t>Emerging Concepts in Drug Discovery</t>
  </si>
  <si>
    <t>CM5235</t>
  </si>
  <si>
    <t>Applied Computational Chemistry</t>
  </si>
  <si>
    <t>CM5241</t>
  </si>
  <si>
    <t>Modern Analytical Techniques</t>
  </si>
  <si>
    <t>CM5263</t>
  </si>
  <si>
    <t>Advanced Inorganic Electronic Materials</t>
  </si>
  <si>
    <t>CM5268</t>
  </si>
  <si>
    <t>Advanced Organic Materials</t>
  </si>
  <si>
    <t>CN1101A</t>
  </si>
  <si>
    <t>Chemical Engineering Principles and Practice I</t>
  </si>
  <si>
    <t>Chemical &amp; Biomolecular Eng</t>
  </si>
  <si>
    <t>CN2103</t>
  </si>
  <si>
    <t>Material and Energy Balances</t>
  </si>
  <si>
    <t>CN2104</t>
  </si>
  <si>
    <t>Chemical Engineering Thermodynamics</t>
  </si>
  <si>
    <t>CN2105</t>
  </si>
  <si>
    <t>Reaction Engineering</t>
  </si>
  <si>
    <t>CN2106</t>
  </si>
  <si>
    <t>Fluid Mechanics and Heat Transfer</t>
  </si>
  <si>
    <t>CN3101A</t>
  </si>
  <si>
    <t>Chemical Engineering Process Lab</t>
  </si>
  <si>
    <t>CN3102</t>
  </si>
  <si>
    <t>Chemical Engineering Process Lab II</t>
  </si>
  <si>
    <t>CN3103</t>
  </si>
  <si>
    <t>Mass Transfer and Separation Processes</t>
  </si>
  <si>
    <t>CN3104</t>
  </si>
  <si>
    <t>Computer-Aided Chemical Process Simulation</t>
  </si>
  <si>
    <t>CN3124A</t>
  </si>
  <si>
    <t>Fluid-Particle Systems</t>
  </si>
  <si>
    <t>CN3135</t>
  </si>
  <si>
    <t>Process Safety, Health and Environment</t>
  </si>
  <si>
    <t>CN4101</t>
  </si>
  <si>
    <t>Process Control and Safety</t>
  </si>
  <si>
    <t>CN4118</t>
  </si>
  <si>
    <t>CN4118N</t>
  </si>
  <si>
    <t>Capstone Research Project</t>
  </si>
  <si>
    <t>CN4119</t>
  </si>
  <si>
    <t>Final Year Design Project</t>
  </si>
  <si>
    <t>CN4122</t>
  </si>
  <si>
    <t>Process Synthesis and Simulation</t>
  </si>
  <si>
    <t>CN4122N</t>
  </si>
  <si>
    <t>CN4201R</t>
  </si>
  <si>
    <t>Petroleum Refining</t>
  </si>
  <si>
    <t>CN4203R</t>
  </si>
  <si>
    <t>Polymer Engineering</t>
  </si>
  <si>
    <t>CN4205R</t>
  </si>
  <si>
    <t>Pinch Analysis and Process Integration</t>
  </si>
  <si>
    <t>CN4210E</t>
  </si>
  <si>
    <t>Membrane Science And Engineering</t>
  </si>
  <si>
    <t>School of Cont &amp; Lifelong Edun</t>
  </si>
  <si>
    <t>SCALE Dean's Office</t>
  </si>
  <si>
    <t>CN4215E</t>
  </si>
  <si>
    <t>Food Technology And Engineering</t>
  </si>
  <si>
    <t>CN4215R</t>
  </si>
  <si>
    <t>Food Technology and Engineering</t>
  </si>
  <si>
    <t>CN4218</t>
  </si>
  <si>
    <t>Particle Technology Fundamentals and Applications</t>
  </si>
  <si>
    <t>CN4233R</t>
  </si>
  <si>
    <t>Good Manufacturing Practices in Pharmaceutical Industry</t>
  </si>
  <si>
    <t>CN4242E</t>
  </si>
  <si>
    <t>Optimization of Chemical Processes</t>
  </si>
  <si>
    <t>CN5010</t>
  </si>
  <si>
    <t>Mathematical &amp; Computing Methods for Chemical Engineers</t>
  </si>
  <si>
    <t>CN5030</t>
  </si>
  <si>
    <t>ADVANCED CHEMICAL ENGINEERING THERMODYNAMICS</t>
  </si>
  <si>
    <t>CN5150</t>
  </si>
  <si>
    <t>Principles of Polymer Science and Engineering</t>
  </si>
  <si>
    <t>CN5160</t>
  </si>
  <si>
    <t>Advanced Topics in Catalysis</t>
  </si>
  <si>
    <t>CN5173</t>
  </si>
  <si>
    <t>DOWNSTREAM PROCESSING OF BIOCHEMICAL &amp; PHARMACEUTICAL PRODUCTS</t>
  </si>
  <si>
    <t>CN5190</t>
  </si>
  <si>
    <t>Hydrogen Energy and Technology</t>
  </si>
  <si>
    <t>CN5191</t>
  </si>
  <si>
    <t>Project Engineering</t>
  </si>
  <si>
    <t>CN5192</t>
  </si>
  <si>
    <t>Future Fuel Options: Prospects and Technologies</t>
  </si>
  <si>
    <t>CN5204</t>
  </si>
  <si>
    <t>Green Chemical Process and Technology</t>
  </si>
  <si>
    <t>CN5216</t>
  </si>
  <si>
    <t>Electronic Materials and Energy Technologies</t>
  </si>
  <si>
    <t>CN5246</t>
  </si>
  <si>
    <t>Catalysis Science and Engineering</t>
  </si>
  <si>
    <t>CN5251</t>
  </si>
  <si>
    <t>Membrane Science &amp; Technology</t>
  </si>
  <si>
    <t>CN5432</t>
  </si>
  <si>
    <t>Fundamentals and Applications of Porous Materials</t>
  </si>
  <si>
    <t>CN5550</t>
  </si>
  <si>
    <t>Energy Systems Project</t>
  </si>
  <si>
    <t>CN5555</t>
  </si>
  <si>
    <t>Chemical Engineering Project</t>
  </si>
  <si>
    <t>CN5566</t>
  </si>
  <si>
    <t>Chemical Engineering Industrial Practice</t>
  </si>
  <si>
    <t>CN5666</t>
  </si>
  <si>
    <t>CN5999</t>
  </si>
  <si>
    <t>CN6251</t>
  </si>
  <si>
    <t>MEMBRANE SCIENCE &amp; TECHNOLOGY</t>
  </si>
  <si>
    <t>CN6999</t>
  </si>
  <si>
    <t>COS1000</t>
  </si>
  <si>
    <t>Computational Thinking for Scientists</t>
  </si>
  <si>
    <t>Physics</t>
  </si>
  <si>
    <t>CP2106</t>
  </si>
  <si>
    <t>Independent Software Development Project (Orbital)</t>
  </si>
  <si>
    <t>SoC Dean's Office</t>
  </si>
  <si>
    <t>CP3106</t>
  </si>
  <si>
    <t>Independent Project</t>
  </si>
  <si>
    <t>CP3107</t>
  </si>
  <si>
    <t>Computing for Voluntary Welfare Organisations</t>
  </si>
  <si>
    <t>CP3108A</t>
  </si>
  <si>
    <t>Independent Work</t>
  </si>
  <si>
    <t>CP3108B</t>
  </si>
  <si>
    <t>CP3201</t>
  </si>
  <si>
    <t>Industry Seminar</t>
  </si>
  <si>
    <t>CP3208</t>
  </si>
  <si>
    <t>Undergraduate Research in Computing I</t>
  </si>
  <si>
    <t>CP3209</t>
  </si>
  <si>
    <t>Undergraduate Research Project in Computing</t>
  </si>
  <si>
    <t>CP3880</t>
  </si>
  <si>
    <t>Advanced Technology Attachment Programme</t>
  </si>
  <si>
    <t>CP4101</t>
  </si>
  <si>
    <t>B.Comp. Dissertation</t>
  </si>
  <si>
    <t>CP4106</t>
  </si>
  <si>
    <t>Computing Project</t>
  </si>
  <si>
    <t>CP5010</t>
  </si>
  <si>
    <t>Graduate Research Paper</t>
  </si>
  <si>
    <t>CP5101</t>
  </si>
  <si>
    <t>MComp Dissertation</t>
  </si>
  <si>
    <t>CP5102</t>
  </si>
  <si>
    <t>MComp Information Security Project</t>
  </si>
  <si>
    <t>CP5103</t>
  </si>
  <si>
    <t>Master of Computing Project</t>
  </si>
  <si>
    <t>CP5104</t>
  </si>
  <si>
    <t>Graduate Project in Computing</t>
  </si>
  <si>
    <t>CP5105</t>
  </si>
  <si>
    <t>Computing Capstone Project</t>
  </si>
  <si>
    <t>CP6010</t>
  </si>
  <si>
    <t>Doctoral Seminar</t>
  </si>
  <si>
    <t>CS1010</t>
  </si>
  <si>
    <t>Programming Methodology</t>
  </si>
  <si>
    <t>CS1010A</t>
  </si>
  <si>
    <t>CS1010E</t>
  </si>
  <si>
    <t>CS1010J</t>
  </si>
  <si>
    <t>CS1010R</t>
  </si>
  <si>
    <t>CS1010S</t>
  </si>
  <si>
    <t>CS1101S</t>
  </si>
  <si>
    <t>CS1231</t>
  </si>
  <si>
    <t>Discrete Structures</t>
  </si>
  <si>
    <t>CS1231S</t>
  </si>
  <si>
    <t>CS2030</t>
  </si>
  <si>
    <t>Programming Methodology II</t>
  </si>
  <si>
    <t>CS2030S</t>
  </si>
  <si>
    <t>CS2040</t>
  </si>
  <si>
    <t>Data Structures and Algorithms</t>
  </si>
  <si>
    <t>CS2040C</t>
  </si>
  <si>
    <t>CS2040S</t>
  </si>
  <si>
    <t>CS2100</t>
  </si>
  <si>
    <t>Computer Organisation</t>
  </si>
  <si>
    <t>CS2101</t>
  </si>
  <si>
    <t>Effective Communication for Computing Professionals</t>
  </si>
  <si>
    <t>Ctr for Engl Lang Comms</t>
  </si>
  <si>
    <t>CS2102</t>
  </si>
  <si>
    <t>Database Systems</t>
  </si>
  <si>
    <t>CS2103</t>
  </si>
  <si>
    <t>Software Engineering</t>
  </si>
  <si>
    <t>CS2103R</t>
  </si>
  <si>
    <t>CS2103T</t>
  </si>
  <si>
    <t>CS2104</t>
  </si>
  <si>
    <t>Programming Language Concepts</t>
  </si>
  <si>
    <t>CS2105</t>
  </si>
  <si>
    <t>Introduction to Computer Networks</t>
  </si>
  <si>
    <t>CS2106</t>
  </si>
  <si>
    <t>Introduction to Operating Systems</t>
  </si>
  <si>
    <t>CS2107</t>
  </si>
  <si>
    <t>Introduction to Information Security</t>
  </si>
  <si>
    <t>CS2109S</t>
  </si>
  <si>
    <t>Introduction to AI and Machine Learning</t>
  </si>
  <si>
    <t>CS2113</t>
  </si>
  <si>
    <t>Software Engineering &amp; Object-Oriented Programming</t>
  </si>
  <si>
    <t>CS2113T</t>
  </si>
  <si>
    <t>CS2220</t>
  </si>
  <si>
    <t>Introduction to Computational Biology</t>
  </si>
  <si>
    <t>CS2309</t>
  </si>
  <si>
    <t>CS Research Methodology</t>
  </si>
  <si>
    <t>CS3103</t>
  </si>
  <si>
    <t>Computer Networks Practice</t>
  </si>
  <si>
    <t>CS3203</t>
  </si>
  <si>
    <t>Software Engineering Project</t>
  </si>
  <si>
    <t>CS3210</t>
  </si>
  <si>
    <t>Parallel Computing</t>
  </si>
  <si>
    <t>CS3216</t>
  </si>
  <si>
    <t>Software Product Engineering for Digital Markets</t>
  </si>
  <si>
    <t>CS3219</t>
  </si>
  <si>
    <t>Software Engineering Principles and Patterns</t>
  </si>
  <si>
    <t>CS3230</t>
  </si>
  <si>
    <t>Design and Analysis of Algorithms</t>
  </si>
  <si>
    <t>CS3230R</t>
  </si>
  <si>
    <t>CS3231</t>
  </si>
  <si>
    <t>Theory of Computation</t>
  </si>
  <si>
    <t>CS3235</t>
  </si>
  <si>
    <t>Computer Security</t>
  </si>
  <si>
    <t>CS3236R</t>
  </si>
  <si>
    <t>Introduction to Information Theory</t>
  </si>
  <si>
    <t>CS3237</t>
  </si>
  <si>
    <t>Introduction to Internet of Things</t>
  </si>
  <si>
    <t>CS3240</t>
  </si>
  <si>
    <t>Interaction Design</t>
  </si>
  <si>
    <t>CS3241</t>
  </si>
  <si>
    <t>Computer Graphics</t>
  </si>
  <si>
    <t>CS3241R</t>
  </si>
  <si>
    <t>CS3243</t>
  </si>
  <si>
    <t>Introduction to Artificial Intelligence</t>
  </si>
  <si>
    <t>CS3244</t>
  </si>
  <si>
    <t>Machine Learning</t>
  </si>
  <si>
    <t>CS3245R</t>
  </si>
  <si>
    <t>Information Retrieval</t>
  </si>
  <si>
    <t>CS3263</t>
  </si>
  <si>
    <t>Foundations of Artificial Intelligence</t>
  </si>
  <si>
    <t>CS3264</t>
  </si>
  <si>
    <t>Foundations of Machine Learning</t>
  </si>
  <si>
    <t>CS4211</t>
  </si>
  <si>
    <t>Formal Methods for Software Engineering</t>
  </si>
  <si>
    <t>CS4212</t>
  </si>
  <si>
    <t>Compiler Design</t>
  </si>
  <si>
    <t>CS4223</t>
  </si>
  <si>
    <t>Multi-core Architectures</t>
  </si>
  <si>
    <t>CS4224</t>
  </si>
  <si>
    <t>Distributed Databases</t>
  </si>
  <si>
    <t>CS4225</t>
  </si>
  <si>
    <t>Big Data Systems for Data Science</t>
  </si>
  <si>
    <t>CS4226</t>
  </si>
  <si>
    <t>Internet Architecture</t>
  </si>
  <si>
    <t>CS4234</t>
  </si>
  <si>
    <t>Optimisation Algorithms</t>
  </si>
  <si>
    <t>CS4236</t>
  </si>
  <si>
    <t>Cryptography Theory and Practice</t>
  </si>
  <si>
    <t>CS4239</t>
  </si>
  <si>
    <t>Software Security</t>
  </si>
  <si>
    <t>CS4243</t>
  </si>
  <si>
    <t>Computer Vision and Pattern Recognition</t>
  </si>
  <si>
    <t>CS4246</t>
  </si>
  <si>
    <t>AI Planning and Decision Making</t>
  </si>
  <si>
    <t>CS4248</t>
  </si>
  <si>
    <t>Natural Language Processing</t>
  </si>
  <si>
    <t>CS4261</t>
  </si>
  <si>
    <t>Algorithmic Mechanism Design</t>
  </si>
  <si>
    <t>CS4278</t>
  </si>
  <si>
    <t>Intelligent Robots: Algorithms and Systems</t>
  </si>
  <si>
    <t>CS4347</t>
  </si>
  <si>
    <t>Sound and Music Computing</t>
  </si>
  <si>
    <t>CS4350</t>
  </si>
  <si>
    <t>Game Development Project</t>
  </si>
  <si>
    <t>CS5219</t>
  </si>
  <si>
    <t>Automated Software Validation</t>
  </si>
  <si>
    <t>CS5223</t>
  </si>
  <si>
    <t>Distributed Systems</t>
  </si>
  <si>
    <t>CS5228</t>
  </si>
  <si>
    <t>Knowledge Discovery and Data Mining</t>
  </si>
  <si>
    <t>CS5229</t>
  </si>
  <si>
    <t>Advanced Computer Networks</t>
  </si>
  <si>
    <t>CS5231</t>
  </si>
  <si>
    <t>Systems Security</t>
  </si>
  <si>
    <t>CS5234</t>
  </si>
  <si>
    <t>Algorithms at Scale</t>
  </si>
  <si>
    <t>CS5239</t>
  </si>
  <si>
    <t>Computer System Performance Analysis</t>
  </si>
  <si>
    <t>CS5240</t>
  </si>
  <si>
    <t>Theoretical Foundations in MultiMedia</t>
  </si>
  <si>
    <t>CS5242</t>
  </si>
  <si>
    <t>Neural Networks and Deep Learning</t>
  </si>
  <si>
    <t>CS5322</t>
  </si>
  <si>
    <t>Database Security</t>
  </si>
  <si>
    <t>CS5340</t>
  </si>
  <si>
    <t>Uncertainty Modelling in AI</t>
  </si>
  <si>
    <t>CS5344</t>
  </si>
  <si>
    <t>Big-Data Analytics Technology</t>
  </si>
  <si>
    <t>CS5424</t>
  </si>
  <si>
    <t>CS5425</t>
  </si>
  <si>
    <t>CS5439</t>
  </si>
  <si>
    <t>CS5446</t>
  </si>
  <si>
    <t>CS5461</t>
  </si>
  <si>
    <t>CS5478</t>
  </si>
  <si>
    <t>CS5562</t>
  </si>
  <si>
    <t>Trustworthy Machine Learning</t>
  </si>
  <si>
    <t>CS5647</t>
  </si>
  <si>
    <t>CS6101</t>
  </si>
  <si>
    <t>Exploration of Computer Science Research</t>
  </si>
  <si>
    <t>CS6203</t>
  </si>
  <si>
    <t>Advanced Topics in Database Systems</t>
  </si>
  <si>
    <t>CS6211</t>
  </si>
  <si>
    <t>Analytical Performance Modelling for Computer Systems</t>
  </si>
  <si>
    <t>CS6213</t>
  </si>
  <si>
    <t>Special Topics in Distributed Computing</t>
  </si>
  <si>
    <t>CS6217</t>
  </si>
  <si>
    <t>Topics in Prog. Languages &amp; Software Engineering</t>
  </si>
  <si>
    <t>CS6218</t>
  </si>
  <si>
    <t>Principles of Prog. Languages &amp; Software Engineering</t>
  </si>
  <si>
    <t>CS6219</t>
  </si>
  <si>
    <t>Advanced Topics in Computer Systems</t>
  </si>
  <si>
    <t>CS6222</t>
  </si>
  <si>
    <t>Advanced Topics in Computational Biology</t>
  </si>
  <si>
    <t>CS6234</t>
  </si>
  <si>
    <t>Advanced Algorithms</t>
  </si>
  <si>
    <t>CS6235</t>
  </si>
  <si>
    <t>Advanced Topics in Theoretical Computer Science</t>
  </si>
  <si>
    <t>CSA6101</t>
  </si>
  <si>
    <t>CULTURAL STUDIES THEORY AND ANALYSIS</t>
  </si>
  <si>
    <t>DAO1704</t>
  </si>
  <si>
    <t>Decision Analytics using Spreadsheets</t>
  </si>
  <si>
    <t>DAO1704X</t>
  </si>
  <si>
    <t>DAO2702</t>
  </si>
  <si>
    <t>Programming for Business Analytics</t>
  </si>
  <si>
    <t>DAO2702X</t>
  </si>
  <si>
    <t>DAO2703</t>
  </si>
  <si>
    <t>Operations and Technology Management</t>
  </si>
  <si>
    <t>DBA3701</t>
  </si>
  <si>
    <t>Introduction to Optimization</t>
  </si>
  <si>
    <t>DBA3702</t>
  </si>
  <si>
    <t>Descriptive Analytics with R</t>
  </si>
  <si>
    <t>DBA3711</t>
  </si>
  <si>
    <t>Stochastic Models in Management</t>
  </si>
  <si>
    <t>DBA3713</t>
  </si>
  <si>
    <t>Analytics for Risk Management</t>
  </si>
  <si>
    <t>DBA3751</t>
  </si>
  <si>
    <t>Independent Study in Business Analytics</t>
  </si>
  <si>
    <t>DBA3803</t>
  </si>
  <si>
    <t>Predictive Analytics in Business</t>
  </si>
  <si>
    <t>DBA4713</t>
  </si>
  <si>
    <t>Network Analytics with Business Applications</t>
  </si>
  <si>
    <t>DBA4751</t>
  </si>
  <si>
    <t>Advanced Independent Study in Business Analytics</t>
  </si>
  <si>
    <t>DBA4761A</t>
  </si>
  <si>
    <t>Sem in Analytics: Tidyverse Principles And Tidymodels</t>
  </si>
  <si>
    <t>DBA4813</t>
  </si>
  <si>
    <t>AI Strategies in Business</t>
  </si>
  <si>
    <t>DBA5101</t>
  </si>
  <si>
    <t>Analytics in Managerial Economics</t>
  </si>
  <si>
    <t>DBA5102</t>
  </si>
  <si>
    <t>DBA5103</t>
  </si>
  <si>
    <t>Operations Research and Analytics</t>
  </si>
  <si>
    <t>DBA5106</t>
  </si>
  <si>
    <t>Foundation in Business Analytics</t>
  </si>
  <si>
    <t>DE5106</t>
  </si>
  <si>
    <t>Environmental Management And Assessment</t>
  </si>
  <si>
    <t>DE5108</t>
  </si>
  <si>
    <t>STUDY REPORT</t>
  </si>
  <si>
    <t>DE5109</t>
  </si>
  <si>
    <t>DISSERTATION</t>
  </si>
  <si>
    <t>DE5269</t>
  </si>
  <si>
    <t>Environmental Economics and Sustainable Development</t>
  </si>
  <si>
    <t>DEP5101</t>
  </si>
  <si>
    <t>Urban Analysis Workshop</t>
  </si>
  <si>
    <t>DEP5101A</t>
  </si>
  <si>
    <t>Qualitative Methods for Urban Planning</t>
  </si>
  <si>
    <t>DEP5103</t>
  </si>
  <si>
    <t>Urban and Regional Planning</t>
  </si>
  <si>
    <t>DEP5104</t>
  </si>
  <si>
    <t>Urban and Regional Economics</t>
  </si>
  <si>
    <t>DEP5105</t>
  </si>
  <si>
    <t>Urban Infrastructure and Mobility Systems</t>
  </si>
  <si>
    <t>DEP5108</t>
  </si>
  <si>
    <t>MUP Internship Module</t>
  </si>
  <si>
    <t>DEP5110</t>
  </si>
  <si>
    <t>Urban Design and Planning</t>
  </si>
  <si>
    <t>DEP5112</t>
  </si>
  <si>
    <t>Planning Policy and Process</t>
  </si>
  <si>
    <t>DEP5114</t>
  </si>
  <si>
    <t>Advanced GIS for Urban Planning</t>
  </si>
  <si>
    <t>DI5100</t>
  </si>
  <si>
    <t>Dental Implantology</t>
  </si>
  <si>
    <t>Faculty of Dentistry</t>
  </si>
  <si>
    <t>FoD Dean's Office</t>
  </si>
  <si>
    <t>DI5200</t>
  </si>
  <si>
    <t>Graduate Diploma in Geriatric Dentistry</t>
  </si>
  <si>
    <t>DL5102</t>
  </si>
  <si>
    <t>Digital Agility and Change Leadership</t>
  </si>
  <si>
    <t>Institute of Systems Science</t>
  </si>
  <si>
    <t>NUS-ISS</t>
  </si>
  <si>
    <t>DL5202</t>
  </si>
  <si>
    <t>Digital Business Strategy</t>
  </si>
  <si>
    <t>DL5301</t>
  </si>
  <si>
    <t>Talent and Leadership Pathways</t>
  </si>
  <si>
    <t>DL5303</t>
  </si>
  <si>
    <t>Digital Governance</t>
  </si>
  <si>
    <t>DMA1401PH</t>
  </si>
  <si>
    <t>Design Your Own Module</t>
  </si>
  <si>
    <t>Philosophy</t>
  </si>
  <si>
    <t>DMB1201BSP</t>
  </si>
  <si>
    <t>DMB1201DO</t>
  </si>
  <si>
    <t>DMB1201FIN</t>
  </si>
  <si>
    <t>DMB1201MKT</t>
  </si>
  <si>
    <t>DMB1201MNO</t>
  </si>
  <si>
    <t>DMB1202ACC</t>
  </si>
  <si>
    <t>DMB1202BSP</t>
  </si>
  <si>
    <t>DMB1202DAO</t>
  </si>
  <si>
    <t>DMB1202DO</t>
  </si>
  <si>
    <t>DMB1202FIN</t>
  </si>
  <si>
    <t>DMB1202MKT</t>
  </si>
  <si>
    <t>DMB1202MNO</t>
  </si>
  <si>
    <t>DMC1401</t>
  </si>
  <si>
    <t>DMC1401CS</t>
  </si>
  <si>
    <t>DMC1401IS</t>
  </si>
  <si>
    <t>DMR1201GEQA</t>
  </si>
  <si>
    <t>Residential College</t>
  </si>
  <si>
    <t>Ridge View Residential College</t>
  </si>
  <si>
    <t>DMS1401CM</t>
  </si>
  <si>
    <t>DMS1401SP</t>
  </si>
  <si>
    <t>FoS Dean's Office</t>
  </si>
  <si>
    <t>DMX1101</t>
  </si>
  <si>
    <t>DYOM via edX MOOC</t>
  </si>
  <si>
    <t>Office of the Provost</t>
  </si>
  <si>
    <t>DMX1101AI</t>
  </si>
  <si>
    <t>DMX1101CT</t>
  </si>
  <si>
    <t>DMX1102</t>
  </si>
  <si>
    <t>DMX1103</t>
  </si>
  <si>
    <t>DMX1104</t>
  </si>
  <si>
    <t>DMX1105</t>
  </si>
  <si>
    <t>DMX1106</t>
  </si>
  <si>
    <t>DMX1107</t>
  </si>
  <si>
    <t>DMX1108</t>
  </si>
  <si>
    <t>DMX1201</t>
  </si>
  <si>
    <t>DMX1201AI</t>
  </si>
  <si>
    <t>DMX1201CT</t>
  </si>
  <si>
    <t>DMX1202</t>
  </si>
  <si>
    <t>DMX1203</t>
  </si>
  <si>
    <t>DMX1204</t>
  </si>
  <si>
    <t>DMX1301</t>
  </si>
  <si>
    <t>DMX1301AI</t>
  </si>
  <si>
    <t>DMX1301CT</t>
  </si>
  <si>
    <t>DMX1302</t>
  </si>
  <si>
    <t>DMX1401</t>
  </si>
  <si>
    <t>DMX1401AI</t>
  </si>
  <si>
    <t>DMX1401CT</t>
  </si>
  <si>
    <t>DMX1402</t>
  </si>
  <si>
    <t>DMX1501</t>
  </si>
  <si>
    <t>DMX1501AI</t>
  </si>
  <si>
    <t>DMX1501CT</t>
  </si>
  <si>
    <t>DMX1601</t>
  </si>
  <si>
    <t>DMX1701</t>
  </si>
  <si>
    <t>DMX1801</t>
  </si>
  <si>
    <t>DMY1201RF</t>
  </si>
  <si>
    <t>Design Your Own Course</t>
  </si>
  <si>
    <t>Raffles Hall</t>
  </si>
  <si>
    <t>DMY1401EH</t>
  </si>
  <si>
    <t>Eusoff Hall</t>
  </si>
  <si>
    <t>DMY1401ELC</t>
  </si>
  <si>
    <t>Office of Student Affairs</t>
  </si>
  <si>
    <t>DMY1401FA</t>
  </si>
  <si>
    <t>NUS Centre for the Arts</t>
  </si>
  <si>
    <t>DMY1401HL</t>
  </si>
  <si>
    <t>DMY1401LED</t>
  </si>
  <si>
    <t>DMY1401PGP</t>
  </si>
  <si>
    <t>Pioneer House</t>
  </si>
  <si>
    <t>DMY1401PSP</t>
  </si>
  <si>
    <t>DMY1401RF</t>
  </si>
  <si>
    <t>DMY1401SOG</t>
  </si>
  <si>
    <t>DMY1401TSG</t>
  </si>
  <si>
    <t>DMY1401TT</t>
  </si>
  <si>
    <t>NUS Information Technology</t>
  </si>
  <si>
    <t>DOS3701</t>
  </si>
  <si>
    <t>Supply Chain Management</t>
  </si>
  <si>
    <t>DOS3702</t>
  </si>
  <si>
    <t>Procurement Management</t>
  </si>
  <si>
    <t>DOS3703</t>
  </si>
  <si>
    <t>Service Operations Management</t>
  </si>
  <si>
    <t>DOS3704</t>
  </si>
  <si>
    <t>Operations Strategy</t>
  </si>
  <si>
    <t>DOS3712</t>
  </si>
  <si>
    <t>Physical Distribution Management</t>
  </si>
  <si>
    <t>DOS3714</t>
  </si>
  <si>
    <t>Sustainable Operations Management</t>
  </si>
  <si>
    <t>DOS3751</t>
  </si>
  <si>
    <t>Independent Study in Ops &amp; Supply Chain Management</t>
  </si>
  <si>
    <t>DOS3752</t>
  </si>
  <si>
    <t>Independent Study in Ops &amp; Supply Chain Management (2 MC)</t>
  </si>
  <si>
    <t>DOS4712</t>
  </si>
  <si>
    <t>Co-ordination and Flexibility in SCM</t>
  </si>
  <si>
    <t>DOS4715</t>
  </si>
  <si>
    <t>Lean Principles for Operational Excellence</t>
  </si>
  <si>
    <t>DOS4751</t>
  </si>
  <si>
    <t>Advanced Independent Study in Ops &amp; Supply Chain Mgt</t>
  </si>
  <si>
    <t>DOS4752</t>
  </si>
  <si>
    <t>Advanced Independent Study in Ops &amp; Supply Chain Mgt (2 MC)</t>
  </si>
  <si>
    <t>DOS4811</t>
  </si>
  <si>
    <t>Data Visualisation</t>
  </si>
  <si>
    <t>DOS5101</t>
  </si>
  <si>
    <t>Supply Chain Coordination and Risk Management</t>
  </si>
  <si>
    <t>DOS5102</t>
  </si>
  <si>
    <t>Analytical Tools for Consulting</t>
  </si>
  <si>
    <t>DOS5106</t>
  </si>
  <si>
    <t>DSA1101</t>
  </si>
  <si>
    <t>Introduction to Data Science</t>
  </si>
  <si>
    <t>Statistics and Data Science</t>
  </si>
  <si>
    <t>DSA2101</t>
  </si>
  <si>
    <t>Essential Data Analytics Tools: Data Visualisation</t>
  </si>
  <si>
    <t>DSA2102</t>
  </si>
  <si>
    <t>Essential Data Analytics Tools: Numerical Computation</t>
  </si>
  <si>
    <t>Mathematics</t>
  </si>
  <si>
    <t>DSA2312</t>
  </si>
  <si>
    <t>FOS Undergraduate Professional Internship Programme 2S1</t>
  </si>
  <si>
    <t>DSA3101</t>
  </si>
  <si>
    <t>Data Science in Practice</t>
  </si>
  <si>
    <t>DSA3102</t>
  </si>
  <si>
    <t>Essential Data Analytics Tools: Convex Optimisation</t>
  </si>
  <si>
    <t>DSA3312</t>
  </si>
  <si>
    <t>DSA3361</t>
  </si>
  <si>
    <t>Inferential Data Analytics</t>
  </si>
  <si>
    <t>DSA4199</t>
  </si>
  <si>
    <t>Honours Project in Data Science and Analytics</t>
  </si>
  <si>
    <t>DSA4211</t>
  </si>
  <si>
    <t>High-Dimensional Statistical Analysis</t>
  </si>
  <si>
    <t>DSA4262</t>
  </si>
  <si>
    <t>Sense-making Case Analysis: Health and Medicine</t>
  </si>
  <si>
    <t>DSA4266</t>
  </si>
  <si>
    <t>Sense-making Case Analysis: Science and Technology</t>
  </si>
  <si>
    <t>DSA4299</t>
  </si>
  <si>
    <t>Applied Project in Data Science and Analytics</t>
  </si>
  <si>
    <t>DSA4299C</t>
  </si>
  <si>
    <t>DSA5101</t>
  </si>
  <si>
    <t>Introduction to Big Data for Industry</t>
  </si>
  <si>
    <t>DSA5102</t>
  </si>
  <si>
    <t>DSA5103</t>
  </si>
  <si>
    <t>Optimization Algorithms for Data Modelling</t>
  </si>
  <si>
    <t>DSA5104</t>
  </si>
  <si>
    <t>Principles of Data Management and Retrieval</t>
  </si>
  <si>
    <t>DSA5105</t>
  </si>
  <si>
    <t>Principles of Machine Learning</t>
  </si>
  <si>
    <t>DSA5201</t>
  </si>
  <si>
    <t>DSML Industry Consulting and Applications Project</t>
  </si>
  <si>
    <t>DSA5831</t>
  </si>
  <si>
    <t>Learning from Data: Principles and Practice</t>
  </si>
  <si>
    <t>DSA5843</t>
  </si>
  <si>
    <t>Learning from Data: Neural Networks</t>
  </si>
  <si>
    <t>DSC3229</t>
  </si>
  <si>
    <t>Independent Study in Ops &amp; Supply Chain Mgt</t>
  </si>
  <si>
    <t>DSC4219</t>
  </si>
  <si>
    <t>DSC4229</t>
  </si>
  <si>
    <t>DSE1101</t>
  </si>
  <si>
    <t>Introductory Data Science for Economics</t>
  </si>
  <si>
    <t>DTK1234</t>
  </si>
  <si>
    <t>Design Thinking</t>
  </si>
  <si>
    <t>DTK1234A</t>
  </si>
  <si>
    <t>DY5190</t>
  </si>
  <si>
    <t>Graduate Seminar module</t>
  </si>
  <si>
    <t>DY5310</t>
  </si>
  <si>
    <t>Endodontics</t>
  </si>
  <si>
    <t>Div of Graduate Dental Studies</t>
  </si>
  <si>
    <t>DY5320</t>
  </si>
  <si>
    <t>Oral &amp; Maxillofacial Surgery</t>
  </si>
  <si>
    <t>DY5330</t>
  </si>
  <si>
    <t>Orthodontics</t>
  </si>
  <si>
    <t>DY5340</t>
  </si>
  <si>
    <t>Periodontology</t>
  </si>
  <si>
    <t>DY5350</t>
  </si>
  <si>
    <t>Prosthodontics</t>
  </si>
  <si>
    <t>DY5360</t>
  </si>
  <si>
    <t>Paediatric Dentistry</t>
  </si>
  <si>
    <t>EBA5001</t>
  </si>
  <si>
    <t>Analytics Project Management</t>
  </si>
  <si>
    <t>EBA5001G</t>
  </si>
  <si>
    <t>EBA5002</t>
  </si>
  <si>
    <t>Business Analytics Practice</t>
  </si>
  <si>
    <t>EBA5002G</t>
  </si>
  <si>
    <t>EBA5003</t>
  </si>
  <si>
    <t>Customer Analytics</t>
  </si>
  <si>
    <t>EBA5004</t>
  </si>
  <si>
    <t>Practical Language Processing</t>
  </si>
  <si>
    <t>EBA5004G</t>
  </si>
  <si>
    <t>EBA5005</t>
  </si>
  <si>
    <t>Specialized Predictive Modelling and Forecasting</t>
  </si>
  <si>
    <t>EBA5006</t>
  </si>
  <si>
    <t>Big Data Analytics</t>
  </si>
  <si>
    <t>EBA5007</t>
  </si>
  <si>
    <t>Capstone Project in Data Analytics</t>
  </si>
  <si>
    <t>EBA5008</t>
  </si>
  <si>
    <t>Intelligent Financial Risk Management</t>
  </si>
  <si>
    <t>EBA5008G</t>
  </si>
  <si>
    <t>EC1101E</t>
  </si>
  <si>
    <t>Introduction to Economic Analysis</t>
  </si>
  <si>
    <t>Economics</t>
  </si>
  <si>
    <t>EC2101</t>
  </si>
  <si>
    <t>Microeconomic Analysis I</t>
  </si>
  <si>
    <t>EC2102</t>
  </si>
  <si>
    <t>Macroeconomic Analysis I</t>
  </si>
  <si>
    <t>EC2104</t>
  </si>
  <si>
    <t>Quantitative Methods for Economic Analysis</t>
  </si>
  <si>
    <t>EC2205</t>
  </si>
  <si>
    <t>Economic Analysis of Business</t>
  </si>
  <si>
    <t>EC2303</t>
  </si>
  <si>
    <t>Foundations for Econometrics</t>
  </si>
  <si>
    <t>EC2374</t>
  </si>
  <si>
    <t>Economy of Modern China I</t>
  </si>
  <si>
    <t>EC2383</t>
  </si>
  <si>
    <t>Environmental Economics</t>
  </si>
  <si>
    <t>EC3101</t>
  </si>
  <si>
    <t>Microeconomic Analysis II</t>
  </si>
  <si>
    <t>EC3102</t>
  </si>
  <si>
    <t>Macroeconomic Analysis II</t>
  </si>
  <si>
    <t>EC3303</t>
  </si>
  <si>
    <t>Econometrics I</t>
  </si>
  <si>
    <t>EC3304</t>
  </si>
  <si>
    <t>Econometrics II</t>
  </si>
  <si>
    <t>EC3305</t>
  </si>
  <si>
    <t>Programming Tools for Economics</t>
  </si>
  <si>
    <t>EC3305R</t>
  </si>
  <si>
    <t>Economic Data Analysis with R Programming</t>
  </si>
  <si>
    <t>EC3312</t>
  </si>
  <si>
    <t>Game Theory &amp; Applications to Economics</t>
  </si>
  <si>
    <t>EC3332</t>
  </si>
  <si>
    <t>Money and Banking I</t>
  </si>
  <si>
    <t>EC3333</t>
  </si>
  <si>
    <t>Financial Economics I</t>
  </si>
  <si>
    <t>EC3342</t>
  </si>
  <si>
    <t>International Trade I</t>
  </si>
  <si>
    <t>EC3343</t>
  </si>
  <si>
    <t>International Finance I</t>
  </si>
  <si>
    <t>EC3351</t>
  </si>
  <si>
    <t>Public Finance</t>
  </si>
  <si>
    <t>EC3361</t>
  </si>
  <si>
    <t>Labour Economics I</t>
  </si>
  <si>
    <t>EC3373</t>
  </si>
  <si>
    <t>Asean Economies</t>
  </si>
  <si>
    <t>EC3381</t>
  </si>
  <si>
    <t>Urban Economics</t>
  </si>
  <si>
    <t>EC3391</t>
  </si>
  <si>
    <t>Evolution of Economic Thought &amp; Analysis</t>
  </si>
  <si>
    <t>EC3394</t>
  </si>
  <si>
    <t>Economics and Psychology</t>
  </si>
  <si>
    <t>EC3551</t>
  </si>
  <si>
    <t>FASS Undergraduate Research Opportunity (UROP)</t>
  </si>
  <si>
    <t>EC3551R</t>
  </si>
  <si>
    <t>EC4301</t>
  </si>
  <si>
    <t>Microeconomic Analysis III</t>
  </si>
  <si>
    <t>EC4301HM</t>
  </si>
  <si>
    <t>EC4302</t>
  </si>
  <si>
    <t>Macroeconomic Analysis III</t>
  </si>
  <si>
    <t>EC4302HM</t>
  </si>
  <si>
    <t>EC4303</t>
  </si>
  <si>
    <t>Econometrics III</t>
  </si>
  <si>
    <t>EC4303HM</t>
  </si>
  <si>
    <t>EC4304</t>
  </si>
  <si>
    <t>Economic and Financial Forecasting</t>
  </si>
  <si>
    <t>EC4304HM</t>
  </si>
  <si>
    <t>EC4305</t>
  </si>
  <si>
    <t>Applied Econometrics</t>
  </si>
  <si>
    <t>EC4305HM</t>
  </si>
  <si>
    <t>EC4306</t>
  </si>
  <si>
    <t>Applied Microeconomic Analysis</t>
  </si>
  <si>
    <t>EC4306HM</t>
  </si>
  <si>
    <t>EC4307</t>
  </si>
  <si>
    <t>Issues in Macroeconomics</t>
  </si>
  <si>
    <t>EC4307HM</t>
  </si>
  <si>
    <t>EC4308</t>
  </si>
  <si>
    <t>Machine Learning and Economic Forecasting</t>
  </si>
  <si>
    <t>EC4308HM</t>
  </si>
  <si>
    <t>EC4313</t>
  </si>
  <si>
    <t>Search Theory and Applications</t>
  </si>
  <si>
    <t>EC4313HM</t>
  </si>
  <si>
    <t>EC4324</t>
  </si>
  <si>
    <t>Economics of Competition Policy</t>
  </si>
  <si>
    <t>EC4324HM</t>
  </si>
  <si>
    <t>EC4325</t>
  </si>
  <si>
    <t>The Economics of Digital Platforms</t>
  </si>
  <si>
    <t>EC4325HM</t>
  </si>
  <si>
    <t>EC4331</t>
  </si>
  <si>
    <t>Monetary Economics and Policy</t>
  </si>
  <si>
    <t>EC4331HM</t>
  </si>
  <si>
    <t>EC4332</t>
  </si>
  <si>
    <t>Money and Banking II</t>
  </si>
  <si>
    <t>EC4332HM</t>
  </si>
  <si>
    <t>EC4333</t>
  </si>
  <si>
    <t>Financial Economics II</t>
  </si>
  <si>
    <t>EC4333HM</t>
  </si>
  <si>
    <t>EC4343</t>
  </si>
  <si>
    <t>International Finance II</t>
  </si>
  <si>
    <t>EC4343HM</t>
  </si>
  <si>
    <t>EC4351</t>
  </si>
  <si>
    <t>Public Economics</t>
  </si>
  <si>
    <t>EC4351HM</t>
  </si>
  <si>
    <t>EC4354</t>
  </si>
  <si>
    <t>Economics of Education</t>
  </si>
  <si>
    <t>EC4354HM</t>
  </si>
  <si>
    <t>EC4355</t>
  </si>
  <si>
    <t>Economics of Ageing</t>
  </si>
  <si>
    <t>EC4355HM</t>
  </si>
  <si>
    <t>EC4362</t>
  </si>
  <si>
    <t>Immigration Economics</t>
  </si>
  <si>
    <t>EC4362HM</t>
  </si>
  <si>
    <t>EC4363</t>
  </si>
  <si>
    <t>Applied Population Economics</t>
  </si>
  <si>
    <t>EC4363HM</t>
  </si>
  <si>
    <t>EC4371</t>
  </si>
  <si>
    <t>Development Economics</t>
  </si>
  <si>
    <t>EC4371HM</t>
  </si>
  <si>
    <t>EC4372</t>
  </si>
  <si>
    <t>Technology and Innovation</t>
  </si>
  <si>
    <t>EC4372HM</t>
  </si>
  <si>
    <t>EC4382</t>
  </si>
  <si>
    <t>Transport Economics</t>
  </si>
  <si>
    <t>EC4382HM</t>
  </si>
  <si>
    <t>EC4383</t>
  </si>
  <si>
    <t>Environmental Economics and Policy</t>
  </si>
  <si>
    <t>EC4383HM</t>
  </si>
  <si>
    <t>EC4394</t>
  </si>
  <si>
    <t>Behavioural Economics</t>
  </si>
  <si>
    <t>EC4394HM</t>
  </si>
  <si>
    <t>EC4398</t>
  </si>
  <si>
    <t>Economics of Inequality</t>
  </si>
  <si>
    <t>EC4398HM</t>
  </si>
  <si>
    <t>EC4399</t>
  </si>
  <si>
    <t>Behavioural Public Policy</t>
  </si>
  <si>
    <t>EC4399HM</t>
  </si>
  <si>
    <t>EC4401</t>
  </si>
  <si>
    <t>EC4401HM</t>
  </si>
  <si>
    <t>EC4660</t>
  </si>
  <si>
    <t>EC4660HM</t>
  </si>
  <si>
    <t>EC4880</t>
  </si>
  <si>
    <t>Topics in Economics</t>
  </si>
  <si>
    <t>EC4880HM</t>
  </si>
  <si>
    <t>EC5101</t>
  </si>
  <si>
    <t>MICROECONOMIC THEORY</t>
  </si>
  <si>
    <t>EC5101R</t>
  </si>
  <si>
    <t>EC5102</t>
  </si>
  <si>
    <t>MACROECONOMIC THEORY</t>
  </si>
  <si>
    <t>EC5102R</t>
  </si>
  <si>
    <t>EC5103</t>
  </si>
  <si>
    <t>ECONOMETRIC MODELLING AND APPLICATIONS I</t>
  </si>
  <si>
    <t>EC5103R</t>
  </si>
  <si>
    <t>EC5104</t>
  </si>
  <si>
    <t>Mathematics for Economists</t>
  </si>
  <si>
    <t>EC5104R</t>
  </si>
  <si>
    <t>EC5319</t>
  </si>
  <si>
    <t>EXPERIMENTAL ECONOMICS</t>
  </si>
  <si>
    <t>EC5326</t>
  </si>
  <si>
    <t>Policy Impact Evaluation Methods</t>
  </si>
  <si>
    <t>EC5326R</t>
  </si>
  <si>
    <t>EC5361</t>
  </si>
  <si>
    <t>LABOUR ECONOMICS</t>
  </si>
  <si>
    <t>EC5361R</t>
  </si>
  <si>
    <t>EC6312</t>
  </si>
  <si>
    <t>Advanced Game Theory</t>
  </si>
  <si>
    <t>EC6371</t>
  </si>
  <si>
    <t>ADVANCED DEVELOPMENT ECONOMICS</t>
  </si>
  <si>
    <t>EC6770</t>
  </si>
  <si>
    <t>EC6881</t>
  </si>
  <si>
    <t>Advanced Topics in Microeconomics</t>
  </si>
  <si>
    <t>EC6882</t>
  </si>
  <si>
    <t>Advanced Topics in Macroeconomics</t>
  </si>
  <si>
    <t>ECA5101</t>
  </si>
  <si>
    <t>MICROECONOMICS</t>
  </si>
  <si>
    <t>ECA5102</t>
  </si>
  <si>
    <t>MACROECONOMICS</t>
  </si>
  <si>
    <t>ECA5103</t>
  </si>
  <si>
    <t>QUANTITATIVE &amp; COMPUTING METHODS</t>
  </si>
  <si>
    <t>ECA5305</t>
  </si>
  <si>
    <t>R Programming for Economists</t>
  </si>
  <si>
    <t>ECA5307</t>
  </si>
  <si>
    <t>Python Programming for Economists</t>
  </si>
  <si>
    <t>ECA5315</t>
  </si>
  <si>
    <t>FINANCIAL ECONOMETRICS</t>
  </si>
  <si>
    <t>ECA5333</t>
  </si>
  <si>
    <t>FINANCIAL MARKETS &amp; PORTFOLIO MANAGEMENT</t>
  </si>
  <si>
    <t>ECA5334</t>
  </si>
  <si>
    <t>CORPORATE FINANCE</t>
  </si>
  <si>
    <t>ECA5335</t>
  </si>
  <si>
    <t>DERIVATIVE SECURITIES</t>
  </si>
  <si>
    <t>ECA5351</t>
  </si>
  <si>
    <t>PUBLIC FINANCE</t>
  </si>
  <si>
    <t>ECA5371</t>
  </si>
  <si>
    <t>Economic Growth And Development</t>
  </si>
  <si>
    <t>ECA5375</t>
  </si>
  <si>
    <t>Economic Growth in East Asia</t>
  </si>
  <si>
    <t>ECA5381</t>
  </si>
  <si>
    <t>EE1111A</t>
  </si>
  <si>
    <t>Electrical Engineering Principles and Practice I</t>
  </si>
  <si>
    <t>EE2012</t>
  </si>
  <si>
    <t>Analytical Methods in Electrical and Computer Engineering</t>
  </si>
  <si>
    <t>EE2022</t>
  </si>
  <si>
    <t>Electrical Energy Systems</t>
  </si>
  <si>
    <t>EE2023</t>
  </si>
  <si>
    <t>Signals and Systems</t>
  </si>
  <si>
    <t>EE2026</t>
  </si>
  <si>
    <t>Digital Design</t>
  </si>
  <si>
    <t>EE2027</t>
  </si>
  <si>
    <t>Electronic Circuits</t>
  </si>
  <si>
    <t>EE2028</t>
  </si>
  <si>
    <t>Microcontroller Programming and Interfacing</t>
  </si>
  <si>
    <t>EE2033</t>
  </si>
  <si>
    <t>Integrated System Lab</t>
  </si>
  <si>
    <t>EE2211</t>
  </si>
  <si>
    <t>Introduction to Machine Learning</t>
  </si>
  <si>
    <t>EE3031</t>
  </si>
  <si>
    <t>Innovation &amp; Enterprise I</t>
  </si>
  <si>
    <t>EE3104C</t>
  </si>
  <si>
    <t>Introduction to RF and Microwave Systems &amp; Circuits</t>
  </si>
  <si>
    <t>EE3105</t>
  </si>
  <si>
    <t>Beyond Sky - New Space Technology and Applications</t>
  </si>
  <si>
    <t>EE3305</t>
  </si>
  <si>
    <t>Robotic System Design</t>
  </si>
  <si>
    <t>EE3306</t>
  </si>
  <si>
    <t>Introduction to Cyber Physical Systems</t>
  </si>
  <si>
    <t>EE3331C</t>
  </si>
  <si>
    <t>Feedback Control Systems</t>
  </si>
  <si>
    <t>EE3408C</t>
  </si>
  <si>
    <t>Integrated Analog Design</t>
  </si>
  <si>
    <t>EE3431C</t>
  </si>
  <si>
    <t>Microelectronics Materials and Devices</t>
  </si>
  <si>
    <t>EE3731C</t>
  </si>
  <si>
    <t>Signal Analytics</t>
  </si>
  <si>
    <t>EE3801</t>
  </si>
  <si>
    <t>Data Engineering Principles</t>
  </si>
  <si>
    <t>EE4001</t>
  </si>
  <si>
    <t>EE4002D</t>
  </si>
  <si>
    <t>Design Capstone</t>
  </si>
  <si>
    <t>EE4002R</t>
  </si>
  <si>
    <t>Research Capstone</t>
  </si>
  <si>
    <t>EE4031</t>
  </si>
  <si>
    <t>Intellectual Property: Harnessing Innovation</t>
  </si>
  <si>
    <t>EE4032</t>
  </si>
  <si>
    <t>Blockchain Engineering</t>
  </si>
  <si>
    <t>EE4101</t>
  </si>
  <si>
    <t>RF Communications</t>
  </si>
  <si>
    <t>EE4112</t>
  </si>
  <si>
    <t>Radio Frequency Design and Systems</t>
  </si>
  <si>
    <t>EE4204</t>
  </si>
  <si>
    <t>Computer Networks</t>
  </si>
  <si>
    <t>EE4211</t>
  </si>
  <si>
    <t>Data Science for the Internet of Things</t>
  </si>
  <si>
    <t>EE4302</t>
  </si>
  <si>
    <t>Advanced Control Systems</t>
  </si>
  <si>
    <t>EE4303</t>
  </si>
  <si>
    <t>Industrial Control Systems</t>
  </si>
  <si>
    <t>EE4309</t>
  </si>
  <si>
    <t>Robot Perception</t>
  </si>
  <si>
    <t>EE4435</t>
  </si>
  <si>
    <t>Modern Transistors and Memory Devices</t>
  </si>
  <si>
    <t>EE4436</t>
  </si>
  <si>
    <t>Fabrication Process Technology</t>
  </si>
  <si>
    <t>EE4501</t>
  </si>
  <si>
    <t>Power System Management And Protection</t>
  </si>
  <si>
    <t>EE4502</t>
  </si>
  <si>
    <t>Electric Drives &amp; Control</t>
  </si>
  <si>
    <t>EE4704</t>
  </si>
  <si>
    <t>Image Processing and Analysis</t>
  </si>
  <si>
    <t>EE4705</t>
  </si>
  <si>
    <t>Human-Robot Interaction</t>
  </si>
  <si>
    <t>EE5001</t>
  </si>
  <si>
    <t>Independent Study Module I</t>
  </si>
  <si>
    <t>EE5002</t>
  </si>
  <si>
    <t>INDEPENDENT STUDY MODULE II</t>
  </si>
  <si>
    <t>EE5003</t>
  </si>
  <si>
    <t>ELECTRICAL ENGINEERING PROJECT</t>
  </si>
  <si>
    <t>EE5025</t>
  </si>
  <si>
    <t>Intellectual Property: Innovations in IoT</t>
  </si>
  <si>
    <t>EE5026</t>
  </si>
  <si>
    <t>Machine Learning for Data Analytics</t>
  </si>
  <si>
    <t>EE5027</t>
  </si>
  <si>
    <t>Statistical Pattern Recognition</t>
  </si>
  <si>
    <t>EE5060</t>
  </si>
  <si>
    <t>Sensors and Instrumentation for Automation</t>
  </si>
  <si>
    <t>EE5061</t>
  </si>
  <si>
    <t>Industrial Control and Programming</t>
  </si>
  <si>
    <t>EE5062</t>
  </si>
  <si>
    <t>Autonomous Systems</t>
  </si>
  <si>
    <t>EE5101</t>
  </si>
  <si>
    <t>LINEAR SYSTEMS</t>
  </si>
  <si>
    <t>EE5103</t>
  </si>
  <si>
    <t>Computer Control Systems</t>
  </si>
  <si>
    <t>EE5110</t>
  </si>
  <si>
    <t>Special Topics in Automation and Control</t>
  </si>
  <si>
    <t>EE5111</t>
  </si>
  <si>
    <t>Selected Topics in Industrial Control &amp; Instrumentation</t>
  </si>
  <si>
    <t>EE5112</t>
  </si>
  <si>
    <t>Human Robot Interaction</t>
  </si>
  <si>
    <t>EE5114</t>
  </si>
  <si>
    <t>Autonomous Robot Navigation</t>
  </si>
  <si>
    <t>EE5139</t>
  </si>
  <si>
    <t>Information Theory and its Applications</t>
  </si>
  <si>
    <t>EE5303</t>
  </si>
  <si>
    <t>MICROWAVE ELECTRONICS</t>
  </si>
  <si>
    <t>EE5308</t>
  </si>
  <si>
    <t>ANTENNA ENGINEERING</t>
  </si>
  <si>
    <t>EE5439</t>
  </si>
  <si>
    <t>Micro/Nano Electromechanical Systems</t>
  </si>
  <si>
    <t>EE5502</t>
  </si>
  <si>
    <t>MOS DEVICES</t>
  </si>
  <si>
    <t>EE5508</t>
  </si>
  <si>
    <t>SEMICONDUCTOR FUNDAMENTALS</t>
  </si>
  <si>
    <t>EE5518</t>
  </si>
  <si>
    <t>VLSI DIGITAL CIRCUIT DESIGN</t>
  </si>
  <si>
    <t>EE5666</t>
  </si>
  <si>
    <t>EE5701</t>
  </si>
  <si>
    <t>HIGH VOLTAGE TESTING AND SWITCHGEAR</t>
  </si>
  <si>
    <t>EE5702</t>
  </si>
  <si>
    <t>ADVANCED POWER SYSTEM ANALYSIS</t>
  </si>
  <si>
    <t>EE5703</t>
  </si>
  <si>
    <t>Industrial Drives</t>
  </si>
  <si>
    <t>EE5731</t>
  </si>
  <si>
    <t>Visual Computing</t>
  </si>
  <si>
    <t>EE5831</t>
  </si>
  <si>
    <t>Electromagnetic Wave Theory</t>
  </si>
  <si>
    <t>EE5907</t>
  </si>
  <si>
    <t>Pattern Recognition</t>
  </si>
  <si>
    <t>EE5999</t>
  </si>
  <si>
    <t>EE6004</t>
  </si>
  <si>
    <t>Selected Advanced Topics In EM Modelling</t>
  </si>
  <si>
    <t>EE6110</t>
  </si>
  <si>
    <t>Special Topics in Automation and Control (Advanced)</t>
  </si>
  <si>
    <t>EE6139</t>
  </si>
  <si>
    <t>Information Theory and its Applications (Advanced)</t>
  </si>
  <si>
    <t>EE6438</t>
  </si>
  <si>
    <t>Magnetic materials and devices</t>
  </si>
  <si>
    <t>EE6439</t>
  </si>
  <si>
    <t>Micro/Nano Electromechanical Systems (Advanced)</t>
  </si>
  <si>
    <t>EE6733</t>
  </si>
  <si>
    <t>Advanced Topics on Vision and Machine Learning</t>
  </si>
  <si>
    <t>EE6990</t>
  </si>
  <si>
    <t>Research Attachment</t>
  </si>
  <si>
    <t>EE6999</t>
  </si>
  <si>
    <t>EG1311</t>
  </si>
  <si>
    <t>Design and Make</t>
  </si>
  <si>
    <t>EG2101</t>
  </si>
  <si>
    <t>Pathways to Engineering Leadership</t>
  </si>
  <si>
    <t>EG2201A</t>
  </si>
  <si>
    <t>User-Centred Collaborative Design</t>
  </si>
  <si>
    <t>EG2301</t>
  </si>
  <si>
    <t>Value Creation in Innovation</t>
  </si>
  <si>
    <t>EG2311</t>
  </si>
  <si>
    <t>Introduction to Space Systems</t>
  </si>
  <si>
    <t>EG2401A</t>
  </si>
  <si>
    <t>Engineering Professionalism</t>
  </si>
  <si>
    <t>EG2605</t>
  </si>
  <si>
    <t>Undergraduate Research Opportunities Programme</t>
  </si>
  <si>
    <t>EG2606A</t>
  </si>
  <si>
    <t>EG2606B</t>
  </si>
  <si>
    <t>EG2701A</t>
  </si>
  <si>
    <t>Aspirational Project I</t>
  </si>
  <si>
    <t>EG2701B</t>
  </si>
  <si>
    <t>Aspirational Project II</t>
  </si>
  <si>
    <t>EG3301R</t>
  </si>
  <si>
    <t>Ideas to Proof-of-Concept</t>
  </si>
  <si>
    <t>EG3611</t>
  </si>
  <si>
    <t>EG3611A</t>
  </si>
  <si>
    <t>EG3611B</t>
  </si>
  <si>
    <t>EG4301</t>
  </si>
  <si>
    <t>DCP Dissertation</t>
  </si>
  <si>
    <t>EG4301A</t>
  </si>
  <si>
    <t>Ideas to Start-up</t>
  </si>
  <si>
    <t>EG5301</t>
  </si>
  <si>
    <t>Engineering Systems Design</t>
  </si>
  <si>
    <t>EG5303</t>
  </si>
  <si>
    <t>Major Design Project</t>
  </si>
  <si>
    <t>EG5911R</t>
  </si>
  <si>
    <t>Information Literacy Skills for Research</t>
  </si>
  <si>
    <t>EL1101E</t>
  </si>
  <si>
    <t>The Nature of Language</t>
  </si>
  <si>
    <t>English,Ling.&amp;Theatre Studies</t>
  </si>
  <si>
    <t>EL2102</t>
  </si>
  <si>
    <t>Sound Patterns in Language</t>
  </si>
  <si>
    <t>EL2151</t>
  </si>
  <si>
    <t>Social Variation in English</t>
  </si>
  <si>
    <t>EL3201</t>
  </si>
  <si>
    <t>Syntax</t>
  </si>
  <si>
    <t>EL3206</t>
  </si>
  <si>
    <t>Psycholinguistics</t>
  </si>
  <si>
    <t>EL3213</t>
  </si>
  <si>
    <t>Language Typology</t>
  </si>
  <si>
    <t>EL3216</t>
  </si>
  <si>
    <t>Language and the Internet</t>
  </si>
  <si>
    <t>EL3551</t>
  </si>
  <si>
    <t>EL4204</t>
  </si>
  <si>
    <t>Pragmatics</t>
  </si>
  <si>
    <t>EL4204HM</t>
  </si>
  <si>
    <t>EL4212</t>
  </si>
  <si>
    <t>Field Methods in Linguistics</t>
  </si>
  <si>
    <t>EL4212HM</t>
  </si>
  <si>
    <t>EL4252</t>
  </si>
  <si>
    <t>Interactional Discourse</t>
  </si>
  <si>
    <t>EL4252HM</t>
  </si>
  <si>
    <t>EL4253</t>
  </si>
  <si>
    <t>Language, Gender and Sexual Identities</t>
  </si>
  <si>
    <t>EL4253HM</t>
  </si>
  <si>
    <t>EL4258</t>
  </si>
  <si>
    <t>Metapragmatics and Language Ideology</t>
  </si>
  <si>
    <t>EL4258HM</t>
  </si>
  <si>
    <t>EL4401</t>
  </si>
  <si>
    <t>EL4401HM</t>
  </si>
  <si>
    <t>EL4660</t>
  </si>
  <si>
    <t>EL4660HM</t>
  </si>
  <si>
    <t>EL5204R</t>
  </si>
  <si>
    <t>Linguistic Typology  </t>
  </si>
  <si>
    <t>EL5206R</t>
  </si>
  <si>
    <t>ADVANCED PSYCHOLINGUISTICS</t>
  </si>
  <si>
    <t>EL5255R</t>
  </si>
  <si>
    <t>Second Language Writing</t>
  </si>
  <si>
    <t>EL5270R</t>
  </si>
  <si>
    <t>EXPLORATIONS IN APPLIED LINGUISTICS</t>
  </si>
  <si>
    <t>EL5660</t>
  </si>
  <si>
    <t>EL6660</t>
  </si>
  <si>
    <t>EL6770</t>
  </si>
  <si>
    <t>EL6880</t>
  </si>
  <si>
    <t>Topics in Grammatical Theory</t>
  </si>
  <si>
    <t>EL6881</t>
  </si>
  <si>
    <t>TOPICS IN LANGUAGE AND COGNITION</t>
  </si>
  <si>
    <t>EL6884</t>
  </si>
  <si>
    <t>TOPICS IN APPLIED LINGUISTICS</t>
  </si>
  <si>
    <t>ELC5104</t>
  </si>
  <si>
    <t>Approaches to Language</t>
  </si>
  <si>
    <t>ELC5204</t>
  </si>
  <si>
    <t>Linguistic Typology</t>
  </si>
  <si>
    <t>ELC5206</t>
  </si>
  <si>
    <t>Advanced Psycholinguistics</t>
  </si>
  <si>
    <t>ELC5255</t>
  </si>
  <si>
    <t>ELC5270</t>
  </si>
  <si>
    <t>Explorations in Applied Linguistics</t>
  </si>
  <si>
    <t>EM1201</t>
  </si>
  <si>
    <t>English for Academic Purposes (Music) 1</t>
  </si>
  <si>
    <t>EM1202</t>
  </si>
  <si>
    <t>English for Academic Purposes (Music) 2</t>
  </si>
  <si>
    <t>EN1101E</t>
  </si>
  <si>
    <t>An Introduction to Literary Studies</t>
  </si>
  <si>
    <t>EN2207</t>
  </si>
  <si>
    <t>Gender and Sexuality in Literature</t>
  </si>
  <si>
    <t>EN2275</t>
  </si>
  <si>
    <t>Writing About Literature</t>
  </si>
  <si>
    <t>EN3222</t>
  </si>
  <si>
    <t>The Eighteenth Century</t>
  </si>
  <si>
    <t>EN3242</t>
  </si>
  <si>
    <t>History of Film</t>
  </si>
  <si>
    <t>EN3243</t>
  </si>
  <si>
    <t>S/F: Science Fiction and Fantasy</t>
  </si>
  <si>
    <t>EN3248</t>
  </si>
  <si>
    <t>Reading the Horror Film</t>
  </si>
  <si>
    <t>EN3249</t>
  </si>
  <si>
    <t>Introduction to Visual Culture: Art, Film and Media</t>
  </si>
  <si>
    <t>EN3252</t>
  </si>
  <si>
    <t>The Genealogy of Affect Theory</t>
  </si>
  <si>
    <t>EN3263</t>
  </si>
  <si>
    <t>Singapore Literature in Context</t>
  </si>
  <si>
    <t>EN3264</t>
  </si>
  <si>
    <t>In Other Wor(l)ds: Post ‐colonial Theory &amp; Literature</t>
  </si>
  <si>
    <t>EN3551</t>
  </si>
  <si>
    <t>EN4232</t>
  </si>
  <si>
    <t>Topics in American Literature</t>
  </si>
  <si>
    <t>EN4232HM</t>
  </si>
  <si>
    <t>EN4234</t>
  </si>
  <si>
    <t>Pynchon and the Poetics of Information</t>
  </si>
  <si>
    <t>EN4234HM</t>
  </si>
  <si>
    <t>EN4251</t>
  </si>
  <si>
    <t>Jonathan Swift</t>
  </si>
  <si>
    <t>EN4251HM</t>
  </si>
  <si>
    <t>EN4261</t>
  </si>
  <si>
    <t>Metafictions and the Novel</t>
  </si>
  <si>
    <t>EN4261HM</t>
  </si>
  <si>
    <t>EN4401</t>
  </si>
  <si>
    <t>EN4401HM</t>
  </si>
  <si>
    <t>EN4660</t>
  </si>
  <si>
    <t>EN4660HM</t>
  </si>
  <si>
    <t>EN4880A</t>
  </si>
  <si>
    <t>Usurpation and Authority, 1558-1674</t>
  </si>
  <si>
    <t>EN4880AHM</t>
  </si>
  <si>
    <t>EN5235R</t>
  </si>
  <si>
    <t>Politics and Literature</t>
  </si>
  <si>
    <t>EN5247R</t>
  </si>
  <si>
    <t>Victorian Literature: History, Politics, Culture</t>
  </si>
  <si>
    <t>EN5660</t>
  </si>
  <si>
    <t>EN6660</t>
  </si>
  <si>
    <t>EN6880</t>
  </si>
  <si>
    <t>Topics in the New Literatures</t>
  </si>
  <si>
    <t>EN6881</t>
  </si>
  <si>
    <t>TOPICS IN LITERARY HISTORY</t>
  </si>
  <si>
    <t>ENC5149</t>
  </si>
  <si>
    <t>Literary Studies: Overview and Writing Practices</t>
  </si>
  <si>
    <t>ENC5150</t>
  </si>
  <si>
    <t>Survey of the Discipline: Methods and Approaches</t>
  </si>
  <si>
    <t>ENC5151</t>
  </si>
  <si>
    <t>Global Anglophone Literature</t>
  </si>
  <si>
    <t>ENC5235</t>
  </si>
  <si>
    <t>POLITICS AND LITERATURE</t>
  </si>
  <si>
    <t>ENC5247</t>
  </si>
  <si>
    <t>ENC5660</t>
  </si>
  <si>
    <t>ENV1101</t>
  </si>
  <si>
    <t>Environmental Studies: An Interdisciplinary Overview</t>
  </si>
  <si>
    <t>ENV2103</t>
  </si>
  <si>
    <t>The Environment and Public Health</t>
  </si>
  <si>
    <t>ENV2288</t>
  </si>
  <si>
    <t>Basic UROP in Environmental Studies I</t>
  </si>
  <si>
    <t>ENV2289</t>
  </si>
  <si>
    <t>Basic UROP in Environmental Studies II</t>
  </si>
  <si>
    <t>ENV2301</t>
  </si>
  <si>
    <t>Methods and Techniques for Environmental Studies</t>
  </si>
  <si>
    <t>ENV2302</t>
  </si>
  <si>
    <t>Communications for Environmental Studies</t>
  </si>
  <si>
    <t>ENV3101</t>
  </si>
  <si>
    <t>Environmental Challenges in Asia</t>
  </si>
  <si>
    <t>ENV3206</t>
  </si>
  <si>
    <t>Evaluating Environmental Sustainability</t>
  </si>
  <si>
    <t>ENV3288</t>
  </si>
  <si>
    <t>Advanced UROP in Environmental Studies I</t>
  </si>
  <si>
    <t>ENV3289</t>
  </si>
  <si>
    <t>Advanced UROP in Environmental Studies II</t>
  </si>
  <si>
    <t>ES1000</t>
  </si>
  <si>
    <t>Foundation Academic English</t>
  </si>
  <si>
    <t>ES1103</t>
  </si>
  <si>
    <t>English for Academic Purposes</t>
  </si>
  <si>
    <t>ES2002</t>
  </si>
  <si>
    <t>Business Communication for Leaders (BBA)</t>
  </si>
  <si>
    <t>ES2007D</t>
  </si>
  <si>
    <t>Professional Communication</t>
  </si>
  <si>
    <t>ES2631</t>
  </si>
  <si>
    <t>Critique and Communication of Thinking and Design</t>
  </si>
  <si>
    <t>ES2660</t>
  </si>
  <si>
    <t>Communicating in the Information Age</t>
  </si>
  <si>
    <t>ES5000</t>
  </si>
  <si>
    <t>GRADUATE ENGLISH COURSE (BASIC LEVEL)</t>
  </si>
  <si>
    <t>ES5001A</t>
  </si>
  <si>
    <t>GRADUATE ENGLISH COURSE (INTERMEDIATE LEVEL)</t>
  </si>
  <si>
    <t>ESE2000</t>
  </si>
  <si>
    <t>Chemistry for an Environmentally Sustainable Future</t>
  </si>
  <si>
    <t>ESE2001</t>
  </si>
  <si>
    <t>Environmental Challenges in the Anthropocene</t>
  </si>
  <si>
    <t>ESE2101</t>
  </si>
  <si>
    <t>Environmental Engineering Principles and Practice</t>
  </si>
  <si>
    <t>ESE3201</t>
  </si>
  <si>
    <t>Air Quality in Changing Environments</t>
  </si>
  <si>
    <t>ESE3401</t>
  </si>
  <si>
    <t>Sustainable Urban Water Technologies</t>
  </si>
  <si>
    <t>ESE4501</t>
  </si>
  <si>
    <t>ESE4502R</t>
  </si>
  <si>
    <t>ESE5001</t>
  </si>
  <si>
    <t>Environmental Engineering Principles</t>
  </si>
  <si>
    <t>ESE5001AB</t>
  </si>
  <si>
    <t>ESE5003</t>
  </si>
  <si>
    <t>Environmental Chemical Processes Analysis</t>
  </si>
  <si>
    <t>ESE5004</t>
  </si>
  <si>
    <t>ESE5205</t>
  </si>
  <si>
    <t>SLUDGE AND SOLID WASTE MANAGEMENT</t>
  </si>
  <si>
    <t>ESE5301</t>
  </si>
  <si>
    <t>Environmental Microbiology and Biotechnology</t>
  </si>
  <si>
    <t>ESE5404</t>
  </si>
  <si>
    <t>Biological Treatment Processes</t>
  </si>
  <si>
    <t>ESE5666</t>
  </si>
  <si>
    <t>ESE5880A</t>
  </si>
  <si>
    <t>Topics in Environmental Engineering: Chem. &amp; Lab Safety</t>
  </si>
  <si>
    <t>ESE5880AB</t>
  </si>
  <si>
    <t>Chem. &amp; Lab Safety</t>
  </si>
  <si>
    <t>ESE5999</t>
  </si>
  <si>
    <t>ESE6003</t>
  </si>
  <si>
    <t>Advanced Environmental Chemical Process Analysis</t>
  </si>
  <si>
    <t>ESE6301</t>
  </si>
  <si>
    <t>Advanced Environmental Microbiology and Biotechnology</t>
  </si>
  <si>
    <t>ESE6999</t>
  </si>
  <si>
    <t>ESP1111</t>
  </si>
  <si>
    <t>Engineering Principles In-Action</t>
  </si>
  <si>
    <t>Engineering Science Programme</t>
  </si>
  <si>
    <t>ESP2106</t>
  </si>
  <si>
    <t>Principles of Continua</t>
  </si>
  <si>
    <t>ESP2107</t>
  </si>
  <si>
    <t>Numerical Methods and Statistics</t>
  </si>
  <si>
    <t>ESP3201</t>
  </si>
  <si>
    <t>Machine Learning in Robotics and Engineering</t>
  </si>
  <si>
    <t>ESP3902</t>
  </si>
  <si>
    <t>Major Design Project I</t>
  </si>
  <si>
    <t>ESP4901</t>
  </si>
  <si>
    <t>ETP2271</t>
  </si>
  <si>
    <t>Discovering Resilience and Purpose</t>
  </si>
  <si>
    <t>NUS Enterprise Academy</t>
  </si>
  <si>
    <t>ETP3201I</t>
  </si>
  <si>
    <t>Innovation &amp; Enterprise Internship</t>
  </si>
  <si>
    <t>ETP3202I</t>
  </si>
  <si>
    <t>Innovation &amp; Enterprise Case Study &amp; Analysis</t>
  </si>
  <si>
    <t>ETP5301</t>
  </si>
  <si>
    <t>ETP5331</t>
  </si>
  <si>
    <t>Intellectual Property Basics for Entrepreneurs</t>
  </si>
  <si>
    <t>ETP5341</t>
  </si>
  <si>
    <t>New Venture Finance</t>
  </si>
  <si>
    <t>EU3227</t>
  </si>
  <si>
    <t>Continental European Philosophy</t>
  </si>
  <si>
    <t>EU4401</t>
  </si>
  <si>
    <t>EU4660</t>
  </si>
  <si>
    <t>FAS1101</t>
  </si>
  <si>
    <t>Writing Academically: Arts and Social Sciences</t>
  </si>
  <si>
    <t>FAS2551</t>
  </si>
  <si>
    <t>FASS Internship</t>
  </si>
  <si>
    <t>FASS DO/Office of Programmes</t>
  </si>
  <si>
    <t>FAS2551A</t>
  </si>
  <si>
    <t>FASS Internship II</t>
  </si>
  <si>
    <t>FAS2552</t>
  </si>
  <si>
    <t>FASS Extended Internship</t>
  </si>
  <si>
    <t>FAS2552A</t>
  </si>
  <si>
    <t>FASS Extended Internship II</t>
  </si>
  <si>
    <t>FDP2011</t>
  </si>
  <si>
    <t>Special Mathematics Class 1, 2</t>
  </si>
  <si>
    <t>FDP2021</t>
  </si>
  <si>
    <t>Special Physics Class 1, 2</t>
  </si>
  <si>
    <t>FE5101</t>
  </si>
  <si>
    <t>Derivatives And Fixed Income</t>
  </si>
  <si>
    <t>Risk Management Institute</t>
  </si>
  <si>
    <t>FE5108</t>
  </si>
  <si>
    <t>Portfolio Theory And Investments</t>
  </si>
  <si>
    <t>FE5110</t>
  </si>
  <si>
    <t>FINANCIAL ENGINEERING PROJECT</t>
  </si>
  <si>
    <t>FE5112</t>
  </si>
  <si>
    <t>Stochastic Calculus and Quantitative Methods</t>
  </si>
  <si>
    <t>FE5209</t>
  </si>
  <si>
    <t>FE5221</t>
  </si>
  <si>
    <t>Trading Principles &amp; Fundamentals</t>
  </si>
  <si>
    <t>FE5222</t>
  </si>
  <si>
    <t>Advanced Derivatives Pricing</t>
  </si>
  <si>
    <t>FE5223</t>
  </si>
  <si>
    <t>Introduction to Electronic Financial Market</t>
  </si>
  <si>
    <t>FE5226</t>
  </si>
  <si>
    <t>C++ in Financial Engineering</t>
  </si>
  <si>
    <t>FIN2704</t>
  </si>
  <si>
    <t>FIN2704X</t>
  </si>
  <si>
    <t>FIN3129</t>
  </si>
  <si>
    <t>Independent Study in Finance</t>
  </si>
  <si>
    <t>FIN3139</t>
  </si>
  <si>
    <t>FIN3701A</t>
  </si>
  <si>
    <t>Corporate Finance</t>
  </si>
  <si>
    <t>FIN3702A</t>
  </si>
  <si>
    <t>Investment Analysis and Portfolio Management</t>
  </si>
  <si>
    <t>FIN3702B</t>
  </si>
  <si>
    <t>FIN3703A</t>
  </si>
  <si>
    <t>Financial Markets</t>
  </si>
  <si>
    <t>FIN3703B</t>
  </si>
  <si>
    <t>FIN3711</t>
  </si>
  <si>
    <t>International Financial Management</t>
  </si>
  <si>
    <t>FIN3713</t>
  </si>
  <si>
    <t>Bank Management</t>
  </si>
  <si>
    <t>FIN3714</t>
  </si>
  <si>
    <t>Financial Risk Management</t>
  </si>
  <si>
    <t>FIN3715</t>
  </si>
  <si>
    <t>Risk and Insurance</t>
  </si>
  <si>
    <t>FIN3716</t>
  </si>
  <si>
    <t>FIN3719</t>
  </si>
  <si>
    <t>FIN3720</t>
  </si>
  <si>
    <t>Financial Statement Analysis</t>
  </si>
  <si>
    <t>FIN3751</t>
  </si>
  <si>
    <t>FIN3761A</t>
  </si>
  <si>
    <t>TIF: Transaction Banking</t>
  </si>
  <si>
    <t>FIN4119</t>
  </si>
  <si>
    <t>Advanced Independent Study in Finance</t>
  </si>
  <si>
    <t>FIN4129</t>
  </si>
  <si>
    <t>FIN4714</t>
  </si>
  <si>
    <t>Valuation and Mergers &amp; Acquisition</t>
  </si>
  <si>
    <t>FIN4715</t>
  </si>
  <si>
    <t>Measuring Success in Philanthropy and Impact Investing</t>
  </si>
  <si>
    <t>FIN4717</t>
  </si>
  <si>
    <t>FIN4718</t>
  </si>
  <si>
    <t>FinTech Management</t>
  </si>
  <si>
    <t>FIN4720</t>
  </si>
  <si>
    <t>Sustainability and Finance</t>
  </si>
  <si>
    <t>FIN4721</t>
  </si>
  <si>
    <t>AI, Blockchain and Quantum Computing</t>
  </si>
  <si>
    <t>FIN4751</t>
  </si>
  <si>
    <t>FIN4752</t>
  </si>
  <si>
    <t>Advanced Independent Study in Finance (2 MC)</t>
  </si>
  <si>
    <t>FIN4761C</t>
  </si>
  <si>
    <t>SIF: Applied Portfolio Management Techniques</t>
  </si>
  <si>
    <t>FIN4761D</t>
  </si>
  <si>
    <t>SIF: Family Business &amp; Wealth Management</t>
  </si>
  <si>
    <t>FIN6004</t>
  </si>
  <si>
    <t>Empirical Asset Pricing and Microstructure</t>
  </si>
  <si>
    <t>FSC2101</t>
  </si>
  <si>
    <t>Forensic Science</t>
  </si>
  <si>
    <t>FSC4201</t>
  </si>
  <si>
    <t>Articulating Probability and Statistics in Court</t>
  </si>
  <si>
    <t>FSC5101</t>
  </si>
  <si>
    <t>Survey of Forensic Science</t>
  </si>
  <si>
    <t>FSC5199</t>
  </si>
  <si>
    <t>Research Project in Forensic Science</t>
  </si>
  <si>
    <t>FSC5201</t>
  </si>
  <si>
    <t>Advanced CSI Techniques</t>
  </si>
  <si>
    <t>FSC5203</t>
  </si>
  <si>
    <t>Digital Forensic Investigation</t>
  </si>
  <si>
    <t>FSP4003</t>
  </si>
  <si>
    <t>Field Service Project</t>
  </si>
  <si>
    <t>FST1101B</t>
  </si>
  <si>
    <t>Science and Technology of Foods</t>
  </si>
  <si>
    <t>Food Science &amp; Technology</t>
  </si>
  <si>
    <t>FST2102B</t>
  </si>
  <si>
    <t>Chemistry of Food Components</t>
  </si>
  <si>
    <t>FST2110</t>
  </si>
  <si>
    <t>Food Microbiology and Fermentation</t>
  </si>
  <si>
    <t>FST2288</t>
  </si>
  <si>
    <t>Basic UROPS in Food Science &amp; Technology I</t>
  </si>
  <si>
    <t>FST2289</t>
  </si>
  <si>
    <t>Basic UROPS in Food Science &amp; Technology II</t>
  </si>
  <si>
    <t>FST3103</t>
  </si>
  <si>
    <t>Advanced Food Engineering</t>
  </si>
  <si>
    <t>FST3107</t>
  </si>
  <si>
    <t>Sensory and Consumer Science</t>
  </si>
  <si>
    <t>FST3108</t>
  </si>
  <si>
    <t>Food Safety and Regulation</t>
  </si>
  <si>
    <t>FST3109</t>
  </si>
  <si>
    <t>Flavour Science</t>
  </si>
  <si>
    <t>FST3202</t>
  </si>
  <si>
    <t>Nutrition and Disease Prevention</t>
  </si>
  <si>
    <t>FST3203</t>
  </si>
  <si>
    <t>Vitamins &amp; Minerals in Health &amp; Diseases</t>
  </si>
  <si>
    <t>FST3288</t>
  </si>
  <si>
    <t>Advanced UROPS in Food Science &amp; Technology I</t>
  </si>
  <si>
    <t>FST3289</t>
  </si>
  <si>
    <t>Advanced UROPS in Food Science &amp; Technology II</t>
  </si>
  <si>
    <t>FST4199</t>
  </si>
  <si>
    <t>Honours Project in Food Science &amp; Tech</t>
  </si>
  <si>
    <t>FST4202</t>
  </si>
  <si>
    <t>Nutritional Biochemistry</t>
  </si>
  <si>
    <t>FST4299</t>
  </si>
  <si>
    <t>Applied Project in FST</t>
  </si>
  <si>
    <t>FST5198</t>
  </si>
  <si>
    <t>Advanced Food Science and Nutrition Seminar</t>
  </si>
  <si>
    <t>FST5199</t>
  </si>
  <si>
    <t>MSc research project</t>
  </si>
  <si>
    <t>FST5199A</t>
  </si>
  <si>
    <t>MSc Research Project</t>
  </si>
  <si>
    <t>FST5199B</t>
  </si>
  <si>
    <t>Integrated Food Research Lab</t>
  </si>
  <si>
    <t>FST5205A</t>
  </si>
  <si>
    <t>Smart &amp; Sustainable Food Processing and Engineering</t>
  </si>
  <si>
    <t>FST5206</t>
  </si>
  <si>
    <t>Advanced Food Toxicology and Chemical Safety</t>
  </si>
  <si>
    <t>FST5301A</t>
  </si>
  <si>
    <t>Scientific Principles of Nutraceuticals</t>
  </si>
  <si>
    <t>FST5302</t>
  </si>
  <si>
    <t>Food, Nutrition and Health</t>
  </si>
  <si>
    <t>FT5001</t>
  </si>
  <si>
    <t>Fintech Innovations for Consumers</t>
  </si>
  <si>
    <t>FT5002</t>
  </si>
  <si>
    <t>Digital Transformation at Financial Institutions</t>
  </si>
  <si>
    <t>FT5007</t>
  </si>
  <si>
    <t>FinTech Capstone Project</t>
  </si>
  <si>
    <t>FT5008</t>
  </si>
  <si>
    <t>Contemporary Topics in Blockchain Applications</t>
  </si>
  <si>
    <t>FT5009</t>
  </si>
  <si>
    <t>Contemporary Topics in Financial Data Analytics</t>
  </si>
  <si>
    <t>FT5101</t>
  </si>
  <si>
    <t>FinTech Research Immersion</t>
  </si>
  <si>
    <t>Asian Inst of Digital Finance</t>
  </si>
  <si>
    <t>GE1101E</t>
  </si>
  <si>
    <t>Geographical Journeys: Exploring World Environments</t>
  </si>
  <si>
    <t>Geography</t>
  </si>
  <si>
    <t>GE2215</t>
  </si>
  <si>
    <t>Introduction to GIS</t>
  </si>
  <si>
    <t>GE2231</t>
  </si>
  <si>
    <t>Living Space: Introducing Social and Cultural Geography</t>
  </si>
  <si>
    <t>GE3204</t>
  </si>
  <si>
    <t>Cities and Regions: Planning for Change</t>
  </si>
  <si>
    <t>GE3216</t>
  </si>
  <si>
    <t>Applications of GIS &amp; Remote Sensing</t>
  </si>
  <si>
    <t>GE3231</t>
  </si>
  <si>
    <t>Natural Hazards</t>
  </si>
  <si>
    <t>GE3236</t>
  </si>
  <si>
    <t>Transport and Communications</t>
  </si>
  <si>
    <t>GE3241</t>
  </si>
  <si>
    <t>Geographies of Social Life</t>
  </si>
  <si>
    <t>GE3247</t>
  </si>
  <si>
    <t>Worlds of Work</t>
  </si>
  <si>
    <t>GE3250</t>
  </si>
  <si>
    <t>Nature and Society</t>
  </si>
  <si>
    <t>GE3254</t>
  </si>
  <si>
    <t>Energy Futures: Environment and Sustainability</t>
  </si>
  <si>
    <t>GE3255</t>
  </si>
  <si>
    <t>Aquatic, Riparian and Coastal Systems</t>
  </si>
  <si>
    <t>GE3257</t>
  </si>
  <si>
    <t>Financial Geographies</t>
  </si>
  <si>
    <t>GE3550A</t>
  </si>
  <si>
    <t>GIS Internship Module</t>
  </si>
  <si>
    <t>GE3550B</t>
  </si>
  <si>
    <t>Geography Internship</t>
  </si>
  <si>
    <t>GE3551</t>
  </si>
  <si>
    <t>GE4202</t>
  </si>
  <si>
    <t>Remaking the Global Economy</t>
  </si>
  <si>
    <t>GE4202HM</t>
  </si>
  <si>
    <t>GE4213</t>
  </si>
  <si>
    <t>Cultural Geographies</t>
  </si>
  <si>
    <t>GE4213HM</t>
  </si>
  <si>
    <t>GE4217</t>
  </si>
  <si>
    <t>Political Geographies: Space and Power</t>
  </si>
  <si>
    <t>GE4217HM</t>
  </si>
  <si>
    <t>GE4219</t>
  </si>
  <si>
    <t>Development and Environment in Southeast Asia</t>
  </si>
  <si>
    <t>GE4219HM</t>
  </si>
  <si>
    <t>GE4221</t>
  </si>
  <si>
    <t>Field Investigation in Human Geography</t>
  </si>
  <si>
    <t>GE4221HM</t>
  </si>
  <si>
    <t>GE4222</t>
  </si>
  <si>
    <t>Advanced Geomorphology</t>
  </si>
  <si>
    <t>GE4222HM</t>
  </si>
  <si>
    <t>GE4225</t>
  </si>
  <si>
    <t>Young People and Children: Global Perspectives</t>
  </si>
  <si>
    <t>GE4225HM</t>
  </si>
  <si>
    <t>GE4226</t>
  </si>
  <si>
    <t>Mobile Spaces: Making Social Worlds</t>
  </si>
  <si>
    <t>GE4226HM</t>
  </si>
  <si>
    <t>GE4232</t>
  </si>
  <si>
    <t>Global Political Ecologies</t>
  </si>
  <si>
    <t>GE4232HM</t>
  </si>
  <si>
    <t>GE4234</t>
  </si>
  <si>
    <t>Environmental Change in the Tropics</t>
  </si>
  <si>
    <t>GE4234HM</t>
  </si>
  <si>
    <t>GE4235</t>
  </si>
  <si>
    <t>Urban Climates</t>
  </si>
  <si>
    <t>GE4235HM</t>
  </si>
  <si>
    <t>GE4236</t>
  </si>
  <si>
    <t>Geographies of Migration</t>
  </si>
  <si>
    <t>GE4236HM</t>
  </si>
  <si>
    <t>GE4239</t>
  </si>
  <si>
    <t>Coastal Dynamics</t>
  </si>
  <si>
    <t>GE4239HM</t>
  </si>
  <si>
    <t>GE4401</t>
  </si>
  <si>
    <t>GE4401HM</t>
  </si>
  <si>
    <t>GE4660</t>
  </si>
  <si>
    <t>GE4660HM</t>
  </si>
  <si>
    <t>GE5217</t>
  </si>
  <si>
    <t>RESEARCH METHODS IN ENVIRONMENTAL SCIENCES</t>
  </si>
  <si>
    <t>GE5219</t>
  </si>
  <si>
    <t>Spatial Programming</t>
  </si>
  <si>
    <t>GE5223</t>
  </si>
  <si>
    <t>Introduction to Applied GIS</t>
  </si>
  <si>
    <t>GE5226</t>
  </si>
  <si>
    <t>GIS Applications</t>
  </si>
  <si>
    <t>GE5660</t>
  </si>
  <si>
    <t>GE6224</t>
  </si>
  <si>
    <t>POLITICAL GEOGRAPHY</t>
  </si>
  <si>
    <t>GE6660</t>
  </si>
  <si>
    <t>GEA1000</t>
  </si>
  <si>
    <t>Quantitative Reasoning with Data</t>
  </si>
  <si>
    <t>GEA1000N</t>
  </si>
  <si>
    <t>NUS College</t>
  </si>
  <si>
    <t>NUS College Dean's Office</t>
  </si>
  <si>
    <t>GEC1005</t>
  </si>
  <si>
    <t>Cultural Borrowing: Japan and China</t>
  </si>
  <si>
    <t>Japanese Studies</t>
  </si>
  <si>
    <t>GEC1006</t>
  </si>
  <si>
    <t>Understanding Consumption</t>
  </si>
  <si>
    <t>GEC1014</t>
  </si>
  <si>
    <t>Social and Cultural Studies through Music</t>
  </si>
  <si>
    <t>YST Conservatory of Music</t>
  </si>
  <si>
    <t>YSTCM Dean's Office</t>
  </si>
  <si>
    <t>GEC1015</t>
  </si>
  <si>
    <t>Public Health in Action</t>
  </si>
  <si>
    <t>SSH School of Public Health</t>
  </si>
  <si>
    <t>SSH School of Public Health DO</t>
  </si>
  <si>
    <t>GEC1018</t>
  </si>
  <si>
    <t>Names as Markers of Socio-cultural Identity</t>
  </si>
  <si>
    <t>GEC1020</t>
  </si>
  <si>
    <t>Cultural Diversity in the Contemporary World</t>
  </si>
  <si>
    <t>GEC1023</t>
  </si>
  <si>
    <t>Social History of the Piano</t>
  </si>
  <si>
    <t>GEC1024</t>
  </si>
  <si>
    <t>Ghosts and Spirits in Society and Culture</t>
  </si>
  <si>
    <t>GEC1028</t>
  </si>
  <si>
    <t>Luck</t>
  </si>
  <si>
    <t>GEC1030</t>
  </si>
  <si>
    <t>Metropolis: The City in World History</t>
  </si>
  <si>
    <t>GEC1035</t>
  </si>
  <si>
    <t>Patrons of the Arts</t>
  </si>
  <si>
    <t>GEC1039</t>
  </si>
  <si>
    <t>International Relations of Asia</t>
  </si>
  <si>
    <t>GEC1040</t>
  </si>
  <si>
    <t>A Culture of Sustainability</t>
  </si>
  <si>
    <t>GEC1042</t>
  </si>
  <si>
    <t>Fashion: East and West</t>
  </si>
  <si>
    <t>GEC1044</t>
  </si>
  <si>
    <t>Chinese Medicine: Theory and Practice</t>
  </si>
  <si>
    <t>GEH1009</t>
  </si>
  <si>
    <t>Framing Bollywood: Unpacking The Magic</t>
  </si>
  <si>
    <t>South Asian Studies</t>
  </si>
  <si>
    <t>GEH1015</t>
  </si>
  <si>
    <t>GEH1016</t>
  </si>
  <si>
    <t>GEH1024</t>
  </si>
  <si>
    <t>GEH1047</t>
  </si>
  <si>
    <t>GEH1049</t>
  </si>
  <si>
    <t>GEH1054</t>
  </si>
  <si>
    <t>GEH1056</t>
  </si>
  <si>
    <t>GEH1060</t>
  </si>
  <si>
    <t>GEH1062</t>
  </si>
  <si>
    <t>GEH1070</t>
  </si>
  <si>
    <t>GEH1074</t>
  </si>
  <si>
    <t>GEH1077</t>
  </si>
  <si>
    <t>GEI1000</t>
  </si>
  <si>
    <t>Computational Thinking</t>
  </si>
  <si>
    <t>GEI1001</t>
  </si>
  <si>
    <t>Computational Reasoning</t>
  </si>
  <si>
    <t>GEI1002</t>
  </si>
  <si>
    <t>Computers and the Humanities</t>
  </si>
  <si>
    <t>GEN2000</t>
  </si>
  <si>
    <t>Living Culture: Engaging Indian Communities in Singapore</t>
  </si>
  <si>
    <t>GEN2001</t>
  </si>
  <si>
    <t>Theatre and Community Engagement</t>
  </si>
  <si>
    <t>GEN2002</t>
  </si>
  <si>
    <t>Total Defence Project Against Threat to Community</t>
  </si>
  <si>
    <t>GEN2004</t>
  </si>
  <si>
    <t>Green Communities in Action: Climate, Species, Crisis</t>
  </si>
  <si>
    <t>GEN2050</t>
  </si>
  <si>
    <t>Teach SG</t>
  </si>
  <si>
    <t>GEN2060</t>
  </si>
  <si>
    <t>Reconnect SeniorsSG</t>
  </si>
  <si>
    <t>GEN2061</t>
  </si>
  <si>
    <t>Support Healthy AgeingSG</t>
  </si>
  <si>
    <t>GEN2070</t>
  </si>
  <si>
    <t>Community Link (ComLink) Befrienders</t>
  </si>
  <si>
    <t>GEQ1000</t>
  </si>
  <si>
    <t>Asking Questions</t>
  </si>
  <si>
    <t>GER1000H</t>
  </si>
  <si>
    <t>Quantitative Reasoning</t>
  </si>
  <si>
    <t>GES1000T</t>
  </si>
  <si>
    <t>Singapore Employment Law</t>
  </si>
  <si>
    <t>GES1002</t>
  </si>
  <si>
    <t>Global EC Dimensions of Singapore</t>
  </si>
  <si>
    <t>GES1005</t>
  </si>
  <si>
    <t>Everyday Life of Chinese Singaporeans: Past &amp; Present (taught in English)</t>
  </si>
  <si>
    <t>GES1007</t>
  </si>
  <si>
    <t>South Asia in Singapore</t>
  </si>
  <si>
    <t>GES1008</t>
  </si>
  <si>
    <t>Ethnicity and Nation-Building: Singapore and Malaysia</t>
  </si>
  <si>
    <t>Malay Studies</t>
  </si>
  <si>
    <t>GES1011</t>
  </si>
  <si>
    <t>The Evolution of a Global City-State</t>
  </si>
  <si>
    <t>GES1014</t>
  </si>
  <si>
    <t>Islam and Contemporary Malay Society</t>
  </si>
  <si>
    <t>GES1019</t>
  </si>
  <si>
    <t>Managing Singapore's Built Environment</t>
  </si>
  <si>
    <t>GES1020</t>
  </si>
  <si>
    <t>Western Music within a Singaporean Context</t>
  </si>
  <si>
    <t>GES1021</t>
  </si>
  <si>
    <t>Natural Heritage of Singapore</t>
  </si>
  <si>
    <t>GES1023</t>
  </si>
  <si>
    <t>Representing Singapore</t>
  </si>
  <si>
    <t>GES1024</t>
  </si>
  <si>
    <t>Real Estate Development &amp; Investment Law</t>
  </si>
  <si>
    <t>Real Estate</t>
  </si>
  <si>
    <t>GES1026</t>
  </si>
  <si>
    <t>Urban Planning in Singapore</t>
  </si>
  <si>
    <t>GES1028</t>
  </si>
  <si>
    <t>Singapore Society</t>
  </si>
  <si>
    <t>GES1030</t>
  </si>
  <si>
    <t>Singapore and the Sea</t>
  </si>
  <si>
    <t>GES1034</t>
  </si>
  <si>
    <t>We the Citizens - Understanding Singapore’s Politics</t>
  </si>
  <si>
    <t>Political Science</t>
  </si>
  <si>
    <t>GES1035</t>
  </si>
  <si>
    <t>Singapore: Imagining the Next 50 Years</t>
  </si>
  <si>
    <t>GES1039</t>
  </si>
  <si>
    <t>Cultural Performances and Practices in Singapore</t>
  </si>
  <si>
    <t>GES1041</t>
  </si>
  <si>
    <t>Everyday Ethics in Singapore</t>
  </si>
  <si>
    <t>GESS1000</t>
  </si>
  <si>
    <t>GESS1003</t>
  </si>
  <si>
    <t>GESS1005</t>
  </si>
  <si>
    <t>GESS1006</t>
  </si>
  <si>
    <t>GESS1009</t>
  </si>
  <si>
    <t>GESS1012</t>
  </si>
  <si>
    <t>GESS1014</t>
  </si>
  <si>
    <t>GESS1015</t>
  </si>
  <si>
    <t>GESS1016</t>
  </si>
  <si>
    <t>GESS1017</t>
  </si>
  <si>
    <t>GESS1018</t>
  </si>
  <si>
    <t>GESS1019</t>
  </si>
  <si>
    <t>GESS1020</t>
  </si>
  <si>
    <t>GESS1024</t>
  </si>
  <si>
    <t>GESS1025</t>
  </si>
  <si>
    <t>GESS1028</t>
  </si>
  <si>
    <t>GESS1029</t>
  </si>
  <si>
    <t>GESS1035</t>
  </si>
  <si>
    <t>GESS1036T</t>
  </si>
  <si>
    <t>Singapore Employment Law and Policies</t>
  </si>
  <si>
    <t>GESS1037</t>
  </si>
  <si>
    <t>Gender and Sexuality: A Singaporean History</t>
  </si>
  <si>
    <t>GET1002</t>
  </si>
  <si>
    <t>Bridging East and West: Exploring Chinese Communication</t>
  </si>
  <si>
    <t>GET1008</t>
  </si>
  <si>
    <t>Public Speaking and Critical Reasoning</t>
  </si>
  <si>
    <t>GET1019</t>
  </si>
  <si>
    <t>GET1020</t>
  </si>
  <si>
    <t>Darwin and Evolution</t>
  </si>
  <si>
    <t>GET1025</t>
  </si>
  <si>
    <t>Science Fiction and Philosophy</t>
  </si>
  <si>
    <t>GET1026</t>
  </si>
  <si>
    <t>Effective Reasoning</t>
  </si>
  <si>
    <t>GET1028</t>
  </si>
  <si>
    <t>Logic</t>
  </si>
  <si>
    <t>GET1029</t>
  </si>
  <si>
    <t>Life, the Universe, and Everything</t>
  </si>
  <si>
    <t>GET1030</t>
  </si>
  <si>
    <t>GET1031</t>
  </si>
  <si>
    <t>GET1044</t>
  </si>
  <si>
    <t>Hollywood Cinema: Constructing the Realistic</t>
  </si>
  <si>
    <t>GET1046</t>
  </si>
  <si>
    <t>I Do Not Think Therefore I Am</t>
  </si>
  <si>
    <t>GET1050</t>
  </si>
  <si>
    <t>GEX1000</t>
  </si>
  <si>
    <t>GEX1004</t>
  </si>
  <si>
    <t>GEX1005</t>
  </si>
  <si>
    <t>GEX1007</t>
  </si>
  <si>
    <t>GEX1011</t>
  </si>
  <si>
    <t>GEX1012</t>
  </si>
  <si>
    <t>GEX1014</t>
  </si>
  <si>
    <t>GEX1015</t>
  </si>
  <si>
    <t>GEX1026</t>
  </si>
  <si>
    <t>GEX1031</t>
  </si>
  <si>
    <t>GL1101E</t>
  </si>
  <si>
    <t>Global Issues</t>
  </si>
  <si>
    <t>GL2102</t>
  </si>
  <si>
    <t>Global Political Economy</t>
  </si>
  <si>
    <t>GL2104</t>
  </si>
  <si>
    <t>Inquiry and Method</t>
  </si>
  <si>
    <t>GL3201</t>
  </si>
  <si>
    <t>Doing Global Visual Culture</t>
  </si>
  <si>
    <t>GL3550</t>
  </si>
  <si>
    <t>Global Studies Internship</t>
  </si>
  <si>
    <t>GL3551</t>
  </si>
  <si>
    <t>FASS Undergraduate Research Opportunity</t>
  </si>
  <si>
    <t>GL4101</t>
  </si>
  <si>
    <t>Research in Global Issues</t>
  </si>
  <si>
    <t>GL4101HM</t>
  </si>
  <si>
    <t>GL4401</t>
  </si>
  <si>
    <t>GL4660</t>
  </si>
  <si>
    <t>GL4881A</t>
  </si>
  <si>
    <t>Colonial, Anticolonial and Postcolonial Globalizations</t>
  </si>
  <si>
    <t>GL4881AHM</t>
  </si>
  <si>
    <t>GL4882B</t>
  </si>
  <si>
    <t>Contested Globalisation: Resistance and Resilience</t>
  </si>
  <si>
    <t>GL4882BHM</t>
  </si>
  <si>
    <t>GL4882D</t>
  </si>
  <si>
    <t>Global Corporations and Power</t>
  </si>
  <si>
    <t>GL4882DHM</t>
  </si>
  <si>
    <t>GL4883B</t>
  </si>
  <si>
    <t>Climate Justice</t>
  </si>
  <si>
    <t>GL4883BHM</t>
  </si>
  <si>
    <t>GL4884A</t>
  </si>
  <si>
    <t>Glocal Media Worlds</t>
  </si>
  <si>
    <t>GL4884AHM</t>
  </si>
  <si>
    <t>GMS4100A</t>
  </si>
  <si>
    <t>Duke-NUS Health Innovator Programme Part 1</t>
  </si>
  <si>
    <t>Duke-NUS Medical School</t>
  </si>
  <si>
    <t>Duke-NUS Dean's Office</t>
  </si>
  <si>
    <t>GMS5003</t>
  </si>
  <si>
    <t>Fundamentals of Health Products Regulation</t>
  </si>
  <si>
    <t>GMS5106</t>
  </si>
  <si>
    <t>Regulation of Digital Health Products</t>
  </si>
  <si>
    <t>GMS5107</t>
  </si>
  <si>
    <t>In-Vitro Diagnostic Devices and Precision Medicine</t>
  </si>
  <si>
    <t>GMS5111</t>
  </si>
  <si>
    <t>Pharmacovigilance Principles and Frameworks</t>
  </si>
  <si>
    <t>GMS5113</t>
  </si>
  <si>
    <t>Post-market Surveillance and Enforcement</t>
  </si>
  <si>
    <t>GMS5115</t>
  </si>
  <si>
    <t>Principles and Frameworks for Pharmacovigilance</t>
  </si>
  <si>
    <t>GMS5116</t>
  </si>
  <si>
    <t>Post-Market Activities for Pharmaceuticals</t>
  </si>
  <si>
    <t>GMS5202</t>
  </si>
  <si>
    <t>Research Methods for Health Services</t>
  </si>
  <si>
    <t>GMS5204</t>
  </si>
  <si>
    <t>Data Science + Healthcare</t>
  </si>
  <si>
    <t>GMS5301</t>
  </si>
  <si>
    <t>Principles of Learning &amp; Teaching in the Professions</t>
  </si>
  <si>
    <t>GMS5302</t>
  </si>
  <si>
    <t>Principles and Applications of Technology Enhance Learning</t>
  </si>
  <si>
    <t>GMS5312</t>
  </si>
  <si>
    <t>Immersive Learning</t>
  </si>
  <si>
    <t>GMS5313</t>
  </si>
  <si>
    <t>Serious games: Applications in healthcare</t>
  </si>
  <si>
    <t>GMS5314</t>
  </si>
  <si>
    <t>Learning Analytics and Student Performance</t>
  </si>
  <si>
    <t>GMS5315</t>
  </si>
  <si>
    <t>Implementing Online Assessments</t>
  </si>
  <si>
    <t>GMS5501</t>
  </si>
  <si>
    <t>Basics in Genetics and Genetic Testing</t>
  </si>
  <si>
    <t>GMS5502</t>
  </si>
  <si>
    <t>Application of Clinical Genetics</t>
  </si>
  <si>
    <t>GMS5503</t>
  </si>
  <si>
    <t>The role and application of Genetic Counselling</t>
  </si>
  <si>
    <t>GMS5504</t>
  </si>
  <si>
    <t>The application and use of genetic counselling - a practical approach</t>
  </si>
  <si>
    <t>GMS5801</t>
  </si>
  <si>
    <t>Translational Medicine: From Unmet Need to Cure</t>
  </si>
  <si>
    <t>GMS5802</t>
  </si>
  <si>
    <t>From Need to Target</t>
  </si>
  <si>
    <t>GMS5806</t>
  </si>
  <si>
    <t>Networking in International Translational
Medicine</t>
  </si>
  <si>
    <t>GMS5849</t>
  </si>
  <si>
    <t>Thesis</t>
  </si>
  <si>
    <t>GMS6800</t>
  </si>
  <si>
    <t>Integrated Biostatistics and Bioinformatics Journal Club</t>
  </si>
  <si>
    <t>GMS6801</t>
  </si>
  <si>
    <t>Study Designs in Clinical and Population Health Research</t>
  </si>
  <si>
    <t>GMS6804</t>
  </si>
  <si>
    <t>Biomedical Research Internship</t>
  </si>
  <si>
    <t>GMS6810</t>
  </si>
  <si>
    <t>Clinical and Translational Research Journal Club</t>
  </si>
  <si>
    <t>GMS6811</t>
  </si>
  <si>
    <t>Principles of Clinical Research</t>
  </si>
  <si>
    <t>GMS6812</t>
  </si>
  <si>
    <t>Foundations of Precision Medicine</t>
  </si>
  <si>
    <t>GMS6813</t>
  </si>
  <si>
    <t>Biostatistics for Clinical Research</t>
  </si>
  <si>
    <t>GMS6820</t>
  </si>
  <si>
    <t>Core Concepts in Biostatistics</t>
  </si>
  <si>
    <t>GMS6821</t>
  </si>
  <si>
    <t>R-Programming</t>
  </si>
  <si>
    <t>GMS6891</t>
  </si>
  <si>
    <t>Thesis Research (QBM Computational Biology)</t>
  </si>
  <si>
    <t>GMS6892</t>
  </si>
  <si>
    <t>Thesis Research</t>
  </si>
  <si>
    <t>GMS6895</t>
  </si>
  <si>
    <t>Thesis Research (Clinical and Translational Sciences)</t>
  </si>
  <si>
    <t>GMS6900</t>
  </si>
  <si>
    <t>Student Research Seminars</t>
  </si>
  <si>
    <t>GMS6901</t>
  </si>
  <si>
    <t>Molecules to Medicines</t>
  </si>
  <si>
    <t>GMS6902</t>
  </si>
  <si>
    <t>Laboratory Rotation 1</t>
  </si>
  <si>
    <t>GMS6903</t>
  </si>
  <si>
    <t>Laboratory Rotation 2</t>
  </si>
  <si>
    <t>GMS6906</t>
  </si>
  <si>
    <t>Laboratory Rotation 3</t>
  </si>
  <si>
    <t>GMS6907</t>
  </si>
  <si>
    <t>Applied Bioinformatics and Omics Data Analysis</t>
  </si>
  <si>
    <t>GMS6910</t>
  </si>
  <si>
    <t>Evolutionary Genetics</t>
  </si>
  <si>
    <t>GMS6920</t>
  </si>
  <si>
    <t>Metabolic Basis of Disease</t>
  </si>
  <si>
    <t>GMS6921</t>
  </si>
  <si>
    <t>Cardiovascular Molecular Biology</t>
  </si>
  <si>
    <t>GMS6950</t>
  </si>
  <si>
    <t>Health Services and Systems Research</t>
  </si>
  <si>
    <t>GMS6951</t>
  </si>
  <si>
    <t>Dynamic Modelling of Healthcare Services and Systems</t>
  </si>
  <si>
    <t>GMS6961</t>
  </si>
  <si>
    <t>Practice of Global Health in Asia – An introduction</t>
  </si>
  <si>
    <t>GMS6991</t>
  </si>
  <si>
    <t>GMS6992</t>
  </si>
  <si>
    <t>Thesis (HSSR)</t>
  </si>
  <si>
    <t>GS5101</t>
  </si>
  <si>
    <t>Research Immersion module</t>
  </si>
  <si>
    <t>NUS Graduate School</t>
  </si>
  <si>
    <t>NUSGS Dean’s Office</t>
  </si>
  <si>
    <t>GS6001</t>
  </si>
  <si>
    <t>Research Ethics and Scientific Integrity</t>
  </si>
  <si>
    <t>GS6883A</t>
  </si>
  <si>
    <t>Interface Science and Engineering</t>
  </si>
  <si>
    <t>GS6883B</t>
  </si>
  <si>
    <t>Integrative Science &amp; Engineering Research</t>
  </si>
  <si>
    <t>GS6889B</t>
  </si>
  <si>
    <t>Academic Skills and Research Ethics</t>
  </si>
  <si>
    <t>GS6889C</t>
  </si>
  <si>
    <t>Scientific Communication Primer</t>
  </si>
  <si>
    <t>HI5101</t>
  </si>
  <si>
    <t>Health Informatics and Data Visualisation</t>
  </si>
  <si>
    <t>HI5102</t>
  </si>
  <si>
    <t>How Informatics can enable 'Value Based Healthcare'</t>
  </si>
  <si>
    <t>HI5103</t>
  </si>
  <si>
    <t>Quality Improvement in Healthcare</t>
  </si>
  <si>
    <t>HI5104</t>
  </si>
  <si>
    <t>How to make the most out of EPIC</t>
  </si>
  <si>
    <t>HLE5101</t>
  </si>
  <si>
    <t>Essentials of Law for Healthcare Professionals</t>
  </si>
  <si>
    <t>Centre for Biomedical Ethics</t>
  </si>
  <si>
    <t>HLE5102</t>
  </si>
  <si>
    <t>Clinical Decision-Making: Ethical and Legal Aspects</t>
  </si>
  <si>
    <t>HM5102</t>
  </si>
  <si>
    <t>Psychosis</t>
  </si>
  <si>
    <t>HM5103</t>
  </si>
  <si>
    <t>Mood, Anxiety, &amp; Grief</t>
  </si>
  <si>
    <t>HM5106</t>
  </si>
  <si>
    <t>Psychogeriatrics</t>
  </si>
  <si>
    <t>HM5107</t>
  </si>
  <si>
    <t>Personality Disorders and Psychological Therapies</t>
  </si>
  <si>
    <t>HS1401A</t>
  </si>
  <si>
    <t>Career Compass I</t>
  </si>
  <si>
    <t>HS1401S</t>
  </si>
  <si>
    <t>HS1402A</t>
  </si>
  <si>
    <t>Career Compass II</t>
  </si>
  <si>
    <t>HS1402S</t>
  </si>
  <si>
    <t>HS1403A</t>
  </si>
  <si>
    <t>Career Compass III</t>
  </si>
  <si>
    <t>HS1403S</t>
  </si>
  <si>
    <t>HS1501</t>
  </si>
  <si>
    <t>Artificial Intelligence and Society</t>
  </si>
  <si>
    <t>HS2301</t>
  </si>
  <si>
    <t>Financial Literacy and Numeracy</t>
  </si>
  <si>
    <t>HS2903</t>
  </si>
  <si>
    <t>Sporting Bodies</t>
  </si>
  <si>
    <t>Coll. of Humanities &amp; Sciences</t>
  </si>
  <si>
    <t>HS2904</t>
  </si>
  <si>
    <t>Driving Towards the Future: Battery Electric Vehicles</t>
  </si>
  <si>
    <t>HS2907</t>
  </si>
  <si>
    <t>Earth and Beyond</t>
  </si>
  <si>
    <t>HS2909</t>
  </si>
  <si>
    <t>The Rise and Fall and Rise of China</t>
  </si>
  <si>
    <t>HS2912</t>
  </si>
  <si>
    <t>Polymaths: Innovating Between Art and Science</t>
  </si>
  <si>
    <t>HSA1000</t>
  </si>
  <si>
    <t>Asian Interconnections</t>
  </si>
  <si>
    <t>HSH1000</t>
  </si>
  <si>
    <t>The Human Condition</t>
  </si>
  <si>
    <t>HSI1000</t>
  </si>
  <si>
    <t>How Science Works, Why Science Works</t>
  </si>
  <si>
    <t>HSI2005</t>
  </si>
  <si>
    <t>Our Science Stories and You</t>
  </si>
  <si>
    <t>HSI2007</t>
  </si>
  <si>
    <t>Deconstructing Food</t>
  </si>
  <si>
    <t>HSI2010</t>
  </si>
  <si>
    <t>New Worlds Beyond Earth</t>
  </si>
  <si>
    <t>HSI2011</t>
  </si>
  <si>
    <t>The World of Quantum</t>
  </si>
  <si>
    <t>HSI2013</t>
  </si>
  <si>
    <t>The Science of Music</t>
  </si>
  <si>
    <t>HSI2014</t>
  </si>
  <si>
    <t>Science, Medical Technology and Society</t>
  </si>
  <si>
    <t>HSS1000</t>
  </si>
  <si>
    <t>Understanding Social Complexity</t>
  </si>
  <si>
    <t>HY1101E</t>
  </si>
  <si>
    <t>Asia and the Modern World</t>
  </si>
  <si>
    <t>HY2232</t>
  </si>
  <si>
    <t>Modern Japan: Conflict in History</t>
  </si>
  <si>
    <t>HY2237</t>
  </si>
  <si>
    <t>HY2249</t>
  </si>
  <si>
    <t>Art and History</t>
  </si>
  <si>
    <t>HY2250</t>
  </si>
  <si>
    <t>Introduction to Southeast Asian History</t>
  </si>
  <si>
    <t>HY2253</t>
  </si>
  <si>
    <t>Christianity in World History</t>
  </si>
  <si>
    <t>HY2264</t>
  </si>
  <si>
    <t>The Making of Modern Europe</t>
  </si>
  <si>
    <t>HY3214</t>
  </si>
  <si>
    <t>History of Strategic Thought</t>
  </si>
  <si>
    <t>HY3248</t>
  </si>
  <si>
    <t>People's Republic of China, 1949-1989</t>
  </si>
  <si>
    <t>HY3257</t>
  </si>
  <si>
    <t>The Philippines: A Social and Cultural History</t>
  </si>
  <si>
    <t>HY3264</t>
  </si>
  <si>
    <t>The Sensorium: Histories of the Senses</t>
  </si>
  <si>
    <t>HY3551</t>
  </si>
  <si>
    <t>HY4207</t>
  </si>
  <si>
    <t>Special Paper in Military History</t>
  </si>
  <si>
    <t>HY4207HM</t>
  </si>
  <si>
    <t>HY4214</t>
  </si>
  <si>
    <t>Approaches to Chinese History</t>
  </si>
  <si>
    <t>HY4214HM</t>
  </si>
  <si>
    <t>HY4217</t>
  </si>
  <si>
    <t>Approaches to Study of SE Asian History</t>
  </si>
  <si>
    <t>HY4217HM</t>
  </si>
  <si>
    <t>HY4218</t>
  </si>
  <si>
    <t>Approaches to Modern Japanese History</t>
  </si>
  <si>
    <t>HY4218HM</t>
  </si>
  <si>
    <t>HY4222</t>
  </si>
  <si>
    <t>Asian Business History: Case Studies</t>
  </si>
  <si>
    <t>HY4222HM</t>
  </si>
  <si>
    <t>HY4230</t>
  </si>
  <si>
    <t>Historiography and Historical Method</t>
  </si>
  <si>
    <t>HY4230HM</t>
  </si>
  <si>
    <t>HY4235</t>
  </si>
  <si>
    <t>A History of the 20th Century and Beyond</t>
  </si>
  <si>
    <t>HY4235HM</t>
  </si>
  <si>
    <t>HY4238</t>
  </si>
  <si>
    <t>Gender, Culture &amp; History</t>
  </si>
  <si>
    <t>HY4238HM</t>
  </si>
  <si>
    <t>HY4401</t>
  </si>
  <si>
    <t>HY4401HM</t>
  </si>
  <si>
    <t>HY4660</t>
  </si>
  <si>
    <t>HY4660HM</t>
  </si>
  <si>
    <t>HY5210</t>
  </si>
  <si>
    <t>APPROACHES TO MODERN SE ASIAN HISTORY</t>
  </si>
  <si>
    <t>HY5210R</t>
  </si>
  <si>
    <t>HY5305</t>
  </si>
  <si>
    <t>APPROACHES TO WORLD HISTORY</t>
  </si>
  <si>
    <t>HY5401</t>
  </si>
  <si>
    <t>HISTORIOGRAPHY ON CHINA</t>
  </si>
  <si>
    <t>HY5405</t>
  </si>
  <si>
    <t>Applied and Public History: Theory, Method and Practice</t>
  </si>
  <si>
    <t>HY5407</t>
  </si>
  <si>
    <t>Theory and Practice of Oral History</t>
  </si>
  <si>
    <t>HY5411</t>
  </si>
  <si>
    <t>Special Topics in Applied and Public History</t>
  </si>
  <si>
    <t>HY5414</t>
  </si>
  <si>
    <t>Master's Thesis (Coursework Program)</t>
  </si>
  <si>
    <t>HY5416</t>
  </si>
  <si>
    <t>The United States and Asia</t>
  </si>
  <si>
    <t>HY5418</t>
  </si>
  <si>
    <t>Comparative Business History</t>
  </si>
  <si>
    <t>HY5660</t>
  </si>
  <si>
    <t>HY6101</t>
  </si>
  <si>
    <t>HISTORIOGRAPHY: THEORY &amp; ARCHIVE</t>
  </si>
  <si>
    <t>HY6660</t>
  </si>
  <si>
    <t>ID1114</t>
  </si>
  <si>
    <t>Design Fundamentals A</t>
  </si>
  <si>
    <t>ID1115</t>
  </si>
  <si>
    <t>Design Fundamentals B</t>
  </si>
  <si>
    <t>ID1223</t>
  </si>
  <si>
    <t>Principles and Approaches to Design</t>
  </si>
  <si>
    <t>ID1300</t>
  </si>
  <si>
    <t>Introduction to Prototyping</t>
  </si>
  <si>
    <t>ID2107</t>
  </si>
  <si>
    <t>Design Platforms A</t>
  </si>
  <si>
    <t>ID2108</t>
  </si>
  <si>
    <t>Design Platforms B</t>
  </si>
  <si>
    <t>ID2114</t>
  </si>
  <si>
    <t>The Appreciation of Wood Craft</t>
  </si>
  <si>
    <t>ID2117</t>
  </si>
  <si>
    <t>The Art of Imaginative Sketching</t>
  </si>
  <si>
    <t>ID2118</t>
  </si>
  <si>
    <t>Product Photography</t>
  </si>
  <si>
    <t>ID2119</t>
  </si>
  <si>
    <t>Typographic Form and Communication</t>
  </si>
  <si>
    <t>ID2322</t>
  </si>
  <si>
    <t>Materials and Production</t>
  </si>
  <si>
    <t>ID3041</t>
  </si>
  <si>
    <t>Special Studies</t>
  </si>
  <si>
    <t>ID3105</t>
  </si>
  <si>
    <t>Design Platforms 2</t>
  </si>
  <si>
    <t>ID3106</t>
  </si>
  <si>
    <t>Design Platforms 3</t>
  </si>
  <si>
    <t>ID3107</t>
  </si>
  <si>
    <t>Design Platforms E</t>
  </si>
  <si>
    <t>ID3108</t>
  </si>
  <si>
    <t>Design Platforms F</t>
  </si>
  <si>
    <t>ID3124</t>
  </si>
  <si>
    <t>Creative Communication &amp; Design Argumentation</t>
  </si>
  <si>
    <t>ID3125</t>
  </si>
  <si>
    <t>Colours, Materials &amp; Finishing</t>
  </si>
  <si>
    <t>ID3130</t>
  </si>
  <si>
    <t>Branding and the Elements of Storytelling</t>
  </si>
  <si>
    <t>ID4105</t>
  </si>
  <si>
    <t>Design Platforms 4</t>
  </si>
  <si>
    <t>ID4107</t>
  </si>
  <si>
    <t>Design Platforms I</t>
  </si>
  <si>
    <t>ID4121</t>
  </si>
  <si>
    <t>Project Research</t>
  </si>
  <si>
    <t>ID4122</t>
  </si>
  <si>
    <t>Design Entrepreneurship and Creative Leadership</t>
  </si>
  <si>
    <t>ID5021</t>
  </si>
  <si>
    <t>DESIGN RESEARCH</t>
  </si>
  <si>
    <t>ID5151</t>
  </si>
  <si>
    <t>DESIGN INNOVATION</t>
  </si>
  <si>
    <t>ID5351</t>
  </si>
  <si>
    <t>DESIGN STUDIES</t>
  </si>
  <si>
    <t>ID5352</t>
  </si>
  <si>
    <t>Design Research Methods</t>
  </si>
  <si>
    <t>ID5770</t>
  </si>
  <si>
    <t>Graduate Seminar Module in Industrial Design</t>
  </si>
  <si>
    <t>ID5951</t>
  </si>
  <si>
    <t>Topics in Industrial Design</t>
  </si>
  <si>
    <t>ID5951A</t>
  </si>
  <si>
    <t>Topics in Industrial Design: Product Development</t>
  </si>
  <si>
    <t>ID5951B</t>
  </si>
  <si>
    <t>Topics in Industrial Design: Interaction Design</t>
  </si>
  <si>
    <t>ID5951C</t>
  </si>
  <si>
    <t>Topics in Industrial Design: Healthcare Design</t>
  </si>
  <si>
    <t>ID5951D</t>
  </si>
  <si>
    <t>Topics in Industrial Design: Design Education</t>
  </si>
  <si>
    <t>ID5951E</t>
  </si>
  <si>
    <t>Topics in Industrial Design: Sustainability</t>
  </si>
  <si>
    <t>ID6770</t>
  </si>
  <si>
    <t>Doctoral Seminar Module in Industrial Design</t>
  </si>
  <si>
    <t>IE1111R</t>
  </si>
  <si>
    <t>Industrial &amp; Systems Engrg Principles &amp; Practice I</t>
  </si>
  <si>
    <t>Industrial Systems Eng &amp; Mgmt</t>
  </si>
  <si>
    <t>IE2110</t>
  </si>
  <si>
    <t>Operations Research I</t>
  </si>
  <si>
    <t>IE2141</t>
  </si>
  <si>
    <t>Systems Thinking and Dynamics</t>
  </si>
  <si>
    <t>IE3100R</t>
  </si>
  <si>
    <t>Systems Design Project</t>
  </si>
  <si>
    <t>IE3101</t>
  </si>
  <si>
    <t>Statistics For Engineering Applications</t>
  </si>
  <si>
    <t>IE3102</t>
  </si>
  <si>
    <t>Systems Engineering Project</t>
  </si>
  <si>
    <t>IE3102A</t>
  </si>
  <si>
    <t>IE3105</t>
  </si>
  <si>
    <t>Fundamentals of Systems Engineering and Architecture</t>
  </si>
  <si>
    <t>IE3110R</t>
  </si>
  <si>
    <t>Simulation</t>
  </si>
  <si>
    <t>IE4100R</t>
  </si>
  <si>
    <t>B.Eng.Dissertation</t>
  </si>
  <si>
    <t>IE4102</t>
  </si>
  <si>
    <t>IE4210</t>
  </si>
  <si>
    <t>Operations Research II</t>
  </si>
  <si>
    <t>IE4211</t>
  </si>
  <si>
    <t>Modelling &amp; Analytics</t>
  </si>
  <si>
    <t>IE4214</t>
  </si>
  <si>
    <t>Revenue Management and Pricing Analytics</t>
  </si>
  <si>
    <t>IE4215</t>
  </si>
  <si>
    <t>Machine Learning for Industrial Engineering</t>
  </si>
  <si>
    <t>IE4220</t>
  </si>
  <si>
    <t>Supply Chain Modelling</t>
  </si>
  <si>
    <t>IE4248</t>
  </si>
  <si>
    <t>Energy and Green Economy</t>
  </si>
  <si>
    <t>IE5001</t>
  </si>
  <si>
    <t>Operations Research for Decision Making</t>
  </si>
  <si>
    <t>IE5004</t>
  </si>
  <si>
    <t>Stochastic Models and Their Applications</t>
  </si>
  <si>
    <t>IE5005</t>
  </si>
  <si>
    <t>Data Analytics for Industrial Engineers</t>
  </si>
  <si>
    <t>IE5105</t>
  </si>
  <si>
    <t>Modelling for Supply Chain Systems</t>
  </si>
  <si>
    <t>IE5121</t>
  </si>
  <si>
    <t>Quality Planning And Management</t>
  </si>
  <si>
    <t>IE5123</t>
  </si>
  <si>
    <t>Reliability Engineering and Asset Management</t>
  </si>
  <si>
    <t>IE5203</t>
  </si>
  <si>
    <t>Decision Analysis</t>
  </si>
  <si>
    <t>IE5206</t>
  </si>
  <si>
    <t>Energy and Sustainability: A Systems Approach</t>
  </si>
  <si>
    <t>IE5208</t>
  </si>
  <si>
    <t>Systems Approach To Project Management</t>
  </si>
  <si>
    <t>IE5209</t>
  </si>
  <si>
    <t>ESG and Net Zero: Principles and Cases</t>
  </si>
  <si>
    <t>IE5213</t>
  </si>
  <si>
    <t>Service Innovation And Management</t>
  </si>
  <si>
    <t>IE5231</t>
  </si>
  <si>
    <t>Statistical Methods for Process Design &amp; Control</t>
  </si>
  <si>
    <t>IE5301</t>
  </si>
  <si>
    <t>Human Factors In Engineering And Design</t>
  </si>
  <si>
    <t>IE5600</t>
  </si>
  <si>
    <t>Applied Programming for Industrial Systems</t>
  </si>
  <si>
    <t>IE5602</t>
  </si>
  <si>
    <t>Statistical Learning in Engineering I</t>
  </si>
  <si>
    <t>IE5666</t>
  </si>
  <si>
    <t>IE5881</t>
  </si>
  <si>
    <t>Selected Topics in Industrial Engineering</t>
  </si>
  <si>
    <t>IE5903</t>
  </si>
  <si>
    <t>Independent Study in PM</t>
  </si>
  <si>
    <t>IE5904A</t>
  </si>
  <si>
    <t>Research Project in Project Management I</t>
  </si>
  <si>
    <t>IE5905</t>
  </si>
  <si>
    <t>Independent Study In Systems Engineering</t>
  </si>
  <si>
    <t>IE5906A</t>
  </si>
  <si>
    <t>Research Project in Systems Engineering I</t>
  </si>
  <si>
    <t>IE5907</t>
  </si>
  <si>
    <t>Independent Study in Operations Research</t>
  </si>
  <si>
    <t>IE5908A</t>
  </si>
  <si>
    <t>Research Project in Operations Research I</t>
  </si>
  <si>
    <t>IE5909A</t>
  </si>
  <si>
    <t>Research Project in Industrial &amp; System Engineering I</t>
  </si>
  <si>
    <t>IE5999</t>
  </si>
  <si>
    <t>IE6001</t>
  </si>
  <si>
    <t>Foundations of Optimization</t>
  </si>
  <si>
    <t>IE6002</t>
  </si>
  <si>
    <t>ADVANCED ENGINEERING STATISTICS</t>
  </si>
  <si>
    <t>IE6880</t>
  </si>
  <si>
    <t>Topics in Operations Research 1</t>
  </si>
  <si>
    <t>IE6881</t>
  </si>
  <si>
    <t>Topics in Data Science 1</t>
  </si>
  <si>
    <t>IE6999</t>
  </si>
  <si>
    <t>IFS4103</t>
  </si>
  <si>
    <t>Penetration Testing Practice</t>
  </si>
  <si>
    <t>IFS4205</t>
  </si>
  <si>
    <t>Information Security Capstone Project.</t>
  </si>
  <si>
    <t>IGL3550</t>
  </si>
  <si>
    <t>Extended Global Studies Internship</t>
  </si>
  <si>
    <t>IND5001</t>
  </si>
  <si>
    <t>Introduction to Industry 4.0 and Applications</t>
  </si>
  <si>
    <t>IND5002</t>
  </si>
  <si>
    <t>Digital-Physical Integration in Industry 4.0</t>
  </si>
  <si>
    <t>IND5003</t>
  </si>
  <si>
    <t>Data Analytics for Sense-making</t>
  </si>
  <si>
    <t>IND5005</t>
  </si>
  <si>
    <t>Industry Consulting and Application Project</t>
  </si>
  <si>
    <t>IND5005A</t>
  </si>
  <si>
    <t>Professional Career Development</t>
  </si>
  <si>
    <t>IND5005B</t>
  </si>
  <si>
    <t>IND5022</t>
  </si>
  <si>
    <t>Data Analytics for Smart Manufacturing</t>
  </si>
  <si>
    <t>IND5024</t>
  </si>
  <si>
    <t>Strategic Procurement in a Digital World</t>
  </si>
  <si>
    <t>INT2101</t>
  </si>
  <si>
    <t>Basic Interpreting</t>
  </si>
  <si>
    <t>INT3202</t>
  </si>
  <si>
    <t>Consecutive Interpreting</t>
  </si>
  <si>
    <t>INT3204</t>
  </si>
  <si>
    <t>Advanced Interpreting</t>
  </si>
  <si>
    <t>IPM1102</t>
  </si>
  <si>
    <t>Infrastructure and Project Management Law</t>
  </si>
  <si>
    <t>IPM2101</t>
  </si>
  <si>
    <t>Introduction to Building Performance</t>
  </si>
  <si>
    <t>IPM2102</t>
  </si>
  <si>
    <t>Construction Technology</t>
  </si>
  <si>
    <t>IPM3101</t>
  </si>
  <si>
    <t>Project Feasibility</t>
  </si>
  <si>
    <t>IPM3102</t>
  </si>
  <si>
    <t>Infrastructure and Facilities Management</t>
  </si>
  <si>
    <t>IPM4102</t>
  </si>
  <si>
    <t>Project Execution</t>
  </si>
  <si>
    <t>IPM4103</t>
  </si>
  <si>
    <t>Contract and Procurement Management</t>
  </si>
  <si>
    <t>IPM4201</t>
  </si>
  <si>
    <t>Smart Facility Management Robotics</t>
  </si>
  <si>
    <t>IPS3550</t>
  </si>
  <si>
    <t>EXTENDED POLITICAL SCIENCE INTERNSHIP</t>
  </si>
  <si>
    <t>IS1108</t>
  </si>
  <si>
    <t>Digital Ethics and Data Privacy</t>
  </si>
  <si>
    <t>IS1128</t>
  </si>
  <si>
    <t>IT, Management and Organisation</t>
  </si>
  <si>
    <t>IS2101</t>
  </si>
  <si>
    <t>Business and Technical Communication</t>
  </si>
  <si>
    <t>IS2102</t>
  </si>
  <si>
    <t>Enterprise Systems Architecture and Design</t>
  </si>
  <si>
    <t>IS2103</t>
  </si>
  <si>
    <t>Enterprise Systems Server-side Design and Development</t>
  </si>
  <si>
    <t>IS2218</t>
  </si>
  <si>
    <t>Digital Platforms for Business</t>
  </si>
  <si>
    <t>IS2238</t>
  </si>
  <si>
    <t>Economics of IT and AI</t>
  </si>
  <si>
    <t>IS3103</t>
  </si>
  <si>
    <t>Information Systems Leadership and Communication</t>
  </si>
  <si>
    <t>IS3107</t>
  </si>
  <si>
    <t>Data Engineering</t>
  </si>
  <si>
    <t>IS3150</t>
  </si>
  <si>
    <t>Digital Media Marketing</t>
  </si>
  <si>
    <t>IS3221</t>
  </si>
  <si>
    <t>ERP Systems with Analytics Solutions</t>
  </si>
  <si>
    <t>IS3251</t>
  </si>
  <si>
    <t>Principles of Technology Entrepreneurship</t>
  </si>
  <si>
    <t>IS4010</t>
  </si>
  <si>
    <t>Industry Internship Programme</t>
  </si>
  <si>
    <t>IS4103</t>
  </si>
  <si>
    <t>Information Systems Capstone Project</t>
  </si>
  <si>
    <t>IS4226</t>
  </si>
  <si>
    <t>Systematic Trading Strategies and Systems</t>
  </si>
  <si>
    <t>IS4228</t>
  </si>
  <si>
    <t>Information Technologies in Financial Services</t>
  </si>
  <si>
    <t>IS4234</t>
  </si>
  <si>
    <t>Compliance and Regulation Technology</t>
  </si>
  <si>
    <t>IS4238</t>
  </si>
  <si>
    <t>Strategic Cybersecurity</t>
  </si>
  <si>
    <t>IS4242</t>
  </si>
  <si>
    <t>Intelligent Systems and Techniques</t>
  </si>
  <si>
    <t>IS4243</t>
  </si>
  <si>
    <t>Information Systems Consulting</t>
  </si>
  <si>
    <t>IS4246</t>
  </si>
  <si>
    <t>Smart Systems and AI Governance</t>
  </si>
  <si>
    <t>IS4250</t>
  </si>
  <si>
    <t>IT-enabled Healthcare Solutioning</t>
  </si>
  <si>
    <t>IS4261</t>
  </si>
  <si>
    <t>Designing IT-enabled Business Innovations</t>
  </si>
  <si>
    <t>IS4301</t>
  </si>
  <si>
    <t>Agile IT with DevOps</t>
  </si>
  <si>
    <t>IS4302</t>
  </si>
  <si>
    <t>Blockchain and Distributed Ledger Technologies</t>
  </si>
  <si>
    <t>IS5005</t>
  </si>
  <si>
    <t>Digital Engagement</t>
  </si>
  <si>
    <t>IS5007</t>
  </si>
  <si>
    <t>Strategising for Global IT-enabled Business Success</t>
  </si>
  <si>
    <t>IS5116</t>
  </si>
  <si>
    <t>Digital Entrepreneurship</t>
  </si>
  <si>
    <t>IS5117</t>
  </si>
  <si>
    <t>Digital Government</t>
  </si>
  <si>
    <t>IS5126</t>
  </si>
  <si>
    <t>Hands-on with Applied Analytics</t>
  </si>
  <si>
    <t>IS5128</t>
  </si>
  <si>
    <t>Digital Innovation</t>
  </si>
  <si>
    <t>IS6000</t>
  </si>
  <si>
    <t>Topics in Information Systems and Analytics Research</t>
  </si>
  <si>
    <t>IS6002</t>
  </si>
  <si>
    <t>Quantitative Methods for IS Research</t>
  </si>
  <si>
    <t>IS6003</t>
  </si>
  <si>
    <t>Contemporary Theories for IS Research</t>
  </si>
  <si>
    <t>ISD5101</t>
  </si>
  <si>
    <t>Integrated Studio Project 1</t>
  </si>
  <si>
    <t>ISD5103</t>
  </si>
  <si>
    <t>Green Buildings in the Tropics</t>
  </si>
  <si>
    <t>ISD5104</t>
  </si>
  <si>
    <t>Energy and Ecology</t>
  </si>
  <si>
    <t>ISE3550</t>
  </si>
  <si>
    <t>Extended Internship</t>
  </si>
  <si>
    <t>ISY5001</t>
  </si>
  <si>
    <t>Intelligent Reasoning Systems</t>
  </si>
  <si>
    <t>ISY5001G</t>
  </si>
  <si>
    <t>ISY5002</t>
  </si>
  <si>
    <t>Pattern Recognition Systems</t>
  </si>
  <si>
    <t>ISY5002G</t>
  </si>
  <si>
    <t>ISY5003</t>
  </si>
  <si>
    <t>Intelligent Robotic Systems</t>
  </si>
  <si>
    <t>ISY5004</t>
  </si>
  <si>
    <t>Intelligent Sensing Systems</t>
  </si>
  <si>
    <t>ISY5005</t>
  </si>
  <si>
    <t>Intelligent Software Agents</t>
  </si>
  <si>
    <t>ISY5007</t>
  </si>
  <si>
    <t>Capstone Project in Intelligent Systems</t>
  </si>
  <si>
    <t>IT1244</t>
  </si>
  <si>
    <t>Artificial Intelligence: Technology and Impact</t>
  </si>
  <si>
    <t>IT2900</t>
  </si>
  <si>
    <t>Technical Management and Leadership</t>
  </si>
  <si>
    <t>IT3010</t>
  </si>
  <si>
    <t>Data Management for Business Analytics</t>
  </si>
  <si>
    <t>IT5001</t>
  </si>
  <si>
    <t>Software Development Fundamentals</t>
  </si>
  <si>
    <t>IT5002</t>
  </si>
  <si>
    <t>Computer Systems and Applications</t>
  </si>
  <si>
    <t>IT5003</t>
  </si>
  <si>
    <t>IT5004</t>
  </si>
  <si>
    <t>Enterprise Systems Architecture Fundamentals</t>
  </si>
  <si>
    <t>IT5005</t>
  </si>
  <si>
    <t>Artificial Intelligence</t>
  </si>
  <si>
    <t>IT5006</t>
  </si>
  <si>
    <t>Fundamentals of Data Analytics</t>
  </si>
  <si>
    <t>IT5007</t>
  </si>
  <si>
    <t>Software Engineering on Application Architecture</t>
  </si>
  <si>
    <t>IT5100D</t>
  </si>
  <si>
    <t>Industry Readiness: Networking Concepts for Developers</t>
  </si>
  <si>
    <t>IT5100E</t>
  </si>
  <si>
    <t>Industry Readiness: Security Best Practices</t>
  </si>
  <si>
    <t>IT5503</t>
  </si>
  <si>
    <t>JS1101E</t>
  </si>
  <si>
    <t>Introduction to Japan</t>
  </si>
  <si>
    <t>JS2101</t>
  </si>
  <si>
    <t>Approaches to Japanese Studies I</t>
  </si>
  <si>
    <t>JS2203</t>
  </si>
  <si>
    <t>Sound, Grammar and Meaning</t>
  </si>
  <si>
    <t>JS2213</t>
  </si>
  <si>
    <t>Visual Analysis of Japanese Popular Culture</t>
  </si>
  <si>
    <t>JS2234</t>
  </si>
  <si>
    <t>Japan: The Green Nation?</t>
  </si>
  <si>
    <t>JS3101</t>
  </si>
  <si>
    <t>Approaches to Japanese Studies II</t>
  </si>
  <si>
    <t>JS3213</t>
  </si>
  <si>
    <t>Alternative Lives in Contemporary Japan</t>
  </si>
  <si>
    <t>JS3223</t>
  </si>
  <si>
    <t>Japan and the Asia-Pacific Region</t>
  </si>
  <si>
    <t>JS4207</t>
  </si>
  <si>
    <t>Readings in Modern Japanese</t>
  </si>
  <si>
    <t>JS4207HM</t>
  </si>
  <si>
    <t>JS4213</t>
  </si>
  <si>
    <t>JS4213HM</t>
  </si>
  <si>
    <t>JS4225</t>
  </si>
  <si>
    <t>Social Dynamics in Modern Japan</t>
  </si>
  <si>
    <t>JS4225HM</t>
  </si>
  <si>
    <t>JS4230</t>
  </si>
  <si>
    <t>Advanced Readings in Popular Culture</t>
  </si>
  <si>
    <t>JS4230HM</t>
  </si>
  <si>
    <t>JS4233</t>
  </si>
  <si>
    <t>Japan’s Immigration Politics in Global Perspective</t>
  </si>
  <si>
    <t>JS4233HM</t>
  </si>
  <si>
    <t>Japan's Immigration Politics in Global Perspective</t>
  </si>
  <si>
    <t>JS4401</t>
  </si>
  <si>
    <t>JS4401HM</t>
  </si>
  <si>
    <t>JS4660</t>
  </si>
  <si>
    <t>JS4660HM</t>
  </si>
  <si>
    <t>JS5204</t>
  </si>
  <si>
    <t>CONTEMPORARY JAPANESE SOCIAL ISSUES</t>
  </si>
  <si>
    <t>JS5660</t>
  </si>
  <si>
    <t>JS6660</t>
  </si>
  <si>
    <t>LA4202</t>
  </si>
  <si>
    <t>Planting Design</t>
  </si>
  <si>
    <t>LA4701</t>
  </si>
  <si>
    <t>MLA Studio: Quarter</t>
  </si>
  <si>
    <t>LA5201</t>
  </si>
  <si>
    <t>Policy of Landscape</t>
  </si>
  <si>
    <t>LA5211</t>
  </si>
  <si>
    <t>Political Ecology and Landscapes</t>
  </si>
  <si>
    <t>LA5222</t>
  </si>
  <si>
    <t>Urban Ecology and Design</t>
  </si>
  <si>
    <t>LA5301</t>
  </si>
  <si>
    <t>Geo Design</t>
  </si>
  <si>
    <t>LA5500</t>
  </si>
  <si>
    <t>Proseminar in Landscape Architecture</t>
  </si>
  <si>
    <t>LA5701</t>
  </si>
  <si>
    <t>MLA Studio: Country</t>
  </si>
  <si>
    <t>LA5742A</t>
  </si>
  <si>
    <t>Dissertation Preparation</t>
  </si>
  <si>
    <t>LAB1201</t>
  </si>
  <si>
    <t>Bahasa Indonesia 1</t>
  </si>
  <si>
    <t>Centre for Language Studies</t>
  </si>
  <si>
    <t>LAB2201</t>
  </si>
  <si>
    <t>Bahasa Indonesia 2</t>
  </si>
  <si>
    <t>LAB3201</t>
  </si>
  <si>
    <t>Bahasa Indonesia 3</t>
  </si>
  <si>
    <t>LAB3202</t>
  </si>
  <si>
    <t>Bahasa Indonesia 4</t>
  </si>
  <si>
    <t>LAB4201</t>
  </si>
  <si>
    <t>Bahasa Indonesia 5</t>
  </si>
  <si>
    <t>LAB4201HM</t>
  </si>
  <si>
    <t>LAC1201</t>
  </si>
  <si>
    <t>Chinese 1</t>
  </si>
  <si>
    <t>LAC2201</t>
  </si>
  <si>
    <t>Chinese 2</t>
  </si>
  <si>
    <t>LAC2202</t>
  </si>
  <si>
    <t>Chinese Characters Writing &amp; Composition</t>
  </si>
  <si>
    <t>LAC3201</t>
  </si>
  <si>
    <t>Chinese 3</t>
  </si>
  <si>
    <t>LAC3202</t>
  </si>
  <si>
    <t>Chinese 4</t>
  </si>
  <si>
    <t>LAC3204</t>
  </si>
  <si>
    <t>Chinese for Business &amp; Social Sciences</t>
  </si>
  <si>
    <t>LAC4201</t>
  </si>
  <si>
    <t>Chinese 5</t>
  </si>
  <si>
    <t>LAC4201HM</t>
  </si>
  <si>
    <t>LAD1001</t>
  </si>
  <si>
    <t>Design 1</t>
  </si>
  <si>
    <t>LAD1002</t>
  </si>
  <si>
    <t>Design 2</t>
  </si>
  <si>
    <t>LAD1003</t>
  </si>
  <si>
    <t>Introduction to Landscape Architecture</t>
  </si>
  <si>
    <t>LAD2001</t>
  </si>
  <si>
    <t>LAD2003</t>
  </si>
  <si>
    <t>Landscape Construction I</t>
  </si>
  <si>
    <t>LAD2004</t>
  </si>
  <si>
    <t>Planting Design and Horticulture</t>
  </si>
  <si>
    <t>LAD2005</t>
  </si>
  <si>
    <t>Introductory GIS for Landscape Architecture</t>
  </si>
  <si>
    <t>LAD2006</t>
  </si>
  <si>
    <t>LAD3001</t>
  </si>
  <si>
    <t>LAD3004</t>
  </si>
  <si>
    <t>Landscape Representation Techniques</t>
  </si>
  <si>
    <t>LAD3006</t>
  </si>
  <si>
    <t>Basics of Ecology</t>
  </si>
  <si>
    <t>LAD4004</t>
  </si>
  <si>
    <t>GeoDesign</t>
  </si>
  <si>
    <t>LAD4006</t>
  </si>
  <si>
    <t>Digital Techniques In Landscape Architecture</t>
  </si>
  <si>
    <t>LAD4007</t>
  </si>
  <si>
    <t>Political Eco and Land</t>
  </si>
  <si>
    <t>LAD4008</t>
  </si>
  <si>
    <t>Design 7 (Emphasies on Ecological Design)</t>
  </si>
  <si>
    <t>LAF1201</t>
  </si>
  <si>
    <t>French 1</t>
  </si>
  <si>
    <t>LAF2201</t>
  </si>
  <si>
    <t>French 2</t>
  </si>
  <si>
    <t>LAF3201</t>
  </si>
  <si>
    <t>French 3</t>
  </si>
  <si>
    <t>LAF3202</t>
  </si>
  <si>
    <t>French 4</t>
  </si>
  <si>
    <t>LAF4201</t>
  </si>
  <si>
    <t>French 5</t>
  </si>
  <si>
    <t>LAF4201HM</t>
  </si>
  <si>
    <t>LAF4202</t>
  </si>
  <si>
    <t>French 6</t>
  </si>
  <si>
    <t>LAF4202HM</t>
  </si>
  <si>
    <t>LAF4203</t>
  </si>
  <si>
    <t>French Language and Society</t>
  </si>
  <si>
    <t>LAF4203HM</t>
  </si>
  <si>
    <t>LAG1201</t>
  </si>
  <si>
    <t>German 1</t>
  </si>
  <si>
    <t>LAG2201</t>
  </si>
  <si>
    <t>German 2</t>
  </si>
  <si>
    <t>LAG3201</t>
  </si>
  <si>
    <t>German 3</t>
  </si>
  <si>
    <t>LAG4201</t>
  </si>
  <si>
    <t>German 5</t>
  </si>
  <si>
    <t>LAG4201HM</t>
  </si>
  <si>
    <t>LAH1201</t>
  </si>
  <si>
    <t>Hindi 1</t>
  </si>
  <si>
    <t>LAH2201</t>
  </si>
  <si>
    <t>Hindi 2</t>
  </si>
  <si>
    <t>LAH3201</t>
  </si>
  <si>
    <t>Hindi 3</t>
  </si>
  <si>
    <t>LAH3202</t>
  </si>
  <si>
    <t>Hindi 4</t>
  </si>
  <si>
    <t>LAH4201</t>
  </si>
  <si>
    <t>Hindi 5</t>
  </si>
  <si>
    <t>LAH4201HM</t>
  </si>
  <si>
    <t>LAJ1201</t>
  </si>
  <si>
    <t>Japanese 1</t>
  </si>
  <si>
    <t>LAJ2201</t>
  </si>
  <si>
    <t>Japanese 2</t>
  </si>
  <si>
    <t>LAJ2202</t>
  </si>
  <si>
    <t>Japanese 3</t>
  </si>
  <si>
    <t>LAJ2203</t>
  </si>
  <si>
    <t>Japanese 4</t>
  </si>
  <si>
    <t>LAJ3201</t>
  </si>
  <si>
    <t>Japanese 5</t>
  </si>
  <si>
    <t>LAJ3202</t>
  </si>
  <si>
    <t>Japanese 6</t>
  </si>
  <si>
    <t>LAJ4203</t>
  </si>
  <si>
    <t>Media Japanese 2</t>
  </si>
  <si>
    <t>LAJ4203HM</t>
  </si>
  <si>
    <t>LAK1201</t>
  </si>
  <si>
    <t>Korean 1</t>
  </si>
  <si>
    <t>LAK2201</t>
  </si>
  <si>
    <t>Korean 2</t>
  </si>
  <si>
    <t>LAK3201</t>
  </si>
  <si>
    <t>Korean 3</t>
  </si>
  <si>
    <t>LAK4201</t>
  </si>
  <si>
    <t>Korean 5</t>
  </si>
  <si>
    <t>LAK4201HM</t>
  </si>
  <si>
    <t>LAK4203</t>
  </si>
  <si>
    <t>Korean 7</t>
  </si>
  <si>
    <t>LAK4203HM</t>
  </si>
  <si>
    <t>LAL1201</t>
  </si>
  <si>
    <t>Tamil 1</t>
  </si>
  <si>
    <t>LAL2201</t>
  </si>
  <si>
    <t>Tamil 2</t>
  </si>
  <si>
    <t>LAM1201</t>
  </si>
  <si>
    <t>Malay 1</t>
  </si>
  <si>
    <t>LAM2201</t>
  </si>
  <si>
    <t>Malay 2</t>
  </si>
  <si>
    <t>LAM3201</t>
  </si>
  <si>
    <t>Malay 3</t>
  </si>
  <si>
    <t>LAM3202</t>
  </si>
  <si>
    <t>Malay 4</t>
  </si>
  <si>
    <t>LAR1201</t>
  </si>
  <si>
    <t>Arabic 1</t>
  </si>
  <si>
    <t>LAR2201</t>
  </si>
  <si>
    <t>Arabic 2</t>
  </si>
  <si>
    <t>LAR3201</t>
  </si>
  <si>
    <t>Arabic 3</t>
  </si>
  <si>
    <t>LAR4201</t>
  </si>
  <si>
    <t>Arabic 5</t>
  </si>
  <si>
    <t>LAR4201HM</t>
  </si>
  <si>
    <t>LAS1201</t>
  </si>
  <si>
    <t>Spanish 1</t>
  </si>
  <si>
    <t>LAS2201</t>
  </si>
  <si>
    <t>Spanish 2</t>
  </si>
  <si>
    <t>LAS3201</t>
  </si>
  <si>
    <t>Spanish 3</t>
  </si>
  <si>
    <t>LAS4201</t>
  </si>
  <si>
    <t>Spanish 5</t>
  </si>
  <si>
    <t>LAS4201HM</t>
  </si>
  <si>
    <t>LAS4203</t>
  </si>
  <si>
    <t>Spanish 7</t>
  </si>
  <si>
    <t>LAS4203HM</t>
  </si>
  <si>
    <t>LAT1201</t>
  </si>
  <si>
    <t>Thai 1</t>
  </si>
  <si>
    <t>LAT2201</t>
  </si>
  <si>
    <t>Thai 2</t>
  </si>
  <si>
    <t>LAT3201</t>
  </si>
  <si>
    <t>Thai 3</t>
  </si>
  <si>
    <t>LAT3202</t>
  </si>
  <si>
    <t>Thai 4</t>
  </si>
  <si>
    <t>LAT4201</t>
  </si>
  <si>
    <t>Thai 5</t>
  </si>
  <si>
    <t>LAT4201HM</t>
  </si>
  <si>
    <t>LAT4203</t>
  </si>
  <si>
    <t>Analysing Thai Media</t>
  </si>
  <si>
    <t>LAT4203HM</t>
  </si>
  <si>
    <t>LAV1201</t>
  </si>
  <si>
    <t>Vietnamese 1</t>
  </si>
  <si>
    <t>LAV2201</t>
  </si>
  <si>
    <t>Vietnamese 2</t>
  </si>
  <si>
    <t>LAV3201</t>
  </si>
  <si>
    <t>Vietnamese 3</t>
  </si>
  <si>
    <t>LAV4201</t>
  </si>
  <si>
    <t>Vietnamese 5</t>
  </si>
  <si>
    <t>LAV4201HM</t>
  </si>
  <si>
    <t>LC1003</t>
  </si>
  <si>
    <t>Law Of Contract</t>
  </si>
  <si>
    <t>Faculty of Law</t>
  </si>
  <si>
    <t>FoL Dean's Office</t>
  </si>
  <si>
    <t>LC1004</t>
  </si>
  <si>
    <t>Law Of Torts</t>
  </si>
  <si>
    <t>LC1016</t>
  </si>
  <si>
    <t>Legal Analysis, Research &amp; Communication</t>
  </si>
  <si>
    <t>LC1025</t>
  </si>
  <si>
    <t>Singapore Law in Context</t>
  </si>
  <si>
    <t>LC2004</t>
  </si>
  <si>
    <t>Principles Of Property Law</t>
  </si>
  <si>
    <t>LC2008A</t>
  </si>
  <si>
    <t>Company Law (A)</t>
  </si>
  <si>
    <t>LC2008B</t>
  </si>
  <si>
    <t>Company Law (B)</t>
  </si>
  <si>
    <t>LC2008C</t>
  </si>
  <si>
    <t>Company Law (C)</t>
  </si>
  <si>
    <t>LC2008D</t>
  </si>
  <si>
    <t>Company Law (D)</t>
  </si>
  <si>
    <t>LC2008E</t>
  </si>
  <si>
    <t>Company Law (E)</t>
  </si>
  <si>
    <t>LC2008F</t>
  </si>
  <si>
    <t>Company Law (F)</t>
  </si>
  <si>
    <t>LC2008G</t>
  </si>
  <si>
    <t>Company Law (G)</t>
  </si>
  <si>
    <t>LC2008H</t>
  </si>
  <si>
    <t>Company Law (H)</t>
  </si>
  <si>
    <t>LC2009</t>
  </si>
  <si>
    <t>Pro Bono Service</t>
  </si>
  <si>
    <t>LC2010A</t>
  </si>
  <si>
    <t>Legal Systems of Asia (A)</t>
  </si>
  <si>
    <t>LC2010B</t>
  </si>
  <si>
    <t>Legal Systems of Asia (B)</t>
  </si>
  <si>
    <t>LC2010C</t>
  </si>
  <si>
    <t>Legal Systems of Asia (C)</t>
  </si>
  <si>
    <t>LC2010D</t>
  </si>
  <si>
    <t>Legal Systems of Asia (D)</t>
  </si>
  <si>
    <t>LC2010E</t>
  </si>
  <si>
    <t>Legal Systems of Asia (E)</t>
  </si>
  <si>
    <t>LC2010F</t>
  </si>
  <si>
    <t>Legal Systems of Asia (F)</t>
  </si>
  <si>
    <t>LC2010G</t>
  </si>
  <si>
    <t>Legal Systems of Asia (G)</t>
  </si>
  <si>
    <t>LC2010H</t>
  </si>
  <si>
    <t>Legal Systems of Asia (H)</t>
  </si>
  <si>
    <t>LC3001A</t>
  </si>
  <si>
    <t>Evidence (A)</t>
  </si>
  <si>
    <t>LC5010A</t>
  </si>
  <si>
    <t>LC5050V</t>
  </si>
  <si>
    <t>Public International Law</t>
  </si>
  <si>
    <t>LC5070V</t>
  </si>
  <si>
    <t>Foundations Of Intellectual Property Law</t>
  </si>
  <si>
    <t>LC5204AV</t>
  </si>
  <si>
    <t>Carriage of Goods By Sea</t>
  </si>
  <si>
    <t>LC5230</t>
  </si>
  <si>
    <t>Elements of Company Law</t>
  </si>
  <si>
    <t>LC5262AV</t>
  </si>
  <si>
    <t>International Commercial Arbitration</t>
  </si>
  <si>
    <t>LC5285V</t>
  </si>
  <si>
    <t>International Dispute Settlement</t>
  </si>
  <si>
    <t>LC5336</t>
  </si>
  <si>
    <t>Topics in Int'l Arbitration &amp; Dispute Resolution</t>
  </si>
  <si>
    <t>LC5337</t>
  </si>
  <si>
    <t>Singapore Common Law of Contract</t>
  </si>
  <si>
    <t>LC5337S</t>
  </si>
  <si>
    <t>LC5405A</t>
  </si>
  <si>
    <t>LAW OF INTELLECTUAL PROPERTY (A)</t>
  </si>
  <si>
    <t>LC6378</t>
  </si>
  <si>
    <t>Doctoral Workshop</t>
  </si>
  <si>
    <t>LCC5466</t>
  </si>
  <si>
    <t>Fundamentals of Legal Reasoning</t>
  </si>
  <si>
    <t>LCC5467</t>
  </si>
  <si>
    <t>Criminal Law</t>
  </si>
  <si>
    <t>LCC5468</t>
  </si>
  <si>
    <t>Sentencing Law</t>
  </si>
  <si>
    <t>LCD5204AV</t>
  </si>
  <si>
    <t>LCJ5003</t>
  </si>
  <si>
    <t>LCJ5004</t>
  </si>
  <si>
    <t>LCJ5008</t>
  </si>
  <si>
    <t>Company Law</t>
  </si>
  <si>
    <t>LCJ5009</t>
  </si>
  <si>
    <t>LCJ5010</t>
  </si>
  <si>
    <t>Legal Systems of Asia</t>
  </si>
  <si>
    <t>LCJ5011</t>
  </si>
  <si>
    <t>Evidence</t>
  </si>
  <si>
    <t>LCJ5014</t>
  </si>
  <si>
    <t>LCJ5015</t>
  </si>
  <si>
    <t>LCJ5016</t>
  </si>
  <si>
    <t>LCJ5025</t>
  </si>
  <si>
    <t>LI5001</t>
  </si>
  <si>
    <t>The Logistics Inst-Asia Pac</t>
  </si>
  <si>
    <t>The Logistics Inst - Asia Pac</t>
  </si>
  <si>
    <t>LI5101</t>
  </si>
  <si>
    <t>Supply Chain Mgt Thinking &amp; Practice</t>
  </si>
  <si>
    <t>LI5201</t>
  </si>
  <si>
    <t>Special Topics in Logistics</t>
  </si>
  <si>
    <t>LI5204</t>
  </si>
  <si>
    <t>Supply Chain Simulation and Optimization</t>
  </si>
  <si>
    <t>LL4004V</t>
  </si>
  <si>
    <t>Aviation Law &amp; Policy</t>
  </si>
  <si>
    <t>LL4007</t>
  </si>
  <si>
    <t>Biotechnology Law</t>
  </si>
  <si>
    <t>LL4008AV</t>
  </si>
  <si>
    <t>LL4009V</t>
  </si>
  <si>
    <t>Modern Chinese Law &amp; Legal Chinese</t>
  </si>
  <si>
    <t>LL4019V</t>
  </si>
  <si>
    <t>Credit &amp; Security</t>
  </si>
  <si>
    <t>LL4021V</t>
  </si>
  <si>
    <t>Environmental Law</t>
  </si>
  <si>
    <t>LL4029AV</t>
  </si>
  <si>
    <t>LL4029V</t>
  </si>
  <si>
    <t>LL4031V</t>
  </si>
  <si>
    <t>International  Environmental Law &amp; Policy</t>
  </si>
  <si>
    <t>LL4032</t>
  </si>
  <si>
    <t>International Investment Law</t>
  </si>
  <si>
    <t>LL4033V</t>
  </si>
  <si>
    <t>International Legal Process</t>
  </si>
  <si>
    <t>LL4045V</t>
  </si>
  <si>
    <t>Negotiation</t>
  </si>
  <si>
    <t>LL4050V</t>
  </si>
  <si>
    <t>LL4056BV</t>
  </si>
  <si>
    <t>Tax Planning And Policy</t>
  </si>
  <si>
    <t>LL4060B</t>
  </si>
  <si>
    <t>World Trade Law</t>
  </si>
  <si>
    <t>LL4063V</t>
  </si>
  <si>
    <t>Business &amp; Finance For Lawyers</t>
  </si>
  <si>
    <t>LL4064V</t>
  </si>
  <si>
    <t>Competition Law and Policy</t>
  </si>
  <si>
    <t>LL4070V</t>
  </si>
  <si>
    <t>LL4094AV</t>
  </si>
  <si>
    <t>The Corporate Law Clinic</t>
  </si>
  <si>
    <t>LL4094BV</t>
  </si>
  <si>
    <t>NUS-State Courts Judicial Clerkship Programme</t>
  </si>
  <si>
    <t>LL4094CV</t>
  </si>
  <si>
    <t>The Access to Justice Low Bono Litigation Clinic</t>
  </si>
  <si>
    <t>LL4094DV</t>
  </si>
  <si>
    <t>The Pro Bono Criminal Law Litigation Clinic</t>
  </si>
  <si>
    <t>LL4094EV</t>
  </si>
  <si>
    <t>The Capital Offences Criminal Litigation Clinic</t>
  </si>
  <si>
    <t>LL4094FV</t>
  </si>
  <si>
    <t>The Evolving Legal Landscapes Clinic</t>
  </si>
  <si>
    <t>LL4094GV</t>
  </si>
  <si>
    <t>The NUS CPBCLE Start Up Clinic</t>
  </si>
  <si>
    <t>LL4094V</t>
  </si>
  <si>
    <t>The Pro Bono Family Law Litigation Clinic</t>
  </si>
  <si>
    <t>LL4099</t>
  </si>
  <si>
    <t>Maritime Law</t>
  </si>
  <si>
    <t>LL4100</t>
  </si>
  <si>
    <t>Arbitration and Dispute Resolution in China</t>
  </si>
  <si>
    <t>LL4102V</t>
  </si>
  <si>
    <t>Advanced Torts</t>
  </si>
  <si>
    <t>LL4104V</t>
  </si>
  <si>
    <t>Jurisprudence</t>
  </si>
  <si>
    <t>LL4177V</t>
  </si>
  <si>
    <t>Entertainment Law</t>
  </si>
  <si>
    <t>LL4203</t>
  </si>
  <si>
    <t>International Moots and Other Competitions</t>
  </si>
  <si>
    <t>LL4203A</t>
  </si>
  <si>
    <t>LL4203B</t>
  </si>
  <si>
    <t>LL4203C</t>
  </si>
  <si>
    <t>LL4214</t>
  </si>
  <si>
    <t>International and Comparative Oil and Gas Law</t>
  </si>
  <si>
    <t>LL4237V</t>
  </si>
  <si>
    <t>Law, Institutions, and Business in Greater China</t>
  </si>
  <si>
    <t>LL4243V</t>
  </si>
  <si>
    <t>The Effects of Space and Geography on Regulation</t>
  </si>
  <si>
    <t>LL4244V</t>
  </si>
  <si>
    <t>CRIMINAL PRACTICE</t>
  </si>
  <si>
    <t>LL4251V</t>
  </si>
  <si>
    <t>International Humanitarian Law</t>
  </si>
  <si>
    <t>LL4276</t>
  </si>
  <si>
    <t>Advanced Contract Law</t>
  </si>
  <si>
    <t>LL4285V</t>
  </si>
  <si>
    <t>LL4287V</t>
  </si>
  <si>
    <t>ASEAN Law and Policy</t>
  </si>
  <si>
    <t>LL4290V</t>
  </si>
  <si>
    <t>Legal Research: Method &amp; Design</t>
  </si>
  <si>
    <t>LL4303V</t>
  </si>
  <si>
    <t>Law and Literature</t>
  </si>
  <si>
    <t>LL4322</t>
  </si>
  <si>
    <t>Trade Finance Law</t>
  </si>
  <si>
    <t>LL4335V</t>
  </si>
  <si>
    <t>Multinational Enterprises and International Law</t>
  </si>
  <si>
    <t>LL4344</t>
  </si>
  <si>
    <t>Public and Private International Copyright Law</t>
  </si>
  <si>
    <t>LL4350V</t>
  </si>
  <si>
    <t>Privacy &amp; Data Protection Law</t>
  </si>
  <si>
    <t>LL4360Z</t>
  </si>
  <si>
    <t>Current Challenges to Investment Arbitration</t>
  </si>
  <si>
    <t>LL4364V</t>
  </si>
  <si>
    <t>Principles of Civil Law: Law of Obligations &amp; Property</t>
  </si>
  <si>
    <t>LL4367V</t>
  </si>
  <si>
    <t>Public International Law Externship</t>
  </si>
  <si>
    <t>LL4383Z</t>
  </si>
  <si>
    <t>International Arbitration &amp; the New York Convention</t>
  </si>
  <si>
    <t>LL4396</t>
  </si>
  <si>
    <t>University Research Opportunities Program</t>
  </si>
  <si>
    <t>LL4397</t>
  </si>
  <si>
    <t>LL4398</t>
  </si>
  <si>
    <t>LL4405A</t>
  </si>
  <si>
    <t>LL4407</t>
  </si>
  <si>
    <t>Law Of Insurance</t>
  </si>
  <si>
    <t>LL4436V</t>
  </si>
  <si>
    <t>Family Law and Practice</t>
  </si>
  <si>
    <t>LL4454V</t>
  </si>
  <si>
    <t>Commercial Conflict of Laws</t>
  </si>
  <si>
    <t>LL4460</t>
  </si>
  <si>
    <t>Law, FinTech and the Platform Economy</t>
  </si>
  <si>
    <t>LL4461V</t>
  </si>
  <si>
    <t>Compliance and Risk Management</t>
  </si>
  <si>
    <t>LL4463V</t>
  </si>
  <si>
    <t>National Arts Council Externship</t>
  </si>
  <si>
    <t>LL4475V</t>
  </si>
  <si>
    <t>Law and Practice of Investment Management</t>
  </si>
  <si>
    <t>LL5004V</t>
  </si>
  <si>
    <t>LL5007</t>
  </si>
  <si>
    <t>BIOTECHNOLOGY LAW</t>
  </si>
  <si>
    <t>LL5008AV</t>
  </si>
  <si>
    <t>LL5009V</t>
  </si>
  <si>
    <t>LL5019V</t>
  </si>
  <si>
    <t>LL5021V</t>
  </si>
  <si>
    <t>LL5029V</t>
  </si>
  <si>
    <t>LL5031V</t>
  </si>
  <si>
    <t>LL5032</t>
  </si>
  <si>
    <t>INTERNATIONAL INVESTMENT LAW</t>
  </si>
  <si>
    <t>LL5033V</t>
  </si>
  <si>
    <t>LL5045V</t>
  </si>
  <si>
    <t>LL5050V</t>
  </si>
  <si>
    <t>LL5056BV</t>
  </si>
  <si>
    <t>LL5060B</t>
  </si>
  <si>
    <t>LL5063V</t>
  </si>
  <si>
    <t>LL5064V</t>
  </si>
  <si>
    <t>LL5070V</t>
  </si>
  <si>
    <t>LL5099</t>
  </si>
  <si>
    <t>MARITIME LAW</t>
  </si>
  <si>
    <t>LL5100</t>
  </si>
  <si>
    <t>LL5102V</t>
  </si>
  <si>
    <t>LL5104V</t>
  </si>
  <si>
    <t>LL5177V</t>
  </si>
  <si>
    <t>LL5203</t>
  </si>
  <si>
    <t>LL5203A</t>
  </si>
  <si>
    <t>LL5203B</t>
  </si>
  <si>
    <t>LL5203C</t>
  </si>
  <si>
    <t>LL5214</t>
  </si>
  <si>
    <t>LL5237V</t>
  </si>
  <si>
    <t>LL5243V</t>
  </si>
  <si>
    <t>LL5244V</t>
  </si>
  <si>
    <t>LL5251V</t>
  </si>
  <si>
    <t>LL5276</t>
  </si>
  <si>
    <t>LL5285V</t>
  </si>
  <si>
    <t>LL5287V</t>
  </si>
  <si>
    <t>LL5290V</t>
  </si>
  <si>
    <t>LL5303V</t>
  </si>
  <si>
    <t>LL5322</t>
  </si>
  <si>
    <t>LL5335V</t>
  </si>
  <si>
    <t>LL5344</t>
  </si>
  <si>
    <t>LL5350V</t>
  </si>
  <si>
    <t>LL5360Z</t>
  </si>
  <si>
    <t>LL5364V</t>
  </si>
  <si>
    <t>LL5383Z</t>
  </si>
  <si>
    <t>LL5396</t>
  </si>
  <si>
    <t>UNIVERSITY RESEARCH OPPORTUNITIES PROGRAMME</t>
  </si>
  <si>
    <t>LL5396V</t>
  </si>
  <si>
    <t>International Arbitration &amp; Dispute Resolution Research</t>
  </si>
  <si>
    <t>LL5397</t>
  </si>
  <si>
    <t>LL5397V</t>
  </si>
  <si>
    <t>LL5398</t>
  </si>
  <si>
    <t>LL5405A</t>
  </si>
  <si>
    <t>LL5407</t>
  </si>
  <si>
    <t>LAW OF INSURANCE</t>
  </si>
  <si>
    <t>LL5436V</t>
  </si>
  <si>
    <t>LL5454V</t>
  </si>
  <si>
    <t>LL5459X</t>
  </si>
  <si>
    <t>Env. &amp; Sustainability - Law, Governance &amp; Practice</t>
  </si>
  <si>
    <t>LL5460</t>
  </si>
  <si>
    <t>LL5461V</t>
  </si>
  <si>
    <t>LL5463V</t>
  </si>
  <si>
    <t>LL5475V</t>
  </si>
  <si>
    <t>LL5484X</t>
  </si>
  <si>
    <t>Introduction to Singapore Business Law</t>
  </si>
  <si>
    <t>LL6004V</t>
  </si>
  <si>
    <t>LL6007</t>
  </si>
  <si>
    <t>LL6008AV</t>
  </si>
  <si>
    <t>LL6009V</t>
  </si>
  <si>
    <t>LL6019V</t>
  </si>
  <si>
    <t>LL6021V</t>
  </si>
  <si>
    <t>LL6029V</t>
  </si>
  <si>
    <t>LL6031V</t>
  </si>
  <si>
    <t>LL6032</t>
  </si>
  <si>
    <t>LL6033V</t>
  </si>
  <si>
    <t>LL6045V</t>
  </si>
  <si>
    <t>LL6050V</t>
  </si>
  <si>
    <t>LL6056BV</t>
  </si>
  <si>
    <t>LL6060B</t>
  </si>
  <si>
    <t>LL6063V</t>
  </si>
  <si>
    <t>LL6064V</t>
  </si>
  <si>
    <t>LL6070V</t>
  </si>
  <si>
    <t>LL6099</t>
  </si>
  <si>
    <t>LL6100</t>
  </si>
  <si>
    <t>LL6102V</t>
  </si>
  <si>
    <t>LL6104V</t>
  </si>
  <si>
    <t>LL6177V</t>
  </si>
  <si>
    <t>LL6203</t>
  </si>
  <si>
    <t>LL6203A</t>
  </si>
  <si>
    <t>LL6203B</t>
  </si>
  <si>
    <t>LL6203C</t>
  </si>
  <si>
    <t>LL6214</t>
  </si>
  <si>
    <t>LL6237V</t>
  </si>
  <si>
    <t>LL6243V</t>
  </si>
  <si>
    <t>LL6244V</t>
  </si>
  <si>
    <t>LL6251V</t>
  </si>
  <si>
    <t>LL6276</t>
  </si>
  <si>
    <t>LL6285V</t>
  </si>
  <si>
    <t>LL6287V</t>
  </si>
  <si>
    <t>LL6290V</t>
  </si>
  <si>
    <t>LL6303V</t>
  </si>
  <si>
    <t>LL6322</t>
  </si>
  <si>
    <t>LL6335V</t>
  </si>
  <si>
    <t>LL6344</t>
  </si>
  <si>
    <t>LL6350V</t>
  </si>
  <si>
    <t>LL6360Z</t>
  </si>
  <si>
    <t>LL6364V</t>
  </si>
  <si>
    <t>LL6383Z</t>
  </si>
  <si>
    <t>LL6396</t>
  </si>
  <si>
    <t>LL6397</t>
  </si>
  <si>
    <t>UNIVERSITY RESEARCH OPPORTUNITIES PROGRA</t>
  </si>
  <si>
    <t>LL6405A</t>
  </si>
  <si>
    <t>LL6407</t>
  </si>
  <si>
    <t>LL6436V</t>
  </si>
  <si>
    <t>LL6454V</t>
  </si>
  <si>
    <t>LL6460</t>
  </si>
  <si>
    <t>LL6461V</t>
  </si>
  <si>
    <t>LL6463V</t>
  </si>
  <si>
    <t>LL6475V</t>
  </si>
  <si>
    <t>LLD5099</t>
  </si>
  <si>
    <t>LLD5214</t>
  </si>
  <si>
    <t>LLD5322</t>
  </si>
  <si>
    <t>LLD5396</t>
  </si>
  <si>
    <t>LLD5397</t>
  </si>
  <si>
    <t>LLJ5004V</t>
  </si>
  <si>
    <t>LLJ5007</t>
  </si>
  <si>
    <t>LLJ5008AV</t>
  </si>
  <si>
    <t>LLJ5009V</t>
  </si>
  <si>
    <t>LLJ5019V</t>
  </si>
  <si>
    <t>LLJ5021V</t>
  </si>
  <si>
    <t>LLJ5029V</t>
  </si>
  <si>
    <t>LLJ5031V</t>
  </si>
  <si>
    <t>LLJ5032</t>
  </si>
  <si>
    <t>LLJ5033V</t>
  </si>
  <si>
    <t>LLJ5045V</t>
  </si>
  <si>
    <t>LLJ5050V</t>
  </si>
  <si>
    <t>LLJ5056BV</t>
  </si>
  <si>
    <t>LLJ5060B</t>
  </si>
  <si>
    <t>LLJ5063V</t>
  </si>
  <si>
    <t>LLJ5064V</t>
  </si>
  <si>
    <t>LLJ5070V</t>
  </si>
  <si>
    <t>LLJ5094AV</t>
  </si>
  <si>
    <t>LLJ5094BV</t>
  </si>
  <si>
    <t>LLJ5094CV</t>
  </si>
  <si>
    <t>LLJ5094DV</t>
  </si>
  <si>
    <t>LLJ5094EV</t>
  </si>
  <si>
    <t>LLJ5094FV</t>
  </si>
  <si>
    <t>LLJ5094GV</t>
  </si>
  <si>
    <t>LLJ5094V</t>
  </si>
  <si>
    <t>LLJ5099</t>
  </si>
  <si>
    <t>LLJ5100</t>
  </si>
  <si>
    <t>LLJ5102V</t>
  </si>
  <si>
    <t>LLJ5104V</t>
  </si>
  <si>
    <t>LLJ5177V</t>
  </si>
  <si>
    <t>LLJ5203</t>
  </si>
  <si>
    <t>LLJ5214</t>
  </si>
  <si>
    <t>LLJ5237V</t>
  </si>
  <si>
    <t>LLJ5243V</t>
  </si>
  <si>
    <t>LLJ5244V</t>
  </si>
  <si>
    <t>LLJ5251V</t>
  </si>
  <si>
    <t>LLJ5276</t>
  </si>
  <si>
    <t>LLJ5285V</t>
  </si>
  <si>
    <t>LLJ5287V</t>
  </si>
  <si>
    <t>LLJ5290V</t>
  </si>
  <si>
    <t>LLJ5303V</t>
  </si>
  <si>
    <t>LLJ5322</t>
  </si>
  <si>
    <t>LLJ5335V</t>
  </si>
  <si>
    <t>LLJ5344</t>
  </si>
  <si>
    <t>LLJ5350V</t>
  </si>
  <si>
    <t>LLJ5360Z</t>
  </si>
  <si>
    <t>LLJ5364V</t>
  </si>
  <si>
    <t>LLJ5367V</t>
  </si>
  <si>
    <t>LLJ5383Z</t>
  </si>
  <si>
    <t>LLJ5405A</t>
  </si>
  <si>
    <t>LLJ5407</t>
  </si>
  <si>
    <t>LLJ5436V</t>
  </si>
  <si>
    <t>LLJ5454V</t>
  </si>
  <si>
    <t>LLJ5460</t>
  </si>
  <si>
    <t>LLJ5461V</t>
  </si>
  <si>
    <t>LLJ5463V</t>
  </si>
  <si>
    <t>LLJ5475V</t>
  </si>
  <si>
    <t>LSE6101</t>
  </si>
  <si>
    <t>Fundamentals of Environmental Life Sciences Engineering</t>
  </si>
  <si>
    <t>LSM1111</t>
  </si>
  <si>
    <t>Biological Challenges and Opportunities for Humankind</t>
  </si>
  <si>
    <t>LSM1301</t>
  </si>
  <si>
    <t>General Biology</t>
  </si>
  <si>
    <t>LSM2105</t>
  </si>
  <si>
    <t>Molecular Genetics</t>
  </si>
  <si>
    <t>LSM2106</t>
  </si>
  <si>
    <t>Fundamental Biochemistry</t>
  </si>
  <si>
    <t>Biochemistry</t>
  </si>
  <si>
    <t>LSM2107</t>
  </si>
  <si>
    <t>Evolutionary Biology</t>
  </si>
  <si>
    <t>LSM2191</t>
  </si>
  <si>
    <t>Laboratory Techniques in Life Sciences</t>
  </si>
  <si>
    <t>LSM2212</t>
  </si>
  <si>
    <t>Human Anatomy</t>
  </si>
  <si>
    <t>Anatomy</t>
  </si>
  <si>
    <t>LSM2233</t>
  </si>
  <si>
    <t>Cell Biology</t>
  </si>
  <si>
    <t>LSM2241</t>
  </si>
  <si>
    <t>Introductory Bioinformatics</t>
  </si>
  <si>
    <t>LSM2251</t>
  </si>
  <si>
    <t>Ecology and Environment</t>
  </si>
  <si>
    <t>LSM2252</t>
  </si>
  <si>
    <t>Biodiversity</t>
  </si>
  <si>
    <t>LSM2288</t>
  </si>
  <si>
    <t>Basic UROPS in Life Sciences I</t>
  </si>
  <si>
    <t>LSM2288R</t>
  </si>
  <si>
    <t>Basic UROPS in Life Sciences I (REx)</t>
  </si>
  <si>
    <t>LSM2289</t>
  </si>
  <si>
    <t>Basic UROPS in Life Sciences II</t>
  </si>
  <si>
    <t>LSM2291</t>
  </si>
  <si>
    <t>Fundamental Techniques in Microbiology</t>
  </si>
  <si>
    <t>Microbiology and Immunology</t>
  </si>
  <si>
    <t>LSM2302</t>
  </si>
  <si>
    <t>Computational Thinking for Life Sciences</t>
  </si>
  <si>
    <t>LSM2312</t>
  </si>
  <si>
    <t>LSM3201</t>
  </si>
  <si>
    <t>Research and Communication in Life Sciences</t>
  </si>
  <si>
    <t>LSM3210</t>
  </si>
  <si>
    <t>Metabolism and Regulation</t>
  </si>
  <si>
    <t>LSM3211</t>
  </si>
  <si>
    <t>Fundamental Pharmacology</t>
  </si>
  <si>
    <t>Pharmacology</t>
  </si>
  <si>
    <t>LSM3212</t>
  </si>
  <si>
    <t>Human Physiology: Cardiopulmonary System</t>
  </si>
  <si>
    <t>LSM3215</t>
  </si>
  <si>
    <t>Neuronal Signaling and Memory Mechanisms</t>
  </si>
  <si>
    <t>LSM3217</t>
  </si>
  <si>
    <t>Human Ageing</t>
  </si>
  <si>
    <t>LSM3220</t>
  </si>
  <si>
    <t>Genes, Genomes and Biomedical Implications</t>
  </si>
  <si>
    <t>LSM3223</t>
  </si>
  <si>
    <t>Immunology</t>
  </si>
  <si>
    <t>LSM3227</t>
  </si>
  <si>
    <t>General Virology</t>
  </si>
  <si>
    <t>LSM3228</t>
  </si>
  <si>
    <t>Microbiomes and Biofilms</t>
  </si>
  <si>
    <t>LSM3231</t>
  </si>
  <si>
    <t>Protein Structure and Function</t>
  </si>
  <si>
    <t>LSM3232</t>
  </si>
  <si>
    <t>Microbiology</t>
  </si>
  <si>
    <t>LSM3233</t>
  </si>
  <si>
    <t>Developmental Biology</t>
  </si>
  <si>
    <t>LSM3234</t>
  </si>
  <si>
    <t>Biological Imaging of Growth and Form</t>
  </si>
  <si>
    <t>LSM3235</t>
  </si>
  <si>
    <t>Biomedical Applications of Human Epigenetics</t>
  </si>
  <si>
    <t>LSM3236</t>
  </si>
  <si>
    <t>Pattern Formation and Self-organisation in Biology</t>
  </si>
  <si>
    <t>LSM3245</t>
  </si>
  <si>
    <t>RNA Biology and Technology</t>
  </si>
  <si>
    <t>LSM3246</t>
  </si>
  <si>
    <t>Synthetic Biology</t>
  </si>
  <si>
    <t>LSM3254</t>
  </si>
  <si>
    <t>Ecology of Aquatic Environments</t>
  </si>
  <si>
    <t>LSM3258</t>
  </si>
  <si>
    <t>Comparative Botany</t>
  </si>
  <si>
    <t>LSM3265</t>
  </si>
  <si>
    <t>Entomology</t>
  </si>
  <si>
    <t>LSM3266</t>
  </si>
  <si>
    <t>Avian Biology and Evolution</t>
  </si>
  <si>
    <t>LSM3288</t>
  </si>
  <si>
    <t>Advanced UROPS in Life Sciences I</t>
  </si>
  <si>
    <t>LSM3289</t>
  </si>
  <si>
    <t>Advanced UROPS in Life Sciences II</t>
  </si>
  <si>
    <t>LSM3311</t>
  </si>
  <si>
    <t>Undergraduate Professional Internship Programme</t>
  </si>
  <si>
    <t>LSM3312</t>
  </si>
  <si>
    <t>LSM4199</t>
  </si>
  <si>
    <t>Honours Project in Life Sciences</t>
  </si>
  <si>
    <t>LSM4213</t>
  </si>
  <si>
    <t>Systems Neurobiology</t>
  </si>
  <si>
    <t>LSM4214</t>
  </si>
  <si>
    <t>Cancer Pharmacology</t>
  </si>
  <si>
    <t>LSM4216</t>
  </si>
  <si>
    <t>Molecular Nutrition and Metabolic Biology</t>
  </si>
  <si>
    <t>LSM4218</t>
  </si>
  <si>
    <t>Biotechnology and Biotherapeutics</t>
  </si>
  <si>
    <t>LSM4221</t>
  </si>
  <si>
    <t>Drug Discovery and Clinical Trials</t>
  </si>
  <si>
    <t>LSM4222</t>
  </si>
  <si>
    <t>Advanced Immunology</t>
  </si>
  <si>
    <t>LSM4223</t>
  </si>
  <si>
    <t>Advances in Antimicrobial Strategies</t>
  </si>
  <si>
    <t>LSM4226</t>
  </si>
  <si>
    <t>Infection and Immunity</t>
  </si>
  <si>
    <t>LSM4227</t>
  </si>
  <si>
    <t>Stem Cell Biology</t>
  </si>
  <si>
    <t>LSM4228</t>
  </si>
  <si>
    <t>Experimental Models for Human Disease and Therapy</t>
  </si>
  <si>
    <t>LSM4232</t>
  </si>
  <si>
    <t>Advanced Cell Biology</t>
  </si>
  <si>
    <t>LSM4242</t>
  </si>
  <si>
    <t>Protein Engineering</t>
  </si>
  <si>
    <t>LSM4243</t>
  </si>
  <si>
    <t>Tumour Biology</t>
  </si>
  <si>
    <t>LSM4251</t>
  </si>
  <si>
    <t>Plant Growth and Development</t>
  </si>
  <si>
    <t>LSM4255</t>
  </si>
  <si>
    <t>Methods in Mathematical Biology</t>
  </si>
  <si>
    <t>LSM4256</t>
  </si>
  <si>
    <t>Evolution of Development</t>
  </si>
  <si>
    <t>LSM4257</t>
  </si>
  <si>
    <t>Aquatic Vertebrate Diversity</t>
  </si>
  <si>
    <t>LSM4259</t>
  </si>
  <si>
    <t>Evolutionary Genetics of Reproduction</t>
  </si>
  <si>
    <t>LSM4260</t>
  </si>
  <si>
    <t>Plankton Ecology</t>
  </si>
  <si>
    <t>LSM4262</t>
  </si>
  <si>
    <t>Tropical Conservation Biology</t>
  </si>
  <si>
    <t>LSM4267</t>
  </si>
  <si>
    <t>Light &amp; Vision in Animal Communication</t>
  </si>
  <si>
    <t>LSM4268</t>
  </si>
  <si>
    <t>Environmental Bioacoustics</t>
  </si>
  <si>
    <t>LSM4288C</t>
  </si>
  <si>
    <t>Research Project in Life Sciences</t>
  </si>
  <si>
    <t>LSM4288E</t>
  </si>
  <si>
    <t>LSM4288M</t>
  </si>
  <si>
    <t>LSM4288X</t>
  </si>
  <si>
    <t>LSM4299</t>
  </si>
  <si>
    <t>Applied Project in Life Sciences</t>
  </si>
  <si>
    <t>LX5103</t>
  </si>
  <si>
    <t>MA1100</t>
  </si>
  <si>
    <t>Basic Discrete Mathematics</t>
  </si>
  <si>
    <t>MA1100T</t>
  </si>
  <si>
    <t>Basic Discrete Mathematics (T)</t>
  </si>
  <si>
    <t>MA1301</t>
  </si>
  <si>
    <t>Introductory Mathematics</t>
  </si>
  <si>
    <t>MA1505</t>
  </si>
  <si>
    <t>Mathematics I</t>
  </si>
  <si>
    <t>MA1511</t>
  </si>
  <si>
    <t>Engineering Calculus</t>
  </si>
  <si>
    <t>MA1512</t>
  </si>
  <si>
    <t>Differential Equations for Engineering</t>
  </si>
  <si>
    <t>MA1513</t>
  </si>
  <si>
    <t>Linear Algebra with Differential Equations</t>
  </si>
  <si>
    <t>MA1521</t>
  </si>
  <si>
    <t>Calculus for Computing</t>
  </si>
  <si>
    <t>MA1522</t>
  </si>
  <si>
    <t>Linear Algebra for Computing</t>
  </si>
  <si>
    <t>MA2001</t>
  </si>
  <si>
    <t>Linear Algebra I</t>
  </si>
  <si>
    <t>MA2002</t>
  </si>
  <si>
    <t>Calculus</t>
  </si>
  <si>
    <t>MA2101</t>
  </si>
  <si>
    <t>Linear Algebra II</t>
  </si>
  <si>
    <t>MA2101S</t>
  </si>
  <si>
    <t>Linear Algebra II (S)</t>
  </si>
  <si>
    <t>MA2104</t>
  </si>
  <si>
    <t>Multivariable Calculus</t>
  </si>
  <si>
    <t>MA2108</t>
  </si>
  <si>
    <t>Mathematical Analysis I</t>
  </si>
  <si>
    <t>MA2116</t>
  </si>
  <si>
    <t>Probability</t>
  </si>
  <si>
    <t>MA2213</t>
  </si>
  <si>
    <t>Numerical Analysis I</t>
  </si>
  <si>
    <t>MA2214</t>
  </si>
  <si>
    <t>Combinatorics and Graphs I</t>
  </si>
  <si>
    <t>MA2288</t>
  </si>
  <si>
    <t>Basic UROPS in Mathematics I</t>
  </si>
  <si>
    <t>MA2289</t>
  </si>
  <si>
    <t>Basic UROPS in Mathematics II</t>
  </si>
  <si>
    <t>MA2301</t>
  </si>
  <si>
    <t>Basic Applied Mathematics</t>
  </si>
  <si>
    <t>MA2311</t>
  </si>
  <si>
    <t>Techniques in Advanced Calculus</t>
  </si>
  <si>
    <t>MA2312U</t>
  </si>
  <si>
    <t>MA3201</t>
  </si>
  <si>
    <t>Algebra II</t>
  </si>
  <si>
    <t>MA3205</t>
  </si>
  <si>
    <t>Set Theory</t>
  </si>
  <si>
    <t>MA3210</t>
  </si>
  <si>
    <t>Mathematical Analysis II</t>
  </si>
  <si>
    <t>MA3220</t>
  </si>
  <si>
    <t>Ordinary Differential Equations</t>
  </si>
  <si>
    <t>MA3236</t>
  </si>
  <si>
    <t>Non-Linear Programming</t>
  </si>
  <si>
    <t>MA3238</t>
  </si>
  <si>
    <t>MA3264</t>
  </si>
  <si>
    <t>Mathematical Modelling</t>
  </si>
  <si>
    <t>MA3288</t>
  </si>
  <si>
    <t>Advanced UROPS in Mathematics I</t>
  </si>
  <si>
    <t>MA3289</t>
  </si>
  <si>
    <t>Advanced UROPS in Mathematics II</t>
  </si>
  <si>
    <t>MA3310</t>
  </si>
  <si>
    <t>FOS Undergraduate Professional Internship Programme 2ST</t>
  </si>
  <si>
    <t>MA3311</t>
  </si>
  <si>
    <t>MA3312</t>
  </si>
  <si>
    <t>MA3313</t>
  </si>
  <si>
    <t>FOS Undergraduate Professional Internship Programme 3S2</t>
  </si>
  <si>
    <t>MA4198</t>
  </si>
  <si>
    <t>Mathematics Capstone Project</t>
  </si>
  <si>
    <t>MA4199</t>
  </si>
  <si>
    <t>Honours Project in Mathematics</t>
  </si>
  <si>
    <t>MA4203</t>
  </si>
  <si>
    <t>Galois Theory</t>
  </si>
  <si>
    <t>MA4230</t>
  </si>
  <si>
    <t>Matrix Computation</t>
  </si>
  <si>
    <t>MA4235</t>
  </si>
  <si>
    <t>Topics in Graph Theory</t>
  </si>
  <si>
    <t>MA4254</t>
  </si>
  <si>
    <t>Discrete Optimization</t>
  </si>
  <si>
    <t>MA4262</t>
  </si>
  <si>
    <t>Measure and Integration</t>
  </si>
  <si>
    <t>MA4268</t>
  </si>
  <si>
    <t>Mathematics for Visual Data Processing</t>
  </si>
  <si>
    <t>MA4271</t>
  </si>
  <si>
    <t>Differential Geometry of Curves and Surfaces</t>
  </si>
  <si>
    <t>MA5205</t>
  </si>
  <si>
    <t>Graduate Analysis I</t>
  </si>
  <si>
    <t>MA5208</t>
  </si>
  <si>
    <t>Algebraic Geometry</t>
  </si>
  <si>
    <t>MA5218</t>
  </si>
  <si>
    <t>Graduate Algebra IIB</t>
  </si>
  <si>
    <t>MA5220</t>
  </si>
  <si>
    <t>Logic and Foundation of Mathematics II</t>
  </si>
  <si>
    <t>MA5233</t>
  </si>
  <si>
    <t>Computational Mathematics</t>
  </si>
  <si>
    <t>MA5243</t>
  </si>
  <si>
    <t>Advanced Mathematical Programming</t>
  </si>
  <si>
    <t>MA5249</t>
  </si>
  <si>
    <t>Stochastic Processes and Algorithms</t>
  </si>
  <si>
    <t>MA5253</t>
  </si>
  <si>
    <t>Riemann Surfaces</t>
  </si>
  <si>
    <t>MA5259</t>
  </si>
  <si>
    <t>PROBABILITY THEORY I</t>
  </si>
  <si>
    <t>MA5270</t>
  </si>
  <si>
    <t>Game Theory and applications</t>
  </si>
  <si>
    <t>MA5271</t>
  </si>
  <si>
    <t>Introduction to Computational Mathematics</t>
  </si>
  <si>
    <t>MA5401</t>
  </si>
  <si>
    <t>Graduate Internship in Mathematics I</t>
  </si>
  <si>
    <t>MA5402</t>
  </si>
  <si>
    <t>Graduate Internship in Mathematics II</t>
  </si>
  <si>
    <t>MB5101</t>
  </si>
  <si>
    <t>The Cell as a Machine</t>
  </si>
  <si>
    <t>Mechanobiology Institute (MBI)</t>
  </si>
  <si>
    <t>MB5103</t>
  </si>
  <si>
    <t>Research Seminars in Mechanobiology</t>
  </si>
  <si>
    <t>MB5104</t>
  </si>
  <si>
    <t>Integrative Approach To Understand Cell Functions</t>
  </si>
  <si>
    <t>MB5105</t>
  </si>
  <si>
    <t>Microfabrication for Biologists</t>
  </si>
  <si>
    <t>MCI5001</t>
  </si>
  <si>
    <t>Design and Planning of Clinical Studies</t>
  </si>
  <si>
    <t>MCI5002</t>
  </si>
  <si>
    <t>CLINICAL BIOSTATISTICS I</t>
  </si>
  <si>
    <t>MCI5003</t>
  </si>
  <si>
    <t>BASIC CLINICAL PHARMACOLOGY FOR CLINICAL RESEARCH</t>
  </si>
  <si>
    <t>MCI5004</t>
  </si>
  <si>
    <t>MOLECULAR BIOMARKERS IN CLINICAL RESEARCH</t>
  </si>
  <si>
    <t>MCI5005</t>
  </si>
  <si>
    <t>ETHICS AND REGULATION OF CLINICAL RESEARCH</t>
  </si>
  <si>
    <t>MCI5006</t>
  </si>
  <si>
    <t>Design and Planning of Epidemiological Studies</t>
  </si>
  <si>
    <t>MCI5008</t>
  </si>
  <si>
    <t>MDG5108</t>
  </si>
  <si>
    <t>BIOSTATISTICS FOR BASIC RESEARCH</t>
  </si>
  <si>
    <t>MDG5204</t>
  </si>
  <si>
    <t>Advanced Topics in Fundamental and Applied Pharmacology</t>
  </si>
  <si>
    <t>MDG5214</t>
  </si>
  <si>
    <t>RESEARCH SKILLS</t>
  </si>
  <si>
    <t>MDG5215</t>
  </si>
  <si>
    <t>Healthcare Law &amp; Ethics</t>
  </si>
  <si>
    <t>MDG5216</t>
  </si>
  <si>
    <t>Applied Ethics in Public Health and Healthcare Policy</t>
  </si>
  <si>
    <t>MDG5218</t>
  </si>
  <si>
    <t>Biochemical and genetic approaches to understanding cell biology</t>
  </si>
  <si>
    <t>MDG5221</t>
  </si>
  <si>
    <t>Viral vectors for manipulating gene expression</t>
  </si>
  <si>
    <t>MDG5223</t>
  </si>
  <si>
    <t>Stem Cells and Regenerative Medicine</t>
  </si>
  <si>
    <t>MDG5229</t>
  </si>
  <si>
    <t>Advanced Topics in Signal Transduction</t>
  </si>
  <si>
    <t>MDG5231</t>
  </si>
  <si>
    <t>Topics in Biomedical and Behavioural Research Ethics</t>
  </si>
  <si>
    <t>MDG5234</t>
  </si>
  <si>
    <t>Independent Study Module (CBmE)</t>
  </si>
  <si>
    <t>MDG5239</t>
  </si>
  <si>
    <t>Clinical Pharmacology and Pharmacotherapeutics II</t>
  </si>
  <si>
    <t>MDG5241</t>
  </si>
  <si>
    <t>Advanced Statistical Methods for Bioinformatics</t>
  </si>
  <si>
    <t>MDG5243</t>
  </si>
  <si>
    <t>Biology of Disease</t>
  </si>
  <si>
    <t>MDG5245</t>
  </si>
  <si>
    <t>Neuronal Signaling and  mechanisms of effective Learning</t>
  </si>
  <si>
    <t>MDG5246</t>
  </si>
  <si>
    <t>Infectious Diseases: Principles &amp; Research Methods</t>
  </si>
  <si>
    <t>MDG5247</t>
  </si>
  <si>
    <t>Bio-Imaging: Advanced Tools and Applications</t>
  </si>
  <si>
    <t>MDG5250</t>
  </si>
  <si>
    <t>Foundations and Methods in Bioethics: Part I</t>
  </si>
  <si>
    <t>MDG5600</t>
  </si>
  <si>
    <t>Industry Experiential Internship</t>
  </si>
  <si>
    <t>ME1102</t>
  </si>
  <si>
    <t>Mechanical Engineering</t>
  </si>
  <si>
    <t>ME2102</t>
  </si>
  <si>
    <t>Engineering Innovation and Modelling</t>
  </si>
  <si>
    <t>ME2112</t>
  </si>
  <si>
    <t>Strength of Materials</t>
  </si>
  <si>
    <t>ME2115</t>
  </si>
  <si>
    <t>Mechanics Of Machines</t>
  </si>
  <si>
    <t>ME2121</t>
  </si>
  <si>
    <t>Engineering Thermodynamics and Heat Transfer</t>
  </si>
  <si>
    <t>ME2134</t>
  </si>
  <si>
    <t>Fluid Mechanics I</t>
  </si>
  <si>
    <t>ME2142</t>
  </si>
  <si>
    <t>ME2162</t>
  </si>
  <si>
    <t>MANUFACTURING PROCESSES</t>
  </si>
  <si>
    <t>ME3000</t>
  </si>
  <si>
    <t>Independent Study 1</t>
  </si>
  <si>
    <t>ME3001</t>
  </si>
  <si>
    <t>Independent Study 2</t>
  </si>
  <si>
    <t>ME3122</t>
  </si>
  <si>
    <t>Heat Transfer</t>
  </si>
  <si>
    <t>ME3163</t>
  </si>
  <si>
    <t>ME3211</t>
  </si>
  <si>
    <t>Mechanics Of Solids</t>
  </si>
  <si>
    <t>ME3242</t>
  </si>
  <si>
    <t>Automation</t>
  </si>
  <si>
    <t>ME3243</t>
  </si>
  <si>
    <t>ME3252</t>
  </si>
  <si>
    <t>Materials for Mechanical Engineering</t>
  </si>
  <si>
    <t>ME3261</t>
  </si>
  <si>
    <t>Computer-Aided Design And Manufacturing</t>
  </si>
  <si>
    <t>ME3263</t>
  </si>
  <si>
    <t>Design For Manufacturing And Assembly</t>
  </si>
  <si>
    <t>ME4101</t>
  </si>
  <si>
    <t>Bachelor Of Engineering Dissertation</t>
  </si>
  <si>
    <t>ME4101A</t>
  </si>
  <si>
    <t>ME4101B</t>
  </si>
  <si>
    <t>Mechanical Systems Design</t>
  </si>
  <si>
    <t>ME4102</t>
  </si>
  <si>
    <t>Standards in Mechanical Engineering</t>
  </si>
  <si>
    <t>ME4103</t>
  </si>
  <si>
    <t>Mechanical Engineering and Society</t>
  </si>
  <si>
    <t>ME4105</t>
  </si>
  <si>
    <t>Specialization Study Module</t>
  </si>
  <si>
    <t>ME4223</t>
  </si>
  <si>
    <t>Thermal Environmental Engineering</t>
  </si>
  <si>
    <t>ME4226</t>
  </si>
  <si>
    <t>Energy and Thermal Systems</t>
  </si>
  <si>
    <t>ME4233</t>
  </si>
  <si>
    <t>Computational Methods In Fluid Mechanics</t>
  </si>
  <si>
    <t>ME4241</t>
  </si>
  <si>
    <t>Aircraft Performance, Stability and Control</t>
  </si>
  <si>
    <t>ME4242</t>
  </si>
  <si>
    <t>Soft Robotics</t>
  </si>
  <si>
    <t>ME4245</t>
  </si>
  <si>
    <t>Robot Mechanics and Control</t>
  </si>
  <si>
    <t>ME4248</t>
  </si>
  <si>
    <t>Manufacturing Simulation and Data Communication</t>
  </si>
  <si>
    <t>ME4252</t>
  </si>
  <si>
    <t>Nanomaterials for Energy Engineering</t>
  </si>
  <si>
    <t>ME4291</t>
  </si>
  <si>
    <t>Finite Element Analysis</t>
  </si>
  <si>
    <t>ME5001</t>
  </si>
  <si>
    <t>Mechanical Engineering Project</t>
  </si>
  <si>
    <t>ME5001A</t>
  </si>
  <si>
    <t>ME5106</t>
  </si>
  <si>
    <t>Engineering Acoustics</t>
  </si>
  <si>
    <t>ME5204</t>
  </si>
  <si>
    <t>AIR CONDITIONING AND BUILDING AUTOMATION</t>
  </si>
  <si>
    <t>ME5209</t>
  </si>
  <si>
    <t>Energy Technologies and Systems</t>
  </si>
  <si>
    <t>ME5300A</t>
  </si>
  <si>
    <t>Special Project in Computation and Modelling I</t>
  </si>
  <si>
    <t>ME5304</t>
  </si>
  <si>
    <t>Experimental Fluid Mechanics</t>
  </si>
  <si>
    <t>ME5306</t>
  </si>
  <si>
    <t>Compressible and High-Speed Flow</t>
  </si>
  <si>
    <t>ME5400A</t>
  </si>
  <si>
    <t>Robotics Project 1</t>
  </si>
  <si>
    <t>ME5401</t>
  </si>
  <si>
    <t>ME5405</t>
  </si>
  <si>
    <t>Machine Vision</t>
  </si>
  <si>
    <t>ME5409</t>
  </si>
  <si>
    <t>Robot Dynamics and Control</t>
  </si>
  <si>
    <t>ME5410</t>
  </si>
  <si>
    <t>Materials, Sensors, Actuators &amp; Fabrication in Robotics</t>
  </si>
  <si>
    <t>ME5411</t>
  </si>
  <si>
    <t>Robot vision and AI</t>
  </si>
  <si>
    <t>ME5412</t>
  </si>
  <si>
    <t>Robotics for Healthcare</t>
  </si>
  <si>
    <t>ME5413</t>
  </si>
  <si>
    <t>Autonomous Mobile Robotics</t>
  </si>
  <si>
    <t>ME5415</t>
  </si>
  <si>
    <t>Advanced Soft Robotics</t>
  </si>
  <si>
    <t>ME5417</t>
  </si>
  <si>
    <t>Autonomous Spacecraft Dynamics and Control</t>
  </si>
  <si>
    <t>ME5418</t>
  </si>
  <si>
    <t>Machine Learning in Robotics</t>
  </si>
  <si>
    <t>ME5419</t>
  </si>
  <si>
    <t>Probabilistic Robotics for Manipulation</t>
  </si>
  <si>
    <t>ME5420</t>
  </si>
  <si>
    <t>Advanced Robot Mechanics and Control</t>
  </si>
  <si>
    <t>ME5421</t>
  </si>
  <si>
    <t>Robot Kinematics</t>
  </si>
  <si>
    <t>ME5422</t>
  </si>
  <si>
    <t>Computer Control and Applications</t>
  </si>
  <si>
    <t>ME5513</t>
  </si>
  <si>
    <t>Deformation, Fracture and Fatigue of Materials</t>
  </si>
  <si>
    <t>ME5517</t>
  </si>
  <si>
    <t>Nature-inspired Materials and Design</t>
  </si>
  <si>
    <t>ME5600A</t>
  </si>
  <si>
    <t>Project in Advanced Manufacturing I</t>
  </si>
  <si>
    <t>ME5600B</t>
  </si>
  <si>
    <t>Project in Advanced Manufacturing II</t>
  </si>
  <si>
    <t>ME5608</t>
  </si>
  <si>
    <t>Additive and Non-Conventional Manufacturing Processes</t>
  </si>
  <si>
    <t>ME5616</t>
  </si>
  <si>
    <t>Material Processing of Cellular Solids</t>
  </si>
  <si>
    <t>ME5666</t>
  </si>
  <si>
    <t>ME5701</t>
  </si>
  <si>
    <t>Mathematics for Engineering Research</t>
  </si>
  <si>
    <t>ME5999</t>
  </si>
  <si>
    <t>ME6108</t>
  </si>
  <si>
    <t>Advances in Vibroacoustics</t>
  </si>
  <si>
    <t>ME6303</t>
  </si>
  <si>
    <t>ADVANCED FLUID DYNAMICS</t>
  </si>
  <si>
    <t>ME6401</t>
  </si>
  <si>
    <t>TOPICS IN MECHATRONICS 1</t>
  </si>
  <si>
    <t>ME6504</t>
  </si>
  <si>
    <t>Mechanical Failure Analysis: Learning from Examples</t>
  </si>
  <si>
    <t>ME6505</t>
  </si>
  <si>
    <t>Engineering Materials in Medicine</t>
  </si>
  <si>
    <t>ME6509</t>
  </si>
  <si>
    <t>Materials and Sustainability</t>
  </si>
  <si>
    <t>ME6602</t>
  </si>
  <si>
    <t>Topics in Manufacturing</t>
  </si>
  <si>
    <t>ME6999</t>
  </si>
  <si>
    <t>MEM5102</t>
  </si>
  <si>
    <t>Applied Research Methodology</t>
  </si>
  <si>
    <t>MIH1101</t>
  </si>
  <si>
    <t>What Impacts Health?</t>
  </si>
  <si>
    <t>MKT1705B</t>
  </si>
  <si>
    <t>Principles of Marketing</t>
  </si>
  <si>
    <t>MKT1705C</t>
  </si>
  <si>
    <t>MKT1705D</t>
  </si>
  <si>
    <t>MKT1705E</t>
  </si>
  <si>
    <t>MKT1705X</t>
  </si>
  <si>
    <t>MKT2711A</t>
  </si>
  <si>
    <t>MKT2711B</t>
  </si>
  <si>
    <t>MKT3429</t>
  </si>
  <si>
    <t>Independent Study in Marketing</t>
  </si>
  <si>
    <t>MKT3439</t>
  </si>
  <si>
    <t>MKT3701A</t>
  </si>
  <si>
    <t>Marketing Strategy: Analysis and Practice</t>
  </si>
  <si>
    <t>MKT3701B</t>
  </si>
  <si>
    <t>MKT3702A</t>
  </si>
  <si>
    <t>Consumer Behaviour</t>
  </si>
  <si>
    <t>MKT3702B</t>
  </si>
  <si>
    <t>MKT3711</t>
  </si>
  <si>
    <t>Services Marketing</t>
  </si>
  <si>
    <t>MKT3714A</t>
  </si>
  <si>
    <t>MKT3714B</t>
  </si>
  <si>
    <t>MKT3715</t>
  </si>
  <si>
    <t>Business-to-Business Marketing</t>
  </si>
  <si>
    <t>MKT3716</t>
  </si>
  <si>
    <t>Customer Relationship Management</t>
  </si>
  <si>
    <t>MKT3717</t>
  </si>
  <si>
    <t>Product &amp; Brand Management</t>
  </si>
  <si>
    <t>MKT3718</t>
  </si>
  <si>
    <t>Advertising &amp; Promotion Management</t>
  </si>
  <si>
    <t>MKT3722</t>
  </si>
  <si>
    <t>MKT3724</t>
  </si>
  <si>
    <t>Sustainability Marketing</t>
  </si>
  <si>
    <t>MKT3751</t>
  </si>
  <si>
    <t>MKT3752</t>
  </si>
  <si>
    <t>Indep Study in Mkting (2 MC)</t>
  </si>
  <si>
    <t>MKT4419</t>
  </si>
  <si>
    <t>Advanced Independent Study in Marketing</t>
  </si>
  <si>
    <t>MKT4429</t>
  </si>
  <si>
    <t>MKT4719</t>
  </si>
  <si>
    <t>MKT4720</t>
  </si>
  <si>
    <t>Product Experience Management</t>
  </si>
  <si>
    <t>MKT4721</t>
  </si>
  <si>
    <t>Customer Analytics &amp; Visualization</t>
  </si>
  <si>
    <t>MKT4723</t>
  </si>
  <si>
    <t>Customer Experience Management</t>
  </si>
  <si>
    <t>MKT4751</t>
  </si>
  <si>
    <t>MKT4752</t>
  </si>
  <si>
    <t>Advanced Independent Study in Marketing (2 MC)</t>
  </si>
  <si>
    <t>MKT4761F</t>
  </si>
  <si>
    <t>SIM: Disruption and Marketing</t>
  </si>
  <si>
    <t>MKT4761H</t>
  </si>
  <si>
    <t>SIM Marketing Strategy &amp; Execution</t>
  </si>
  <si>
    <t>MKT4811</t>
  </si>
  <si>
    <t>Pricing Strategy</t>
  </si>
  <si>
    <t>MLE1001B</t>
  </si>
  <si>
    <t>Materials Science &amp; Engineering Principles &amp; Practice 1</t>
  </si>
  <si>
    <t>Materials Science &amp; Eng</t>
  </si>
  <si>
    <t>MLE1010</t>
  </si>
  <si>
    <t>Materials Engineering Principles &amp; Practices</t>
  </si>
  <si>
    <t>MLE2101</t>
  </si>
  <si>
    <t>Introduction to Structure of Materials</t>
  </si>
  <si>
    <t>MLE2102</t>
  </si>
  <si>
    <t>Principles of Renewable Energy</t>
  </si>
  <si>
    <t>MLE2103</t>
  </si>
  <si>
    <t>Phase Transformation and Kinetics</t>
  </si>
  <si>
    <t>MLE2103A</t>
  </si>
  <si>
    <t>Materials Kinetics &amp; Processing</t>
  </si>
  <si>
    <t>MLE2301</t>
  </si>
  <si>
    <t>Introduction to Materials Science &amp; Engineering</t>
  </si>
  <si>
    <t>MLE3101</t>
  </si>
  <si>
    <t>Materials Characterization Laboratory</t>
  </si>
  <si>
    <t>MLE3101A</t>
  </si>
  <si>
    <t>Materials Characterization</t>
  </si>
  <si>
    <t>MLE3102</t>
  </si>
  <si>
    <t>Degradation and Failure of Materials</t>
  </si>
  <si>
    <t>MLE3103</t>
  </si>
  <si>
    <t>Materials Design: Aerospace to Biomedical Applications</t>
  </si>
  <si>
    <t>MLE3104</t>
  </si>
  <si>
    <t>Polymeric and Composite Materials</t>
  </si>
  <si>
    <t>MLE3111</t>
  </si>
  <si>
    <t>Materials Properties &amp; Processing Laboratory</t>
  </si>
  <si>
    <t>MLE3202</t>
  </si>
  <si>
    <t>Materials for Biointerfaces</t>
  </si>
  <si>
    <t>MLE3203</t>
  </si>
  <si>
    <t>Engineering Materials</t>
  </si>
  <si>
    <t>MLE4101</t>
  </si>
  <si>
    <t>MLE4101A</t>
  </si>
  <si>
    <t>BEng Dissertation</t>
  </si>
  <si>
    <t>MLE4101B</t>
  </si>
  <si>
    <t>MLE4102</t>
  </si>
  <si>
    <t>MLE4102A</t>
  </si>
  <si>
    <t>MLE4201</t>
  </si>
  <si>
    <t>Advanced Materials Characterisation</t>
  </si>
  <si>
    <t>MLE4210</t>
  </si>
  <si>
    <t>Materials for energy storage and conversion</t>
  </si>
  <si>
    <t>MLE4212</t>
  </si>
  <si>
    <t>Advanced Structural Materials</t>
  </si>
  <si>
    <t>MLE4213</t>
  </si>
  <si>
    <t>Innovation &amp; Product Development for Material Engineers</t>
  </si>
  <si>
    <t>MLE4219</t>
  </si>
  <si>
    <t>Materials for Optics: from Quantum Light to Nanodevices</t>
  </si>
  <si>
    <t>MLE4220</t>
  </si>
  <si>
    <t>Two-Dimensional Materials</t>
  </si>
  <si>
    <t>MLE4221</t>
  </si>
  <si>
    <t>Emerging materials for renewable fuels and clean water</t>
  </si>
  <si>
    <t>MLE4228</t>
  </si>
  <si>
    <t>Materials For Robotic Sensing And Actuation</t>
  </si>
  <si>
    <t>MLE5001</t>
  </si>
  <si>
    <t>Basics of Structures &amp; Properties of Materials</t>
  </si>
  <si>
    <t>MLE5003</t>
  </si>
  <si>
    <t>Materials Science &amp;Engineering Project</t>
  </si>
  <si>
    <t>MLE5004</t>
  </si>
  <si>
    <t>Innovation &amp; Translation Research Project in MSE</t>
  </si>
  <si>
    <t>MLE5101</t>
  </si>
  <si>
    <t>Thermodynamics for Sustainability</t>
  </si>
  <si>
    <t>MLE5104</t>
  </si>
  <si>
    <t>PHYSICAL PROPERTIES OF MATERIALS</t>
  </si>
  <si>
    <t>MLE5212</t>
  </si>
  <si>
    <t>Energy Conversion &amp; Storage</t>
  </si>
  <si>
    <t>MLE5216</t>
  </si>
  <si>
    <t>Introduction to Microscopy for Materials Research</t>
  </si>
  <si>
    <t>MLE5220</t>
  </si>
  <si>
    <t>Computation of Macroscopic Materials Behaviours</t>
  </si>
  <si>
    <t>MLE5221</t>
  </si>
  <si>
    <t>Designing materials for renewable fuels and clean water</t>
  </si>
  <si>
    <t>MLE5228</t>
  </si>
  <si>
    <t>Superconductivity and Superconducting Devices</t>
  </si>
  <si>
    <t>MLE5666</t>
  </si>
  <si>
    <t>Industrial Attachment Module</t>
  </si>
  <si>
    <t>MLE5999</t>
  </si>
  <si>
    <t>MLE6101</t>
  </si>
  <si>
    <t>THERMODYNAMICS AND KINETICS OF MATERIALS</t>
  </si>
  <si>
    <t>MLE6103</t>
  </si>
  <si>
    <t>STRUCTURES OF MATERIALS</t>
  </si>
  <si>
    <t>MLE6999</t>
  </si>
  <si>
    <t>MNO1706A</t>
  </si>
  <si>
    <t>Organisational Behaviour</t>
  </si>
  <si>
    <t>MNO1706B</t>
  </si>
  <si>
    <t>MNO1706C</t>
  </si>
  <si>
    <t>MNO1706D</t>
  </si>
  <si>
    <t>MNO1706E</t>
  </si>
  <si>
    <t>MNO1706F</t>
  </si>
  <si>
    <t>MNO1706X</t>
  </si>
  <si>
    <t>MNO2705A</t>
  </si>
  <si>
    <t>Leadership and Decision Making under Uncertainty</t>
  </si>
  <si>
    <t>MNO2705B</t>
  </si>
  <si>
    <t>MNO2705C</t>
  </si>
  <si>
    <t>MNO2705D</t>
  </si>
  <si>
    <t>MNO2705E</t>
  </si>
  <si>
    <t>MNO2706</t>
  </si>
  <si>
    <t>Business Communication for Leaders (ACC)</t>
  </si>
  <si>
    <t>MNO3329</t>
  </si>
  <si>
    <t>Independent Study in Leadership &amp; Human Capital Mgmt</t>
  </si>
  <si>
    <t>MNO3339</t>
  </si>
  <si>
    <t>MNO3701</t>
  </si>
  <si>
    <t>Human Capital Management</t>
  </si>
  <si>
    <t>MNO3702</t>
  </si>
  <si>
    <t>MNO3703</t>
  </si>
  <si>
    <t>Leading in the 21st Century</t>
  </si>
  <si>
    <t>MNO3713</t>
  </si>
  <si>
    <t>Management of Employee Relations</t>
  </si>
  <si>
    <t>MNO3716</t>
  </si>
  <si>
    <t>Principles of Global Management</t>
  </si>
  <si>
    <t>MNO3751</t>
  </si>
  <si>
    <t>MNO3752</t>
  </si>
  <si>
    <t>Independent Study in Leadership &amp; Human Capital Mgmt (2 MC)</t>
  </si>
  <si>
    <t>MNO3811</t>
  </si>
  <si>
    <t>Social Entrepreneurship</t>
  </si>
  <si>
    <t>MNO4319</t>
  </si>
  <si>
    <t>Adv Independent Study in Leadership &amp; Human Capital Mgt</t>
  </si>
  <si>
    <t>MNO4329</t>
  </si>
  <si>
    <t>MNO4712</t>
  </si>
  <si>
    <t>Experiencing Work: Effects on Behaviour &amp; Well-Being</t>
  </si>
  <si>
    <t>MNO4751</t>
  </si>
  <si>
    <t>MNO4752</t>
  </si>
  <si>
    <t>Adv Independent Study in Leadership &amp; Human Capital Mgt (2 MC)</t>
  </si>
  <si>
    <t>MNO4761A</t>
  </si>
  <si>
    <t>SILHCM: Compensation and Performance Management</t>
  </si>
  <si>
    <t>MNO4861C</t>
  </si>
  <si>
    <t>SILHCM: Corp Entrepreneurship &amp; Busi Model Evaluation</t>
  </si>
  <si>
    <t>MS1102E</t>
  </si>
  <si>
    <t>Understanding the Contemporary Malay World</t>
  </si>
  <si>
    <t>MS2211</t>
  </si>
  <si>
    <t>Criticism in Modern Malay Literature</t>
  </si>
  <si>
    <t>MS2212</t>
  </si>
  <si>
    <t>Law and Malay Society</t>
  </si>
  <si>
    <t>MS2213</t>
  </si>
  <si>
    <t>Families and Households - Lived Experiences</t>
  </si>
  <si>
    <t>MS2218</t>
  </si>
  <si>
    <t>Malay-Islamic Cultural Encounters: Arts and Aesthetics</t>
  </si>
  <si>
    <t>MS2220</t>
  </si>
  <si>
    <t>Arts and Artists in the Nusantara</t>
  </si>
  <si>
    <t>MS3210</t>
  </si>
  <si>
    <t>Modern Indonesian Literature</t>
  </si>
  <si>
    <t>MS3214</t>
  </si>
  <si>
    <t>Asian Traditions and Modernisation</t>
  </si>
  <si>
    <t>MS3216</t>
  </si>
  <si>
    <t>Gender and Islam</t>
  </si>
  <si>
    <t>MS3550</t>
  </si>
  <si>
    <t>Malay Studies Internship</t>
  </si>
  <si>
    <t>MS4101</t>
  </si>
  <si>
    <t>Theory and Practice in Malay Studies</t>
  </si>
  <si>
    <t>MS4101HM</t>
  </si>
  <si>
    <t>MS4204</t>
  </si>
  <si>
    <t>The Malay Middle Class</t>
  </si>
  <si>
    <t>MS4204HM</t>
  </si>
  <si>
    <t>MS4401</t>
  </si>
  <si>
    <t>MS4401HM</t>
  </si>
  <si>
    <t>MS4660</t>
  </si>
  <si>
    <t>MS4660HM</t>
  </si>
  <si>
    <t>MS4880A</t>
  </si>
  <si>
    <t>Orientations in Muslim Resurgence Movements</t>
  </si>
  <si>
    <t>MS4880AHM</t>
  </si>
  <si>
    <t>MS5101</t>
  </si>
  <si>
    <t>SOCIAL SCIENCE AND MALAY STUDIES</t>
  </si>
  <si>
    <t>MS5660</t>
  </si>
  <si>
    <t>MS6660</t>
  </si>
  <si>
    <t>MT5001</t>
  </si>
  <si>
    <t>Intellectual Property Management &amp; Innovation Strategy</t>
  </si>
  <si>
    <t>MT5006</t>
  </si>
  <si>
    <t>Value Creation Through Product Development</t>
  </si>
  <si>
    <t>MT5007</t>
  </si>
  <si>
    <t>MANAGEMENT OF TECHNOLOGICAL INNOVATION</t>
  </si>
  <si>
    <t>MT5007G</t>
  </si>
  <si>
    <t>MT5008</t>
  </si>
  <si>
    <t>Internal and Collaborative Corporate Entrepreneurship</t>
  </si>
  <si>
    <t>MT5011</t>
  </si>
  <si>
    <t>Business Finance in the Technology Industry</t>
  </si>
  <si>
    <t>MT5012</t>
  </si>
  <si>
    <t>Marketing of Technology Products in the Digital Era</t>
  </si>
  <si>
    <t>MT5020</t>
  </si>
  <si>
    <t>Managing the Human elements of Technology Management</t>
  </si>
  <si>
    <t>MT5666</t>
  </si>
  <si>
    <t>MT5766</t>
  </si>
  <si>
    <t>Technology Management Internship</t>
  </si>
  <si>
    <t>MT5900</t>
  </si>
  <si>
    <t>MOT RESEARCH PROJECT</t>
  </si>
  <si>
    <t>MT5901</t>
  </si>
  <si>
    <t>Management Practicum</t>
  </si>
  <si>
    <t>MT5913</t>
  </si>
  <si>
    <t>TechLaunch - Experiential Entrepreneurship</t>
  </si>
  <si>
    <t>MT5920</t>
  </si>
  <si>
    <t>Enterprise Development</t>
  </si>
  <si>
    <t>MT5922</t>
  </si>
  <si>
    <t>Concepts and Application of Engineering Leadership</t>
  </si>
  <si>
    <t>MT5999</t>
  </si>
  <si>
    <t>MT6999</t>
  </si>
  <si>
    <t>MTM5001</t>
  </si>
  <si>
    <t>Maritime Industry Fundamentals</t>
  </si>
  <si>
    <t>MTM5002</t>
  </si>
  <si>
    <t>Port Logistics and Supply Chain</t>
  </si>
  <si>
    <t>MTM5004</t>
  </si>
  <si>
    <t>Maritime Data Analytics</t>
  </si>
  <si>
    <t>MTM5101P</t>
  </si>
  <si>
    <t>Maritime Team Project</t>
  </si>
  <si>
    <t>MUA1101</t>
  </si>
  <si>
    <t>Composition Major Study 1A</t>
  </si>
  <si>
    <t>MUA1107</t>
  </si>
  <si>
    <t>Large Ensembles 1A</t>
  </si>
  <si>
    <t>MUA1108</t>
  </si>
  <si>
    <t>Large Ensembles 1B</t>
  </si>
  <si>
    <t>MUA1111</t>
  </si>
  <si>
    <t>Piano Ensemble 1A</t>
  </si>
  <si>
    <t>MUA1115</t>
  </si>
  <si>
    <t>Foundations of Vocal Accompaniment / Sight-Reading</t>
  </si>
  <si>
    <t>MUA1153</t>
  </si>
  <si>
    <t>Noon Recital Series 1A</t>
  </si>
  <si>
    <t>MUA1154</t>
  </si>
  <si>
    <t>Noon Recital Series 1B</t>
  </si>
  <si>
    <t>MUA1161</t>
  </si>
  <si>
    <t>Foundational Studies on Principal Instrument</t>
  </si>
  <si>
    <t>MUA1162</t>
  </si>
  <si>
    <t>Juried Performance Presentation</t>
  </si>
  <si>
    <t>MUA1163</t>
  </si>
  <si>
    <t>The Profession of Music 1</t>
  </si>
  <si>
    <t>MUA1165</t>
  </si>
  <si>
    <t>Music and Machines</t>
  </si>
  <si>
    <t>MUA1166</t>
  </si>
  <si>
    <t>Introduction to Computing Media in Max</t>
  </si>
  <si>
    <t>MUA1168</t>
  </si>
  <si>
    <t>Foundational Area Study 1</t>
  </si>
  <si>
    <t>MUA1170</t>
  </si>
  <si>
    <t>Fundamentals of Music Production and Recording 1</t>
  </si>
  <si>
    <t>MUA1172</t>
  </si>
  <si>
    <t>Critical Listening 1</t>
  </si>
  <si>
    <t>MUA1190</t>
  </si>
  <si>
    <t>Applied Voice Major Study 1A</t>
  </si>
  <si>
    <t>MUA1191</t>
  </si>
  <si>
    <t>Applied Voice Major Studies 1B</t>
  </si>
  <si>
    <t>MUA1192</t>
  </si>
  <si>
    <t>Chamber Singers 1</t>
  </si>
  <si>
    <t>MUA1193</t>
  </si>
  <si>
    <t>Chamber Singers 2</t>
  </si>
  <si>
    <t>MUA1196</t>
  </si>
  <si>
    <t>Diction for Singers 1</t>
  </si>
  <si>
    <t>MUA1223</t>
  </si>
  <si>
    <t>Desktop Mixing Production</t>
  </si>
  <si>
    <t>MUA2101</t>
  </si>
  <si>
    <t>Composition Major Study 2A</t>
  </si>
  <si>
    <t>MUA2102</t>
  </si>
  <si>
    <t>Composition Major Study 2B</t>
  </si>
  <si>
    <t>MUA2107</t>
  </si>
  <si>
    <t>Large Ensembles 2A</t>
  </si>
  <si>
    <t>MUA2108</t>
  </si>
  <si>
    <t>Large Ensembles 2B</t>
  </si>
  <si>
    <t>MUA2153</t>
  </si>
  <si>
    <t>Noon Recital Series 2A</t>
  </si>
  <si>
    <t>MUA2154</t>
  </si>
  <si>
    <t>Noon Recital Series 2B</t>
  </si>
  <si>
    <t>MUA2161</t>
  </si>
  <si>
    <t>Advanced Juried Performance Presentation</t>
  </si>
  <si>
    <t>MUA2162</t>
  </si>
  <si>
    <t>Continuing Studies on Principal Instrument</t>
  </si>
  <si>
    <t>MUA2163</t>
  </si>
  <si>
    <t>Leading and Guiding Through Music</t>
  </si>
  <si>
    <t>MUA2168</t>
  </si>
  <si>
    <t>Continuing Area Study 1</t>
  </si>
  <si>
    <t>MUA2170</t>
  </si>
  <si>
    <t>Multitrack Recording 1</t>
  </si>
  <si>
    <t>MUA2172</t>
  </si>
  <si>
    <t>Room Acoustics</t>
  </si>
  <si>
    <t>MUA2190</t>
  </si>
  <si>
    <t>Applied Voice Major Study 2A</t>
  </si>
  <si>
    <t>MUA2191</t>
  </si>
  <si>
    <t>Applied Voice Major Study 2B</t>
  </si>
  <si>
    <t>MUA2192</t>
  </si>
  <si>
    <t>Chambers Singers 3</t>
  </si>
  <si>
    <t>MUA2193</t>
  </si>
  <si>
    <t>Chambers Singers 4</t>
  </si>
  <si>
    <t>MUA2203</t>
  </si>
  <si>
    <t>Keyboard Literature: Genres throughout History</t>
  </si>
  <si>
    <t>MUA2205</t>
  </si>
  <si>
    <t>Rhythmic Devices in Performance 1</t>
  </si>
  <si>
    <t>MUA2210</t>
  </si>
  <si>
    <t>Rhythmical Devices in Performance 2</t>
  </si>
  <si>
    <t>MUA2240</t>
  </si>
  <si>
    <t>Collaborative Piano - Piano Ensemble</t>
  </si>
  <si>
    <t>MUA2241</t>
  </si>
  <si>
    <t>Collaborative Piano - Vocal Accompaniment</t>
  </si>
  <si>
    <t>MUA2242</t>
  </si>
  <si>
    <t>Collaborative Piano - Instrumental Accompaniment</t>
  </si>
  <si>
    <t>MUA2255</t>
  </si>
  <si>
    <t>Applied Secondary A</t>
  </si>
  <si>
    <t>MUA2256</t>
  </si>
  <si>
    <t>Applied Secondary B</t>
  </si>
  <si>
    <t>MUA2266</t>
  </si>
  <si>
    <t>Navigating Community Music Projects</t>
  </si>
  <si>
    <t>MUA3101</t>
  </si>
  <si>
    <t>Composition Major Study 3A</t>
  </si>
  <si>
    <t>MUA3102</t>
  </si>
  <si>
    <t>Composition Major Study 3B</t>
  </si>
  <si>
    <t>MUA3105</t>
  </si>
  <si>
    <t>Conducting</t>
  </si>
  <si>
    <t>MUA3107</t>
  </si>
  <si>
    <t>Large Ensembles 3A</t>
  </si>
  <si>
    <t>MUA3108</t>
  </si>
  <si>
    <t>Large Ensembles 3B</t>
  </si>
  <si>
    <t>MUA3117</t>
  </si>
  <si>
    <t>Contemporary Music Performance</t>
  </si>
  <si>
    <t>MUA3153</t>
  </si>
  <si>
    <t>Noon Recital Series 3A</t>
  </si>
  <si>
    <t>MUA3154</t>
  </si>
  <si>
    <t>Noon Recital Series 3B</t>
  </si>
  <si>
    <t>MUA3161</t>
  </si>
  <si>
    <t>Junior Recital</t>
  </si>
  <si>
    <t>MUA3162</t>
  </si>
  <si>
    <t>Intermediate Studies on Principal Instrument</t>
  </si>
  <si>
    <t>MUA3163</t>
  </si>
  <si>
    <t>Musical Pathways</t>
  </si>
  <si>
    <t>MUA3168</t>
  </si>
  <si>
    <t>Intermediate Area Study</t>
  </si>
  <si>
    <t>MUA3170</t>
  </si>
  <si>
    <t>Audio Postproduction I</t>
  </si>
  <si>
    <t>MUA3177</t>
  </si>
  <si>
    <t>Music Programming &amp; Production</t>
  </si>
  <si>
    <t>MUA3178</t>
  </si>
  <si>
    <t>MS / MCP 3rd Year Project</t>
  </si>
  <si>
    <t>MUA3179</t>
  </si>
  <si>
    <t>Capstone Project for Second Major in Music</t>
  </si>
  <si>
    <t>MUA3181</t>
  </si>
  <si>
    <t>Advanced Concepts in Orchestral Repertoire</t>
  </si>
  <si>
    <t>MUA3188</t>
  </si>
  <si>
    <t>Live Sound Reinforcement</t>
  </si>
  <si>
    <t>MUA3190</t>
  </si>
  <si>
    <t>Applied Voice Major Study 3B</t>
  </si>
  <si>
    <t>MUA3191</t>
  </si>
  <si>
    <t>Junior Recital in Voice</t>
  </si>
  <si>
    <t>MUA3194</t>
  </si>
  <si>
    <t>Voice Literature 1</t>
  </si>
  <si>
    <t>MUA3201</t>
  </si>
  <si>
    <t>Advanced Contemporary Music Performance</t>
  </si>
  <si>
    <t>MUA3202</t>
  </si>
  <si>
    <t>MUA3204</t>
  </si>
  <si>
    <t>Conducting Contemporary Instrumental Music</t>
  </si>
  <si>
    <t>MUA3205</t>
  </si>
  <si>
    <t>Jazz Study and Performance 1</t>
  </si>
  <si>
    <t>MUA3206</t>
  </si>
  <si>
    <t>Jazz Study and Performance 2</t>
  </si>
  <si>
    <t>MUA3208</t>
  </si>
  <si>
    <t>Creative Producing for Music Majors</t>
  </si>
  <si>
    <t>MUA3216</t>
  </si>
  <si>
    <t>Performance and Interaction</t>
  </si>
  <si>
    <t>MUA3219</t>
  </si>
  <si>
    <t>World Music Ensemble</t>
  </si>
  <si>
    <t>MUA3220</t>
  </si>
  <si>
    <t>MUA3221</t>
  </si>
  <si>
    <t>Intensive Music Engagement Practicum</t>
  </si>
  <si>
    <t>MUA3224</t>
  </si>
  <si>
    <t>Intermediate Keyboard Studies</t>
  </si>
  <si>
    <t>MUA3226</t>
  </si>
  <si>
    <t>Collaboratory</t>
  </si>
  <si>
    <t>MUA3227</t>
  </si>
  <si>
    <t>Collaboratory B</t>
  </si>
  <si>
    <t>MUA3228</t>
  </si>
  <si>
    <t>Re-imagining Pianism through Analysis</t>
  </si>
  <si>
    <t>MUA3240</t>
  </si>
  <si>
    <t>MUA3241</t>
  </si>
  <si>
    <t>MUA3242</t>
  </si>
  <si>
    <t>MUA3243</t>
  </si>
  <si>
    <t>Collaborative Piano - Chamber Music</t>
  </si>
  <si>
    <t>MUA3255</t>
  </si>
  <si>
    <t>Applied Secondary C</t>
  </si>
  <si>
    <t>MUA3256</t>
  </si>
  <si>
    <t>Applied Secondary D</t>
  </si>
  <si>
    <t>MUA3260</t>
  </si>
  <si>
    <t>Internship in Music Related Pathways</t>
  </si>
  <si>
    <t>MUA3261</t>
  </si>
  <si>
    <t>Career Development Group Project</t>
  </si>
  <si>
    <t>MUA3263</t>
  </si>
  <si>
    <t>Internship in Music Related Pathways 2</t>
  </si>
  <si>
    <t>MUA3264</t>
  </si>
  <si>
    <t>Career Development Independent Project</t>
  </si>
  <si>
    <t>MUA3265</t>
  </si>
  <si>
    <t>Career Development Independent Project 2</t>
  </si>
  <si>
    <t>MUA3266</t>
  </si>
  <si>
    <t>MUA3271</t>
  </si>
  <si>
    <t>Acoustics and Sound Production for Performers</t>
  </si>
  <si>
    <t>MUA4101</t>
  </si>
  <si>
    <t>Composition Major Study 4A</t>
  </si>
  <si>
    <t>MUA4102</t>
  </si>
  <si>
    <t>Composition Major Study 4B</t>
  </si>
  <si>
    <t>MUA4107</t>
  </si>
  <si>
    <t>Large Ensembles 4A</t>
  </si>
  <si>
    <t>MUA4108</t>
  </si>
  <si>
    <t>Leadership Skills in an Orchestral Context</t>
  </si>
  <si>
    <t>MUA4113</t>
  </si>
  <si>
    <t>Piano Pedagogy</t>
  </si>
  <si>
    <t>MUA4153</t>
  </si>
  <si>
    <t>Noon Recital Series 4A</t>
  </si>
  <si>
    <t>MUA4154</t>
  </si>
  <si>
    <t>Noon Recital Series 4B</t>
  </si>
  <si>
    <t>MUA4161</t>
  </si>
  <si>
    <t>Advanced Studies on Principal Instrument</t>
  </si>
  <si>
    <t>MUA4162</t>
  </si>
  <si>
    <t>Senior Recital - Instrumental Performance Capstone</t>
  </si>
  <si>
    <t>MUA4172</t>
  </si>
  <si>
    <t>Internship in Audio Arts and Sciences 1</t>
  </si>
  <si>
    <t>MUA4173</t>
  </si>
  <si>
    <t>Audio for Media 1</t>
  </si>
  <si>
    <t>MUA4176</t>
  </si>
  <si>
    <t>Music Production and Marketing</t>
  </si>
  <si>
    <t>MUA4178</t>
  </si>
  <si>
    <t>MS / MCP Capstone Project</t>
  </si>
  <si>
    <t>MUA4181</t>
  </si>
  <si>
    <t>Professional Concepts in Orchestral Repertoire</t>
  </si>
  <si>
    <t>MUA4190</t>
  </si>
  <si>
    <t>Applied Voice Major Study 4A</t>
  </si>
  <si>
    <t>MUA4191</t>
  </si>
  <si>
    <t>Senior Recital in Voice</t>
  </si>
  <si>
    <t>MUA4203</t>
  </si>
  <si>
    <t>Advanced Conducting I</t>
  </si>
  <si>
    <t>MUA4208</t>
  </si>
  <si>
    <t>Advanced Leadership in an Orchestral Context</t>
  </si>
  <si>
    <t>MUA4215</t>
  </si>
  <si>
    <t>Vocal Pedagogy</t>
  </si>
  <si>
    <t>MUA4226</t>
  </si>
  <si>
    <t>Collaboratory C</t>
  </si>
  <si>
    <t>MUA4227</t>
  </si>
  <si>
    <t>Collaboratory D</t>
  </si>
  <si>
    <t>MUA4240</t>
  </si>
  <si>
    <t>MUA4241</t>
  </si>
  <si>
    <t>MUA4242</t>
  </si>
  <si>
    <t>MUA4340</t>
  </si>
  <si>
    <t>Collaborative Piano - Piano Ensemble 4</t>
  </si>
  <si>
    <t>MUA4341</t>
  </si>
  <si>
    <t>Collaborative Piano - Vocal Accompaniment 4</t>
  </si>
  <si>
    <t>MUA4342</t>
  </si>
  <si>
    <t>Collaborative Piano - Instrumental Accompaniment 4</t>
  </si>
  <si>
    <t>MUA4440</t>
  </si>
  <si>
    <t>Collaborative Piano - Piano Ensemble 5</t>
  </si>
  <si>
    <t>MUA4441</t>
  </si>
  <si>
    <t>Collaborative Piano - Vocal Accompaniment 5</t>
  </si>
  <si>
    <t>MUA4442</t>
  </si>
  <si>
    <t>Collaborative Piano - Instrumental Accompaniment 5</t>
  </si>
  <si>
    <t>MUA4540</t>
  </si>
  <si>
    <t>Collaborative Piano - Piano Ensemble 6</t>
  </si>
  <si>
    <t>MUA4541</t>
  </si>
  <si>
    <t>Collaborative Piano  Vocal Accompaniment 6</t>
  </si>
  <si>
    <t>MUA4542</t>
  </si>
  <si>
    <t>Collaborative Piano - Instrumental Accompaniment 6</t>
  </si>
  <si>
    <t>MUA5105</t>
  </si>
  <si>
    <t>Leadership in Orchestral Conducting</t>
  </si>
  <si>
    <t>MUA5115</t>
  </si>
  <si>
    <t>Ensemble Study 5A</t>
  </si>
  <si>
    <t>MUA5116</t>
  </si>
  <si>
    <t>Ensemble Study 5B</t>
  </si>
  <si>
    <t>MUA5121</t>
  </si>
  <si>
    <t>Professional Practices in Music</t>
  </si>
  <si>
    <t>MUA5123</t>
  </si>
  <si>
    <t>Collaborative Portfolio</t>
  </si>
  <si>
    <t>MUA5124</t>
  </si>
  <si>
    <t>Musical Explorations</t>
  </si>
  <si>
    <t>MUA5161</t>
  </si>
  <si>
    <t>Major Study 5A</t>
  </si>
  <si>
    <t>MUA5162</t>
  </si>
  <si>
    <t>Major Study 5B</t>
  </si>
  <si>
    <t>MUA5163</t>
  </si>
  <si>
    <t>Research Practices in Music</t>
  </si>
  <si>
    <t>MUA5264</t>
  </si>
  <si>
    <t>Musical Engagement in the Community</t>
  </si>
  <si>
    <t>MUA6115</t>
  </si>
  <si>
    <t>Ensemble Study 6A</t>
  </si>
  <si>
    <t>MUA6116</t>
  </si>
  <si>
    <t>Ensemble Study 6B</t>
  </si>
  <si>
    <t>MUA6161</t>
  </si>
  <si>
    <t>Major Study 6A</t>
  </si>
  <si>
    <t>MUA6162</t>
  </si>
  <si>
    <t>Major Study 6B</t>
  </si>
  <si>
    <t>MUH1100</t>
  </si>
  <si>
    <t>Understanding and Describing Music</t>
  </si>
  <si>
    <t>MUH1101</t>
  </si>
  <si>
    <t>Critical Approaches to Musical Discovery</t>
  </si>
  <si>
    <t>MUH2202</t>
  </si>
  <si>
    <t>What Was, and Is, Popular Music?</t>
  </si>
  <si>
    <t>MUH2204</t>
  </si>
  <si>
    <t>Music after World War II</t>
  </si>
  <si>
    <t>MUH5201</t>
  </si>
  <si>
    <t>Histories and Cultures of Amateur MusicMaking</t>
  </si>
  <si>
    <t>MUL1105</t>
  </si>
  <si>
    <t>Italian for Musicians 1</t>
  </si>
  <si>
    <t>MUL2107</t>
  </si>
  <si>
    <t>French for Musicians 1</t>
  </si>
  <si>
    <t>MUL2109</t>
  </si>
  <si>
    <t>German for Musicians 1</t>
  </si>
  <si>
    <t>MUT1101</t>
  </si>
  <si>
    <t>Musical Concepts and Materials 1</t>
  </si>
  <si>
    <t>MUT1201</t>
  </si>
  <si>
    <t>Introduction to Classical Music Composition</t>
  </si>
  <si>
    <t>MUT3113</t>
  </si>
  <si>
    <t>Orchestration</t>
  </si>
  <si>
    <t>MUT3215</t>
  </si>
  <si>
    <t>Composition for Non-Majors</t>
  </si>
  <si>
    <t>MUT3222</t>
  </si>
  <si>
    <t>Choral Composition</t>
  </si>
  <si>
    <t>MUT3224</t>
  </si>
  <si>
    <t>Teaching Music Online</t>
  </si>
  <si>
    <t>MUT4201</t>
  </si>
  <si>
    <t>Graduate Theory Preparation</t>
  </si>
  <si>
    <t>NEX3001</t>
  </si>
  <si>
    <t>GEx Paris</t>
  </si>
  <si>
    <t>NEX3001S</t>
  </si>
  <si>
    <t>NEX3002</t>
  </si>
  <si>
    <t>GEx Stockholm</t>
  </si>
  <si>
    <t>NEX3002S</t>
  </si>
  <si>
    <t>NEX3003</t>
  </si>
  <si>
    <t>GEx New York</t>
  </si>
  <si>
    <t>NEX3004</t>
  </si>
  <si>
    <t>GEx Toronto</t>
  </si>
  <si>
    <t>NEX3004S</t>
  </si>
  <si>
    <t>NEX3007</t>
  </si>
  <si>
    <t>GEx Tokyo</t>
  </si>
  <si>
    <t>NEX3007S</t>
  </si>
  <si>
    <t>NG5001</t>
  </si>
  <si>
    <t>Academic Communication for Graduate Researchers</t>
  </si>
  <si>
    <t>NGN2001A</t>
  </si>
  <si>
    <t>Global Narratives</t>
  </si>
  <si>
    <t>NGN2001B</t>
  </si>
  <si>
    <t>NGN2001C</t>
  </si>
  <si>
    <t>NGN2001D</t>
  </si>
  <si>
    <t>NGN2001E</t>
  </si>
  <si>
    <t>NGN2001F</t>
  </si>
  <si>
    <t>NGN2001G</t>
  </si>
  <si>
    <t>NGN2001H</t>
  </si>
  <si>
    <t>NGN2001I</t>
  </si>
  <si>
    <t>NGN2001J</t>
  </si>
  <si>
    <t>NGN2001K</t>
  </si>
  <si>
    <t>NGN2001L</t>
  </si>
  <si>
    <t>NGT2001A</t>
  </si>
  <si>
    <t>Global Social Thought</t>
  </si>
  <si>
    <t>NGT2001B</t>
  </si>
  <si>
    <t>NGT2001C</t>
  </si>
  <si>
    <t>NGT2001D</t>
  </si>
  <si>
    <t>NGT2001E</t>
  </si>
  <si>
    <t>NGT2001F</t>
  </si>
  <si>
    <t>NGT2001G</t>
  </si>
  <si>
    <t>NHS2017</t>
  </si>
  <si>
    <t>Making Sense of Colonial Ideology and Its Legacies</t>
  </si>
  <si>
    <t>NHS2030</t>
  </si>
  <si>
    <t>Singapore: The Making Of A Nation</t>
  </si>
  <si>
    <t>NHS2050</t>
  </si>
  <si>
    <t>Gender and Ecology in Asia</t>
  </si>
  <si>
    <t>NHS2051</t>
  </si>
  <si>
    <t>Democracy and Inequality</t>
  </si>
  <si>
    <t>NHS2053</t>
  </si>
  <si>
    <t>The Heterogeneous Indians of Contemporary Singapore</t>
  </si>
  <si>
    <t>NHS2056</t>
  </si>
  <si>
    <t>Law and the City: Divisions, Aesthetics, Transgressions</t>
  </si>
  <si>
    <t>NHS2057</t>
  </si>
  <si>
    <t>Social Design and Worldmaking in Singapore</t>
  </si>
  <si>
    <t>NHS2059</t>
  </si>
  <si>
    <t>Law in the Making  From Protecting to Policing Society</t>
  </si>
  <si>
    <t>NHS2060</t>
  </si>
  <si>
    <t>Food Production and Society in Southeast Asia</t>
  </si>
  <si>
    <t>NHS2061</t>
  </si>
  <si>
    <t>Postconflict Cambodia</t>
  </si>
  <si>
    <t>NHS2062</t>
  </si>
  <si>
    <t>Agency, Service and Social Change in the Philippines</t>
  </si>
  <si>
    <t>NHS2063</t>
  </si>
  <si>
    <t>Indigeneity and the Politics of Representation in Sabah</t>
  </si>
  <si>
    <t>NHS2064</t>
  </si>
  <si>
    <t>Social Norms:  Compliance, Game and Evolution</t>
  </si>
  <si>
    <t>NHS2065</t>
  </si>
  <si>
    <t>Moral Emotions in Everyday Life</t>
  </si>
  <si>
    <t>NHS3901</t>
  </si>
  <si>
    <t>NHS3902</t>
  </si>
  <si>
    <t>NHS3911EC</t>
  </si>
  <si>
    <t>Independent Study Course</t>
  </si>
  <si>
    <t>NHS3911EL</t>
  </si>
  <si>
    <t>NHS3911EN</t>
  </si>
  <si>
    <t>NHS3911PS</t>
  </si>
  <si>
    <t>NHS3911SC</t>
  </si>
  <si>
    <t>NHS4001A</t>
  </si>
  <si>
    <t>Critical Reflection</t>
  </si>
  <si>
    <t>NHS4001B</t>
  </si>
  <si>
    <t>NHS4001C</t>
  </si>
  <si>
    <t>NHS4002A</t>
  </si>
  <si>
    <t>Reflection and Reflexivity in Disciplinary Practices</t>
  </si>
  <si>
    <t>NHS4002B</t>
  </si>
  <si>
    <t>NHS4911PS</t>
  </si>
  <si>
    <t>NHS4912PH</t>
  </si>
  <si>
    <t>NHT2205</t>
  </si>
  <si>
    <t>Brevity of Love:  (Short) Storytelling</t>
  </si>
  <si>
    <t>NHT2206</t>
  </si>
  <si>
    <t>Comics as Multimodal Composition and Communications</t>
  </si>
  <si>
    <t>NHT2207</t>
  </si>
  <si>
    <t>Documentary filmmaking: reality, perception and truth</t>
  </si>
  <si>
    <t>NM1101E</t>
  </si>
  <si>
    <t>Communications, New Media and Society</t>
  </si>
  <si>
    <t>NM2101</t>
  </si>
  <si>
    <t>Theories of Communications and New Media</t>
  </si>
  <si>
    <t>NM2103</t>
  </si>
  <si>
    <t>Quantitative Research Methods</t>
  </si>
  <si>
    <t>NM2104</t>
  </si>
  <si>
    <t>Qualitative Communication Research Methods</t>
  </si>
  <si>
    <t>NM2207</t>
  </si>
  <si>
    <t>Computational Media Literacy</t>
  </si>
  <si>
    <t>NM2209</t>
  </si>
  <si>
    <t>Social Psychology of New Media</t>
  </si>
  <si>
    <t>NM2219</t>
  </si>
  <si>
    <t>Principles of Communication Management</t>
  </si>
  <si>
    <t>NM2220</t>
  </si>
  <si>
    <t>Introduction to Media Writing</t>
  </si>
  <si>
    <t>NM2223</t>
  </si>
  <si>
    <t>Media Law and Policy</t>
  </si>
  <si>
    <t>NM3205</t>
  </si>
  <si>
    <t>Digital Media Cultures</t>
  </si>
  <si>
    <t>NM3217</t>
  </si>
  <si>
    <t>Principles of Visual Communication Design</t>
  </si>
  <si>
    <t>NM3230</t>
  </si>
  <si>
    <t>Digital Storytelling</t>
  </si>
  <si>
    <t>NM3242</t>
  </si>
  <si>
    <t>Organisational Communication and Leadership</t>
  </si>
  <si>
    <t>NM3243</t>
  </si>
  <si>
    <t>User Experience Design</t>
  </si>
  <si>
    <t>NM3550C</t>
  </si>
  <si>
    <t>CNM Internship Programme</t>
  </si>
  <si>
    <t>NM3550Y</t>
  </si>
  <si>
    <t>Communications &amp; New Media Internship</t>
  </si>
  <si>
    <t>NM3551</t>
  </si>
  <si>
    <t>NM4102</t>
  </si>
  <si>
    <t>Advanced Communications &amp; New Media Research</t>
  </si>
  <si>
    <t>NM4102HM</t>
  </si>
  <si>
    <t>NM4207</t>
  </si>
  <si>
    <t>Managing Communication Campaigns</t>
  </si>
  <si>
    <t>NM4207HM</t>
  </si>
  <si>
    <t>NM4208</t>
  </si>
  <si>
    <t>Strategic Communication Design</t>
  </si>
  <si>
    <t>NM4208HM</t>
  </si>
  <si>
    <t>NM4228</t>
  </si>
  <si>
    <t>Risk and Crisis Communication</t>
  </si>
  <si>
    <t>NM4228HM</t>
  </si>
  <si>
    <t>Crisis Communication</t>
  </si>
  <si>
    <t>NM4230</t>
  </si>
  <si>
    <t>Communication for Social Change</t>
  </si>
  <si>
    <t>NM4231</t>
  </si>
  <si>
    <t>Digital Media Storytelling Strategies</t>
  </si>
  <si>
    <t>NM4231HM</t>
  </si>
  <si>
    <t>NM4244</t>
  </si>
  <si>
    <t>Sex in the Media</t>
  </si>
  <si>
    <t>NM4244HM</t>
  </si>
  <si>
    <t>NM4245</t>
  </si>
  <si>
    <t>Political Communication</t>
  </si>
  <si>
    <t>NM4245HM</t>
  </si>
  <si>
    <t>NM4247</t>
  </si>
  <si>
    <t>Creative Writing in the Marketplace</t>
  </si>
  <si>
    <t>NM4247HM</t>
  </si>
  <si>
    <t>NM4249</t>
  </si>
  <si>
    <t>Media &amp; Audiences</t>
  </si>
  <si>
    <t>NM4249HM</t>
  </si>
  <si>
    <t>NM4250</t>
  </si>
  <si>
    <t>Data Journalism and Analysis</t>
  </si>
  <si>
    <t>NM4250HM</t>
  </si>
  <si>
    <t>NM4253</t>
  </si>
  <si>
    <t>Communications, Culture, and Environment</t>
  </si>
  <si>
    <t>NM4253HM</t>
  </si>
  <si>
    <t>NM4254</t>
  </si>
  <si>
    <t>The City and Public Culture</t>
  </si>
  <si>
    <t>NM4254HM</t>
  </si>
  <si>
    <t>NM4255</t>
  </si>
  <si>
    <t>Social Media and Computational Communication</t>
  </si>
  <si>
    <t>NM4255HM</t>
  </si>
  <si>
    <t>NM4256</t>
  </si>
  <si>
    <t>Communication and Digital Collaborations</t>
  </si>
  <si>
    <t>NM4256HM</t>
  </si>
  <si>
    <t>NM4257</t>
  </si>
  <si>
    <t>Multiplatform Advertising Strategies</t>
  </si>
  <si>
    <t>NM4257HM</t>
  </si>
  <si>
    <t>NM4258</t>
  </si>
  <si>
    <t>Health Communication</t>
  </si>
  <si>
    <t>NM4258HM</t>
  </si>
  <si>
    <t>NM4259</t>
  </si>
  <si>
    <t>Mobile Interaction Design</t>
  </si>
  <si>
    <t>NM4259HM</t>
  </si>
  <si>
    <t>NM4260</t>
  </si>
  <si>
    <t>Game Design</t>
  </si>
  <si>
    <t>NM4260HM</t>
  </si>
  <si>
    <t>NM4401</t>
  </si>
  <si>
    <t>NM4401HM</t>
  </si>
  <si>
    <t>NM4660</t>
  </si>
  <si>
    <t>NM4880H</t>
  </si>
  <si>
    <t>(Special Topics): Entertainment for social good</t>
  </si>
  <si>
    <t>NM4880HHM</t>
  </si>
  <si>
    <t>NM5218</t>
  </si>
  <si>
    <t>Cultural Policy</t>
  </si>
  <si>
    <t>NM5218R</t>
  </si>
  <si>
    <t>NM5660</t>
  </si>
  <si>
    <t>NM6101</t>
  </si>
  <si>
    <t>ADVANCED THEORIES IN CNM</t>
  </si>
  <si>
    <t>NM6103</t>
  </si>
  <si>
    <t>Quantitative Research Methods in Communications and New Media</t>
  </si>
  <si>
    <t>NM6660</t>
  </si>
  <si>
    <t>NM6880</t>
  </si>
  <si>
    <t>Topics in CNM</t>
  </si>
  <si>
    <t>NMC5301</t>
  </si>
  <si>
    <t>Strategic and Global Communication</t>
  </si>
  <si>
    <t>NMC5302</t>
  </si>
  <si>
    <t>Digital Communications and Analytics</t>
  </si>
  <si>
    <t>NMC5306</t>
  </si>
  <si>
    <t>Communications and Leadership</t>
  </si>
  <si>
    <t>NMC5307</t>
  </si>
  <si>
    <t>Final Year Project in Communication</t>
  </si>
  <si>
    <t>NMC5322</t>
  </si>
  <si>
    <t>Interactive Media Marketing Practices</t>
  </si>
  <si>
    <t>NMC5324</t>
  </si>
  <si>
    <t>Uses of Communication Research</t>
  </si>
  <si>
    <t>NMC5342</t>
  </si>
  <si>
    <t>Introduction to Applied Social Media Analytics</t>
  </si>
  <si>
    <t>NMC5344</t>
  </si>
  <si>
    <t>Coding for Communicators</t>
  </si>
  <si>
    <t>NMC5364</t>
  </si>
  <si>
    <t>Digital Journalism, Law, and Society</t>
  </si>
  <si>
    <t>NMC5367</t>
  </si>
  <si>
    <t>The Global Audience</t>
  </si>
  <si>
    <t>NPS2001A</t>
  </si>
  <si>
    <t>Matrix Unplugged:Using Computer for Real-World Problems</t>
  </si>
  <si>
    <t>NPS2001B</t>
  </si>
  <si>
    <t>NSS2001A</t>
  </si>
  <si>
    <t>Science and Society</t>
  </si>
  <si>
    <t>NSS2001B</t>
  </si>
  <si>
    <t>NSS2001C</t>
  </si>
  <si>
    <t>NSS2001D</t>
  </si>
  <si>
    <t>NSS2001E</t>
  </si>
  <si>
    <t>NSS2001F</t>
  </si>
  <si>
    <t>NSS2001G</t>
  </si>
  <si>
    <t>NSS2001H</t>
  </si>
  <si>
    <t>NSS2001I</t>
  </si>
  <si>
    <t>NST2001</t>
  </si>
  <si>
    <t>The Biomolecular Revolution</t>
  </si>
  <si>
    <t>NST2014</t>
  </si>
  <si>
    <t>Quantum Reality and Appearance</t>
  </si>
  <si>
    <t>NST2015</t>
  </si>
  <si>
    <t>Mathematics and Reality</t>
  </si>
  <si>
    <t>NST2026</t>
  </si>
  <si>
    <t>Pollution Control Engineering in Singapore</t>
  </si>
  <si>
    <t>NST2030</t>
  </si>
  <si>
    <t>Quantum Computation</t>
  </si>
  <si>
    <t>NST2044</t>
  </si>
  <si>
    <t>Solving Energy and Environmental Problems</t>
  </si>
  <si>
    <t>NST2045</t>
  </si>
  <si>
    <t>Food Production and Security in Urban Singapore</t>
  </si>
  <si>
    <t>NST2047</t>
  </si>
  <si>
    <t>Rethinking Sustainability in a Green City</t>
  </si>
  <si>
    <t>NST2048</t>
  </si>
  <si>
    <t>Elixir of Life:  Manufacturing Cells as Medicine</t>
  </si>
  <si>
    <t>NST2049</t>
  </si>
  <si>
    <t>Geometry and the Emergence of Perspective</t>
  </si>
  <si>
    <t>NST2050</t>
  </si>
  <si>
    <t>Light and Lenses:  Reimagine imaging with technology</t>
  </si>
  <si>
    <t>NST3901</t>
  </si>
  <si>
    <t>Independent Study Module (ST)</t>
  </si>
  <si>
    <t>NST3902</t>
  </si>
  <si>
    <t>NSW2001A</t>
  </si>
  <si>
    <t>Understanding the Social World: Singapore &amp; Beyond</t>
  </si>
  <si>
    <t>NSW2001B</t>
  </si>
  <si>
    <t>NSW2001C</t>
  </si>
  <si>
    <t>NSW2001D</t>
  </si>
  <si>
    <t>NSW2001E</t>
  </si>
  <si>
    <t>NSW2001F</t>
  </si>
  <si>
    <t>NSW2001G</t>
  </si>
  <si>
    <t>NSW2001H</t>
  </si>
  <si>
    <t>NSW2001I</t>
  </si>
  <si>
    <t>NSW2001J</t>
  </si>
  <si>
    <t>NTW2010</t>
  </si>
  <si>
    <t>Sites of Tourism</t>
  </si>
  <si>
    <t>NTW2029</t>
  </si>
  <si>
    <t>Evolutionary Psychology and Art</t>
  </si>
  <si>
    <t>NTW2031</t>
  </si>
  <si>
    <t>Equity and Education</t>
  </si>
  <si>
    <t>NTW2033</t>
  </si>
  <si>
    <t>Conceptions of Human Nature</t>
  </si>
  <si>
    <t>NTW2034</t>
  </si>
  <si>
    <t>Wild and Simple:  Living and Thinking Sustainably</t>
  </si>
  <si>
    <t>NTW2035</t>
  </si>
  <si>
    <t>Art and the Attention Economy</t>
  </si>
  <si>
    <t>NTW2036</t>
  </si>
  <si>
    <t>Space, Place and the Human Experience</t>
  </si>
  <si>
    <t>NTW2037</t>
  </si>
  <si>
    <t>Absences:  Beyond the Edges of the Material World</t>
  </si>
  <si>
    <t>NTW2038</t>
  </si>
  <si>
    <t>Screening Historical Trauma</t>
  </si>
  <si>
    <t>NUR1107B</t>
  </si>
  <si>
    <t>Clinical Practice: Community Care I</t>
  </si>
  <si>
    <t>Alice Lee Ctr for Nursing Stud</t>
  </si>
  <si>
    <t>NUR1113A</t>
  </si>
  <si>
    <t>Healthy Ageing and Well-being</t>
  </si>
  <si>
    <t>NUR1114A</t>
  </si>
  <si>
    <t>Fundamentals of Care</t>
  </si>
  <si>
    <t>NUR1123</t>
  </si>
  <si>
    <t>Anatomy, Physiology and Physical Assessment I</t>
  </si>
  <si>
    <t>NUR1125</t>
  </si>
  <si>
    <t>Pathophysiology, Pharmacology and Nursing Practice I</t>
  </si>
  <si>
    <t>NUR1202C</t>
  </si>
  <si>
    <t>Clinical Experience I</t>
  </si>
  <si>
    <t>NUR2106B</t>
  </si>
  <si>
    <t>Clinical Practice: Medical/Surgical II</t>
  </si>
  <si>
    <t>NUR2107B</t>
  </si>
  <si>
    <t>Clinical Practice: Specialty Care</t>
  </si>
  <si>
    <t>NUR2113</t>
  </si>
  <si>
    <t>Mental Health Nursing</t>
  </si>
  <si>
    <t>NUR2120</t>
  </si>
  <si>
    <t>Professional Nursing Practice, Ethics and Law</t>
  </si>
  <si>
    <t>NUR2204C</t>
  </si>
  <si>
    <t>Women and Children Health</t>
  </si>
  <si>
    <t>NUR2441A</t>
  </si>
  <si>
    <t>Cross-cultural Experience for Nursing Students I</t>
  </si>
  <si>
    <t>NUR2500</t>
  </si>
  <si>
    <t>Applied Pathophysiology and Clinical Pharmacology</t>
  </si>
  <si>
    <t>NUR2501</t>
  </si>
  <si>
    <t>Clinical Health Assessment and Reasoning</t>
  </si>
  <si>
    <t>NUR3105B</t>
  </si>
  <si>
    <t>Clinical Practice: Community Care II</t>
  </si>
  <si>
    <t>NUR3105C</t>
  </si>
  <si>
    <t>NUR3106B</t>
  </si>
  <si>
    <t>NUR3114</t>
  </si>
  <si>
    <t>Leadership and Management</t>
  </si>
  <si>
    <t>NUR3117A</t>
  </si>
  <si>
    <t>Public and Community Health</t>
  </si>
  <si>
    <t>NUR3119</t>
  </si>
  <si>
    <t>Palliative and End-of-Life Care</t>
  </si>
  <si>
    <t>NUR3120</t>
  </si>
  <si>
    <t>Pathophysiology, Pharmacology and Nursing Practice III</t>
  </si>
  <si>
    <t>NUR3202C</t>
  </si>
  <si>
    <t>Research and Evidence-based Healthcare</t>
  </si>
  <si>
    <t>NUR3204C</t>
  </si>
  <si>
    <t>Clinical Experience III</t>
  </si>
  <si>
    <t>NUR3500</t>
  </si>
  <si>
    <t>Practice of Palliative and End-of-Life Care</t>
  </si>
  <si>
    <t>NUR3501</t>
  </si>
  <si>
    <t>Professionalism, Ethics and Law in Healthcare</t>
  </si>
  <si>
    <t>NUR3504</t>
  </si>
  <si>
    <t>Chronic Disease Management</t>
  </si>
  <si>
    <t>NUR3505</t>
  </si>
  <si>
    <t>Research Methodology and Statistics</t>
  </si>
  <si>
    <t>NUR4101B</t>
  </si>
  <si>
    <t>Evidence-based Health Care Practice</t>
  </si>
  <si>
    <t>NUR4103B</t>
  </si>
  <si>
    <t>Applied Research Methods</t>
  </si>
  <si>
    <t>NUR4104B</t>
  </si>
  <si>
    <t>Honours Project in Nursing</t>
  </si>
  <si>
    <t>NUR5003</t>
  </si>
  <si>
    <t>NUR5610</t>
  </si>
  <si>
    <t>Integrated Clinical Decision Making II (Paediatric)</t>
  </si>
  <si>
    <t>NUR5613</t>
  </si>
  <si>
    <t>Paediatric Care Across Care Continuum</t>
  </si>
  <si>
    <t>NUR5703</t>
  </si>
  <si>
    <t>Assessment and Evaluation</t>
  </si>
  <si>
    <t>NUR5704</t>
  </si>
  <si>
    <t>NUR5711</t>
  </si>
  <si>
    <t>Principles of Child and Family Health</t>
  </si>
  <si>
    <t>NUR5712</t>
  </si>
  <si>
    <t>Maternal and Infant Health Across Perinatal Period</t>
  </si>
  <si>
    <t>NUR5802G</t>
  </si>
  <si>
    <t>Integrated Clinical Decision Making and Management II</t>
  </si>
  <si>
    <t>NUR5803G</t>
  </si>
  <si>
    <t>Community Health Practice</t>
  </si>
  <si>
    <t>NUR5804G</t>
  </si>
  <si>
    <t>Chronic Disease Management in the Community</t>
  </si>
  <si>
    <t>NUR5805G</t>
  </si>
  <si>
    <t>Chronic Wound Management in the Community</t>
  </si>
  <si>
    <t>NUR5806G</t>
  </si>
  <si>
    <t>Evidence-based Practice</t>
  </si>
  <si>
    <t>NUR5808</t>
  </si>
  <si>
    <t>Adult Care Across Care Continuum</t>
  </si>
  <si>
    <t>NUR5811C</t>
  </si>
  <si>
    <t>Clinical Practicum III</t>
  </si>
  <si>
    <t>NUR6001</t>
  </si>
  <si>
    <t>Graduate Research Seminar</t>
  </si>
  <si>
    <t>NUR6003</t>
  </si>
  <si>
    <t>Research Methods</t>
  </si>
  <si>
    <t>NUR6004</t>
  </si>
  <si>
    <t>Systematic Review and Meta-Analysis</t>
  </si>
  <si>
    <t>NUR6006</t>
  </si>
  <si>
    <t>Intervention Research in Nursing and Health Sciences</t>
  </si>
  <si>
    <t>OT5001</t>
  </si>
  <si>
    <t>OT5001A</t>
  </si>
  <si>
    <t>Independent Study Module: Subsea Engineering</t>
  </si>
  <si>
    <t>OT5001B</t>
  </si>
  <si>
    <t>Independent Study Module: Petroleum Engineering</t>
  </si>
  <si>
    <t>OT5102</t>
  </si>
  <si>
    <t>Oil &amp; Gas Technology</t>
  </si>
  <si>
    <t>PC1101</t>
  </si>
  <si>
    <t>Frontiers of Physics</t>
  </si>
  <si>
    <t>PC1201</t>
  </si>
  <si>
    <t>Fundamentals of Physics</t>
  </si>
  <si>
    <t>PC2020</t>
  </si>
  <si>
    <t>Electromagnetics for Electrical Engineers</t>
  </si>
  <si>
    <t>PC2031</t>
  </si>
  <si>
    <t>Electricity &amp; Magnetism I</t>
  </si>
  <si>
    <t>PC2032</t>
  </si>
  <si>
    <t>Classical Mechanics I</t>
  </si>
  <si>
    <t>PC2130</t>
  </si>
  <si>
    <t>Quantum Mechanics I</t>
  </si>
  <si>
    <t>PC2135</t>
  </si>
  <si>
    <t>Thermodynamics and Statistical Mechanics</t>
  </si>
  <si>
    <t>PC2174A</t>
  </si>
  <si>
    <t>Mathematical Methods in Physics I</t>
  </si>
  <si>
    <t>PC2193</t>
  </si>
  <si>
    <t>Experimental Physics and Data Analysis</t>
  </si>
  <si>
    <t>PC2239</t>
  </si>
  <si>
    <t>Special Problems in Undergrad Physics I</t>
  </si>
  <si>
    <t>PC2267</t>
  </si>
  <si>
    <t>Biophysics I</t>
  </si>
  <si>
    <t>PC2288</t>
  </si>
  <si>
    <t>Basic UROPS in Physics I</t>
  </si>
  <si>
    <t>PC2289</t>
  </si>
  <si>
    <t>Basic UROPS in Physics II</t>
  </si>
  <si>
    <t>PC2411</t>
  </si>
  <si>
    <t>Practical Astronomy</t>
  </si>
  <si>
    <t>PC2421</t>
  </si>
  <si>
    <t>Physics of Everyday Phenomena</t>
  </si>
  <si>
    <t>PC2422</t>
  </si>
  <si>
    <t>Physics of Climate Change</t>
  </si>
  <si>
    <t>PC3130</t>
  </si>
  <si>
    <t>Quantum Mechanics II</t>
  </si>
  <si>
    <t>PC3193</t>
  </si>
  <si>
    <t>Experimental Physics II</t>
  </si>
  <si>
    <t>PC3231</t>
  </si>
  <si>
    <t>Electricity &amp; Magnetism II</t>
  </si>
  <si>
    <t>PC3232</t>
  </si>
  <si>
    <t>Nuclear &amp; Particle Physics</t>
  </si>
  <si>
    <t>PC3235</t>
  </si>
  <si>
    <t>Solid State Physics I</t>
  </si>
  <si>
    <t>PC3238</t>
  </si>
  <si>
    <t>Fluid Dynamics</t>
  </si>
  <si>
    <t>PC3239</t>
  </si>
  <si>
    <t>Special Problems in Undergrad Physics II</t>
  </si>
  <si>
    <t>PC3242</t>
  </si>
  <si>
    <t>Nanofabrication and Nanocharacterization</t>
  </si>
  <si>
    <t>PC3247</t>
  </si>
  <si>
    <t>Modern Optics</t>
  </si>
  <si>
    <t>PC3261</t>
  </si>
  <si>
    <t>Classical Mechanics II</t>
  </si>
  <si>
    <t>PC3288</t>
  </si>
  <si>
    <t>Advanced UROPS in Physics I</t>
  </si>
  <si>
    <t>PC3289</t>
  </si>
  <si>
    <t>Advanced UROPS in Physics II</t>
  </si>
  <si>
    <t>PC3294</t>
  </si>
  <si>
    <t>Radiation Laboratory</t>
  </si>
  <si>
    <t>PC3312</t>
  </si>
  <si>
    <t>PC3412</t>
  </si>
  <si>
    <t>How Stars Work</t>
  </si>
  <si>
    <t>PC4199</t>
  </si>
  <si>
    <t>Honours Project in Physics</t>
  </si>
  <si>
    <t>PC4199R</t>
  </si>
  <si>
    <t>Integrated B.ENG./B.SC. (Hons) Dissertation</t>
  </si>
  <si>
    <t>PC4230</t>
  </si>
  <si>
    <t>Quantum Mechanics III</t>
  </si>
  <si>
    <t>PC4236</t>
  </si>
  <si>
    <t>Computational Condensed Matter Physics</t>
  </si>
  <si>
    <t>PC4240</t>
  </si>
  <si>
    <t>Solid State Physics II</t>
  </si>
  <si>
    <t>PC4241</t>
  </si>
  <si>
    <t>Statistical Mechanics</t>
  </si>
  <si>
    <t>PC4248</t>
  </si>
  <si>
    <t>General Relativity</t>
  </si>
  <si>
    <t>PC4249</t>
  </si>
  <si>
    <t>Astrophysics II</t>
  </si>
  <si>
    <t>PC4267</t>
  </si>
  <si>
    <t>Biophysics III</t>
  </si>
  <si>
    <t>PC5101</t>
  </si>
  <si>
    <t>Physics and Technology</t>
  </si>
  <si>
    <t>PC5102</t>
  </si>
  <si>
    <t>Physics in Industry</t>
  </si>
  <si>
    <t>PC5201</t>
  </si>
  <si>
    <t>Advanced Quantum Mechanics</t>
  </si>
  <si>
    <t>PC5203</t>
  </si>
  <si>
    <t>Advanced Solid State Physics</t>
  </si>
  <si>
    <t>PC5204</t>
  </si>
  <si>
    <t>Magnetism and Spintronics</t>
  </si>
  <si>
    <t>PC5205</t>
  </si>
  <si>
    <t>TOPICS IN SURFACE PHYSICS</t>
  </si>
  <si>
    <t>PC5209</t>
  </si>
  <si>
    <t>Accelerator Based Materials Characterisation</t>
  </si>
  <si>
    <t>PC5212</t>
  </si>
  <si>
    <t>Physics of Nanostructures</t>
  </si>
  <si>
    <t>PC5214</t>
  </si>
  <si>
    <t>Essential techniques in experimental physics</t>
  </si>
  <si>
    <t>PC5215</t>
  </si>
  <si>
    <t>NUMERICAL RECIPES WITH APPLICATIONS</t>
  </si>
  <si>
    <t>PC5216</t>
  </si>
  <si>
    <t>Advanced Atomic &amp; Molecular Physics</t>
  </si>
  <si>
    <t>PC5218</t>
  </si>
  <si>
    <t>PC5228</t>
  </si>
  <si>
    <t>Quantum Information and Computation</t>
  </si>
  <si>
    <t>PC5252</t>
  </si>
  <si>
    <t>Bayesian Statistics and Machine Learning</t>
  </si>
  <si>
    <t>PC5267</t>
  </si>
  <si>
    <t>Physics of Small Machines and Active Matters</t>
  </si>
  <si>
    <t>PC5286</t>
  </si>
  <si>
    <t>MSc Physics Coursework Project</t>
  </si>
  <si>
    <t>PC5287</t>
  </si>
  <si>
    <t>M.SC Coursework Thesis for Physics And Technology</t>
  </si>
  <si>
    <t>PC5288</t>
  </si>
  <si>
    <t>M.SC COURSEWORK THESIS FOR PHYSICS</t>
  </si>
  <si>
    <t>PC5289</t>
  </si>
  <si>
    <t>M.SC.(COURSEWORK) THESIS FOR APPLIED PHYSICS</t>
  </si>
  <si>
    <t>PE3101P</t>
  </si>
  <si>
    <t>Decision and Social Choice</t>
  </si>
  <si>
    <t>PE3551P</t>
  </si>
  <si>
    <t>PE3551S</t>
  </si>
  <si>
    <t>PE4102P</t>
  </si>
  <si>
    <t>Welfare and Distribution</t>
  </si>
  <si>
    <t>PE4102PHM</t>
  </si>
  <si>
    <t>PE4401E</t>
  </si>
  <si>
    <t>PE4401EHM</t>
  </si>
  <si>
    <t>PE4401P</t>
  </si>
  <si>
    <t>PE4401S</t>
  </si>
  <si>
    <t>PE4402E</t>
  </si>
  <si>
    <t>Research Internship Project</t>
  </si>
  <si>
    <t>PE4402P</t>
  </si>
  <si>
    <t>PE4402S</t>
  </si>
  <si>
    <t>PE4660P</t>
  </si>
  <si>
    <t>PE4660S</t>
  </si>
  <si>
    <t>PF1101</t>
  </si>
  <si>
    <t>Fundamentals of Project Management</t>
  </si>
  <si>
    <t>PF1107</t>
  </si>
  <si>
    <t>PF2102</t>
  </si>
  <si>
    <t>Structural Systems</t>
  </si>
  <si>
    <t>PF2107</t>
  </si>
  <si>
    <t>PF2109</t>
  </si>
  <si>
    <t>PF2205</t>
  </si>
  <si>
    <t>Project Finance</t>
  </si>
  <si>
    <t>PF3104</t>
  </si>
  <si>
    <t>PF3105</t>
  </si>
  <si>
    <t>PF3205</t>
  </si>
  <si>
    <t>Advanced Measurement</t>
  </si>
  <si>
    <t>PF3208</t>
  </si>
  <si>
    <t>Project Leadership</t>
  </si>
  <si>
    <t>PF3209</t>
  </si>
  <si>
    <t>Building Information Modelling</t>
  </si>
  <si>
    <t>PF3210</t>
  </si>
  <si>
    <t>Total Building Performance</t>
  </si>
  <si>
    <t>PF3211</t>
  </si>
  <si>
    <t>AI Applications for the Built Environment</t>
  </si>
  <si>
    <t>PF3307</t>
  </si>
  <si>
    <t>Strategic Facilities Management</t>
  </si>
  <si>
    <t>PF3504</t>
  </si>
  <si>
    <t>Energy Management</t>
  </si>
  <si>
    <t>PF4101</t>
  </si>
  <si>
    <t>PF4102</t>
  </si>
  <si>
    <t>PF4209</t>
  </si>
  <si>
    <t>Construction Enterprise Management</t>
  </si>
  <si>
    <t>PF4213</t>
  </si>
  <si>
    <t>Building Energy Analysis and Simulation</t>
  </si>
  <si>
    <t>PF4309</t>
  </si>
  <si>
    <t>Infrastructure Operations and Maintenance</t>
  </si>
  <si>
    <t>PF4502</t>
  </si>
  <si>
    <t>Green Development</t>
  </si>
  <si>
    <t>PH2207</t>
  </si>
  <si>
    <t>Hume and Kant</t>
  </si>
  <si>
    <t>PH2213</t>
  </si>
  <si>
    <t>Metaphysics</t>
  </si>
  <si>
    <t>PH2222</t>
  </si>
  <si>
    <t>Greek Philosophy (Socrates and Plato)</t>
  </si>
  <si>
    <t>PH2242</t>
  </si>
  <si>
    <t>Philosophy of Language</t>
  </si>
  <si>
    <t>PH2301</t>
  </si>
  <si>
    <t>Classical Chinese Philosophy I</t>
  </si>
  <si>
    <t>PH3203</t>
  </si>
  <si>
    <t>Moral Philosophy</t>
  </si>
  <si>
    <t>PH3207</t>
  </si>
  <si>
    <t>PH3217</t>
  </si>
  <si>
    <t>Feminist Philosophy</t>
  </si>
  <si>
    <t>PH3247</t>
  </si>
  <si>
    <t>Philosophical Logic</t>
  </si>
  <si>
    <t>PH3551</t>
  </si>
  <si>
    <t>PH4206</t>
  </si>
  <si>
    <t>A Major Philosopher</t>
  </si>
  <si>
    <t>PH4206HM</t>
  </si>
  <si>
    <t>PH4210</t>
  </si>
  <si>
    <t>Topics in Western Philosophy</t>
  </si>
  <si>
    <t>PH4210HM</t>
  </si>
  <si>
    <t>PH4213</t>
  </si>
  <si>
    <t>Comparative Philosophy</t>
  </si>
  <si>
    <t>PH4213HM</t>
  </si>
  <si>
    <t>PH4262</t>
  </si>
  <si>
    <t>Nietzsche</t>
  </si>
  <si>
    <t>PH4262HM</t>
  </si>
  <si>
    <t>PH4401</t>
  </si>
  <si>
    <t>PH4401HM</t>
  </si>
  <si>
    <t>PH4550</t>
  </si>
  <si>
    <t>Internship: Philosophy for Teaching</t>
  </si>
  <si>
    <t>PH4660</t>
  </si>
  <si>
    <t>PH5510</t>
  </si>
  <si>
    <t>COMPARATIVE PHILOSOPHY</t>
  </si>
  <si>
    <t>PH5660</t>
  </si>
  <si>
    <t>PH6540</t>
  </si>
  <si>
    <t>TOPICS IN ANALYTIC PHILOSOPHY</t>
  </si>
  <si>
    <t>PH6660</t>
  </si>
  <si>
    <t>PH6760</t>
  </si>
  <si>
    <t>PHILOSOPHICAL TOPICS</t>
  </si>
  <si>
    <t>PH6770</t>
  </si>
  <si>
    <t>PHS1101</t>
  </si>
  <si>
    <t>The Billion-Dollar Pill - Bench to Bedside Drug Development</t>
  </si>
  <si>
    <t>Pharmacy</t>
  </si>
  <si>
    <t>PHS2101</t>
  </si>
  <si>
    <t>Physiology for Pharmaceutical Science</t>
  </si>
  <si>
    <t>PHS2103</t>
  </si>
  <si>
    <t>Essentials of Pharmaceutical and Synthetic Chemistry</t>
  </si>
  <si>
    <t>PHS2312</t>
  </si>
  <si>
    <t>PHS3101</t>
  </si>
  <si>
    <t>Principles of Pharmaceutical Formulations II</t>
  </si>
  <si>
    <t>PHS3191</t>
  </si>
  <si>
    <t>Laboratory Techniques in Pharmaceutical Science II</t>
  </si>
  <si>
    <t>PHS3312</t>
  </si>
  <si>
    <t>PHS4121</t>
  </si>
  <si>
    <t>Regulation of Healthcare Products</t>
  </si>
  <si>
    <t>PHS4199</t>
  </si>
  <si>
    <t>Honours Project in Pharmaceutical Science</t>
  </si>
  <si>
    <t>PL1101E</t>
  </si>
  <si>
    <t>Introduction to Psychology</t>
  </si>
  <si>
    <t>Psychology</t>
  </si>
  <si>
    <t>PL2131</t>
  </si>
  <si>
    <t>Research and Statistical Methods I</t>
  </si>
  <si>
    <t>PL2132</t>
  </si>
  <si>
    <t>Research and Statistical Methods II</t>
  </si>
  <si>
    <t>PL3102</t>
  </si>
  <si>
    <t>Biological Psychology</t>
  </si>
  <si>
    <t>PL3103</t>
  </si>
  <si>
    <t>Cognitive Psychology</t>
  </si>
  <si>
    <t>PL3104</t>
  </si>
  <si>
    <t>Developmental Psychology</t>
  </si>
  <si>
    <t>PL3105</t>
  </si>
  <si>
    <t>Social Psychology</t>
  </si>
  <si>
    <t>PL3106</t>
  </si>
  <si>
    <t>Mental Health and Distress</t>
  </si>
  <si>
    <t>PL3231</t>
  </si>
  <si>
    <t>PL3238</t>
  </si>
  <si>
    <t>Social Cognition</t>
  </si>
  <si>
    <t>PL3248</t>
  </si>
  <si>
    <t>Learning and Conditioning</t>
  </si>
  <si>
    <t>PL3257</t>
  </si>
  <si>
    <t>Introduction to Clinical Psychology</t>
  </si>
  <si>
    <t>PL3281</t>
  </si>
  <si>
    <t>Lab in Cognitive Psychology</t>
  </si>
  <si>
    <t>PL3281A</t>
  </si>
  <si>
    <t>Lab in Perception and Attention</t>
  </si>
  <si>
    <t>PL3281D</t>
  </si>
  <si>
    <t>Lab in Music Perception and Cognition</t>
  </si>
  <si>
    <t>PL3281G</t>
  </si>
  <si>
    <t>Lab in Associative Learning and Behavior</t>
  </si>
  <si>
    <t>PL3282C</t>
  </si>
  <si>
    <t>Lab in Attitudes</t>
  </si>
  <si>
    <t>PL3283</t>
  </si>
  <si>
    <t>Lab in Developmental Psychology</t>
  </si>
  <si>
    <t>PL3283C</t>
  </si>
  <si>
    <t>Lab in Early Childhood Development</t>
  </si>
  <si>
    <t>PL3287A</t>
  </si>
  <si>
    <t>Lab in Personality and Psychopathology</t>
  </si>
  <si>
    <t>PL3551</t>
  </si>
  <si>
    <t>PL3551R</t>
  </si>
  <si>
    <t>PL4201</t>
  </si>
  <si>
    <t>Psychometrics and Psychological Testing</t>
  </si>
  <si>
    <t>PL4201HM</t>
  </si>
  <si>
    <t>PL4203</t>
  </si>
  <si>
    <t>Cognition</t>
  </si>
  <si>
    <t>PL4203HM</t>
  </si>
  <si>
    <t>PL4205</t>
  </si>
  <si>
    <t>Developmental Processes</t>
  </si>
  <si>
    <t>PL4205HM</t>
  </si>
  <si>
    <t>PL4207</t>
  </si>
  <si>
    <t>Social Psychology: Theories and Methods</t>
  </si>
  <si>
    <t>PL4207HM</t>
  </si>
  <si>
    <t>PL4218</t>
  </si>
  <si>
    <t>Psychological Assessment</t>
  </si>
  <si>
    <t>PL4218HM</t>
  </si>
  <si>
    <t>PL4219</t>
  </si>
  <si>
    <t>Advanced Abnormal Psychology</t>
  </si>
  <si>
    <t>PL4219HM</t>
  </si>
  <si>
    <t>PL4227</t>
  </si>
  <si>
    <t>Behavioral Genetics for Social Scientists</t>
  </si>
  <si>
    <t>PL4227HM</t>
  </si>
  <si>
    <t>PL4228</t>
  </si>
  <si>
    <t>Criminal Forensic Psychology</t>
  </si>
  <si>
    <t>PL4228HM</t>
  </si>
  <si>
    <t>PL4229</t>
  </si>
  <si>
    <t>Psychological Therapies</t>
  </si>
  <si>
    <t>PL4229HM</t>
  </si>
  <si>
    <t>PL4233</t>
  </si>
  <si>
    <t>Psychology of Negotiation</t>
  </si>
  <si>
    <t>PL4233HM</t>
  </si>
  <si>
    <t>PL4234</t>
  </si>
  <si>
    <t>Patient and Health Care</t>
  </si>
  <si>
    <t>PL4234HM</t>
  </si>
  <si>
    <t>PL4235</t>
  </si>
  <si>
    <t>The Psychology of Moral Judgments</t>
  </si>
  <si>
    <t>PL4235HM</t>
  </si>
  <si>
    <t>PL4236</t>
  </si>
  <si>
    <t>Autism Spectrum and Related Conditions</t>
  </si>
  <si>
    <t>PL4236HM</t>
  </si>
  <si>
    <t>PL4242</t>
  </si>
  <si>
    <t>Historical Controversies in Psychology</t>
  </si>
  <si>
    <t>PL4242HM</t>
  </si>
  <si>
    <t>PL4245</t>
  </si>
  <si>
    <t>Data Science for Psychology: Methods and Applications</t>
  </si>
  <si>
    <t>PL4245HM</t>
  </si>
  <si>
    <t>PL4246</t>
  </si>
  <si>
    <t>Networks in Psychology</t>
  </si>
  <si>
    <t>PL4246HM</t>
  </si>
  <si>
    <t>PL4249</t>
  </si>
  <si>
    <t>The Psychology and Neuroscience of Mindfulness</t>
  </si>
  <si>
    <t>PL4249HM</t>
  </si>
  <si>
    <t>PL4251</t>
  </si>
  <si>
    <t>Sensation and Perception</t>
  </si>
  <si>
    <t>PL4251HM</t>
  </si>
  <si>
    <t>PL4401</t>
  </si>
  <si>
    <t>PL4401HM</t>
  </si>
  <si>
    <t>PL4501</t>
  </si>
  <si>
    <t>Integrated Thesis</t>
  </si>
  <si>
    <t>PL4501HM</t>
  </si>
  <si>
    <t>PL4660</t>
  </si>
  <si>
    <t>PL4660HM</t>
  </si>
  <si>
    <t>PL4880F</t>
  </si>
  <si>
    <t>Addictive Behaviours</t>
  </si>
  <si>
    <t>PL4880FHM</t>
  </si>
  <si>
    <t>PL4880G</t>
  </si>
  <si>
    <t>Positive Psychology</t>
  </si>
  <si>
    <t>PL4880GHM</t>
  </si>
  <si>
    <t>PL4880K</t>
  </si>
  <si>
    <t>Parenting and Child Development</t>
  </si>
  <si>
    <t>PL4880KHM</t>
  </si>
  <si>
    <t>PL4880L</t>
  </si>
  <si>
    <t>Applying Cognitive Psychology to Learning &amp; Instruction</t>
  </si>
  <si>
    <t>PL4880LHM</t>
  </si>
  <si>
    <t>PL4880P</t>
  </si>
  <si>
    <t>Psychology of Religion</t>
  </si>
  <si>
    <t>PL4880PHM</t>
  </si>
  <si>
    <t>PL4880T</t>
  </si>
  <si>
    <t>Applying Psychology In Education</t>
  </si>
  <si>
    <t>PL4880THM</t>
  </si>
  <si>
    <t>PL4880V</t>
  </si>
  <si>
    <t>Culture and Human Development</t>
  </si>
  <si>
    <t>PL4880VHM</t>
  </si>
  <si>
    <t>PL5221</t>
  </si>
  <si>
    <t>ANALYSIS OF PSYCHOLOGICAL DATA USING GLM</t>
  </si>
  <si>
    <t>PL5221R</t>
  </si>
  <si>
    <t>Analysis of Psychological Data using GLM</t>
  </si>
  <si>
    <t>PL5308</t>
  </si>
  <si>
    <t>Advanced Social and Cognitive Neuroscience</t>
  </si>
  <si>
    <t>PL5308R</t>
  </si>
  <si>
    <t>PL5660</t>
  </si>
  <si>
    <t>PL6208</t>
  </si>
  <si>
    <t>Empirical Research Project</t>
  </si>
  <si>
    <t>PL6215</t>
  </si>
  <si>
    <t>SELECTED APPLICATIONS IN PSYCHOLOGY</t>
  </si>
  <si>
    <t>PL6660</t>
  </si>
  <si>
    <t>PL6770</t>
  </si>
  <si>
    <t>PLB1201</t>
  </si>
  <si>
    <t>Psychology in Everyday Life</t>
  </si>
  <si>
    <t>PLC5001</t>
  </si>
  <si>
    <t>PSYCHOLOGICAL ASSESSMENT</t>
  </si>
  <si>
    <t>PLC5002</t>
  </si>
  <si>
    <t>Adult Psychopathology</t>
  </si>
  <si>
    <t>PLC5003</t>
  </si>
  <si>
    <t>Health across the lifespan</t>
  </si>
  <si>
    <t>PLC5004</t>
  </si>
  <si>
    <t>PSYCHOLOGICAL INTERVENTION AND THERAPY</t>
  </si>
  <si>
    <t>PLC5005</t>
  </si>
  <si>
    <t>Child Psychopathology</t>
  </si>
  <si>
    <t>PLC5006</t>
  </si>
  <si>
    <t>Ethics and Professional Issues</t>
  </si>
  <si>
    <t>PLC5007</t>
  </si>
  <si>
    <t>Advanced Psychological Practice</t>
  </si>
  <si>
    <t>PLC5009</t>
  </si>
  <si>
    <t>RESEARCH PROPOSAL</t>
  </si>
  <si>
    <t>PLC5010</t>
  </si>
  <si>
    <t>PLC5011A</t>
  </si>
  <si>
    <t>Clinical Placement 1</t>
  </si>
  <si>
    <t>PLC5012B</t>
  </si>
  <si>
    <t>CLINICAL PLACEMENT 2</t>
  </si>
  <si>
    <t>PLC5013C</t>
  </si>
  <si>
    <t>CLINICAL PLACEMENT 3</t>
  </si>
  <si>
    <t>PLS8001</t>
  </si>
  <si>
    <t>Cultivating Collaboration</t>
  </si>
  <si>
    <t>PLS8002A</t>
  </si>
  <si>
    <t>Cultivating the Self</t>
  </si>
  <si>
    <t>PLS8002B</t>
  </si>
  <si>
    <t>PLS8003</t>
  </si>
  <si>
    <t>Cultivating Resilience</t>
  </si>
  <si>
    <t>PLS8004</t>
  </si>
  <si>
    <t>Optimizing Performance</t>
  </si>
  <si>
    <t>PLS8005</t>
  </si>
  <si>
    <t>Elevating Interpersonal Communication</t>
  </si>
  <si>
    <t>PM5000</t>
  </si>
  <si>
    <t>PM5103</t>
  </si>
  <si>
    <t>CONTRACT MANAGEMENT</t>
  </si>
  <si>
    <t>PM5106</t>
  </si>
  <si>
    <t>DESIGN MANAGEMENT</t>
  </si>
  <si>
    <t>PM5111</t>
  </si>
  <si>
    <t>SPECIAL TOPICS IN PROJECT MANAGEMENT</t>
  </si>
  <si>
    <t>PM5112</t>
  </si>
  <si>
    <t>RESEARCH METHODS</t>
  </si>
  <si>
    <t>PM5113</t>
  </si>
  <si>
    <t>Managing Projects using BIM</t>
  </si>
  <si>
    <t>PM5114</t>
  </si>
  <si>
    <t>Managing Complex Projects</t>
  </si>
  <si>
    <t>PM5118</t>
  </si>
  <si>
    <t>Case Studies in Infrastructure Planning</t>
  </si>
  <si>
    <t>PP5137</t>
  </si>
  <si>
    <t>Introduction to Public Management</t>
  </si>
  <si>
    <t>LKY School of Public Policy</t>
  </si>
  <si>
    <t>LKYSPP Dean's Office</t>
  </si>
  <si>
    <t>PP5165</t>
  </si>
  <si>
    <t>Markets and Growth</t>
  </si>
  <si>
    <t>PP5174</t>
  </si>
  <si>
    <t>International Politics: The Rules of the Game</t>
  </si>
  <si>
    <t>PP5179</t>
  </si>
  <si>
    <t>Environmental Social Science</t>
  </si>
  <si>
    <t>PP5203</t>
  </si>
  <si>
    <t>Behavioral Economics and Public Policy</t>
  </si>
  <si>
    <t>PP5231</t>
  </si>
  <si>
    <t>Ethics and Global Governance</t>
  </si>
  <si>
    <t>PP5234</t>
  </si>
  <si>
    <t>Economics of Developing Countries</t>
  </si>
  <si>
    <t>PP5269</t>
  </si>
  <si>
    <t>Environmental Economics and Public Policy</t>
  </si>
  <si>
    <t>PP5269M</t>
  </si>
  <si>
    <t>PP5278</t>
  </si>
  <si>
    <t>HEALTH ECONOMICS AND PUBLIC POLICY</t>
  </si>
  <si>
    <t>PP5288</t>
  </si>
  <si>
    <t>Labour Market Issues and Public Policy</t>
  </si>
  <si>
    <t>PP5291</t>
  </si>
  <si>
    <t>SECURITY IN ASIA-PACIFIC</t>
  </si>
  <si>
    <t>PP5406</t>
  </si>
  <si>
    <t>Methods and Tools for Policy Analysis 1</t>
  </si>
  <si>
    <t>PP5409</t>
  </si>
  <si>
    <t>Foundations of Public Policy</t>
  </si>
  <si>
    <t>PP5410</t>
  </si>
  <si>
    <t>Working with clients: PAE Basics</t>
  </si>
  <si>
    <t>PP5504</t>
  </si>
  <si>
    <t>Financial Management for Public Organisations</t>
  </si>
  <si>
    <t>PP5509</t>
  </si>
  <si>
    <t>Pensions and Retirement Policies</t>
  </si>
  <si>
    <t>PP5516</t>
  </si>
  <si>
    <t>Practical Political Risk Analysis</t>
  </si>
  <si>
    <t>PP5530</t>
  </si>
  <si>
    <t>Introduction to Coding for Public Policy using Python</t>
  </si>
  <si>
    <t>PP5534</t>
  </si>
  <si>
    <t>Geopolitics of Heritage</t>
  </si>
  <si>
    <t>PP5538</t>
  </si>
  <si>
    <t>Digital Technologies and Public Policy</t>
  </si>
  <si>
    <t>PP5539</t>
  </si>
  <si>
    <t>Economic Development in the age of paradigm shifts</t>
  </si>
  <si>
    <t>PP5541</t>
  </si>
  <si>
    <t>Policies for Healthy Cities</t>
  </si>
  <si>
    <t>PP5542</t>
  </si>
  <si>
    <t>Economics of Aging</t>
  </si>
  <si>
    <t>PP5717</t>
  </si>
  <si>
    <t>Political Economy of East Asia</t>
  </si>
  <si>
    <t>PP5724</t>
  </si>
  <si>
    <t>Leadership Development</t>
  </si>
  <si>
    <t>PP5729</t>
  </si>
  <si>
    <t>Public Sector Communications</t>
  </si>
  <si>
    <t>PP5730</t>
  </si>
  <si>
    <t>Strategic Co-opetition Policy &amp; Supply Chain Deployment</t>
  </si>
  <si>
    <t>PP5801</t>
  </si>
  <si>
    <t>Economic Analysis</t>
  </si>
  <si>
    <t>PP5802</t>
  </si>
  <si>
    <t>Policy Analysis</t>
  </si>
  <si>
    <t>PP5901</t>
  </si>
  <si>
    <t>Introduction to International Relations Theory</t>
  </si>
  <si>
    <t>PP5902</t>
  </si>
  <si>
    <t>INTERNATIONAL SECURITY - CONCEPTS, ISSUES &amp; POLICIES</t>
  </si>
  <si>
    <t>PP5904</t>
  </si>
  <si>
    <t>Research Methods in International Affairs</t>
  </si>
  <si>
    <t>PP5905</t>
  </si>
  <si>
    <t>Foreign Policy Analysis</t>
  </si>
  <si>
    <t>PP6703</t>
  </si>
  <si>
    <t>Foundations of Public Administration</t>
  </si>
  <si>
    <t>PP6706</t>
  </si>
  <si>
    <t>Quantitative Methods for Public Policy Research</t>
  </si>
  <si>
    <t>PP6707</t>
  </si>
  <si>
    <t>Qualitative Methods for Public Policy Research</t>
  </si>
  <si>
    <t>PR1150</t>
  </si>
  <si>
    <t>Professional Identity and Skills Development I</t>
  </si>
  <si>
    <t>PR1152</t>
  </si>
  <si>
    <t>Pharmacy Foundations: Science &amp; Therapeutics I</t>
  </si>
  <si>
    <t>PR1154</t>
  </si>
  <si>
    <t>Pharmacy Foundations: Science and Therapeutics III</t>
  </si>
  <si>
    <t>PR2150</t>
  </si>
  <si>
    <t>Professional Identity and Skills Development II</t>
  </si>
  <si>
    <t>PR2151</t>
  </si>
  <si>
    <t>Applied Patient Care Skills II</t>
  </si>
  <si>
    <t>PR2152</t>
  </si>
  <si>
    <t>Gastrointestinal System: Science &amp; Therapeutics</t>
  </si>
  <si>
    <t>PR2153</t>
  </si>
  <si>
    <t>Cardiovascular System: Science &amp; Therapeutics</t>
  </si>
  <si>
    <t>PR2288</t>
  </si>
  <si>
    <t>Basic UROPS in Pharmacy I</t>
  </si>
  <si>
    <t>PR2289</t>
  </si>
  <si>
    <t>Basic UROPS in Pharmacy II</t>
  </si>
  <si>
    <t>PR3150</t>
  </si>
  <si>
    <t>Professional Identity and Skills Development</t>
  </si>
  <si>
    <t>PR3151</t>
  </si>
  <si>
    <t>Infection: Optimising Prevention &amp; Treatment</t>
  </si>
  <si>
    <t>PR3152</t>
  </si>
  <si>
    <t>Immune &amp; Endocrine Systems: Science &amp; Therapeutics</t>
  </si>
  <si>
    <t>PR3288</t>
  </si>
  <si>
    <t>Advanced UROPS in Pharmacy I</t>
  </si>
  <si>
    <t>PR3289</t>
  </si>
  <si>
    <t>Advanced UROPS in Pharmacy II</t>
  </si>
  <si>
    <t>PR3313</t>
  </si>
  <si>
    <t>Undergraduate Professional Internship Programme Extended</t>
  </si>
  <si>
    <t>PR4150</t>
  </si>
  <si>
    <t>Professional Identity and Skills Development IV</t>
  </si>
  <si>
    <t>PR4191</t>
  </si>
  <si>
    <t>SCI-PhI Project</t>
  </si>
  <si>
    <t>PR4192</t>
  </si>
  <si>
    <t>Direct Patient Care Internship</t>
  </si>
  <si>
    <t>PR4193</t>
  </si>
  <si>
    <t>Indirect and Specialty Patient Care Internship</t>
  </si>
  <si>
    <t>PR4204</t>
  </si>
  <si>
    <t>Special Drug Delivery</t>
  </si>
  <si>
    <t>PR4205</t>
  </si>
  <si>
    <t>Bioorganic Principles of Medicinal Chemistry</t>
  </si>
  <si>
    <t>PR5131</t>
  </si>
  <si>
    <t>Advanced Pharmacotherapy II</t>
  </si>
  <si>
    <t>PR5132</t>
  </si>
  <si>
    <t>Advanced Pharmacotherapy III</t>
  </si>
  <si>
    <t>PR5133</t>
  </si>
  <si>
    <t>Advanced Pharmacotherapy in Special Populations</t>
  </si>
  <si>
    <t>PR5134</t>
  </si>
  <si>
    <t>Advanced Skills in Pharmacy Practice</t>
  </si>
  <si>
    <t>PR5135</t>
  </si>
  <si>
    <t>FOUNDATIONS IN ADVANCED PHARMACY PRACTICE</t>
  </si>
  <si>
    <t>PR5136</t>
  </si>
  <si>
    <t>Seminar and Teaching</t>
  </si>
  <si>
    <t>PR5150</t>
  </si>
  <si>
    <t>Ambulatory Care Clerkship</t>
  </si>
  <si>
    <t>PR5151</t>
  </si>
  <si>
    <t>Acute Care Medicine Clerkship</t>
  </si>
  <si>
    <t>PR5152</t>
  </si>
  <si>
    <t>Adult General Medicine Clerkship</t>
  </si>
  <si>
    <t>PR5153</t>
  </si>
  <si>
    <t>Critical Care Clerkship</t>
  </si>
  <si>
    <t>PR5154</t>
  </si>
  <si>
    <t>Drug Information Clerkship</t>
  </si>
  <si>
    <t>PR5211</t>
  </si>
  <si>
    <t>Pharmaceutical and Biomedical Analysis</t>
  </si>
  <si>
    <t>PR5213</t>
  </si>
  <si>
    <t>Pharmaceutical Process Validation</t>
  </si>
  <si>
    <t>PR5214</t>
  </si>
  <si>
    <t>Advances in Solid Pharmaceutical Formulations</t>
  </si>
  <si>
    <t>PR5217</t>
  </si>
  <si>
    <t>Formulation Science</t>
  </si>
  <si>
    <t>PR5220</t>
  </si>
  <si>
    <t>Bioprocess Technology</t>
  </si>
  <si>
    <t>PR5224</t>
  </si>
  <si>
    <t>Pharmacoepidemiology</t>
  </si>
  <si>
    <t>PR5234A</t>
  </si>
  <si>
    <t>Concepts in Pharmacogenomics</t>
  </si>
  <si>
    <t>PR5239</t>
  </si>
  <si>
    <t>Clinical Pharmacy Research Project</t>
  </si>
  <si>
    <t>PR5250</t>
  </si>
  <si>
    <t>Elective Clerkship I</t>
  </si>
  <si>
    <t>PR5251</t>
  </si>
  <si>
    <t>Elective Clerkship II</t>
  </si>
  <si>
    <t>PR5252</t>
  </si>
  <si>
    <t>Elective Clerkship III</t>
  </si>
  <si>
    <t>PR5253</t>
  </si>
  <si>
    <t>Elective Clerkship IV</t>
  </si>
  <si>
    <t>PR5299</t>
  </si>
  <si>
    <t>Research Project in Pharmaceutical Innovation</t>
  </si>
  <si>
    <t>PS1101E</t>
  </si>
  <si>
    <t>Introduction to Politics</t>
  </si>
  <si>
    <t>PS2237</t>
  </si>
  <si>
    <t>Introduction to International Relations</t>
  </si>
  <si>
    <t>PS2238</t>
  </si>
  <si>
    <t>International Politics of Northeast Asia</t>
  </si>
  <si>
    <t>PS2240</t>
  </si>
  <si>
    <t>Introduction to Public Administration</t>
  </si>
  <si>
    <t>PS2249</t>
  </si>
  <si>
    <t>Government and Politics of Singapore</t>
  </si>
  <si>
    <t>PS2255</t>
  </si>
  <si>
    <t>Politics of the Middle East</t>
  </si>
  <si>
    <t>PS2258</t>
  </si>
  <si>
    <t>Introduction to Political Theory</t>
  </si>
  <si>
    <t>PS3232</t>
  </si>
  <si>
    <t>Democratic Theory</t>
  </si>
  <si>
    <t>PS3237</t>
  </si>
  <si>
    <t>Women and Politics</t>
  </si>
  <si>
    <t>PS3252</t>
  </si>
  <si>
    <t>Human Rights in International Politics</t>
  </si>
  <si>
    <t>PS3257</t>
  </si>
  <si>
    <t>Political Inquiry</t>
  </si>
  <si>
    <t>PS3265</t>
  </si>
  <si>
    <t>Civil-Military Relations</t>
  </si>
  <si>
    <t>PS3271</t>
  </si>
  <si>
    <t>Public Policy-Making</t>
  </si>
  <si>
    <t>PS3273</t>
  </si>
  <si>
    <t>Singapore Politics in Comparative Perspective</t>
  </si>
  <si>
    <t>PS3276</t>
  </si>
  <si>
    <t>Comparative Political Behaviour</t>
  </si>
  <si>
    <t>PS3311</t>
  </si>
  <si>
    <t>International Ethics</t>
  </si>
  <si>
    <t>PS3550</t>
  </si>
  <si>
    <t>Political Science Internship</t>
  </si>
  <si>
    <t>PS3551</t>
  </si>
  <si>
    <t>FASS Undergraduate Research Opportunity (UROP )</t>
  </si>
  <si>
    <t>PS4201</t>
  </si>
  <si>
    <t>Contemporary Political Theory</t>
  </si>
  <si>
    <t>PS4201HM</t>
  </si>
  <si>
    <t>PS4203</t>
  </si>
  <si>
    <t>China's Foreign Policy</t>
  </si>
  <si>
    <t>PS4203HM</t>
  </si>
  <si>
    <t>PS4209</t>
  </si>
  <si>
    <t>Public Organisation Theory and  Practice</t>
  </si>
  <si>
    <t>PS4209HM</t>
  </si>
  <si>
    <t>PS4229</t>
  </si>
  <si>
    <t>The Politics of Knowledge</t>
  </si>
  <si>
    <t>PS4229HM</t>
  </si>
  <si>
    <t>PS4308</t>
  </si>
  <si>
    <t>Economic Interest, Identities, and Voting Behavior</t>
  </si>
  <si>
    <t>PS4308HM</t>
  </si>
  <si>
    <t>PS4311</t>
  </si>
  <si>
    <t>International Relations in Political Thought</t>
  </si>
  <si>
    <t>PS4311HM</t>
  </si>
  <si>
    <t>PS4401</t>
  </si>
  <si>
    <t>PS4660</t>
  </si>
  <si>
    <t>PS4881G</t>
  </si>
  <si>
    <t>Topics in CP: Politics of the Korean Peninsula</t>
  </si>
  <si>
    <t>PS4881GHM</t>
  </si>
  <si>
    <t>PS4882A</t>
  </si>
  <si>
    <t>Topics in IR: Globalisation, Security and the State</t>
  </si>
  <si>
    <t>PS4882AHM</t>
  </si>
  <si>
    <t>PS4882D</t>
  </si>
  <si>
    <t>Topics in IR: Politics of Global Migration</t>
  </si>
  <si>
    <t>PS4882DHM</t>
  </si>
  <si>
    <t>PS4884</t>
  </si>
  <si>
    <t>Topics in Public Administration</t>
  </si>
  <si>
    <t>PS4884HM</t>
  </si>
  <si>
    <t>PS5111</t>
  </si>
  <si>
    <t>RESEARCH DESIGN IN POLITICAL SCIENCE</t>
  </si>
  <si>
    <t>PS5111R</t>
  </si>
  <si>
    <t>Research Design in Political Science</t>
  </si>
  <si>
    <t>PS5312</t>
  </si>
  <si>
    <t>SEMINAR IN COMPARATIVE POLITICS</t>
  </si>
  <si>
    <t>PS5312R</t>
  </si>
  <si>
    <t>Seminar in Comparative Politics</t>
  </si>
  <si>
    <t>PS5314</t>
  </si>
  <si>
    <t>SEMINAR IN INTERNATIONAL RELATIONS</t>
  </si>
  <si>
    <t>PS5314R</t>
  </si>
  <si>
    <t>Seminar in Int'l Relations</t>
  </si>
  <si>
    <t>PS6660</t>
  </si>
  <si>
    <t>QF1100</t>
  </si>
  <si>
    <t>Introduction to Quantitative Finance</t>
  </si>
  <si>
    <t>QF2104</t>
  </si>
  <si>
    <t>Fundamentals of Quantitative Finance</t>
  </si>
  <si>
    <t>QF2312</t>
  </si>
  <si>
    <t>QF3310</t>
  </si>
  <si>
    <t>QF3311</t>
  </si>
  <si>
    <t>QF3312</t>
  </si>
  <si>
    <t>QF3313</t>
  </si>
  <si>
    <t>QF4102</t>
  </si>
  <si>
    <t>Financial Modelling and Computation</t>
  </si>
  <si>
    <t>QF4103</t>
  </si>
  <si>
    <t>Mathematical Models of Financial Derivatives</t>
  </si>
  <si>
    <t>QF4199</t>
  </si>
  <si>
    <t>Honours Project in Quantitative Finance</t>
  </si>
  <si>
    <t>QF5205</t>
  </si>
  <si>
    <t>Topics in Quantitative Finance I</t>
  </si>
  <si>
    <t>QF5206</t>
  </si>
  <si>
    <t>Topics in Quantitative Finance II</t>
  </si>
  <si>
    <t>QF5206A</t>
  </si>
  <si>
    <t>QF5209</t>
  </si>
  <si>
    <t>Financial Derivatives: Modelling and Computation</t>
  </si>
  <si>
    <t>QF5210</t>
  </si>
  <si>
    <t>Financial Time Series: Theory and Computation</t>
  </si>
  <si>
    <t>QF5212</t>
  </si>
  <si>
    <t>QF5212A</t>
  </si>
  <si>
    <t>QF5213</t>
  </si>
  <si>
    <t>Financial Management</t>
  </si>
  <si>
    <t>QF5314</t>
  </si>
  <si>
    <t>Basic Mathematics in Finance</t>
  </si>
  <si>
    <t>QF5401</t>
  </si>
  <si>
    <t>Graduate Internship in Quantitative Finance I</t>
  </si>
  <si>
    <t>QT5101</t>
  </si>
  <si>
    <t>Quantum measurements and statistics</t>
  </si>
  <si>
    <t>Ctr for Quantum Technologies</t>
  </si>
  <si>
    <t>QT5201S</t>
  </si>
  <si>
    <t>Quantum Electronics</t>
  </si>
  <si>
    <t>RE1702</t>
  </si>
  <si>
    <t>Real Estate Data Analytics</t>
  </si>
  <si>
    <t>RE1703</t>
  </si>
  <si>
    <t>Principles of Law for Real Estate</t>
  </si>
  <si>
    <t>RE1704</t>
  </si>
  <si>
    <t>Principles of Real Estate Economics</t>
  </si>
  <si>
    <t>RE1705</t>
  </si>
  <si>
    <t>Real Estate Finance and Accounting</t>
  </si>
  <si>
    <t>RE2701</t>
  </si>
  <si>
    <t>Urban Planning</t>
  </si>
  <si>
    <t>RE2702</t>
  </si>
  <si>
    <t>Land Law</t>
  </si>
  <si>
    <t>RE2705</t>
  </si>
  <si>
    <t>RE2707</t>
  </si>
  <si>
    <t>Asset and Property Management</t>
  </si>
  <si>
    <t>RE2708</t>
  </si>
  <si>
    <t>Computational Thinking and Programming for Real Estate</t>
  </si>
  <si>
    <t>RE3701</t>
  </si>
  <si>
    <t>Real Estate Investment Analysis</t>
  </si>
  <si>
    <t>RE3702</t>
  </si>
  <si>
    <t>Property Tax and Statutory Valuation</t>
  </si>
  <si>
    <t>RE3703</t>
  </si>
  <si>
    <t>Advanced Real Estate Economics</t>
  </si>
  <si>
    <t>RE3704</t>
  </si>
  <si>
    <t>Real Estate Marketing</t>
  </si>
  <si>
    <t>RE3803</t>
  </si>
  <si>
    <t>Strategic Asset Management</t>
  </si>
  <si>
    <t>RE3807</t>
  </si>
  <si>
    <t>Corporate Finance for Real Estate</t>
  </si>
  <si>
    <t>RE3901</t>
  </si>
  <si>
    <t>Advanced Urban Planning</t>
  </si>
  <si>
    <t>RE4701</t>
  </si>
  <si>
    <t>Real Estate Development</t>
  </si>
  <si>
    <t>RE4702</t>
  </si>
  <si>
    <t>Professional Practice and Ethics</t>
  </si>
  <si>
    <t>RE4711</t>
  </si>
  <si>
    <t>FYP Dissertation</t>
  </si>
  <si>
    <t>RE4712</t>
  </si>
  <si>
    <t>FYP Academic Exercise</t>
  </si>
  <si>
    <t>RE4803</t>
  </si>
  <si>
    <t>REIT and Business Trust Management</t>
  </si>
  <si>
    <t>RE4804</t>
  </si>
  <si>
    <t>Real Estate Securitisation</t>
  </si>
  <si>
    <t>RE5000</t>
  </si>
  <si>
    <t>RE5001</t>
  </si>
  <si>
    <t>RE5004</t>
  </si>
  <si>
    <t>Real Estate Economics</t>
  </si>
  <si>
    <t>RE5009</t>
  </si>
  <si>
    <t>Real Estate Appraisal</t>
  </si>
  <si>
    <t>RE5013</t>
  </si>
  <si>
    <t>Urban Policy &amp; Real Estate Market</t>
  </si>
  <si>
    <t>RE5014</t>
  </si>
  <si>
    <t>Real Estate Investment Trusts &amp; Property Funds</t>
  </si>
  <si>
    <t>RVC1000</t>
  </si>
  <si>
    <t>How in the world do we get along?</t>
  </si>
  <si>
    <t>RVN1000</t>
  </si>
  <si>
    <t>Engaging Communities in Sustainability</t>
  </si>
  <si>
    <t>RVN1001</t>
  </si>
  <si>
    <t>The Great Extinction: rewilding and conservation</t>
  </si>
  <si>
    <t>RVSS1001</t>
  </si>
  <si>
    <t>Imagining Wakanda: Cities for work, life, and play</t>
  </si>
  <si>
    <t>RVSS1002</t>
  </si>
  <si>
    <t>Feeding the belly of a nation</t>
  </si>
  <si>
    <t>RVX1000</t>
  </si>
  <si>
    <t>Citizen Speak: Persuasion and Polarization in Society</t>
  </si>
  <si>
    <t>RVX1001</t>
  </si>
  <si>
    <t>Science Fiction and Society</t>
  </si>
  <si>
    <t>RVX1002</t>
  </si>
  <si>
    <t>What do you mean? Meaning &amp; Communication in Intercultural contexts</t>
  </si>
  <si>
    <t>SA4101</t>
  </si>
  <si>
    <t>Software Analysis and Design</t>
  </si>
  <si>
    <t>SA4101C</t>
  </si>
  <si>
    <t>SA4102</t>
  </si>
  <si>
    <t>Enterprise Solutions Design and Development</t>
  </si>
  <si>
    <t>SA4102C</t>
  </si>
  <si>
    <t>SA4104</t>
  </si>
  <si>
    <t>Digital Product Management</t>
  </si>
  <si>
    <t>SA4105</t>
  </si>
  <si>
    <t>Web Application Development</t>
  </si>
  <si>
    <t>SA4106</t>
  </si>
  <si>
    <t>AD Project</t>
  </si>
  <si>
    <t>SA4107</t>
  </si>
  <si>
    <t>INDUSTRIAL ATTACHMENT PROJECT</t>
  </si>
  <si>
    <t>SA4108</t>
  </si>
  <si>
    <t>Mobile Application Development</t>
  </si>
  <si>
    <t>SA4110</t>
  </si>
  <si>
    <t>Machine Learning Application Development</t>
  </si>
  <si>
    <t>SC1101E</t>
  </si>
  <si>
    <t>Making Sense of Society</t>
  </si>
  <si>
    <t>SC2204</t>
  </si>
  <si>
    <t>Social Inequalities : Who Gets Ahead?</t>
  </si>
  <si>
    <t>SC2205</t>
  </si>
  <si>
    <t>Sociology of Family</t>
  </si>
  <si>
    <t>SC2209</t>
  </si>
  <si>
    <t>Money, Business and Social Networks</t>
  </si>
  <si>
    <t>SC2220</t>
  </si>
  <si>
    <t>Gender Studies</t>
  </si>
  <si>
    <t>SC2222</t>
  </si>
  <si>
    <t>Sports and Society</t>
  </si>
  <si>
    <t>SC2227</t>
  </si>
  <si>
    <t>Sociology of Religion</t>
  </si>
  <si>
    <t>SC3101</t>
  </si>
  <si>
    <t>Social Thought &amp; Social Theory</t>
  </si>
  <si>
    <t>SC3203</t>
  </si>
  <si>
    <t>Race and Ethnic Relations</t>
  </si>
  <si>
    <t>SC3206</t>
  </si>
  <si>
    <t>Urban Sociology</t>
  </si>
  <si>
    <t>SC3209</t>
  </si>
  <si>
    <t>Data Analysis in Social Research</t>
  </si>
  <si>
    <t>SC3211</t>
  </si>
  <si>
    <t>Science, Technology &amp; Society</t>
  </si>
  <si>
    <t>SC3216</t>
  </si>
  <si>
    <t>Self and Society</t>
  </si>
  <si>
    <t>SC3219</t>
  </si>
  <si>
    <t>Sexuality in Comparative Perspective</t>
  </si>
  <si>
    <t>SC3226</t>
  </si>
  <si>
    <t>Markets and Society</t>
  </si>
  <si>
    <t>SC3228</t>
  </si>
  <si>
    <t>Senses and Society</t>
  </si>
  <si>
    <t>SC3551</t>
  </si>
  <si>
    <t>SC4101</t>
  </si>
  <si>
    <t>Practising Anthropology and Sociology</t>
  </si>
  <si>
    <t>SC4101HM</t>
  </si>
  <si>
    <t>SC4202</t>
  </si>
  <si>
    <t>Reading Ethnographies</t>
  </si>
  <si>
    <t>SC4202HM</t>
  </si>
  <si>
    <t>SC4203</t>
  </si>
  <si>
    <t>Sociology of Organizations</t>
  </si>
  <si>
    <t>SC4203HM</t>
  </si>
  <si>
    <t>SC4204</t>
  </si>
  <si>
    <t>Social Policy &amp; Social Planning</t>
  </si>
  <si>
    <t>SC4204HM</t>
  </si>
  <si>
    <t>SC4211</t>
  </si>
  <si>
    <t>Tourism and Culture: A Global Perspective</t>
  </si>
  <si>
    <t>SC4211HM</t>
  </si>
  <si>
    <t>SC4218</t>
  </si>
  <si>
    <t>Religions, Secularity, Post-Secularity</t>
  </si>
  <si>
    <t>SC4218HM</t>
  </si>
  <si>
    <t>SC4219</t>
  </si>
  <si>
    <t>Social Origins and Consequences of Financial Crises</t>
  </si>
  <si>
    <t>SC4219HM</t>
  </si>
  <si>
    <t>SC4220</t>
  </si>
  <si>
    <t>Aging and Health</t>
  </si>
  <si>
    <t>SC4220HM</t>
  </si>
  <si>
    <t>SC4222</t>
  </si>
  <si>
    <t>Body and Society</t>
  </si>
  <si>
    <t>SC4222HM</t>
  </si>
  <si>
    <t>SC4228</t>
  </si>
  <si>
    <t>Making Sense of Violence</t>
  </si>
  <si>
    <t>SC4228HM</t>
  </si>
  <si>
    <t>SC4401</t>
  </si>
  <si>
    <t>SC4660</t>
  </si>
  <si>
    <t>SC5101</t>
  </si>
  <si>
    <t>Graduate Research Methods</t>
  </si>
  <si>
    <t>SC5103</t>
  </si>
  <si>
    <t>Qualitative Data Analysis</t>
  </si>
  <si>
    <t>SC5103R</t>
  </si>
  <si>
    <t>SC5218</t>
  </si>
  <si>
    <t>Population Studies</t>
  </si>
  <si>
    <t>SC5218R</t>
  </si>
  <si>
    <t>POPULATION STUDIES</t>
  </si>
  <si>
    <t>SC5770</t>
  </si>
  <si>
    <t>Graduate Research Seminar for Masters students</t>
  </si>
  <si>
    <t>SC6224</t>
  </si>
  <si>
    <t>Producing Ethnography</t>
  </si>
  <si>
    <t>SC6660</t>
  </si>
  <si>
    <t>SC6770</t>
  </si>
  <si>
    <t>SE1101E</t>
  </si>
  <si>
    <t>The Lands Below the Winds: Southeast Asia in the World</t>
  </si>
  <si>
    <t>SE2214</t>
  </si>
  <si>
    <t>Beyond the Frame: Arts and Lives in Southeast Asia</t>
  </si>
  <si>
    <t>SE2217</t>
  </si>
  <si>
    <t>War and Southeast Asia</t>
  </si>
  <si>
    <t>SE2224</t>
  </si>
  <si>
    <t>Unmasked! An Introduction to Traditional Dance in SEA</t>
  </si>
  <si>
    <t>SE3214</t>
  </si>
  <si>
    <t>Heritage and Heritagescapes in Southeast Asia</t>
  </si>
  <si>
    <t>SE3232</t>
  </si>
  <si>
    <t>Death and Dying in Southeast Asia</t>
  </si>
  <si>
    <t>SE3550</t>
  </si>
  <si>
    <t>Southeast Asian Studies Internship</t>
  </si>
  <si>
    <t>SE4101</t>
  </si>
  <si>
    <t>Southeast Asia Studies: Theory and Practice</t>
  </si>
  <si>
    <t>SE4101HM</t>
  </si>
  <si>
    <t>SE4212</t>
  </si>
  <si>
    <t>Elites of Southeast Asia</t>
  </si>
  <si>
    <t>SE4212HM</t>
  </si>
  <si>
    <t>SE4225</t>
  </si>
  <si>
    <t>THE COLD WAR IN SOUTHEAST ASIA</t>
  </si>
  <si>
    <t>SE4225HM</t>
  </si>
  <si>
    <t>SE4227</t>
  </si>
  <si>
    <t>Nationalism in Southeast Asia</t>
  </si>
  <si>
    <t>SE4227HM</t>
  </si>
  <si>
    <t>SE4401</t>
  </si>
  <si>
    <t>SE4401HM</t>
  </si>
  <si>
    <t>SE4660</t>
  </si>
  <si>
    <t>SE4660HM</t>
  </si>
  <si>
    <t>SE5660</t>
  </si>
  <si>
    <t>SE6660</t>
  </si>
  <si>
    <t>SEA5101</t>
  </si>
  <si>
    <t>History, Politics and Economics of Modern Southeast Asia</t>
  </si>
  <si>
    <t>SEA5102</t>
  </si>
  <si>
    <t>Societies and Cultures of Southeast Asia</t>
  </si>
  <si>
    <t>SEA5201</t>
  </si>
  <si>
    <t>Politics of Environment in Southeast Asia</t>
  </si>
  <si>
    <t>SEA5212</t>
  </si>
  <si>
    <t>Arts in Southeast Asia</t>
  </si>
  <si>
    <t>SEA5213</t>
  </si>
  <si>
    <t>Food History of Southeast Asia</t>
  </si>
  <si>
    <t>SEA5234</t>
  </si>
  <si>
    <t>Country Studies: The Philippines</t>
  </si>
  <si>
    <t>SEA5237</t>
  </si>
  <si>
    <t>Country Studies: Vietnam</t>
  </si>
  <si>
    <t>SEA5301B</t>
  </si>
  <si>
    <t>Masterclass</t>
  </si>
  <si>
    <t>SEA5401</t>
  </si>
  <si>
    <t>SEA5660</t>
  </si>
  <si>
    <t>SH5002</t>
  </si>
  <si>
    <t>Fundamentals in Industrial Safety</t>
  </si>
  <si>
    <t>SH5004</t>
  </si>
  <si>
    <t>Fundamentals in Industrial Hygiene</t>
  </si>
  <si>
    <t>SH5103</t>
  </si>
  <si>
    <t>Biosafety and Biosecurity</t>
  </si>
  <si>
    <t>SH5104</t>
  </si>
  <si>
    <t>OCCUPATIONAL HEALTH</t>
  </si>
  <si>
    <t>SH5107</t>
  </si>
  <si>
    <t>Industrial Ventilation</t>
  </si>
  <si>
    <t>SH5110</t>
  </si>
  <si>
    <t>Chemical Hazard Evaluation</t>
  </si>
  <si>
    <t>SH5203</t>
  </si>
  <si>
    <t>Resilience and Emergency Planning</t>
  </si>
  <si>
    <t>SH5204</t>
  </si>
  <si>
    <t>Industrial Safety Engineering</t>
  </si>
  <si>
    <t>SH5206</t>
  </si>
  <si>
    <t>Human Factors in Process Safety</t>
  </si>
  <si>
    <t>SH5207</t>
  </si>
  <si>
    <t>Process Safety Engineering</t>
  </si>
  <si>
    <t>SH5208</t>
  </si>
  <si>
    <t>Functional Safety for Process Industries</t>
  </si>
  <si>
    <t>SH5402</t>
  </si>
  <si>
    <t>Safety Leadership and Management Practices</t>
  </si>
  <si>
    <t>SH5403</t>
  </si>
  <si>
    <t>SH5404</t>
  </si>
  <si>
    <t>Safety Health and Environmental Project</t>
  </si>
  <si>
    <t>SH5405</t>
  </si>
  <si>
    <t>Fire and Explosion Safety</t>
  </si>
  <si>
    <t>SH5406</t>
  </si>
  <si>
    <t>SH5409</t>
  </si>
  <si>
    <t>Sustainability and Environmental Analysis</t>
  </si>
  <si>
    <t>SH5666</t>
  </si>
  <si>
    <t>Industrial Safety, Health and Environment Practices</t>
  </si>
  <si>
    <t>SLP5105</t>
  </si>
  <si>
    <t>IMPAIRED FUNCTIONING - CHILDREN 1</t>
  </si>
  <si>
    <t>SLP5106</t>
  </si>
  <si>
    <t>IMPAIRED FUNCTIONING - ADULTS 1</t>
  </si>
  <si>
    <t>SLP5107</t>
  </si>
  <si>
    <t>IMPAIRED FUNCTIONING - CHILDREN 2</t>
  </si>
  <si>
    <t>SLP5108</t>
  </si>
  <si>
    <t>IMPAIRED FUNCTIONING - ADULTS 2</t>
  </si>
  <si>
    <t>SLP5109</t>
  </si>
  <si>
    <t>PROFESSIONAL PRACTICE 2</t>
  </si>
  <si>
    <t>SN1101E</t>
  </si>
  <si>
    <t>Discover South Asia: People, Culture, Development</t>
  </si>
  <si>
    <t>SN2213</t>
  </si>
  <si>
    <t>South Asian Democracies - Violence, Conflict, and Hope</t>
  </si>
  <si>
    <t>SN2278</t>
  </si>
  <si>
    <t>Introduction to Sikhism</t>
  </si>
  <si>
    <t>SN2280</t>
  </si>
  <si>
    <t>Marriage, Sex, Love in South Asia</t>
  </si>
  <si>
    <t>SN3223</t>
  </si>
  <si>
    <t>International Relations of South Asia</t>
  </si>
  <si>
    <t>SN3274</t>
  </si>
  <si>
    <t>South Asian Cinema</t>
  </si>
  <si>
    <t>SN3282</t>
  </si>
  <si>
    <t>Violence and Visual Cultures in South Asia</t>
  </si>
  <si>
    <t>SN3550</t>
  </si>
  <si>
    <t>SN4401</t>
  </si>
  <si>
    <t>SN4401HM</t>
  </si>
  <si>
    <t>SN4660</t>
  </si>
  <si>
    <t>SN4660HM</t>
  </si>
  <si>
    <t>SN5660</t>
  </si>
  <si>
    <t>SN6660</t>
  </si>
  <si>
    <t>SP1541</t>
  </si>
  <si>
    <t>Exploring Science Communication through Popular Science</t>
  </si>
  <si>
    <t>SP2201</t>
  </si>
  <si>
    <t>Agri-Science in Japan and Singapore</t>
  </si>
  <si>
    <t>SP2271</t>
  </si>
  <si>
    <t>Introduction to the Scientific Literature</t>
  </si>
  <si>
    <t>SP2274</t>
  </si>
  <si>
    <t>Engineering a Life-like Cell</t>
  </si>
  <si>
    <t>SP2402</t>
  </si>
  <si>
    <t>Science &amp; Technology Industry Insights II</t>
  </si>
  <si>
    <t>SP3176</t>
  </si>
  <si>
    <t>The Universe</t>
  </si>
  <si>
    <t>SP3203</t>
  </si>
  <si>
    <t>Aquatic Ecology Research</t>
  </si>
  <si>
    <t>SP3275</t>
  </si>
  <si>
    <t>Science for a Sustainable Earth</t>
  </si>
  <si>
    <t>SPH1901</t>
  </si>
  <si>
    <t>Social &amp; Behavioural Determina</t>
  </si>
  <si>
    <t>SPH2001</t>
  </si>
  <si>
    <t>Fundamental Public Health Methods</t>
  </si>
  <si>
    <t>SPH2002</t>
  </si>
  <si>
    <t>Public Health and Epidemiology</t>
  </si>
  <si>
    <t>SPH2003</t>
  </si>
  <si>
    <t>Systems and Policies to improve Health</t>
  </si>
  <si>
    <t>SPH2004</t>
  </si>
  <si>
    <t>Lifestyle, Behaviour and Public Health</t>
  </si>
  <si>
    <t>SPH2005</t>
  </si>
  <si>
    <t>Health, Society and the Social Determinants</t>
  </si>
  <si>
    <t>SPH2203</t>
  </si>
  <si>
    <t>Food Environments and Health</t>
  </si>
  <si>
    <t>SPH2301</t>
  </si>
  <si>
    <t>Health of the Working Population</t>
  </si>
  <si>
    <t>SPH2401</t>
  </si>
  <si>
    <t>Introduction to Global Health</t>
  </si>
  <si>
    <t>SPH2402</t>
  </si>
  <si>
    <t>Health in the Later Years</t>
  </si>
  <si>
    <t>SPH3203</t>
  </si>
  <si>
    <t>Prevention and Control of Non-Communicable Diseases</t>
  </si>
  <si>
    <t>SPH3204</t>
  </si>
  <si>
    <t>One Health: People, Animals and the Environment</t>
  </si>
  <si>
    <t>SPH3401</t>
  </si>
  <si>
    <t>Designing Public Health Programmes</t>
  </si>
  <si>
    <t>SPH3403</t>
  </si>
  <si>
    <t>Public Health Economics</t>
  </si>
  <si>
    <t>SPH5001</t>
  </si>
  <si>
    <t>Foundations of Public Health</t>
  </si>
  <si>
    <t>SPH5002</t>
  </si>
  <si>
    <t>Public Health Research Methods</t>
  </si>
  <si>
    <t>SPH5003</t>
  </si>
  <si>
    <t>Health Behaviour and Communication</t>
  </si>
  <si>
    <t>SPH5005</t>
  </si>
  <si>
    <t>Practicum</t>
  </si>
  <si>
    <t>SPH5006</t>
  </si>
  <si>
    <t>STATA Primer for Public Health</t>
  </si>
  <si>
    <t>SPH5007</t>
  </si>
  <si>
    <t>Implementing Public Health Programmes and Policies</t>
  </si>
  <si>
    <t>SPH5008</t>
  </si>
  <si>
    <t>Ethics in Public Health Practice</t>
  </si>
  <si>
    <t>SPH5406</t>
  </si>
  <si>
    <t>Contemporary Global Health Issues</t>
  </si>
  <si>
    <t>SPH5408</t>
  </si>
  <si>
    <t>Public Health and Ageing</t>
  </si>
  <si>
    <t>SPH5409</t>
  </si>
  <si>
    <t>Qualitative Methods in Public Health</t>
  </si>
  <si>
    <t>SPH5415</t>
  </si>
  <si>
    <t>Healthcare Operations &amp; Performance</t>
  </si>
  <si>
    <t>SPH5416</t>
  </si>
  <si>
    <t>Introduction to Integrated Care</t>
  </si>
  <si>
    <t>SPH5417</t>
  </si>
  <si>
    <t>Fundamentals of Population Health</t>
  </si>
  <si>
    <t>SPH5420</t>
  </si>
  <si>
    <t>Evidence Synthesis for HTA</t>
  </si>
  <si>
    <t>SPH5801</t>
  </si>
  <si>
    <t>Field Practice</t>
  </si>
  <si>
    <t>SPH5890A</t>
  </si>
  <si>
    <t>Independent Study in Epidemiology and Disease Control</t>
  </si>
  <si>
    <t>SPH5890B</t>
  </si>
  <si>
    <t>Independent Study in Quantitative Methods</t>
  </si>
  <si>
    <t>SPH5890C</t>
  </si>
  <si>
    <t>Independent Study in Environmental / Occupational Health</t>
  </si>
  <si>
    <t>SPH5890D</t>
  </si>
  <si>
    <t>Independent Study in Health Policy and Systems</t>
  </si>
  <si>
    <t>SPH5890E</t>
  </si>
  <si>
    <t>Independent Study in Health Services Research</t>
  </si>
  <si>
    <t>SPH5890F</t>
  </si>
  <si>
    <t>Independent Study in Health Promotion</t>
  </si>
  <si>
    <t>SPH5890G</t>
  </si>
  <si>
    <t>Independent Study in Global Health Programs: Planning and Evaluation</t>
  </si>
  <si>
    <t>SPH6201A</t>
  </si>
  <si>
    <t>Independent Study (Epidemiology and Disease Control)</t>
  </si>
  <si>
    <t>SPH6201B</t>
  </si>
  <si>
    <t>Independent Study (Biostatistics)</t>
  </si>
  <si>
    <t>SPH6201C</t>
  </si>
  <si>
    <t>Independent Study (Environmental / Occupational Health)</t>
  </si>
  <si>
    <t>SPH6201D</t>
  </si>
  <si>
    <t>Independent Study (Health Policy and Systems)</t>
  </si>
  <si>
    <t>SPH6201E</t>
  </si>
  <si>
    <t>Independent Study (Health Services Research)</t>
  </si>
  <si>
    <t>SPH6201F</t>
  </si>
  <si>
    <t>Independent Study (Health Promotion)</t>
  </si>
  <si>
    <t>SPH6201G</t>
  </si>
  <si>
    <t>Independent Study (Global Health)</t>
  </si>
  <si>
    <t>SPH6770</t>
  </si>
  <si>
    <t>Graduate Research Seminar in Public Health</t>
  </si>
  <si>
    <t>ST1131</t>
  </si>
  <si>
    <t>Introduction to Statistics and Statistical Computing</t>
  </si>
  <si>
    <t>ST2131</t>
  </si>
  <si>
    <t>ST2132</t>
  </si>
  <si>
    <t>Mathematical Statistics</t>
  </si>
  <si>
    <t>ST2288</t>
  </si>
  <si>
    <t>Basic UROPS in Statistics and Applied Probability I</t>
  </si>
  <si>
    <t>ST2289</t>
  </si>
  <si>
    <t>Basic UROPS in Statistics and Applied Probability II</t>
  </si>
  <si>
    <t>ST2334</t>
  </si>
  <si>
    <t>Probability and Statistics</t>
  </si>
  <si>
    <t>ST3131</t>
  </si>
  <si>
    <t>Regression Analysis</t>
  </si>
  <si>
    <t>ST3236</t>
  </si>
  <si>
    <t>ST3239</t>
  </si>
  <si>
    <t>Survey Methodology</t>
  </si>
  <si>
    <t>ST3248</t>
  </si>
  <si>
    <t>Statistical Learning I</t>
  </si>
  <si>
    <t>ST3288</t>
  </si>
  <si>
    <t>Advanced UROPS in Statistics &amp; Applied Probability I</t>
  </si>
  <si>
    <t>ST3289</t>
  </si>
  <si>
    <t>Advanced UROPS in Statistics &amp; Applied Probability II</t>
  </si>
  <si>
    <t>ST3312</t>
  </si>
  <si>
    <t>ST4199</t>
  </si>
  <si>
    <t>Honours Project in Statistics</t>
  </si>
  <si>
    <t>ST4231</t>
  </si>
  <si>
    <t>Computer Intensive Statistical Methods</t>
  </si>
  <si>
    <t>ST4233</t>
  </si>
  <si>
    <t>Linear Models</t>
  </si>
  <si>
    <t>ST4245</t>
  </si>
  <si>
    <t>Statistical Methods for Finance</t>
  </si>
  <si>
    <t>ST4250</t>
  </si>
  <si>
    <t>Multivariate Statistical Analysis</t>
  </si>
  <si>
    <t>ST4253</t>
  </si>
  <si>
    <t>Applied Time Series Analysis</t>
  </si>
  <si>
    <t>ST4299</t>
  </si>
  <si>
    <t>Applied Project in Statistics</t>
  </si>
  <si>
    <t>ST5188</t>
  </si>
  <si>
    <t>Statistical Research Project</t>
  </si>
  <si>
    <t>ST5198</t>
  </si>
  <si>
    <t>GRADUATE SEMINAR MODULE</t>
  </si>
  <si>
    <t>ST5199</t>
  </si>
  <si>
    <t>COURSEWORK TRACK II PROJECT</t>
  </si>
  <si>
    <t>ST5201</t>
  </si>
  <si>
    <t>Statistical Foundations of Data Science</t>
  </si>
  <si>
    <t>ST5201X</t>
  </si>
  <si>
    <t>ST5203</t>
  </si>
  <si>
    <t>Design of Experiments for Product Design and Process Improvements</t>
  </si>
  <si>
    <t>ST5210</t>
  </si>
  <si>
    <t>MULTIVARIATE DATA ANALYSIS</t>
  </si>
  <si>
    <t>ST5211</t>
  </si>
  <si>
    <t>Sampling from Finite Populations</t>
  </si>
  <si>
    <t>ST5211X</t>
  </si>
  <si>
    <t>ST5213</t>
  </si>
  <si>
    <t>CATEGORICAL DATA ANALYSIS II</t>
  </si>
  <si>
    <t>ST5214</t>
  </si>
  <si>
    <t>Advanced Probability Theory</t>
  </si>
  <si>
    <t>ST5215</t>
  </si>
  <si>
    <t>ADVANCED STATISTICAL THEORY</t>
  </si>
  <si>
    <t>ST5221</t>
  </si>
  <si>
    <t>Probability and Stochastic Processes</t>
  </si>
  <si>
    <t>ST5222</t>
  </si>
  <si>
    <t>Advanced Topics in Applied Statistics</t>
  </si>
  <si>
    <t>ST5225</t>
  </si>
  <si>
    <t>Statistical Analysis of Networks</t>
  </si>
  <si>
    <t>ST5226</t>
  </si>
  <si>
    <t>Spatial Statistics</t>
  </si>
  <si>
    <t>STR1000</t>
  </si>
  <si>
    <t>Career Creation Starter Workshops</t>
  </si>
  <si>
    <t>STR2000</t>
  </si>
  <si>
    <t>Career Creation Starter Clinics</t>
  </si>
  <si>
    <t>SW1101E</t>
  </si>
  <si>
    <t>Social Work: A Heart-Head-Hand Connection</t>
  </si>
  <si>
    <t>Social Work</t>
  </si>
  <si>
    <t>SW2101</t>
  </si>
  <si>
    <t>Working with Individuals and Families</t>
  </si>
  <si>
    <t>SW2104</t>
  </si>
  <si>
    <t>Human Development over the Lifespan</t>
  </si>
  <si>
    <t>SW2105</t>
  </si>
  <si>
    <t>Values &amp; Skills for Helping Relationships</t>
  </si>
  <si>
    <t>SW2106</t>
  </si>
  <si>
    <t>Social Group Work Practice</t>
  </si>
  <si>
    <t>SW3101</t>
  </si>
  <si>
    <t>Social Work Research Methods</t>
  </si>
  <si>
    <t>SW3105</t>
  </si>
  <si>
    <t>Community Work Practice</t>
  </si>
  <si>
    <t>SW3208</t>
  </si>
  <si>
    <t>Negotiation &amp; Conflict Resolution</t>
  </si>
  <si>
    <t>SW3209</t>
  </si>
  <si>
    <t>Counselling Theories &amp; Practice</t>
  </si>
  <si>
    <t>SW3211</t>
  </si>
  <si>
    <t>Community-Based Family Services</t>
  </si>
  <si>
    <t>SW3221</t>
  </si>
  <si>
    <t>Protection of Vulnerable Clients</t>
  </si>
  <si>
    <t>SW4102</t>
  </si>
  <si>
    <t>Social Policy and Planning</t>
  </si>
  <si>
    <t>SW4102HM</t>
  </si>
  <si>
    <t>SW4103</t>
  </si>
  <si>
    <t>Advanced Research and Evaluation</t>
  </si>
  <si>
    <t>SW4103HM</t>
  </si>
  <si>
    <t>SW4202</t>
  </si>
  <si>
    <t>Special Areas of Social Work Practice</t>
  </si>
  <si>
    <t>SW4202HM</t>
  </si>
  <si>
    <t>SW4224</t>
  </si>
  <si>
    <t>Financial Capability and Asset Building</t>
  </si>
  <si>
    <t>SW4224HM</t>
  </si>
  <si>
    <t>SW4225</t>
  </si>
  <si>
    <t>Ethics in Social Work Practice</t>
  </si>
  <si>
    <t>SW4225HM</t>
  </si>
  <si>
    <t>SW4227</t>
  </si>
  <si>
    <t>Advanced Family-Centred Social Work Practice</t>
  </si>
  <si>
    <t>SW4227HM</t>
  </si>
  <si>
    <t>SW4228</t>
  </si>
  <si>
    <t>Social Work In Medical Setting</t>
  </si>
  <si>
    <t>SW4228HM</t>
  </si>
  <si>
    <t>SW4229</t>
  </si>
  <si>
    <t>Working With Older Adults</t>
  </si>
  <si>
    <t>SW4229HM</t>
  </si>
  <si>
    <t>SW4230</t>
  </si>
  <si>
    <t>Urban Youth Work</t>
  </si>
  <si>
    <t>SW4230HM</t>
  </si>
  <si>
    <t>SW4401</t>
  </si>
  <si>
    <t>SW4401HM</t>
  </si>
  <si>
    <t>SW4660</t>
  </si>
  <si>
    <t>SW4660HM</t>
  </si>
  <si>
    <t>SW5660</t>
  </si>
  <si>
    <t>SW6660</t>
  </si>
  <si>
    <t>SW6770</t>
  </si>
  <si>
    <t>SWD5103</t>
  </si>
  <si>
    <t>CONTEMPORARY SOCIAL WORK PRACTICE</t>
  </si>
  <si>
    <t>SWD5105</t>
  </si>
  <si>
    <t>SKILLS IN ADVANCED SOCIAL WORK PRACTICE</t>
  </si>
  <si>
    <t>SWD5120</t>
  </si>
  <si>
    <t>SOCIAL WORK PRACTICUM</t>
  </si>
  <si>
    <t>SWD5880E</t>
  </si>
  <si>
    <t>Social Work Practice in Mental Health</t>
  </si>
  <si>
    <t>SWE5001</t>
  </si>
  <si>
    <t>Architecting Scalable Systems</t>
  </si>
  <si>
    <t>SWE5001G</t>
  </si>
  <si>
    <t>SWE5002</t>
  </si>
  <si>
    <t>Designing and Managing Products and Platforms</t>
  </si>
  <si>
    <t>SWE5002G</t>
  </si>
  <si>
    <t>SWE5005</t>
  </si>
  <si>
    <t>Securing Ubiquitous Systems</t>
  </si>
  <si>
    <t>SWE5005G</t>
  </si>
  <si>
    <t>SWE5007</t>
  </si>
  <si>
    <t>Capstone Project in Software Engineering</t>
  </si>
  <si>
    <t>SWM5104</t>
  </si>
  <si>
    <t>Management of Human Service Organizations</t>
  </si>
  <si>
    <t>SWM5106</t>
  </si>
  <si>
    <t>Social Policy and Welfare Services</t>
  </si>
  <si>
    <t>SWM5111A</t>
  </si>
  <si>
    <t>SWM5111B</t>
  </si>
  <si>
    <t>SWM5117A</t>
  </si>
  <si>
    <t>Practice Research Capstone Seminar I</t>
  </si>
  <si>
    <t>SWM5117B</t>
  </si>
  <si>
    <t>Practice Research Capstone Seminar II</t>
  </si>
  <si>
    <t>SWM5245</t>
  </si>
  <si>
    <t>CURRENT GROUP APPROACHES IN SOCIAL WORK</t>
  </si>
  <si>
    <t>SWM5660</t>
  </si>
  <si>
    <t>SWM5881</t>
  </si>
  <si>
    <t>Topics in Social Work - Direct Practice</t>
  </si>
  <si>
    <t>TBA2105</t>
  </si>
  <si>
    <t>Web Mining</t>
  </si>
  <si>
    <t>TBA3222</t>
  </si>
  <si>
    <t>TBA4220</t>
  </si>
  <si>
    <t>TBA4230</t>
  </si>
  <si>
    <t>Audit Analytics</t>
  </si>
  <si>
    <t>TCE1109</t>
  </si>
  <si>
    <t>Statics And Mechanics of Materials</t>
  </si>
  <si>
    <t>TCE2112</t>
  </si>
  <si>
    <t>Soil Mechanics</t>
  </si>
  <si>
    <t>TCE2155</t>
  </si>
  <si>
    <t>Structural Mechanics and Materials</t>
  </si>
  <si>
    <t>TCE2183</t>
  </si>
  <si>
    <t>Construction Project Management</t>
  </si>
  <si>
    <t>TCE2184</t>
  </si>
  <si>
    <t>Infrastructure &amp; the Environment</t>
  </si>
  <si>
    <t>TCE3001</t>
  </si>
  <si>
    <t>Water Quality Engineering</t>
  </si>
  <si>
    <t>TCE3100</t>
  </si>
  <si>
    <t>Independent Study in Civil Engineering Infrastructure</t>
  </si>
  <si>
    <t>TCE3132</t>
  </si>
  <si>
    <t>Water Resources Engineering</t>
  </si>
  <si>
    <t>TCE3155</t>
  </si>
  <si>
    <t>Structural Analysis</t>
  </si>
  <si>
    <t>TCE4103</t>
  </si>
  <si>
    <t>TCE4104</t>
  </si>
  <si>
    <t>BTech Dissertation</t>
  </si>
  <si>
    <t>TCE4282</t>
  </si>
  <si>
    <t>Building Information Modeling for Project Management</t>
  </si>
  <si>
    <t>TCE4401</t>
  </si>
  <si>
    <t>Water &amp; Wastewater Engineering 2</t>
  </si>
  <si>
    <t>TCE5510</t>
  </si>
  <si>
    <t>TCN1005</t>
  </si>
  <si>
    <t>MATLAB Programming for Chemical Engineers</t>
  </si>
  <si>
    <t>TCN2121</t>
  </si>
  <si>
    <t>TCN2122</t>
  </si>
  <si>
    <t>TCN3121</t>
  </si>
  <si>
    <t>Process Dynamics &amp; Control</t>
  </si>
  <si>
    <t>TCN3132</t>
  </si>
  <si>
    <t>Separation Processes</t>
  </si>
  <si>
    <t>TCN3421</t>
  </si>
  <si>
    <t>Process Modeling &amp; Numerical Simulation</t>
  </si>
  <si>
    <t>TCN4119</t>
  </si>
  <si>
    <t>B.Tech. Dissertation</t>
  </si>
  <si>
    <t>TCN4122</t>
  </si>
  <si>
    <t>TCN4210</t>
  </si>
  <si>
    <t>TCN4215</t>
  </si>
  <si>
    <t>TCN4242</t>
  </si>
  <si>
    <t>TEE2003</t>
  </si>
  <si>
    <t>Advanced Mathematics for Engineers</t>
  </si>
  <si>
    <t>TEE2027</t>
  </si>
  <si>
    <t>TEE2028</t>
  </si>
  <si>
    <t>TEE3207</t>
  </si>
  <si>
    <t>TEE3408</t>
  </si>
  <si>
    <t>TEE3506</t>
  </si>
  <si>
    <t>TEE4001</t>
  </si>
  <si>
    <t>TEE4101</t>
  </si>
  <si>
    <t>Radio-Frequency (RF) Communications</t>
  </si>
  <si>
    <t>TEE4204</t>
  </si>
  <si>
    <t>TEE4211</t>
  </si>
  <si>
    <t>TEE4303</t>
  </si>
  <si>
    <t>TEE4435</t>
  </si>
  <si>
    <t>TEE4436</t>
  </si>
  <si>
    <t>TIC1001</t>
  </si>
  <si>
    <t>Introduction to Computing and Programming I</t>
  </si>
  <si>
    <t>TIC1101</t>
  </si>
  <si>
    <t>Professional, Ethical, and Social Issues in Computing</t>
  </si>
  <si>
    <t>TIC2001</t>
  </si>
  <si>
    <t>TIC2002</t>
  </si>
  <si>
    <t>Introduction to Software Engineering</t>
  </si>
  <si>
    <t>TIC2101</t>
  </si>
  <si>
    <t>Information Systems and Organisations</t>
  </si>
  <si>
    <t>TIC2301</t>
  </si>
  <si>
    <t>TIC2601</t>
  </si>
  <si>
    <t>Database and Web Applications</t>
  </si>
  <si>
    <t>TIC2901</t>
  </si>
  <si>
    <t>Communications for Computing Professionals</t>
  </si>
  <si>
    <t>TIC3901</t>
  </si>
  <si>
    <t>Industrial Practice</t>
  </si>
  <si>
    <t>TIC4004</t>
  </si>
  <si>
    <t>Software Quality Control</t>
  </si>
  <si>
    <t>TIC4005</t>
  </si>
  <si>
    <t>Parallel and Distributed Software Engineering</t>
  </si>
  <si>
    <t>TIC4301</t>
  </si>
  <si>
    <t>Information Security Practicum I</t>
  </si>
  <si>
    <t>TIC4303</t>
  </si>
  <si>
    <t>TIC4305</t>
  </si>
  <si>
    <t>Network Security</t>
  </si>
  <si>
    <t>TIC4902B</t>
  </si>
  <si>
    <t>TIC4902C</t>
  </si>
  <si>
    <t>Cybersecurity Capstone Project</t>
  </si>
  <si>
    <t>TIC4902S</t>
  </si>
  <si>
    <t>Software Engineering Capstone</t>
  </si>
  <si>
    <t>TIE2010</t>
  </si>
  <si>
    <t>Introduction to Industrial System</t>
  </si>
  <si>
    <t>TIE2030</t>
  </si>
  <si>
    <t>Programming Methodology with Python</t>
  </si>
  <si>
    <t>TIE2110</t>
  </si>
  <si>
    <t>TIE2130</t>
  </si>
  <si>
    <t>Quality Engineering I</t>
  </si>
  <si>
    <t>TIE3100</t>
  </si>
  <si>
    <t>TIE3101</t>
  </si>
  <si>
    <t>Statistics for Engineering Applications</t>
  </si>
  <si>
    <t>TIE3110</t>
  </si>
  <si>
    <t>TIE4101</t>
  </si>
  <si>
    <t>TIE4203</t>
  </si>
  <si>
    <t>Decision Analysis in Industrial &amp; Operations Management</t>
  </si>
  <si>
    <t>TIE4240</t>
  </si>
  <si>
    <t>Project Management</t>
  </si>
  <si>
    <t>TIE4246</t>
  </si>
  <si>
    <t>New Product Management and Innovation</t>
  </si>
  <si>
    <t>TIE4252</t>
  </si>
  <si>
    <t>Introduction to Systems Engineering</t>
  </si>
  <si>
    <t>TMA1001</t>
  </si>
  <si>
    <t>TMA2103</t>
  </si>
  <si>
    <t>TME2121</t>
  </si>
  <si>
    <t>Engineering Thermodynamics</t>
  </si>
  <si>
    <t>TME2134</t>
  </si>
  <si>
    <t>TME2142</t>
  </si>
  <si>
    <t>TME2151</t>
  </si>
  <si>
    <t>Principles of Mechanical Engineering Materials</t>
  </si>
  <si>
    <t>TME2162</t>
  </si>
  <si>
    <t>Manufacturing Processes</t>
  </si>
  <si>
    <t>TME3112</t>
  </si>
  <si>
    <t>Mechanics of Machines</t>
  </si>
  <si>
    <t>TME3211</t>
  </si>
  <si>
    <t>Mechanics of Solids</t>
  </si>
  <si>
    <t>TME3242</t>
  </si>
  <si>
    <t>TME3261</t>
  </si>
  <si>
    <t>Computer-Aided Design and Manufacturing</t>
  </si>
  <si>
    <t>TME3263</t>
  </si>
  <si>
    <t>Design for Manufacturing and Assembly</t>
  </si>
  <si>
    <t>TME3273</t>
  </si>
  <si>
    <t>Understanding Experimental Data</t>
  </si>
  <si>
    <t>TME4102</t>
  </si>
  <si>
    <t>TME4223</t>
  </si>
  <si>
    <t>TME4245</t>
  </si>
  <si>
    <t>TME4256</t>
  </si>
  <si>
    <t>Functional Materials and Devices</t>
  </si>
  <si>
    <t>TR3002I</t>
  </si>
  <si>
    <t>TR3002N</t>
  </si>
  <si>
    <t>TR3201N</t>
  </si>
  <si>
    <t>TR3202I</t>
  </si>
  <si>
    <t>Start-up Internship Programme</t>
  </si>
  <si>
    <t>TR3202N</t>
  </si>
  <si>
    <t>TR3202S</t>
  </si>
  <si>
    <t>TR3202T</t>
  </si>
  <si>
    <t>TR3203E</t>
  </si>
  <si>
    <t>Start-up Case Study &amp; Analysis</t>
  </si>
  <si>
    <t>TR3203I</t>
  </si>
  <si>
    <t>TR3203N</t>
  </si>
  <si>
    <t>TR3203P</t>
  </si>
  <si>
    <t>TR3203T</t>
  </si>
  <si>
    <t>TR3204S</t>
  </si>
  <si>
    <t>Entrepreneurship Practicum (Short)</t>
  </si>
  <si>
    <t>TR3204T</t>
  </si>
  <si>
    <t>TR4049N</t>
  </si>
  <si>
    <t>Seminars in Entrepreneurship - Lean Startup: Market Validation</t>
  </si>
  <si>
    <t>TR4049T</t>
  </si>
  <si>
    <t>TR5049</t>
  </si>
  <si>
    <t>Lean Startup Practicum</t>
  </si>
  <si>
    <t>TR5302</t>
  </si>
  <si>
    <t>Experiential Entrepreneurship Internship</t>
  </si>
  <si>
    <t>TRA2101</t>
  </si>
  <si>
    <t>Basic Translation</t>
  </si>
  <si>
    <t>TRA3202</t>
  </si>
  <si>
    <t>Mass Media Translation</t>
  </si>
  <si>
    <t>TS1101E</t>
  </si>
  <si>
    <t>Introduction to Theatre and Performance</t>
  </si>
  <si>
    <t>TS2233</t>
  </si>
  <si>
    <t>Making Contemporary Performance</t>
  </si>
  <si>
    <t>TS2236</t>
  </si>
  <si>
    <t>Crossing Boundaries in Performance</t>
  </si>
  <si>
    <t>TS2240</t>
  </si>
  <si>
    <t>Voice Studies and Production</t>
  </si>
  <si>
    <t>TS3222</t>
  </si>
  <si>
    <t>Applied Theatre</t>
  </si>
  <si>
    <t>TS3243</t>
  </si>
  <si>
    <t>Stage and Screen</t>
  </si>
  <si>
    <t>TS3246</t>
  </si>
  <si>
    <t>Shakespeare and Asian Performances</t>
  </si>
  <si>
    <t>TS3551</t>
  </si>
  <si>
    <t>TS4212</t>
  </si>
  <si>
    <t>Playwriting: Practice and Production</t>
  </si>
  <si>
    <t>TS4212HM</t>
  </si>
  <si>
    <t>TS4218</t>
  </si>
  <si>
    <t>Theatre and Postmodernism</t>
  </si>
  <si>
    <t>TS4218HM</t>
  </si>
  <si>
    <t>TS4221</t>
  </si>
  <si>
    <t>Performance Research</t>
  </si>
  <si>
    <t>TS4221HM</t>
  </si>
  <si>
    <t>TS4401</t>
  </si>
  <si>
    <t>TS4401HM</t>
  </si>
  <si>
    <t>TS4660</t>
  </si>
  <si>
    <t>TS4660HM</t>
  </si>
  <si>
    <t>TS4880C</t>
  </si>
  <si>
    <t>Contemporary Performance Practices</t>
  </si>
  <si>
    <t>TS4880CHM</t>
  </si>
  <si>
    <t>TS5101</t>
  </si>
  <si>
    <t>TEXT AND PERFORMANCE</t>
  </si>
  <si>
    <t>TS5101R</t>
  </si>
  <si>
    <t>TS5660</t>
  </si>
  <si>
    <t>TS6660</t>
  </si>
  <si>
    <t>TSC3100</t>
  </si>
  <si>
    <t>Supply Chain Design</t>
  </si>
  <si>
    <t>TSC3223</t>
  </si>
  <si>
    <t>Supply Chain Financial Analysis and Management</t>
  </si>
  <si>
    <t>TSC3224</t>
  </si>
  <si>
    <t>Distribution &amp; Warehousing</t>
  </si>
  <si>
    <t>TSC3226</t>
  </si>
  <si>
    <t>Transportation Management</t>
  </si>
  <si>
    <t>TSC4101</t>
  </si>
  <si>
    <t>B. Tech Dissertation</t>
  </si>
  <si>
    <t>TTG1401</t>
  </si>
  <si>
    <t>Engineering Mathematics I</t>
  </si>
  <si>
    <t>TTG2401</t>
  </si>
  <si>
    <t>Engineering Mathematics II</t>
  </si>
  <si>
    <t>TTG3001</t>
  </si>
  <si>
    <t>TTG3002</t>
  </si>
  <si>
    <t>UD5221</t>
  </si>
  <si>
    <t>Urban Design Theory and Discourse</t>
  </si>
  <si>
    <t>UD5521</t>
  </si>
  <si>
    <t>Planning Process: Quantitative &amp; Policy Dimensions</t>
  </si>
  <si>
    <t>UD5601</t>
  </si>
  <si>
    <t>URBAN DESIGN STUDIO 1</t>
  </si>
  <si>
    <t>UD5622</t>
  </si>
  <si>
    <t>Framework of Urban Design and Analysis</t>
  </si>
  <si>
    <t>UD5625</t>
  </si>
  <si>
    <t>Methods and Tools for Urban Design</t>
  </si>
  <si>
    <t>UD5626</t>
  </si>
  <si>
    <t>UIS3931</t>
  </si>
  <si>
    <t>UIS3932</t>
  </si>
  <si>
    <t>UIS4932</t>
  </si>
  <si>
    <t>UTC1102B</t>
  </si>
  <si>
    <t>Junior Seminar: The Darwinian Revolution</t>
  </si>
  <si>
    <t>Tembusu College</t>
  </si>
  <si>
    <t>UTC1102C</t>
  </si>
  <si>
    <t>Junior Seminar: Fakes</t>
  </si>
  <si>
    <t>UTC1102P</t>
  </si>
  <si>
    <t>Junior Seminar: Murals: Expressions from/on the Walls</t>
  </si>
  <si>
    <t>UTC1112A</t>
  </si>
  <si>
    <t>Jr Sem Special Topics: Humanising Technology</t>
  </si>
  <si>
    <t>UTC1112G</t>
  </si>
  <si>
    <t>Special Topics: Sustainability</t>
  </si>
  <si>
    <t>UTC1402</t>
  </si>
  <si>
    <t>Jr Sem: Pathways to Adulthood</t>
  </si>
  <si>
    <t>College of Alice &amp; Peter Tan</t>
  </si>
  <si>
    <t>UTC1403</t>
  </si>
  <si>
    <t>Jr Sem: Hidden Communities</t>
  </si>
  <si>
    <t>UTC1404</t>
  </si>
  <si>
    <t>Jr Sem: Power and Ideas</t>
  </si>
  <si>
    <t>UTC1416</t>
  </si>
  <si>
    <t>Jr Sem: Games, Game Communities and Society</t>
  </si>
  <si>
    <t>UTC1420</t>
  </si>
  <si>
    <t>Jr Sem: Beyond Borders: Migrant Community &amp; Resilience</t>
  </si>
  <si>
    <t>UTC1702B</t>
  </si>
  <si>
    <t>Thinking in Systems: Diseases and Healthcare</t>
  </si>
  <si>
    <t>Residential College 4</t>
  </si>
  <si>
    <t>UTC1702D</t>
  </si>
  <si>
    <t>Thinking in Systems: Population Dynamics</t>
  </si>
  <si>
    <t>UTC1702E</t>
  </si>
  <si>
    <t>Thinking in Systems: Energy Systems</t>
  </si>
  <si>
    <t>UTC1702F</t>
  </si>
  <si>
    <t>Thinking in Systems: Disaster Resilience</t>
  </si>
  <si>
    <t>UTC1702G</t>
  </si>
  <si>
    <t>Thinking in systems: Markets and Inequality</t>
  </si>
  <si>
    <t>UTC2107</t>
  </si>
  <si>
    <t>Senior Seminar: Negotiating in a Complex World</t>
  </si>
  <si>
    <t>UTC2113</t>
  </si>
  <si>
    <t>Gaming Life</t>
  </si>
  <si>
    <t>UTC2116</t>
  </si>
  <si>
    <t>The University Today</t>
  </si>
  <si>
    <t>UTC2400</t>
  </si>
  <si>
    <t>UTC2402</t>
  </si>
  <si>
    <t>Environment and Civil Society in Singapore</t>
  </si>
  <si>
    <t>UTC2407</t>
  </si>
  <si>
    <t>Work and Inequality</t>
  </si>
  <si>
    <t>UTC2410B</t>
  </si>
  <si>
    <t>Community, Culture, Conservation: Insights from Nepal</t>
  </si>
  <si>
    <t>UTC2411</t>
  </si>
  <si>
    <t>Unequal Parenthoods in Asia</t>
  </si>
  <si>
    <t>UTC2415</t>
  </si>
  <si>
    <t>The Effective Non-profit</t>
  </si>
  <si>
    <t>UTC2417</t>
  </si>
  <si>
    <t>Identities in Asia</t>
  </si>
  <si>
    <t>UTC2420A</t>
  </si>
  <si>
    <t>Sustainability in SE Asia: Study Trip to Indochina</t>
  </si>
  <si>
    <t>UTC2703</t>
  </si>
  <si>
    <t>Infectious Diseases: Dynamics, Strategies and Policies</t>
  </si>
  <si>
    <t>UTC2714</t>
  </si>
  <si>
    <t>A social critique of markets in Singapore</t>
  </si>
  <si>
    <t>UTC2722</t>
  </si>
  <si>
    <t>Sleep Health: A Holistic Approach to Well-being</t>
  </si>
  <si>
    <t>UTC2723</t>
  </si>
  <si>
    <t>How would YOU lead?</t>
  </si>
  <si>
    <t>UTC2724</t>
  </si>
  <si>
    <t>Religion, Governance and Policymaking in Singapore</t>
  </si>
  <si>
    <t>UTC2728</t>
  </si>
  <si>
    <t>More than art imitates life: Women and Men in Film</t>
  </si>
  <si>
    <t>UTC2729</t>
  </si>
  <si>
    <t>Causality and Natural Experiments</t>
  </si>
  <si>
    <t>UTC2730</t>
  </si>
  <si>
    <t>Alien Invasions in Singapore</t>
  </si>
  <si>
    <t>UTC2731</t>
  </si>
  <si>
    <t>Systems Thinking for Wicked Problems</t>
  </si>
  <si>
    <t>UTC3102</t>
  </si>
  <si>
    <t>Tembusu Undergraduate Research Opportunity (UROP)</t>
  </si>
  <si>
    <t>UTOA2001EL</t>
  </si>
  <si>
    <t>Undergraduate Teaching Opportunities Programme (UTOP)</t>
  </si>
  <si>
    <t>UTOA2001HY</t>
  </si>
  <si>
    <t>UTOA2001NM</t>
  </si>
  <si>
    <t>UTOA2001PH</t>
  </si>
  <si>
    <t>UTOA2001PL</t>
  </si>
  <si>
    <t>UTOA2002EL</t>
  </si>
  <si>
    <t>UTOA2002PL</t>
  </si>
  <si>
    <t>UTOA2201EL</t>
  </si>
  <si>
    <t>UTOA2201PL</t>
  </si>
  <si>
    <t>UTOB2001AIS</t>
  </si>
  <si>
    <t>UTOS2001</t>
  </si>
  <si>
    <t>UTOS2001B</t>
  </si>
  <si>
    <t>UTOS2001C</t>
  </si>
  <si>
    <t>UTOS2001F</t>
  </si>
  <si>
    <t>UTOS2001M</t>
  </si>
  <si>
    <t>UTOS2001P</t>
  </si>
  <si>
    <t>UTOS2001R</t>
  </si>
  <si>
    <t>UTOS2001S</t>
  </si>
  <si>
    <t>UTOS2002</t>
  </si>
  <si>
    <t>UTOS2002B</t>
  </si>
  <si>
    <t>UTOS2002C</t>
  </si>
  <si>
    <t>UTOS2002F</t>
  </si>
  <si>
    <t>UTOS2002M</t>
  </si>
  <si>
    <t>UTOS2002P</t>
  </si>
  <si>
    <t>UTOS2002R</t>
  </si>
  <si>
    <t>UTOS2002S</t>
  </si>
  <si>
    <t>UTOS2201</t>
  </si>
  <si>
    <t>UTOS2201B</t>
  </si>
  <si>
    <t>UTOS2201C</t>
  </si>
  <si>
    <t>UTOS2201F</t>
  </si>
  <si>
    <t>UTOS2201M</t>
  </si>
  <si>
    <t>UTOS2201P</t>
  </si>
  <si>
    <t>UTOS2201R</t>
  </si>
  <si>
    <t>UTOS2201S</t>
  </si>
  <si>
    <t>UTS2100</t>
  </si>
  <si>
    <t>Intelligence and Singapore Society</t>
  </si>
  <si>
    <t>UTS2101</t>
  </si>
  <si>
    <t>Biomedicine and Singapore Society</t>
  </si>
  <si>
    <t>UTS2114</t>
  </si>
  <si>
    <t>Technologies and Ageing in Singapore</t>
  </si>
  <si>
    <t>UTS2400</t>
  </si>
  <si>
    <t>UTS2402</t>
  </si>
  <si>
    <t>UTS2405</t>
  </si>
  <si>
    <t>UTS2408</t>
  </si>
  <si>
    <t>UTS2706</t>
  </si>
  <si>
    <t>UTS2711</t>
  </si>
  <si>
    <t>UTS2715</t>
  </si>
  <si>
    <t>UTS2716</t>
  </si>
  <si>
    <t>UTW1001A</t>
  </si>
  <si>
    <t>Identities and Ideas in Modern Market-Driven Societies</t>
  </si>
  <si>
    <t>UTW1001B</t>
  </si>
  <si>
    <t>What is a nation? Texts, images and national identity</t>
  </si>
  <si>
    <t>UTW1001D</t>
  </si>
  <si>
    <t>Self, Society, and the Digital Tsunami era</t>
  </si>
  <si>
    <t>UTW1001J</t>
  </si>
  <si>
    <t>How do we frame the Climate Crisis?</t>
  </si>
  <si>
    <t>UTW1001L</t>
  </si>
  <si>
    <t>Intimate Others: Animals, Animality and Representation</t>
  </si>
  <si>
    <t>UTW1001O</t>
  </si>
  <si>
    <t>The Urban and the Wild: Reading Urban Progress in Southeast Asia Ecocritically.</t>
  </si>
  <si>
    <t>UTW1001S</t>
  </si>
  <si>
    <t>Women in Film</t>
  </si>
  <si>
    <t>UTW1001T</t>
  </si>
  <si>
    <t>How Rich Should Anyone Be?</t>
  </si>
  <si>
    <t>VM5101</t>
  </si>
  <si>
    <t>Introduction of Palliative Care</t>
  </si>
  <si>
    <t>VM5102</t>
  </si>
  <si>
    <t>Symptom Management in Palliative Care I</t>
  </si>
  <si>
    <t>VM5103</t>
  </si>
  <si>
    <t>Symptom Management in Palliative Care II</t>
  </si>
  <si>
    <t>VM5104</t>
  </si>
  <si>
    <t>Psychiatry, Psychosocial Care &amp; Spiritual Issues in Palliative Care</t>
  </si>
  <si>
    <t>XFA4401</t>
  </si>
  <si>
    <t>Integrated Honours Project</t>
  </si>
  <si>
    <t>XFA4402</t>
  </si>
  <si>
    <t>Integrated Honours Thesis</t>
  </si>
  <si>
    <t>XFA4403</t>
  </si>
  <si>
    <t>XFA4405</t>
  </si>
  <si>
    <t>XFA4405HM</t>
  </si>
  <si>
    <t>XFA4408</t>
  </si>
  <si>
    <t>XFB4001</t>
  </si>
  <si>
    <t>XFB4002</t>
  </si>
  <si>
    <t>Integrated Honours Dissertation</t>
  </si>
  <si>
    <t>XFC4101</t>
  </si>
  <si>
    <t>XFE4401</t>
  </si>
  <si>
    <t>XFS4199M</t>
  </si>
  <si>
    <t>XFS4199S</t>
  </si>
  <si>
    <t>YHU2236</t>
  </si>
  <si>
    <t>Travel Writing</t>
  </si>
  <si>
    <t>Yale-NUS College</t>
  </si>
  <si>
    <t>YHU2241</t>
  </si>
  <si>
    <t>Why be moral?</t>
  </si>
  <si>
    <t>YHU2268</t>
  </si>
  <si>
    <t>Money</t>
  </si>
  <si>
    <t>YHU2279</t>
  </si>
  <si>
    <t>Philosophy as a Way of Life</t>
  </si>
  <si>
    <t>YHU2290</t>
  </si>
  <si>
    <t>History and Culture of Southeast Asia</t>
  </si>
  <si>
    <t>YHU2292</t>
  </si>
  <si>
    <t>Introduction to Writing Poetry</t>
  </si>
  <si>
    <t>YHU2319</t>
  </si>
  <si>
    <t>Acting I</t>
  </si>
  <si>
    <t>YHU2320</t>
  </si>
  <si>
    <t>Foundations of Environmental Humanities</t>
  </si>
  <si>
    <t>YHU2336</t>
  </si>
  <si>
    <t>Learning by (un)doing - Artistic Practice in Grim Times</t>
  </si>
  <si>
    <t>YHU2340</t>
  </si>
  <si>
    <t>Metaphilosophy and the Politics of Knowing</t>
  </si>
  <si>
    <t>YHU3205</t>
  </si>
  <si>
    <t>Ming Imperial Voyages</t>
  </si>
  <si>
    <t>YHU3265</t>
  </si>
  <si>
    <t>Philosophy of Religion</t>
  </si>
  <si>
    <t>YHU3274</t>
  </si>
  <si>
    <t>Painting the Orient</t>
  </si>
  <si>
    <t>YHU3339</t>
  </si>
  <si>
    <t>Rome in Antiquity</t>
  </si>
  <si>
    <t>YHU3345</t>
  </si>
  <si>
    <t>Death, Mourning and Memory in Medieval Literature</t>
  </si>
  <si>
    <t>YHU3370</t>
  </si>
  <si>
    <t>The Great War and Modern Memory</t>
  </si>
  <si>
    <t>YHU3377</t>
  </si>
  <si>
    <t>The Document in Image-Making</t>
  </si>
  <si>
    <t>YHU3385</t>
  </si>
  <si>
    <t>Early Colonial Singapore:  1819-1867</t>
  </si>
  <si>
    <t>YHU3386</t>
  </si>
  <si>
    <t>Collaborative Practice and Artist Collectives</t>
  </si>
  <si>
    <t>YHU4101</t>
  </si>
  <si>
    <t>History Capstone Project</t>
  </si>
  <si>
    <t>YHU4102</t>
  </si>
  <si>
    <t>Literature Capstone Project</t>
  </si>
  <si>
    <t>YHU4103</t>
  </si>
  <si>
    <t>Philosophy Capstone Project</t>
  </si>
  <si>
    <t>YHU4104</t>
  </si>
  <si>
    <t>Arts and Humanities Capstone Project</t>
  </si>
  <si>
    <t>YHU4207</t>
  </si>
  <si>
    <t>Critical Approaches to Art History</t>
  </si>
  <si>
    <t>YHU4214</t>
  </si>
  <si>
    <t>Metafiction, Storytelling, and the Literature of Fact</t>
  </si>
  <si>
    <t>YHU4217</t>
  </si>
  <si>
    <t>Novel Evidence:19th-Century British Fiction and the Law</t>
  </si>
  <si>
    <t>YHU4231</t>
  </si>
  <si>
    <t>Ancient Economies of the Mediterranean and Western Asia</t>
  </si>
  <si>
    <t>YHU4243</t>
  </si>
  <si>
    <t>Art Studio Research, Experimentation and Critique</t>
  </si>
  <si>
    <t>YHU4245</t>
  </si>
  <si>
    <t>Perception</t>
  </si>
  <si>
    <t>YHU4267</t>
  </si>
  <si>
    <t>The Site of Memory: Fact and Fiction in History Writing</t>
  </si>
  <si>
    <t>YHU4272</t>
  </si>
  <si>
    <t>Aristotle on Happiness: The Nicomachean Ethics</t>
  </si>
  <si>
    <t>YID1201</t>
  </si>
  <si>
    <t>Introduction to Environmental Studies</t>
  </si>
  <si>
    <t>YID2201</t>
  </si>
  <si>
    <t>Theory and Practice of Environmental Policymaking</t>
  </si>
  <si>
    <t>YID2207</t>
  </si>
  <si>
    <t>Social Theory and the Environment</t>
  </si>
  <si>
    <t>YID2213</t>
  </si>
  <si>
    <t>Urban Agriculture</t>
  </si>
  <si>
    <t>YID2215</t>
  </si>
  <si>
    <t>The Ecology of Food</t>
  </si>
  <si>
    <t>YID3211</t>
  </si>
  <si>
    <t>Ecological Economics</t>
  </si>
  <si>
    <t>YID3227</t>
  </si>
  <si>
    <t>Religion and the Environment</t>
  </si>
  <si>
    <t>YID3228</t>
  </si>
  <si>
    <t>Sustainability Law and Policy</t>
  </si>
  <si>
    <t>YID3230</t>
  </si>
  <si>
    <t>Asia, Development, and Environment</t>
  </si>
  <si>
    <t>YID4101</t>
  </si>
  <si>
    <t>Environmental Studies Capstone Project</t>
  </si>
  <si>
    <t>YIR3301</t>
  </si>
  <si>
    <t>Independent Reading and Research</t>
  </si>
  <si>
    <t>YIR3301G</t>
  </si>
  <si>
    <t>YIR3302</t>
  </si>
  <si>
    <t>YIR3302G</t>
  </si>
  <si>
    <t>YIR3303</t>
  </si>
  <si>
    <t>YIR3303G</t>
  </si>
  <si>
    <t>YIR3304</t>
  </si>
  <si>
    <t>YIR3304G</t>
  </si>
  <si>
    <t>YIR3305</t>
  </si>
  <si>
    <t>YIR3305G</t>
  </si>
  <si>
    <t>YIR3306</t>
  </si>
  <si>
    <t>YIR3306G</t>
  </si>
  <si>
    <t>YIR3307</t>
  </si>
  <si>
    <t>YIR3307G</t>
  </si>
  <si>
    <t>YIR3308</t>
  </si>
  <si>
    <t>YIR3308G</t>
  </si>
  <si>
    <t>YIR3309</t>
  </si>
  <si>
    <t>YIR3309G</t>
  </si>
  <si>
    <t>YIR3310</t>
  </si>
  <si>
    <t>YIR3310G</t>
  </si>
  <si>
    <t>YIR3314</t>
  </si>
  <si>
    <t>YIR3314G</t>
  </si>
  <si>
    <t>YIR3315</t>
  </si>
  <si>
    <t>YIR3315G</t>
  </si>
  <si>
    <t>YIR3316</t>
  </si>
  <si>
    <t>YIR3316G</t>
  </si>
  <si>
    <t>YIR3317</t>
  </si>
  <si>
    <t>YIR3317G</t>
  </si>
  <si>
    <t>YIR3318</t>
  </si>
  <si>
    <t>YIR3318G</t>
  </si>
  <si>
    <t>YIR3319</t>
  </si>
  <si>
    <t>YIR3319G</t>
  </si>
  <si>
    <t>YIR3401G</t>
  </si>
  <si>
    <t>Independent Language Study and Research</t>
  </si>
  <si>
    <t>YIR3402</t>
  </si>
  <si>
    <t>YIR3402G</t>
  </si>
  <si>
    <t>YIR4301</t>
  </si>
  <si>
    <t>Special Project in Science</t>
  </si>
  <si>
    <t>YIR4301G</t>
  </si>
  <si>
    <t>YIR4302</t>
  </si>
  <si>
    <t>YIR4302G</t>
  </si>
  <si>
    <t>YIR4303</t>
  </si>
  <si>
    <t>YIR4303G</t>
  </si>
  <si>
    <t>YIR4304G</t>
  </si>
  <si>
    <t>YLC2202</t>
  </si>
  <si>
    <t>Intermediate Chinese 2</t>
  </si>
  <si>
    <t>YLC3204</t>
  </si>
  <si>
    <t>Advanced Chinese 2</t>
  </si>
  <si>
    <t>YSC1212</t>
  </si>
  <si>
    <t>Introduction to Computer Science</t>
  </si>
  <si>
    <t>YSC2205</t>
  </si>
  <si>
    <t>Mathematical Methods in Physical Sciences</t>
  </si>
  <si>
    <t>YSC2209</t>
  </si>
  <si>
    <t>Proof</t>
  </si>
  <si>
    <t>YSC2216</t>
  </si>
  <si>
    <t>YSC2221</t>
  </si>
  <si>
    <t>Introduction to Python</t>
  </si>
  <si>
    <t>YSC2222</t>
  </si>
  <si>
    <t>Organic Chemistry Laboratory</t>
  </si>
  <si>
    <t>YSC2224</t>
  </si>
  <si>
    <t>Accelerated Organic Chemistry</t>
  </si>
  <si>
    <t>YSC2227</t>
  </si>
  <si>
    <t>C: A Language for Science and Engineering</t>
  </si>
  <si>
    <t>YSC2229</t>
  </si>
  <si>
    <t>Introductory Data Structures and Algorithms</t>
  </si>
  <si>
    <t>YSC2231</t>
  </si>
  <si>
    <t>Foundations of Neuroscience</t>
  </si>
  <si>
    <t>YSC2232</t>
  </si>
  <si>
    <t>Linear Algebra</t>
  </si>
  <si>
    <t>YSC2235</t>
  </si>
  <si>
    <t>Field Research</t>
  </si>
  <si>
    <t>YSC2239</t>
  </si>
  <si>
    <t>YSC2243</t>
  </si>
  <si>
    <t>YSC2244</t>
  </si>
  <si>
    <t>Programming for Data Science</t>
  </si>
  <si>
    <t>YSC3206</t>
  </si>
  <si>
    <t>Introduction to Real Analysis</t>
  </si>
  <si>
    <t>YSC3210</t>
  </si>
  <si>
    <t>Introduction to Quantum Mechanics</t>
  </si>
  <si>
    <t>YSC3214</t>
  </si>
  <si>
    <t>YSC3215</t>
  </si>
  <si>
    <t>Research Seminar</t>
  </si>
  <si>
    <t>YSC3236</t>
  </si>
  <si>
    <t>Functional Programming and Proving</t>
  </si>
  <si>
    <t>YSC3237</t>
  </si>
  <si>
    <t>Introduction to Modern Algebra</t>
  </si>
  <si>
    <t>YSC3246</t>
  </si>
  <si>
    <t>Modern Astrophysics</t>
  </si>
  <si>
    <t>YSC3251</t>
  </si>
  <si>
    <t>Conservation Ecology</t>
  </si>
  <si>
    <t>YSC3260</t>
  </si>
  <si>
    <t>Plant-Microbe Interactions</t>
  </si>
  <si>
    <t>YSC3265</t>
  </si>
  <si>
    <t>Human Physiology</t>
  </si>
  <si>
    <t>YSC4101</t>
  </si>
  <si>
    <t>Physical Sciences Capstone Project</t>
  </si>
  <si>
    <t>YSC4102</t>
  </si>
  <si>
    <t>Life Sciences Capstone Project</t>
  </si>
  <si>
    <t>YSC4103</t>
  </si>
  <si>
    <t>Maths, Computational &amp; Statistical Sci Capstone Project</t>
  </si>
  <si>
    <t>YSC4209</t>
  </si>
  <si>
    <t>Physical Sciences Research Seminar</t>
  </si>
  <si>
    <t>YSC4210</t>
  </si>
  <si>
    <t>Complex Analysis</t>
  </si>
  <si>
    <t>YSC4211F</t>
  </si>
  <si>
    <t>Adv Topics: Human Population Genomics</t>
  </si>
  <si>
    <t>YSC4220</t>
  </si>
  <si>
    <t>Ordinary and Partial Differential Equations</t>
  </si>
  <si>
    <t>YSC4231</t>
  </si>
  <si>
    <t>Parallel, Concurrent and Distributed Programming</t>
  </si>
  <si>
    <t>YSC4233</t>
  </si>
  <si>
    <t>Software Verification and Validation</t>
  </si>
  <si>
    <t>YSC4238</t>
  </si>
  <si>
    <t>Generalized Linear Models</t>
  </si>
  <si>
    <t>YSS1206</t>
  </si>
  <si>
    <t>Introduction to Comparative Politics</t>
  </si>
  <si>
    <t>YSS2203</t>
  </si>
  <si>
    <t>Intermediate Microeconomics</t>
  </si>
  <si>
    <t>YSS2211</t>
  </si>
  <si>
    <t>Econometrics</t>
  </si>
  <si>
    <t>YSS2212</t>
  </si>
  <si>
    <t>Firms' Strategies and Market Competition</t>
  </si>
  <si>
    <t>YSS2214</t>
  </si>
  <si>
    <t>Intermediate Macroeconomics</t>
  </si>
  <si>
    <t>YSS2218</t>
  </si>
  <si>
    <t>International Political Economy</t>
  </si>
  <si>
    <t>YSS2227</t>
  </si>
  <si>
    <t>Introduction to Anthropology</t>
  </si>
  <si>
    <t>YSS2231</t>
  </si>
  <si>
    <t>The Anthropology of Politics and Law: An Introduction</t>
  </si>
  <si>
    <t>YSS2233</t>
  </si>
  <si>
    <t>Investment Analysis and Economics</t>
  </si>
  <si>
    <t>YSS2234</t>
  </si>
  <si>
    <t>The Good Company</t>
  </si>
  <si>
    <t>YSS2245</t>
  </si>
  <si>
    <t>Marriage and Kinship</t>
  </si>
  <si>
    <t>YSS3202</t>
  </si>
  <si>
    <t>Ethnography</t>
  </si>
  <si>
    <t>YSS3204</t>
  </si>
  <si>
    <t>YSS3214</t>
  </si>
  <si>
    <t>Abnormal Psychology</t>
  </si>
  <si>
    <t>YSS3215</t>
  </si>
  <si>
    <t>YSS3217</t>
  </si>
  <si>
    <t>Urbanization in China</t>
  </si>
  <si>
    <t>YSS3219</t>
  </si>
  <si>
    <t>YSS3220</t>
  </si>
  <si>
    <t>Political Economy</t>
  </si>
  <si>
    <t>YSS3222</t>
  </si>
  <si>
    <t>Urban Theory</t>
  </si>
  <si>
    <t>YSS3231</t>
  </si>
  <si>
    <t>Methods in the Social Sciences</t>
  </si>
  <si>
    <t>YSS3235</t>
  </si>
  <si>
    <t>Urban Spatial Representation</t>
  </si>
  <si>
    <t>YSS3243</t>
  </si>
  <si>
    <t>YSS3244</t>
  </si>
  <si>
    <t>Labour Economics: Work, Human Capital, and Income Inequality</t>
  </si>
  <si>
    <t>YSS3245</t>
  </si>
  <si>
    <t>Key Debates in Urban Planning and Policy</t>
  </si>
  <si>
    <t>YSS3246</t>
  </si>
  <si>
    <t>Cities of the Global South</t>
  </si>
  <si>
    <t>YSS3248</t>
  </si>
  <si>
    <t>Advanced Macroeconomics</t>
  </si>
  <si>
    <t>YSS3258</t>
  </si>
  <si>
    <t>Early Stage Private Equity Investing</t>
  </si>
  <si>
    <t>YSS3262</t>
  </si>
  <si>
    <t>Global Cities</t>
  </si>
  <si>
    <t>YSS3268</t>
  </si>
  <si>
    <t>Anthropology of China</t>
  </si>
  <si>
    <t>YSS3273</t>
  </si>
  <si>
    <t>Geospatial &amp; Demographic Methods</t>
  </si>
  <si>
    <t>YSS3275</t>
  </si>
  <si>
    <t>Social Life of Cities</t>
  </si>
  <si>
    <t>YSS3279</t>
  </si>
  <si>
    <t>Social Psychology Lab</t>
  </si>
  <si>
    <t>YSS3282</t>
  </si>
  <si>
    <t>Architecture and Society</t>
  </si>
  <si>
    <t>YSS3291</t>
  </si>
  <si>
    <t>Economics of Globalisation</t>
  </si>
  <si>
    <t>YSS3303</t>
  </si>
  <si>
    <t>Cities and Economic Development</t>
  </si>
  <si>
    <t>YSS3310</t>
  </si>
  <si>
    <t>Populism</t>
  </si>
  <si>
    <t>YSS3322</t>
  </si>
  <si>
    <t>Corruption and Anti-corruption: Theories and Policies</t>
  </si>
  <si>
    <t>YSS3331</t>
  </si>
  <si>
    <t>Empirical Qualitative Analysis in Global Affairs</t>
  </si>
  <si>
    <t>YSS3332</t>
  </si>
  <si>
    <t>Continental Political Thought</t>
  </si>
  <si>
    <t>YSS3334</t>
  </si>
  <si>
    <t>Labour in Capitalist Societies</t>
  </si>
  <si>
    <t>YSS3339</t>
  </si>
  <si>
    <t>Theories of Freedom</t>
  </si>
  <si>
    <t>YSS3343</t>
  </si>
  <si>
    <t>Plato’s Political Thought</t>
  </si>
  <si>
    <t>YSS3351</t>
  </si>
  <si>
    <t>Political Philosophy after World War II</t>
  </si>
  <si>
    <t>YSS3353</t>
  </si>
  <si>
    <t>Anarchy, Order and Control</t>
  </si>
  <si>
    <t>YSS3354</t>
  </si>
  <si>
    <t>Anthropology of Militarization</t>
  </si>
  <si>
    <t>YSS3355</t>
  </si>
  <si>
    <t>Contemporary Egalitarianism</t>
  </si>
  <si>
    <t>YSS3357</t>
  </si>
  <si>
    <t>Tourism and Environment</t>
  </si>
  <si>
    <t>YSS3358</t>
  </si>
  <si>
    <t>Environmental Science Communication</t>
  </si>
  <si>
    <t>YSS3359</t>
  </si>
  <si>
    <t>Climate Policy and Politics</t>
  </si>
  <si>
    <t>YSS4101</t>
  </si>
  <si>
    <t>Global Affairs Capstone Project</t>
  </si>
  <si>
    <t>YSS4102</t>
  </si>
  <si>
    <t>Psychology Capstone Project</t>
  </si>
  <si>
    <t>YSS4103</t>
  </si>
  <si>
    <t>Anthropology Capstone Project</t>
  </si>
  <si>
    <t>YSS4104</t>
  </si>
  <si>
    <t>Economics Capstone Project</t>
  </si>
  <si>
    <t>YSS4105</t>
  </si>
  <si>
    <t>Urban Studies Capstone Project</t>
  </si>
  <si>
    <t>YSS4106</t>
  </si>
  <si>
    <t>Philosophy, Politics  and Economics Capstone Project</t>
  </si>
  <si>
    <t>YSS4107</t>
  </si>
  <si>
    <t>YSS4211</t>
  </si>
  <si>
    <t>Global India</t>
  </si>
  <si>
    <t>YSS4226</t>
  </si>
  <si>
    <t>Migration Policy</t>
  </si>
  <si>
    <t>YSS4235</t>
  </si>
  <si>
    <t>Religion and the Media Turn</t>
  </si>
  <si>
    <t>YSS4236</t>
  </si>
  <si>
    <t>Medical Anthropology</t>
  </si>
  <si>
    <t>YSS4241</t>
  </si>
  <si>
    <t>Multispecies Ethnography</t>
  </si>
  <si>
    <t>YSS4258</t>
  </si>
  <si>
    <t>Asset Pricing, Financial Markets &amp; Behavioural Finance</t>
  </si>
  <si>
    <t>YSS4268</t>
  </si>
  <si>
    <t>Non-State Actors in Global Affairs</t>
  </si>
  <si>
    <t>YSS4273</t>
  </si>
  <si>
    <t>Ideology in India</t>
  </si>
  <si>
    <t>YSS4275</t>
  </si>
  <si>
    <t>Law, Governance and Development in Asia</t>
  </si>
  <si>
    <t>YSS4276</t>
  </si>
  <si>
    <t>The Political Theory of Hannah Arendt</t>
  </si>
  <si>
    <t>YSS4278</t>
  </si>
  <si>
    <t>The Political Economy of Governance</t>
  </si>
  <si>
    <t>YSS4280</t>
  </si>
  <si>
    <t>Markets and Institutions</t>
  </si>
  <si>
    <t>YSS4284</t>
  </si>
  <si>
    <t>Smart Cities: History of Urban Data in Urban Planning</t>
  </si>
  <si>
    <t>ZB3288</t>
  </si>
  <si>
    <t>Advanced UROPS in Computational Biology I</t>
  </si>
  <si>
    <t>ZB3289</t>
  </si>
  <si>
    <t>Advanced UROPS in Computational Biology II</t>
  </si>
  <si>
    <t>ZB3311</t>
  </si>
  <si>
    <t>ZB3312</t>
  </si>
  <si>
    <t>Enhanced Undergraduate Professional Internship Programme</t>
  </si>
  <si>
    <t>ZB4171</t>
  </si>
  <si>
    <t>Advanced Topics in Bioinformatics</t>
  </si>
  <si>
    <t>ZB4199</t>
  </si>
  <si>
    <t>Honours Project in Computational Biology</t>
  </si>
  <si>
    <t>ZB4299</t>
  </si>
  <si>
    <t>Applied Project in Computational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</si>
</sst>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55"/>
  <sheetViews>
    <sheetView tabSelected="1" workbookViewId="0">
      <pane ySplit="1" topLeftCell="A2" activePane="bottomLeft" state="frozen"/>
      <selection pane="bottomLeft"/>
    </sheetView>
  </sheetViews>
  <sheetFormatPr defaultRowHeight="14.45"/>
  <cols>
    <col min="1" max="1" width="20.7109375" customWidth="1"/>
    <col min="2" max="2" width="75.7109375" customWidth="1"/>
    <col min="3" max="3" width="14.7109375" style="3" customWidth="1"/>
    <col min="4" max="4" width="26.7109375" style="3" customWidth="1"/>
    <col min="5" max="5" width="31.7109375" customWidth="1"/>
    <col min="6" max="6" width="32.7109375" customWidth="1"/>
    <col min="7" max="7" width="20.7109375" style="3" customWidth="1"/>
  </cols>
  <sheetData>
    <row r="1" spans="1:7" ht="28.9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2" t="s">
        <v>6</v>
      </c>
    </row>
    <row r="2" spans="1:7">
      <c r="A2" t="s">
        <v>7</v>
      </c>
      <c r="B2" t="s">
        <v>8</v>
      </c>
      <c r="C2" s="5" t="str">
        <f>HYPERLINK("https://nusmods.com/modules/AC5001#timetable","Timetable")</f>
        <v>Timetable</v>
      </c>
      <c r="D2" s="5"/>
      <c r="E2" t="s">
        <v>9</v>
      </c>
      <c r="F2" t="s">
        <v>10</v>
      </c>
      <c r="G2" s="3">
        <v>0</v>
      </c>
    </row>
    <row r="3" spans="1:7">
      <c r="A3" t="s">
        <v>11</v>
      </c>
      <c r="B3" t="s">
        <v>12</v>
      </c>
      <c r="C3" s="5" t="str">
        <f>HYPERLINK("https://nusmods.com/modules/AC5002#timetable","Timetable")</f>
        <v>Timetable</v>
      </c>
      <c r="D3" s="5"/>
      <c r="E3" t="s">
        <v>9</v>
      </c>
      <c r="F3" t="s">
        <v>10</v>
      </c>
      <c r="G3" s="3">
        <v>0</v>
      </c>
    </row>
    <row r="4" spans="1:7">
      <c r="A4" t="s">
        <v>13</v>
      </c>
      <c r="B4" t="s">
        <v>14</v>
      </c>
      <c r="C4" s="5" t="str">
        <f>HYPERLINK("https://nusmods.com/modules/AC5006#timetable","Timetable")</f>
        <v>Timetable</v>
      </c>
      <c r="D4" s="5"/>
      <c r="E4" t="s">
        <v>9</v>
      </c>
      <c r="F4" t="s">
        <v>10</v>
      </c>
      <c r="G4" s="3">
        <v>0</v>
      </c>
    </row>
    <row r="5" spans="1:7">
      <c r="A5" t="s">
        <v>15</v>
      </c>
      <c r="B5" t="s">
        <v>16</v>
      </c>
      <c r="C5" s="5" t="str">
        <f>HYPERLINK("https://nusmods.com/modules/AC5007#timetable","Timetable")</f>
        <v>Timetable</v>
      </c>
      <c r="D5" s="5"/>
      <c r="E5" t="s">
        <v>9</v>
      </c>
      <c r="F5" t="s">
        <v>10</v>
      </c>
      <c r="G5" s="3">
        <v>0</v>
      </c>
    </row>
    <row r="6" spans="1:7">
      <c r="A6" t="s">
        <v>17</v>
      </c>
      <c r="B6" t="s">
        <v>18</v>
      </c>
      <c r="C6" s="5" t="str">
        <f>HYPERLINK("https://nusmods.com/modules/AC5009#timetable","Timetable")</f>
        <v>Timetable</v>
      </c>
      <c r="D6" s="5"/>
      <c r="E6" t="s">
        <v>9</v>
      </c>
      <c r="F6" t="s">
        <v>10</v>
      </c>
      <c r="G6" s="3">
        <v>0</v>
      </c>
    </row>
    <row r="7" spans="1:7">
      <c r="A7" t="s">
        <v>19</v>
      </c>
      <c r="B7" t="s">
        <v>20</v>
      </c>
      <c r="C7" s="5" t="str">
        <f>HYPERLINK("https://nusmods.com/modules/AC5011#timetable","Timetable")</f>
        <v>Timetable</v>
      </c>
      <c r="D7" s="5"/>
      <c r="E7" t="s">
        <v>9</v>
      </c>
      <c r="F7" t="s">
        <v>10</v>
      </c>
      <c r="G7" s="3">
        <v>0</v>
      </c>
    </row>
    <row r="8" spans="1:7">
      <c r="A8" t="s">
        <v>21</v>
      </c>
      <c r="B8" t="s">
        <v>22</v>
      </c>
      <c r="C8" s="5" t="str">
        <f>HYPERLINK("https://nusmods.com/modules/AC5013#timetable","Timetable")</f>
        <v>Timetable</v>
      </c>
      <c r="D8" s="5"/>
      <c r="E8" t="s">
        <v>9</v>
      </c>
      <c r="F8" t="s">
        <v>10</v>
      </c>
      <c r="G8" s="3">
        <v>0</v>
      </c>
    </row>
    <row r="9" spans="1:7">
      <c r="A9" t="s">
        <v>23</v>
      </c>
      <c r="B9" t="s">
        <v>24</v>
      </c>
      <c r="C9" s="5" t="str">
        <f>HYPERLINK("https://nusmods.com/modules/AC5014#timetable","Timetable")</f>
        <v>Timetable</v>
      </c>
      <c r="D9" s="5"/>
      <c r="E9" t="s">
        <v>9</v>
      </c>
      <c r="F9" t="s">
        <v>10</v>
      </c>
      <c r="G9" s="3">
        <v>0</v>
      </c>
    </row>
    <row r="10" spans="1:7">
      <c r="A10" t="s">
        <v>25</v>
      </c>
      <c r="B10" t="s">
        <v>26</v>
      </c>
      <c r="C10" s="5" t="str">
        <f>HYPERLINK("https://nusmods.com/modules/ACC1701#timetable","Timetable")</f>
        <v>Timetable</v>
      </c>
      <c r="D10" s="5"/>
      <c r="E10" t="s">
        <v>27</v>
      </c>
      <c r="F10" t="s">
        <v>28</v>
      </c>
      <c r="G10" s="3">
        <v>0</v>
      </c>
    </row>
    <row r="11" spans="1:7">
      <c r="A11" t="s">
        <v>29</v>
      </c>
      <c r="B11" t="s">
        <v>26</v>
      </c>
      <c r="C11" s="5" t="str">
        <f>HYPERLINK("https://nusmods.com/modules/ACC1701X#timetable","Timetable")</f>
        <v>Timetable</v>
      </c>
      <c r="D11" s="5"/>
      <c r="E11" t="s">
        <v>27</v>
      </c>
      <c r="F11" t="s">
        <v>28</v>
      </c>
      <c r="G11" s="3">
        <v>0</v>
      </c>
    </row>
    <row r="12" spans="1:7">
      <c r="A12" t="s">
        <v>30</v>
      </c>
      <c r="B12" t="s">
        <v>31</v>
      </c>
      <c r="C12" s="5" t="str">
        <f>HYPERLINK("https://nusmods.com/modules/ACC2706#timetable","Timetable")</f>
        <v>Timetable</v>
      </c>
      <c r="D12" s="5"/>
      <c r="E12" t="s">
        <v>27</v>
      </c>
      <c r="F12" t="s">
        <v>28</v>
      </c>
      <c r="G12" s="3">
        <v>0</v>
      </c>
    </row>
    <row r="13" spans="1:7">
      <c r="A13" t="s">
        <v>32</v>
      </c>
      <c r="B13" t="s">
        <v>33</v>
      </c>
      <c r="C13" s="5" t="str">
        <f>HYPERLINK("https://nusmods.com/modules/ACC2707#timetable","Timetable")</f>
        <v>Timetable</v>
      </c>
      <c r="D13" s="5"/>
      <c r="E13" t="s">
        <v>27</v>
      </c>
      <c r="F13" t="s">
        <v>28</v>
      </c>
      <c r="G13" s="3">
        <v>0</v>
      </c>
    </row>
    <row r="14" spans="1:7">
      <c r="A14" t="s">
        <v>34</v>
      </c>
      <c r="B14" t="s">
        <v>35</v>
      </c>
      <c r="C14" s="5" t="str">
        <f>HYPERLINK("https://nusmods.com/modules/ACC2708#timetable","Timetable")</f>
        <v>Timetable</v>
      </c>
      <c r="D14" s="5"/>
      <c r="E14" t="s">
        <v>27</v>
      </c>
      <c r="F14" t="s">
        <v>28</v>
      </c>
      <c r="G14" s="3">
        <v>0</v>
      </c>
    </row>
    <row r="15" spans="1:7">
      <c r="A15" t="s">
        <v>36</v>
      </c>
      <c r="B15" t="s">
        <v>37</v>
      </c>
      <c r="C15" s="5" t="str">
        <f>HYPERLINK("https://nusmods.com/modules/ACC2709#timetable","Timetable")</f>
        <v>Timetable</v>
      </c>
      <c r="D15" s="5"/>
      <c r="E15" t="s">
        <v>27</v>
      </c>
      <c r="F15" t="s">
        <v>28</v>
      </c>
      <c r="G15" s="3">
        <v>0</v>
      </c>
    </row>
    <row r="16" spans="1:7">
      <c r="A16" t="s">
        <v>38</v>
      </c>
      <c r="B16" t="s">
        <v>39</v>
      </c>
      <c r="C16" s="5" t="str">
        <f>HYPERLINK("https://nusmods.com/modules/ACC3701#timetable","Timetable")</f>
        <v>Timetable</v>
      </c>
      <c r="D16" s="5"/>
      <c r="E16" t="s">
        <v>27</v>
      </c>
      <c r="F16" t="s">
        <v>28</v>
      </c>
      <c r="G16" s="3">
        <v>0</v>
      </c>
    </row>
    <row r="17" spans="1:7">
      <c r="A17" t="s">
        <v>40</v>
      </c>
      <c r="B17" t="s">
        <v>41</v>
      </c>
      <c r="C17" s="5" t="str">
        <f>HYPERLINK("https://nusmods.com/modules/ACC3702#timetable","Timetable")</f>
        <v>Timetable</v>
      </c>
      <c r="D17" s="5"/>
      <c r="E17" t="s">
        <v>27</v>
      </c>
      <c r="F17" t="s">
        <v>28</v>
      </c>
      <c r="G17" s="3">
        <v>0</v>
      </c>
    </row>
    <row r="18" spans="1:7">
      <c r="A18" t="s">
        <v>42</v>
      </c>
      <c r="B18" t="s">
        <v>43</v>
      </c>
      <c r="C18" s="5" t="str">
        <f>HYPERLINK("https://nusmods.com/modules/ACC3703#timetable","Timetable")</f>
        <v>Timetable</v>
      </c>
      <c r="D18" s="5"/>
      <c r="E18" t="s">
        <v>27</v>
      </c>
      <c r="F18" t="s">
        <v>28</v>
      </c>
      <c r="G18" s="3">
        <v>0</v>
      </c>
    </row>
    <row r="19" spans="1:7">
      <c r="A19" t="s">
        <v>44</v>
      </c>
      <c r="B19" t="s">
        <v>45</v>
      </c>
      <c r="C19" s="5" t="str">
        <f>HYPERLINK("https://nusmods.com/modules/ACC3704#timetable","Timetable")</f>
        <v>Timetable</v>
      </c>
      <c r="D19" s="5"/>
      <c r="E19" t="s">
        <v>27</v>
      </c>
      <c r="F19" t="s">
        <v>28</v>
      </c>
      <c r="G19" s="3">
        <v>0</v>
      </c>
    </row>
    <row r="20" spans="1:7">
      <c r="A20" t="s">
        <v>46</v>
      </c>
      <c r="B20" t="s">
        <v>47</v>
      </c>
      <c r="C20" s="5" t="str">
        <f>HYPERLINK("https://nusmods.com/modules/ACC3705#timetable","Timetable")</f>
        <v>Timetable</v>
      </c>
      <c r="D20" s="5"/>
      <c r="E20" t="s">
        <v>27</v>
      </c>
      <c r="F20" t="s">
        <v>28</v>
      </c>
      <c r="G20" s="3">
        <v>0</v>
      </c>
    </row>
    <row r="21" spans="1:7">
      <c r="A21" t="s">
        <v>48</v>
      </c>
      <c r="B21" t="s">
        <v>49</v>
      </c>
      <c r="C21" s="5" t="str">
        <f>HYPERLINK("https://nusmods.com/modules/ACC3706#timetable","Timetable")</f>
        <v>Timetable</v>
      </c>
      <c r="D21" s="5"/>
      <c r="E21" t="s">
        <v>27</v>
      </c>
      <c r="F21" t="s">
        <v>28</v>
      </c>
      <c r="G21" s="3">
        <v>0</v>
      </c>
    </row>
    <row r="22" spans="1:7">
      <c r="A22" t="s">
        <v>50</v>
      </c>
      <c r="B22" t="s">
        <v>51</v>
      </c>
      <c r="C22" s="5" t="str">
        <f>HYPERLINK("https://nusmods.com/modules/ACC3707#timetable","Timetable")</f>
        <v>Timetable</v>
      </c>
      <c r="D22" s="5"/>
      <c r="E22" t="s">
        <v>27</v>
      </c>
      <c r="F22" t="s">
        <v>28</v>
      </c>
      <c r="G22" s="3">
        <v>0</v>
      </c>
    </row>
    <row r="23" spans="1:7">
      <c r="A23" t="s">
        <v>52</v>
      </c>
      <c r="B23" t="s">
        <v>53</v>
      </c>
      <c r="C23" s="5" t="str">
        <f>HYPERLINK("https://nusmods.com/modules/ACC4619#timetable","Timetable")</f>
        <v>Timetable</v>
      </c>
      <c r="D23" s="5"/>
      <c r="E23" t="s">
        <v>27</v>
      </c>
      <c r="F23" t="s">
        <v>28</v>
      </c>
      <c r="G23" s="3">
        <v>0</v>
      </c>
    </row>
    <row r="24" spans="1:7">
      <c r="A24" t="s">
        <v>54</v>
      </c>
      <c r="B24" t="s">
        <v>53</v>
      </c>
      <c r="C24" s="5" t="str">
        <f>HYPERLINK("https://nusmods.com/modules/ACC4629#timetable","Timetable")</f>
        <v>Timetable</v>
      </c>
      <c r="D24" s="5"/>
      <c r="E24" t="s">
        <v>27</v>
      </c>
      <c r="F24" t="s">
        <v>28</v>
      </c>
      <c r="G24" s="3">
        <v>0</v>
      </c>
    </row>
    <row r="25" spans="1:7">
      <c r="A25" t="s">
        <v>55</v>
      </c>
      <c r="B25" t="s">
        <v>56</v>
      </c>
      <c r="C25" s="5" t="str">
        <f>HYPERLINK("https://nusmods.com/modules/ACC4711#timetable","Timetable")</f>
        <v>Timetable</v>
      </c>
      <c r="D25" s="5"/>
      <c r="E25" t="s">
        <v>27</v>
      </c>
      <c r="F25" t="s">
        <v>28</v>
      </c>
      <c r="G25" s="3">
        <v>0</v>
      </c>
    </row>
    <row r="26" spans="1:7">
      <c r="A26" t="s">
        <v>57</v>
      </c>
      <c r="B26" t="s">
        <v>58</v>
      </c>
      <c r="C26" s="5" t="str">
        <f>HYPERLINK("https://nusmods.com/modules/ACC4712#timetable","Timetable")</f>
        <v>Timetable</v>
      </c>
      <c r="D26" s="5"/>
      <c r="E26" t="s">
        <v>27</v>
      </c>
      <c r="F26" t="s">
        <v>28</v>
      </c>
      <c r="G26" s="3">
        <v>0</v>
      </c>
    </row>
    <row r="27" spans="1:7">
      <c r="A27" t="s">
        <v>59</v>
      </c>
      <c r="B27" t="s">
        <v>60</v>
      </c>
      <c r="C27" s="5" t="str">
        <f>HYPERLINK("https://nusmods.com/modules/ACC4714#timetable","Timetable")</f>
        <v>Timetable</v>
      </c>
      <c r="D27" s="5"/>
      <c r="E27" t="s">
        <v>27</v>
      </c>
      <c r="F27" t="s">
        <v>28</v>
      </c>
      <c r="G27" s="3">
        <v>0</v>
      </c>
    </row>
    <row r="28" spans="1:7">
      <c r="A28" t="s">
        <v>61</v>
      </c>
      <c r="B28" t="s">
        <v>53</v>
      </c>
      <c r="C28" s="5" t="str">
        <f>HYPERLINK("https://nusmods.com/modules/ACC4751#timetable","Timetable")</f>
        <v>Timetable</v>
      </c>
      <c r="D28" s="5"/>
      <c r="E28" t="s">
        <v>27</v>
      </c>
      <c r="F28" t="s">
        <v>28</v>
      </c>
      <c r="G28" s="3">
        <v>0</v>
      </c>
    </row>
    <row r="29" spans="1:7">
      <c r="A29" t="s">
        <v>62</v>
      </c>
      <c r="B29" t="s">
        <v>63</v>
      </c>
      <c r="C29" s="5" t="str">
        <f>HYPERLINK("https://nusmods.com/modules/ACC4752#timetable","Timetable")</f>
        <v>Timetable</v>
      </c>
      <c r="D29" s="5"/>
      <c r="E29" t="s">
        <v>27</v>
      </c>
      <c r="F29" t="s">
        <v>28</v>
      </c>
      <c r="G29" s="3">
        <v>0</v>
      </c>
    </row>
    <row r="30" spans="1:7">
      <c r="A30" t="s">
        <v>64</v>
      </c>
      <c r="B30" t="s">
        <v>65</v>
      </c>
      <c r="C30" s="5" t="str">
        <f>HYPERLINK("https://nusmods.com/modules/ACC4761A#timetable","Timetable")</f>
        <v>Timetable</v>
      </c>
      <c r="D30" s="5"/>
      <c r="E30" t="s">
        <v>27</v>
      </c>
      <c r="F30" t="s">
        <v>28</v>
      </c>
      <c r="G30" s="3">
        <v>0</v>
      </c>
    </row>
    <row r="31" spans="1:7">
      <c r="A31" t="s">
        <v>66</v>
      </c>
      <c r="B31" t="s">
        <v>67</v>
      </c>
      <c r="C31" s="5" t="str">
        <f>HYPERLINK("https://nusmods.com/modules/ACC4761H#timetable","Timetable")</f>
        <v>Timetable</v>
      </c>
      <c r="D31" s="5"/>
      <c r="E31" t="s">
        <v>27</v>
      </c>
      <c r="F31" t="s">
        <v>28</v>
      </c>
      <c r="G31" s="3">
        <v>0</v>
      </c>
    </row>
    <row r="32" spans="1:7">
      <c r="A32" t="s">
        <v>68</v>
      </c>
      <c r="B32" t="s">
        <v>69</v>
      </c>
      <c r="C32" s="5" t="str">
        <f>HYPERLINK("https://nusmods.com/modules/ACE5401#timetable","Timetable")</f>
        <v>Timetable</v>
      </c>
      <c r="D32" s="5" t="str">
        <f>HYPERLINK("https://canvas.nus.edu.sg/courses/49682","Canvas course site")</f>
        <v>Canvas course site</v>
      </c>
      <c r="E32" t="s">
        <v>70</v>
      </c>
      <c r="F32" t="s">
        <v>71</v>
      </c>
      <c r="G32" s="3">
        <v>0</v>
      </c>
    </row>
    <row r="33" spans="1:7">
      <c r="A33" t="s">
        <v>72</v>
      </c>
      <c r="B33" t="s">
        <v>73</v>
      </c>
      <c r="C33" s="5" t="str">
        <f>HYPERLINK("https://nusmods.com/modules/ACE5404#timetable","Timetable")</f>
        <v>Timetable</v>
      </c>
      <c r="D33" s="5"/>
      <c r="E33" t="s">
        <v>70</v>
      </c>
      <c r="F33" t="s">
        <v>71</v>
      </c>
      <c r="G33" s="3">
        <v>0</v>
      </c>
    </row>
    <row r="34" spans="1:7">
      <c r="A34" t="s">
        <v>74</v>
      </c>
      <c r="B34" t="s">
        <v>75</v>
      </c>
      <c r="C34" s="5" t="str">
        <f>HYPERLINK("https://nusmods.com/modules/ACE5405#timetable","Timetable")</f>
        <v>Timetable</v>
      </c>
      <c r="D34" s="5"/>
      <c r="E34" t="s">
        <v>70</v>
      </c>
      <c r="F34" t="s">
        <v>71</v>
      </c>
      <c r="G34" s="3">
        <v>0</v>
      </c>
    </row>
    <row r="35" spans="1:7">
      <c r="A35" t="s">
        <v>76</v>
      </c>
      <c r="B35" t="s">
        <v>77</v>
      </c>
      <c r="C35" s="5" t="str">
        <f>HYPERLINK("https://nusmods.com/modules/ACE5406#timetable","Timetable")</f>
        <v>Timetable</v>
      </c>
      <c r="D35" s="5"/>
      <c r="E35" t="s">
        <v>70</v>
      </c>
      <c r="F35" t="s">
        <v>71</v>
      </c>
      <c r="G35" s="3">
        <v>0</v>
      </c>
    </row>
    <row r="36" spans="1:7">
      <c r="A36" t="s">
        <v>78</v>
      </c>
      <c r="B36" t="s">
        <v>79</v>
      </c>
      <c r="C36" s="5" t="str">
        <f>HYPERLINK("https://nusmods.com/modules/AH2101#timetable","Timetable")</f>
        <v>Timetable</v>
      </c>
      <c r="D36" s="5" t="str">
        <f>HYPERLINK("https://canvas.nus.edu.sg/courses/46205","Canvas course site")</f>
        <v>Canvas course site</v>
      </c>
      <c r="E36" t="s">
        <v>70</v>
      </c>
      <c r="F36" t="s">
        <v>80</v>
      </c>
      <c r="G36" s="3">
        <v>0</v>
      </c>
    </row>
    <row r="37" spans="1:7">
      <c r="A37" t="s">
        <v>81</v>
      </c>
      <c r="B37" t="s">
        <v>82</v>
      </c>
      <c r="C37" s="5" t="str">
        <f>HYPERLINK("https://nusmods.com/modules/AH2202#timetable","Timetable")</f>
        <v>Timetable</v>
      </c>
      <c r="D37" s="5" t="str">
        <f>HYPERLINK("https://canvas.nus.edu.sg/courses/46210","Canvas course site")</f>
        <v>Canvas course site</v>
      </c>
      <c r="E37" t="s">
        <v>70</v>
      </c>
      <c r="F37" t="s">
        <v>80</v>
      </c>
      <c r="G37" s="3">
        <v>0</v>
      </c>
    </row>
    <row r="38" spans="1:7">
      <c r="A38" t="s">
        <v>83</v>
      </c>
      <c r="B38" t="s">
        <v>84</v>
      </c>
      <c r="C38" s="5" t="str">
        <f>HYPERLINK("https://nusmods.com/modules/AH3201#timetable","Timetable")</f>
        <v>Timetable</v>
      </c>
      <c r="D38" s="5" t="str">
        <f>HYPERLINK("https://canvas.nus.edu.sg/courses/46217","Canvas course site")</f>
        <v>Canvas course site</v>
      </c>
      <c r="E38" t="s">
        <v>70</v>
      </c>
      <c r="F38" t="s">
        <v>80</v>
      </c>
      <c r="G38" s="3">
        <v>0</v>
      </c>
    </row>
    <row r="39" spans="1:7">
      <c r="A39" t="s">
        <v>85</v>
      </c>
      <c r="B39" t="s">
        <v>86</v>
      </c>
      <c r="C39" s="5" t="str">
        <f>HYPERLINK("https://nusmods.com/modules/AH3204#timetable","Timetable")</f>
        <v>Timetable</v>
      </c>
      <c r="D39" s="5" t="str">
        <f>HYPERLINK("https://canvas.nus.edu.sg/courses/46222","Canvas course site")</f>
        <v>Canvas course site</v>
      </c>
      <c r="E39" t="s">
        <v>70</v>
      </c>
      <c r="F39" t="s">
        <v>80</v>
      </c>
      <c r="G39" s="3">
        <v>0</v>
      </c>
    </row>
    <row r="40" spans="1:7">
      <c r="A40" t="s">
        <v>87</v>
      </c>
      <c r="B40" t="s">
        <v>88</v>
      </c>
      <c r="C40" s="5" t="str">
        <f>HYPERLINK("https://nusmods.com/modules/ALS1010#timetable","Timetable")</f>
        <v>Timetable</v>
      </c>
      <c r="D40" s="5"/>
      <c r="E40" t="s">
        <v>89</v>
      </c>
      <c r="F40" t="s">
        <v>90</v>
      </c>
      <c r="G40" s="3">
        <v>0</v>
      </c>
    </row>
    <row r="41" spans="1:7">
      <c r="A41" t="s">
        <v>91</v>
      </c>
      <c r="B41" t="s">
        <v>92</v>
      </c>
      <c r="C41" s="5" t="str">
        <f>HYPERLINK("https://nusmods.com/modules/AN1101E#timetable","Timetable")</f>
        <v>Timetable</v>
      </c>
      <c r="D41" s="5" t="str">
        <f>HYPERLINK("https://canvas.nus.edu.sg/courses/46232","Canvas course site")</f>
        <v>Canvas course site</v>
      </c>
      <c r="E41" t="s">
        <v>70</v>
      </c>
      <c r="F41" t="s">
        <v>93</v>
      </c>
      <c r="G41" s="3">
        <v>0</v>
      </c>
    </row>
    <row r="42" spans="1:7">
      <c r="A42" t="s">
        <v>94</v>
      </c>
      <c r="B42" t="s">
        <v>95</v>
      </c>
      <c r="C42" s="5" t="str">
        <f>HYPERLINK("https://nusmods.com/modules/AN2202#timetable","Timetable")</f>
        <v>Timetable</v>
      </c>
      <c r="D42" s="5" t="str">
        <f>HYPERLINK("https://canvas.nus.edu.sg/courses/46237","Canvas course site")</f>
        <v>Canvas course site</v>
      </c>
      <c r="E42" t="s">
        <v>70</v>
      </c>
      <c r="F42" t="s">
        <v>93</v>
      </c>
      <c r="G42" s="3">
        <v>0</v>
      </c>
    </row>
    <row r="43" spans="1:7">
      <c r="A43" t="s">
        <v>96</v>
      </c>
      <c r="B43" t="s">
        <v>97</v>
      </c>
      <c r="C43" s="5" t="str">
        <f>HYPERLINK("https://nusmods.com/modules/AN2204#timetable","Timetable")</f>
        <v>Timetable</v>
      </c>
      <c r="D43" s="5" t="str">
        <f>HYPERLINK("https://canvas.nus.edu.sg/courses/46242","Canvas course site")</f>
        <v>Canvas course site</v>
      </c>
      <c r="E43" t="s">
        <v>70</v>
      </c>
      <c r="F43" t="s">
        <v>93</v>
      </c>
      <c r="G43" s="3">
        <v>0</v>
      </c>
    </row>
    <row r="44" spans="1:7">
      <c r="A44" t="s">
        <v>98</v>
      </c>
      <c r="B44" t="s">
        <v>99</v>
      </c>
      <c r="C44" s="5" t="str">
        <f>HYPERLINK("https://nusmods.com/modules/AN3101#timetable","Timetable")</f>
        <v>Timetable</v>
      </c>
      <c r="D44" s="5" t="str">
        <f>HYPERLINK("https://canvas.nus.edu.sg/courses/46252","Canvas course site")</f>
        <v>Canvas course site</v>
      </c>
      <c r="E44" t="s">
        <v>70</v>
      </c>
      <c r="F44" t="s">
        <v>93</v>
      </c>
      <c r="G44" s="3">
        <v>0</v>
      </c>
    </row>
    <row r="45" spans="1:7">
      <c r="A45" t="s">
        <v>100</v>
      </c>
      <c r="B45" t="s">
        <v>101</v>
      </c>
      <c r="C45" s="5" t="str">
        <f>HYPERLINK("https://nusmods.com/modules/AN3203#timetable","Timetable")</f>
        <v>Timetable</v>
      </c>
      <c r="D45" s="5" t="str">
        <f>HYPERLINK("https://canvas.nus.edu.sg/courses/46257","Canvas course site")</f>
        <v>Canvas course site</v>
      </c>
      <c r="E45" t="s">
        <v>70</v>
      </c>
      <c r="F45" t="s">
        <v>93</v>
      </c>
      <c r="G45" s="3">
        <v>0</v>
      </c>
    </row>
    <row r="46" spans="1:7">
      <c r="A46" t="s">
        <v>102</v>
      </c>
      <c r="B46" t="s">
        <v>103</v>
      </c>
      <c r="C46" s="5" t="str">
        <f>HYPERLINK("https://nusmods.com/modules/AR1101#timetable","Timetable")</f>
        <v>Timetable</v>
      </c>
      <c r="D46" s="5"/>
      <c r="E46" t="s">
        <v>9</v>
      </c>
      <c r="F46" t="s">
        <v>10</v>
      </c>
      <c r="G46" s="3">
        <v>0</v>
      </c>
    </row>
    <row r="47" spans="1:7">
      <c r="A47" t="s">
        <v>104</v>
      </c>
      <c r="B47" t="s">
        <v>105</v>
      </c>
      <c r="C47" s="5" t="str">
        <f>HYPERLINK("https://nusmods.com/modules/AR2101#timetable","Timetable")</f>
        <v>Timetable</v>
      </c>
      <c r="D47" s="5"/>
      <c r="E47" t="s">
        <v>9</v>
      </c>
      <c r="F47" t="s">
        <v>10</v>
      </c>
      <c r="G47" s="3">
        <v>0</v>
      </c>
    </row>
    <row r="48" spans="1:7">
      <c r="A48" t="s">
        <v>106</v>
      </c>
      <c r="B48" t="s">
        <v>107</v>
      </c>
      <c r="C48" s="5" t="str">
        <f>HYPERLINK("https://nusmods.com/modules/AR2225#timetable","Timetable")</f>
        <v>Timetable</v>
      </c>
      <c r="D48" s="5"/>
      <c r="E48" t="s">
        <v>9</v>
      </c>
      <c r="F48" t="s">
        <v>10</v>
      </c>
      <c r="G48" s="3">
        <v>0</v>
      </c>
    </row>
    <row r="49" spans="1:7">
      <c r="A49" t="s">
        <v>108</v>
      </c>
      <c r="B49" t="s">
        <v>109</v>
      </c>
      <c r="C49" s="5" t="str">
        <f>HYPERLINK("https://nusmods.com/modules/AR2228#timetable","Timetable")</f>
        <v>Timetable</v>
      </c>
      <c r="D49" s="5"/>
      <c r="E49" t="s">
        <v>9</v>
      </c>
      <c r="F49" t="s">
        <v>10</v>
      </c>
      <c r="G49" s="3">
        <v>0</v>
      </c>
    </row>
    <row r="50" spans="1:7">
      <c r="A50" t="s">
        <v>110</v>
      </c>
      <c r="B50" t="s">
        <v>111</v>
      </c>
      <c r="C50" s="5" t="str">
        <f>HYPERLINK("https://nusmods.com/modules/AR2328#timetable","Timetable")</f>
        <v>Timetable</v>
      </c>
      <c r="D50" s="5"/>
      <c r="E50" t="s">
        <v>9</v>
      </c>
      <c r="F50" t="s">
        <v>10</v>
      </c>
      <c r="G50" s="3">
        <v>0</v>
      </c>
    </row>
    <row r="51" spans="1:7">
      <c r="A51" t="s">
        <v>112</v>
      </c>
      <c r="B51" t="s">
        <v>113</v>
      </c>
      <c r="C51" s="5" t="str">
        <f>HYPERLINK("https://nusmods.com/modules/AR2522#timetable","Timetable")</f>
        <v>Timetable</v>
      </c>
      <c r="D51" s="5"/>
      <c r="E51" t="s">
        <v>9</v>
      </c>
      <c r="F51" t="s">
        <v>10</v>
      </c>
      <c r="G51" s="3">
        <v>0</v>
      </c>
    </row>
    <row r="52" spans="1:7">
      <c r="A52" t="s">
        <v>114</v>
      </c>
      <c r="B52" t="s">
        <v>115</v>
      </c>
      <c r="C52" s="5" t="str">
        <f>HYPERLINK("https://nusmods.com/modules/AR3101#timetable","Timetable")</f>
        <v>Timetable</v>
      </c>
      <c r="D52" s="5"/>
      <c r="E52" t="s">
        <v>9</v>
      </c>
      <c r="F52" t="s">
        <v>10</v>
      </c>
      <c r="G52" s="3">
        <v>0</v>
      </c>
    </row>
    <row r="53" spans="1:7">
      <c r="A53" t="s">
        <v>116</v>
      </c>
      <c r="B53" t="s">
        <v>117</v>
      </c>
      <c r="C53" s="5" t="str">
        <f>HYPERLINK("https://nusmods.com/modules/AR3223#timetable","Timetable")</f>
        <v>Timetable</v>
      </c>
      <c r="D53" s="5"/>
      <c r="E53" t="s">
        <v>9</v>
      </c>
      <c r="F53" t="s">
        <v>10</v>
      </c>
      <c r="G53" s="3">
        <v>0</v>
      </c>
    </row>
    <row r="54" spans="1:7">
      <c r="A54" t="s">
        <v>118</v>
      </c>
      <c r="B54" t="s">
        <v>119</v>
      </c>
      <c r="C54" s="5" t="str">
        <f>HYPERLINK("https://nusmods.com/modules/AR3412#timetable","Timetable")</f>
        <v>Timetable</v>
      </c>
      <c r="D54" s="5"/>
      <c r="E54" t="s">
        <v>9</v>
      </c>
      <c r="F54" t="s">
        <v>10</v>
      </c>
      <c r="G54" s="3">
        <v>0</v>
      </c>
    </row>
    <row r="55" spans="1:7">
      <c r="A55" t="s">
        <v>120</v>
      </c>
      <c r="B55" t="s">
        <v>121</v>
      </c>
      <c r="C55" s="5" t="str">
        <f>HYPERLINK("https://nusmods.com/modules/AR3721#timetable","Timetable")</f>
        <v>Timetable</v>
      </c>
      <c r="D55" s="5"/>
      <c r="E55" t="s">
        <v>9</v>
      </c>
      <c r="F55" t="s">
        <v>10</v>
      </c>
      <c r="G55" s="3">
        <v>0</v>
      </c>
    </row>
    <row r="56" spans="1:7">
      <c r="A56" t="s">
        <v>122</v>
      </c>
      <c r="B56" t="s">
        <v>123</v>
      </c>
      <c r="C56" s="5" t="str">
        <f>HYPERLINK("https://nusmods.com/modules/AR4421#timetable","Timetable")</f>
        <v>Timetable</v>
      </c>
      <c r="D56" s="5"/>
      <c r="E56" t="s">
        <v>9</v>
      </c>
      <c r="F56" t="s">
        <v>10</v>
      </c>
      <c r="G56" s="3">
        <v>0</v>
      </c>
    </row>
    <row r="57" spans="1:7">
      <c r="A57" t="s">
        <v>124</v>
      </c>
      <c r="B57" t="s">
        <v>125</v>
      </c>
      <c r="C57" s="5" t="str">
        <f>HYPERLINK("https://nusmods.com/modules/AR4955#timetable","Timetable")</f>
        <v>Timetable</v>
      </c>
      <c r="D57" s="5"/>
      <c r="E57" t="s">
        <v>9</v>
      </c>
      <c r="F57" t="s">
        <v>10</v>
      </c>
      <c r="G57" s="3">
        <v>0</v>
      </c>
    </row>
    <row r="58" spans="1:7">
      <c r="A58" t="s">
        <v>126</v>
      </c>
      <c r="B58" t="s">
        <v>127</v>
      </c>
      <c r="C58" s="5" t="str">
        <f>HYPERLINK("https://nusmods.com/modules/AR5011#timetable","Timetable")</f>
        <v>Timetable</v>
      </c>
      <c r="D58" s="5"/>
      <c r="E58" t="s">
        <v>9</v>
      </c>
      <c r="F58" t="s">
        <v>10</v>
      </c>
      <c r="G58" s="3">
        <v>0</v>
      </c>
    </row>
    <row r="59" spans="1:7">
      <c r="A59" t="s">
        <v>128</v>
      </c>
      <c r="B59" t="s">
        <v>129</v>
      </c>
      <c r="C59" s="5" t="str">
        <f>HYPERLINK("https://nusmods.com/modules/AR5121#timetable","Timetable")</f>
        <v>Timetable</v>
      </c>
      <c r="D59" s="5"/>
      <c r="E59" t="s">
        <v>9</v>
      </c>
      <c r="F59" t="s">
        <v>10</v>
      </c>
      <c r="G59" s="3">
        <v>0</v>
      </c>
    </row>
    <row r="60" spans="1:7">
      <c r="A60" t="s">
        <v>130</v>
      </c>
      <c r="B60" t="s">
        <v>131</v>
      </c>
      <c r="C60" s="5" t="str">
        <f>HYPERLINK("https://nusmods.com/modules/AR5221#timetable","Timetable")</f>
        <v>Timetable</v>
      </c>
      <c r="D60" s="5"/>
      <c r="E60" t="s">
        <v>9</v>
      </c>
      <c r="F60" t="s">
        <v>10</v>
      </c>
      <c r="G60" s="3">
        <v>0</v>
      </c>
    </row>
    <row r="61" spans="1:7">
      <c r="A61" t="s">
        <v>132</v>
      </c>
      <c r="B61" t="s">
        <v>133</v>
      </c>
      <c r="C61" s="5" t="str">
        <f>HYPERLINK("https://nusmods.com/modules/AR5321#timetable","Timetable")</f>
        <v>Timetable</v>
      </c>
      <c r="D61" s="5"/>
      <c r="E61" t="s">
        <v>9</v>
      </c>
      <c r="F61" t="s">
        <v>10</v>
      </c>
      <c r="G61" s="3">
        <v>0</v>
      </c>
    </row>
    <row r="62" spans="1:7">
      <c r="A62" t="s">
        <v>134</v>
      </c>
      <c r="B62" t="s">
        <v>135</v>
      </c>
      <c r="C62" s="5" t="str">
        <f>HYPERLINK("https://nusmods.com/modules/AR5323#timetable","Timetable")</f>
        <v>Timetable</v>
      </c>
      <c r="D62" s="5"/>
      <c r="E62" t="s">
        <v>9</v>
      </c>
      <c r="F62" t="s">
        <v>10</v>
      </c>
      <c r="G62" s="3">
        <v>0</v>
      </c>
    </row>
    <row r="63" spans="1:7">
      <c r="A63" t="s">
        <v>136</v>
      </c>
      <c r="B63" t="s">
        <v>137</v>
      </c>
      <c r="C63" s="5" t="str">
        <f>HYPERLINK("https://nusmods.com/modules/AR5423#timetable","Timetable")</f>
        <v>Timetable</v>
      </c>
      <c r="D63" s="5"/>
      <c r="E63" t="s">
        <v>9</v>
      </c>
      <c r="F63" t="s">
        <v>10</v>
      </c>
      <c r="G63" s="3">
        <v>0</v>
      </c>
    </row>
    <row r="64" spans="1:7">
      <c r="A64" t="s">
        <v>138</v>
      </c>
      <c r="B64" t="s">
        <v>139</v>
      </c>
      <c r="C64" s="5" t="str">
        <f>HYPERLINK("https://nusmods.com/modules/AR5601#timetable","Timetable")</f>
        <v>Timetable</v>
      </c>
      <c r="D64" s="5"/>
      <c r="E64" t="s">
        <v>9</v>
      </c>
      <c r="F64" t="s">
        <v>10</v>
      </c>
      <c r="G64" s="3">
        <v>0</v>
      </c>
    </row>
    <row r="65" spans="1:7">
      <c r="A65" t="s">
        <v>140</v>
      </c>
      <c r="B65" t="s">
        <v>141</v>
      </c>
      <c r="C65" s="5" t="str">
        <f>HYPERLINK("https://nusmods.com/modules/AR5770#timetable","Timetable")</f>
        <v>Timetable</v>
      </c>
      <c r="D65" s="5"/>
      <c r="E65" t="s">
        <v>9</v>
      </c>
      <c r="F65" t="s">
        <v>10</v>
      </c>
      <c r="G65" s="3">
        <v>0</v>
      </c>
    </row>
    <row r="66" spans="1:7">
      <c r="A66" t="s">
        <v>142</v>
      </c>
      <c r="B66" t="s">
        <v>143</v>
      </c>
      <c r="C66" s="5" t="str">
        <f>HYPERLINK("https://nusmods.com/modules/AR5801#timetable","Timetable")</f>
        <v>Timetable</v>
      </c>
      <c r="D66" s="5"/>
      <c r="E66" t="s">
        <v>9</v>
      </c>
      <c r="F66" t="s">
        <v>10</v>
      </c>
      <c r="G66" s="3">
        <v>0</v>
      </c>
    </row>
    <row r="67" spans="1:7">
      <c r="A67" t="s">
        <v>144</v>
      </c>
      <c r="B67" t="s">
        <v>145</v>
      </c>
      <c r="C67" s="5" t="str">
        <f>HYPERLINK("https://nusmods.com/modules/AR5802#timetable","Timetable")</f>
        <v>Timetable</v>
      </c>
      <c r="D67" s="5"/>
      <c r="E67" t="s">
        <v>9</v>
      </c>
      <c r="F67" t="s">
        <v>10</v>
      </c>
      <c r="G67" s="3">
        <v>0</v>
      </c>
    </row>
    <row r="68" spans="1:7">
      <c r="A68" t="s">
        <v>146</v>
      </c>
      <c r="B68" t="s">
        <v>147</v>
      </c>
      <c r="C68" s="5" t="str">
        <f>HYPERLINK("https://nusmods.com/modules/AR5803#timetable","Timetable")</f>
        <v>Timetable</v>
      </c>
      <c r="D68" s="5"/>
      <c r="E68" t="s">
        <v>9</v>
      </c>
      <c r="F68" t="s">
        <v>10</v>
      </c>
      <c r="G68" s="3">
        <v>0</v>
      </c>
    </row>
    <row r="69" spans="1:7">
      <c r="A69" t="s">
        <v>148</v>
      </c>
      <c r="B69" t="s">
        <v>149</v>
      </c>
      <c r="C69" s="5" t="str">
        <f>HYPERLINK("https://nusmods.com/modules/AR5805#timetable","Timetable")</f>
        <v>Timetable</v>
      </c>
      <c r="D69" s="5"/>
      <c r="E69" t="s">
        <v>9</v>
      </c>
      <c r="F69" t="s">
        <v>10</v>
      </c>
      <c r="G69" s="3">
        <v>0</v>
      </c>
    </row>
    <row r="70" spans="1:7">
      <c r="A70" t="s">
        <v>150</v>
      </c>
      <c r="B70" t="s">
        <v>151</v>
      </c>
      <c r="C70" s="5" t="str">
        <f>HYPERLINK("https://nusmods.com/modules/AR5806#timetable","Timetable")</f>
        <v>Timetable</v>
      </c>
      <c r="D70" s="5"/>
      <c r="E70" t="s">
        <v>9</v>
      </c>
      <c r="F70" t="s">
        <v>10</v>
      </c>
      <c r="G70" s="3">
        <v>0</v>
      </c>
    </row>
    <row r="71" spans="1:7">
      <c r="A71" t="s">
        <v>152</v>
      </c>
      <c r="B71" t="s">
        <v>153</v>
      </c>
      <c r="C71" s="5" t="str">
        <f>HYPERLINK("https://nusmods.com/modules/AR5807#timetable","Timetable")</f>
        <v>Timetable</v>
      </c>
      <c r="D71" s="5"/>
      <c r="E71" t="s">
        <v>9</v>
      </c>
      <c r="F71" t="s">
        <v>10</v>
      </c>
      <c r="G71" s="3">
        <v>0</v>
      </c>
    </row>
    <row r="72" spans="1:7">
      <c r="A72" t="s">
        <v>154</v>
      </c>
      <c r="B72" t="s">
        <v>155</v>
      </c>
      <c r="C72" s="5" t="str">
        <f>HYPERLINK("https://nusmods.com/modules/AR5951A#timetable","Timetable")</f>
        <v>Timetable</v>
      </c>
      <c r="D72" s="5"/>
      <c r="E72" t="s">
        <v>9</v>
      </c>
      <c r="F72" t="s">
        <v>10</v>
      </c>
      <c r="G72" s="3">
        <v>0</v>
      </c>
    </row>
    <row r="73" spans="1:7">
      <c r="A73" t="s">
        <v>156</v>
      </c>
      <c r="B73" t="s">
        <v>157</v>
      </c>
      <c r="C73" s="5" t="str">
        <f>HYPERLINK("https://nusmods.com/modules/AR5951B#timetable","Timetable")</f>
        <v>Timetable</v>
      </c>
      <c r="D73" s="5"/>
      <c r="E73" t="s">
        <v>9</v>
      </c>
      <c r="F73" t="s">
        <v>10</v>
      </c>
      <c r="G73" s="3">
        <v>0</v>
      </c>
    </row>
    <row r="74" spans="1:7">
      <c r="A74" t="s">
        <v>158</v>
      </c>
      <c r="B74" t="s">
        <v>159</v>
      </c>
      <c r="C74" s="5" t="str">
        <f>HYPERLINK("https://nusmods.com/modules/AR5951C#timetable","Timetable")</f>
        <v>Timetable</v>
      </c>
      <c r="D74" s="5"/>
      <c r="E74" t="s">
        <v>9</v>
      </c>
      <c r="F74" t="s">
        <v>10</v>
      </c>
      <c r="G74" s="3">
        <v>0</v>
      </c>
    </row>
    <row r="75" spans="1:7">
      <c r="A75" t="s">
        <v>160</v>
      </c>
      <c r="B75" t="s">
        <v>161</v>
      </c>
      <c r="C75" s="5" t="str">
        <f>HYPERLINK("https://nusmods.com/modules/AR5951D#timetable","Timetable")</f>
        <v>Timetable</v>
      </c>
      <c r="D75" s="5"/>
      <c r="E75" t="s">
        <v>9</v>
      </c>
      <c r="F75" t="s">
        <v>10</v>
      </c>
      <c r="G75" s="3">
        <v>0</v>
      </c>
    </row>
    <row r="76" spans="1:7">
      <c r="A76" t="s">
        <v>162</v>
      </c>
      <c r="B76" t="s">
        <v>163</v>
      </c>
      <c r="C76" s="5" t="str">
        <f>HYPERLINK("https://nusmods.com/modules/AR5951E#timetable","Timetable")</f>
        <v>Timetable</v>
      </c>
      <c r="D76" s="5"/>
      <c r="E76" t="s">
        <v>9</v>
      </c>
      <c r="F76" t="s">
        <v>10</v>
      </c>
      <c r="G76" s="3">
        <v>0</v>
      </c>
    </row>
    <row r="77" spans="1:7">
      <c r="A77" t="s">
        <v>164</v>
      </c>
      <c r="B77" t="s">
        <v>165</v>
      </c>
      <c r="C77" s="5" t="str">
        <f>HYPERLINK("https://nusmods.com/modules/AR5951F#timetable","Timetable")</f>
        <v>Timetable</v>
      </c>
      <c r="D77" s="5"/>
      <c r="E77" t="s">
        <v>9</v>
      </c>
      <c r="F77" t="s">
        <v>10</v>
      </c>
      <c r="G77" s="3">
        <v>0</v>
      </c>
    </row>
    <row r="78" spans="1:7">
      <c r="A78" t="s">
        <v>166</v>
      </c>
      <c r="B78" t="s">
        <v>167</v>
      </c>
      <c r="C78" s="5" t="str">
        <f>HYPERLINK("https://nusmods.com/modules/AR5952A#timetable","Timetable")</f>
        <v>Timetable</v>
      </c>
      <c r="D78" s="5"/>
      <c r="E78" t="s">
        <v>9</v>
      </c>
      <c r="F78" t="s">
        <v>10</v>
      </c>
      <c r="G78" s="3">
        <v>0</v>
      </c>
    </row>
    <row r="79" spans="1:7">
      <c r="A79" t="s">
        <v>168</v>
      </c>
      <c r="B79" t="s">
        <v>169</v>
      </c>
      <c r="C79" s="5" t="str">
        <f>HYPERLINK("https://nusmods.com/modules/AR5952B#timetable","Timetable")</f>
        <v>Timetable</v>
      </c>
      <c r="D79" s="5"/>
      <c r="E79" t="s">
        <v>9</v>
      </c>
      <c r="F79" t="s">
        <v>10</v>
      </c>
      <c r="G79" s="3">
        <v>0</v>
      </c>
    </row>
    <row r="80" spans="1:7">
      <c r="A80" t="s">
        <v>170</v>
      </c>
      <c r="B80" t="s">
        <v>171</v>
      </c>
      <c r="C80" s="5" t="str">
        <f>HYPERLINK("https://nusmods.com/modules/AR5952C#timetable","Timetable")</f>
        <v>Timetable</v>
      </c>
      <c r="D80" s="5"/>
      <c r="E80" t="s">
        <v>9</v>
      </c>
      <c r="F80" t="s">
        <v>10</v>
      </c>
      <c r="G80" s="3">
        <v>0</v>
      </c>
    </row>
    <row r="81" spans="1:7">
      <c r="A81" t="s">
        <v>172</v>
      </c>
      <c r="B81" t="s">
        <v>173</v>
      </c>
      <c r="C81" s="5" t="str">
        <f>HYPERLINK("https://nusmods.com/modules/AR5952D#timetable","Timetable")</f>
        <v>Timetable</v>
      </c>
      <c r="D81" s="5"/>
      <c r="E81" t="s">
        <v>9</v>
      </c>
      <c r="F81" t="s">
        <v>10</v>
      </c>
      <c r="G81" s="3">
        <v>0</v>
      </c>
    </row>
    <row r="82" spans="1:7">
      <c r="A82" t="s">
        <v>174</v>
      </c>
      <c r="B82" t="s">
        <v>175</v>
      </c>
      <c r="C82" s="5" t="str">
        <f>HYPERLINK("https://nusmods.com/modules/AR5952E#timetable","Timetable")</f>
        <v>Timetable</v>
      </c>
      <c r="D82" s="5"/>
      <c r="E82" t="s">
        <v>9</v>
      </c>
      <c r="F82" t="s">
        <v>10</v>
      </c>
      <c r="G82" s="3">
        <v>0</v>
      </c>
    </row>
    <row r="83" spans="1:7">
      <c r="A83" t="s">
        <v>176</v>
      </c>
      <c r="B83" t="s">
        <v>177</v>
      </c>
      <c r="C83" s="5" t="str">
        <f>HYPERLINK("https://nusmods.com/modules/AR5952F#timetable","Timetable")</f>
        <v>Timetable</v>
      </c>
      <c r="D83" s="5"/>
      <c r="E83" t="s">
        <v>9</v>
      </c>
      <c r="F83" t="s">
        <v>10</v>
      </c>
      <c r="G83" s="3">
        <v>0</v>
      </c>
    </row>
    <row r="84" spans="1:7">
      <c r="A84" t="s">
        <v>178</v>
      </c>
      <c r="B84" t="s">
        <v>179</v>
      </c>
      <c r="C84" s="5" t="str">
        <f>HYPERLINK("https://nusmods.com/modules/AR5953A#timetable","Timetable")</f>
        <v>Timetable</v>
      </c>
      <c r="D84" s="5"/>
      <c r="E84" t="s">
        <v>9</v>
      </c>
      <c r="F84" t="s">
        <v>10</v>
      </c>
      <c r="G84" s="3">
        <v>0</v>
      </c>
    </row>
    <row r="85" spans="1:7">
      <c r="A85" t="s">
        <v>180</v>
      </c>
      <c r="B85" t="s">
        <v>181</v>
      </c>
      <c r="C85" s="5" t="str">
        <f>HYPERLINK("https://nusmods.com/modules/AR5953B#timetable","Timetable")</f>
        <v>Timetable</v>
      </c>
      <c r="D85" s="5"/>
      <c r="E85" t="s">
        <v>9</v>
      </c>
      <c r="F85" t="s">
        <v>10</v>
      </c>
      <c r="G85" s="3">
        <v>0</v>
      </c>
    </row>
    <row r="86" spans="1:7">
      <c r="A86" t="s">
        <v>182</v>
      </c>
      <c r="B86" t="s">
        <v>183</v>
      </c>
      <c r="C86" s="5" t="str">
        <f>HYPERLINK("https://nusmods.com/modules/AR5953C#timetable","Timetable")</f>
        <v>Timetable</v>
      </c>
      <c r="D86" s="5"/>
      <c r="E86" t="s">
        <v>9</v>
      </c>
      <c r="F86" t="s">
        <v>10</v>
      </c>
      <c r="G86" s="3">
        <v>0</v>
      </c>
    </row>
    <row r="87" spans="1:7">
      <c r="A87" t="s">
        <v>184</v>
      </c>
      <c r="B87" t="s">
        <v>185</v>
      </c>
      <c r="C87" s="5" t="str">
        <f>HYPERLINK("https://nusmods.com/modules/AR5953D#timetable","Timetable")</f>
        <v>Timetable</v>
      </c>
      <c r="D87" s="5"/>
      <c r="E87" t="s">
        <v>9</v>
      </c>
      <c r="F87" t="s">
        <v>10</v>
      </c>
      <c r="G87" s="3">
        <v>0</v>
      </c>
    </row>
    <row r="88" spans="1:7">
      <c r="A88" t="s">
        <v>186</v>
      </c>
      <c r="B88" t="s">
        <v>187</v>
      </c>
      <c r="C88" s="5" t="str">
        <f>HYPERLINK("https://nusmods.com/modules/AR5954A#timetable","Timetable")</f>
        <v>Timetable</v>
      </c>
      <c r="D88" s="5"/>
      <c r="E88" t="s">
        <v>9</v>
      </c>
      <c r="F88" t="s">
        <v>10</v>
      </c>
      <c r="G88" s="3">
        <v>0</v>
      </c>
    </row>
    <row r="89" spans="1:7">
      <c r="A89" t="s">
        <v>188</v>
      </c>
      <c r="B89" t="s">
        <v>189</v>
      </c>
      <c r="C89" s="5" t="str">
        <f>HYPERLINK("https://nusmods.com/modules/AR5954C#timetable","Timetable")</f>
        <v>Timetable</v>
      </c>
      <c r="D89" s="5"/>
      <c r="E89" t="s">
        <v>9</v>
      </c>
      <c r="F89" t="s">
        <v>10</v>
      </c>
      <c r="G89" s="3">
        <v>0</v>
      </c>
    </row>
    <row r="90" spans="1:7">
      <c r="A90" t="s">
        <v>190</v>
      </c>
      <c r="B90" t="s">
        <v>191</v>
      </c>
      <c r="C90" s="5" t="str">
        <f>HYPERLINK("https://nusmods.com/modules/AR5955#timetable","Timetable")</f>
        <v>Timetable</v>
      </c>
      <c r="D90" s="5"/>
      <c r="E90" t="s">
        <v>9</v>
      </c>
      <c r="F90" t="s">
        <v>10</v>
      </c>
      <c r="G90" s="3">
        <v>0</v>
      </c>
    </row>
    <row r="91" spans="1:7">
      <c r="A91" t="s">
        <v>192</v>
      </c>
      <c r="B91" t="s">
        <v>193</v>
      </c>
      <c r="C91" s="5" t="str">
        <f>HYPERLINK("https://nusmods.com/modules/AR5955F#timetable","Timetable")</f>
        <v>Timetable</v>
      </c>
      <c r="D91" s="5"/>
      <c r="E91" t="s">
        <v>9</v>
      </c>
      <c r="F91" t="s">
        <v>10</v>
      </c>
      <c r="G91" s="3">
        <v>0</v>
      </c>
    </row>
    <row r="92" spans="1:7">
      <c r="A92" t="s">
        <v>194</v>
      </c>
      <c r="B92" t="s">
        <v>195</v>
      </c>
      <c r="C92" s="5" t="str">
        <f>HYPERLINK("https://nusmods.com/modules/AR5955G#timetable","Timetable")</f>
        <v>Timetable</v>
      </c>
      <c r="D92" s="5"/>
      <c r="E92" t="s">
        <v>9</v>
      </c>
      <c r="F92" t="s">
        <v>10</v>
      </c>
      <c r="G92" s="3">
        <v>0</v>
      </c>
    </row>
    <row r="93" spans="1:7">
      <c r="A93" t="s">
        <v>196</v>
      </c>
      <c r="B93" t="s">
        <v>197</v>
      </c>
      <c r="C93" s="5" t="str">
        <f>HYPERLINK("https://nusmods.com/modules/AR5955H#timetable","Timetable")</f>
        <v>Timetable</v>
      </c>
      <c r="D93" s="5"/>
      <c r="E93" t="s">
        <v>9</v>
      </c>
      <c r="F93" t="s">
        <v>10</v>
      </c>
      <c r="G93" s="3">
        <v>0</v>
      </c>
    </row>
    <row r="94" spans="1:7">
      <c r="A94" t="s">
        <v>198</v>
      </c>
      <c r="B94" t="s">
        <v>199</v>
      </c>
      <c r="C94" s="5" t="str">
        <f>HYPERLINK("https://nusmods.com/modules/AR5956A#timetable","Timetable")</f>
        <v>Timetable</v>
      </c>
      <c r="D94" s="5"/>
      <c r="E94" t="s">
        <v>9</v>
      </c>
      <c r="F94" t="s">
        <v>10</v>
      </c>
      <c r="G94" s="3">
        <v>0</v>
      </c>
    </row>
    <row r="95" spans="1:7">
      <c r="A95" t="s">
        <v>200</v>
      </c>
      <c r="B95" t="s">
        <v>201</v>
      </c>
      <c r="C95" s="5" t="str">
        <f>HYPERLINK("https://nusmods.com/modules/AR5956B#timetable","Timetable")</f>
        <v>Timetable</v>
      </c>
      <c r="D95" s="5"/>
      <c r="E95" t="s">
        <v>9</v>
      </c>
      <c r="F95" t="s">
        <v>10</v>
      </c>
      <c r="G95" s="3">
        <v>0</v>
      </c>
    </row>
    <row r="96" spans="1:7">
      <c r="A96" t="s">
        <v>202</v>
      </c>
      <c r="B96" t="s">
        <v>203</v>
      </c>
      <c r="C96" s="5" t="str">
        <f>HYPERLINK("https://nusmods.com/modules/AR5956C#timetable","Timetable")</f>
        <v>Timetable</v>
      </c>
      <c r="D96" s="5"/>
      <c r="E96" t="s">
        <v>9</v>
      </c>
      <c r="F96" t="s">
        <v>10</v>
      </c>
      <c r="G96" s="3">
        <v>0</v>
      </c>
    </row>
    <row r="97" spans="1:7">
      <c r="A97" t="s">
        <v>204</v>
      </c>
      <c r="B97" t="s">
        <v>205</v>
      </c>
      <c r="C97" s="5" t="str">
        <f>HYPERLINK("https://nusmods.com/modules/AR5956D#timetable","Timetable")</f>
        <v>Timetable</v>
      </c>
      <c r="D97" s="5"/>
      <c r="E97" t="s">
        <v>9</v>
      </c>
      <c r="F97" t="s">
        <v>10</v>
      </c>
      <c r="G97" s="3">
        <v>0</v>
      </c>
    </row>
    <row r="98" spans="1:7">
      <c r="A98" t="s">
        <v>206</v>
      </c>
      <c r="B98" t="s">
        <v>207</v>
      </c>
      <c r="C98" s="5" t="str">
        <f>HYPERLINK("https://nusmods.com/modules/AR5956E#timetable","Timetable")</f>
        <v>Timetable</v>
      </c>
      <c r="D98" s="5"/>
      <c r="E98" t="s">
        <v>9</v>
      </c>
      <c r="F98" t="s">
        <v>10</v>
      </c>
      <c r="G98" s="3">
        <v>0</v>
      </c>
    </row>
    <row r="99" spans="1:7">
      <c r="A99" t="s">
        <v>208</v>
      </c>
      <c r="B99" t="s">
        <v>209</v>
      </c>
      <c r="C99" s="5" t="str">
        <f>HYPERLINK("https://nusmods.com/modules/AR6770#timetable","Timetable")</f>
        <v>Timetable</v>
      </c>
      <c r="D99" s="5"/>
      <c r="E99" t="s">
        <v>9</v>
      </c>
      <c r="F99" t="s">
        <v>10</v>
      </c>
      <c r="G99" s="3">
        <v>0</v>
      </c>
    </row>
    <row r="100" spans="1:7">
      <c r="A100" t="s">
        <v>210</v>
      </c>
      <c r="B100" t="s">
        <v>211</v>
      </c>
      <c r="C100" s="5" t="str">
        <f>HYPERLINK("https://nusmods.com/modules/AS2237#timetable","Timetable")</f>
        <v>Timetable</v>
      </c>
      <c r="D100" s="5" t="str">
        <f>HYPERLINK("https://canvas.nus.edu.sg/courses/47457","Canvas course site")</f>
        <v>Canvas course site</v>
      </c>
      <c r="E100" t="s">
        <v>70</v>
      </c>
      <c r="F100" t="s">
        <v>80</v>
      </c>
      <c r="G100" s="3">
        <v>0</v>
      </c>
    </row>
    <row r="101" spans="1:7">
      <c r="A101" t="s">
        <v>212</v>
      </c>
      <c r="B101" t="s">
        <v>213</v>
      </c>
      <c r="C101" s="5" t="str">
        <f>HYPERLINK("https://nusmods.com/modules/AUD5114#timetable","Timetable")</f>
        <v>Timetable</v>
      </c>
      <c r="D101" s="5"/>
      <c r="E101" t="s">
        <v>89</v>
      </c>
      <c r="F101" t="s">
        <v>214</v>
      </c>
      <c r="G101" s="3">
        <v>0</v>
      </c>
    </row>
    <row r="102" spans="1:7">
      <c r="A102" t="s">
        <v>215</v>
      </c>
      <c r="B102" t="s">
        <v>216</v>
      </c>
      <c r="C102" s="5" t="str">
        <f>HYPERLINK("https://nusmods.com/modules/AUD5216#timetable","Timetable")</f>
        <v>Timetable</v>
      </c>
      <c r="D102" s="5"/>
      <c r="E102" t="s">
        <v>89</v>
      </c>
      <c r="F102" t="s">
        <v>214</v>
      </c>
      <c r="G102" s="3">
        <v>0</v>
      </c>
    </row>
    <row r="103" spans="1:7">
      <c r="A103" t="s">
        <v>217</v>
      </c>
      <c r="B103" t="s">
        <v>218</v>
      </c>
      <c r="C103" s="5" t="str">
        <f>HYPERLINK("https://nusmods.com/modules/AUD5217#timetable","Timetable")</f>
        <v>Timetable</v>
      </c>
      <c r="D103" s="5"/>
      <c r="E103" t="s">
        <v>89</v>
      </c>
      <c r="F103" t="s">
        <v>214</v>
      </c>
      <c r="G103" s="3">
        <v>0</v>
      </c>
    </row>
    <row r="104" spans="1:7">
      <c r="A104" t="s">
        <v>219</v>
      </c>
      <c r="B104" t="s">
        <v>220</v>
      </c>
      <c r="C104" s="5" t="str">
        <f>HYPERLINK("https://nusmods.com/modules/AUD5218#timetable","Timetable")</f>
        <v>Timetable</v>
      </c>
      <c r="D104" s="5"/>
      <c r="E104" t="s">
        <v>89</v>
      </c>
      <c r="F104" t="s">
        <v>214</v>
      </c>
      <c r="G104" s="3">
        <v>0</v>
      </c>
    </row>
    <row r="105" spans="1:7">
      <c r="A105" t="s">
        <v>221</v>
      </c>
      <c r="B105" t="s">
        <v>222</v>
      </c>
      <c r="C105" s="5" t="str">
        <f>HYPERLINK("https://nusmods.com/modules/AUD5219#timetable","Timetable")</f>
        <v>Timetable</v>
      </c>
      <c r="D105" s="5"/>
      <c r="E105" t="s">
        <v>89</v>
      </c>
      <c r="F105" t="s">
        <v>214</v>
      </c>
      <c r="G105" s="3">
        <v>0</v>
      </c>
    </row>
    <row r="106" spans="1:7">
      <c r="A106" t="s">
        <v>223</v>
      </c>
      <c r="B106" t="s">
        <v>224</v>
      </c>
      <c r="C106" s="5" t="str">
        <f>HYPERLINK("https://nusmods.com/modules/AUD5220#timetable","Timetable")</f>
        <v>Timetable</v>
      </c>
      <c r="D106" s="5"/>
      <c r="E106" t="s">
        <v>89</v>
      </c>
      <c r="F106" t="s">
        <v>214</v>
      </c>
      <c r="G106" s="3">
        <v>0</v>
      </c>
    </row>
    <row r="107" spans="1:7">
      <c r="A107" t="s">
        <v>225</v>
      </c>
      <c r="B107" t="s">
        <v>226</v>
      </c>
      <c r="C107" s="5" t="str">
        <f>HYPERLINK("https://nusmods.com/modules/BBP6791#timetable","Timetable")</f>
        <v>Timetable</v>
      </c>
      <c r="D107" s="5"/>
      <c r="E107" t="s">
        <v>27</v>
      </c>
      <c r="F107" t="s">
        <v>227</v>
      </c>
      <c r="G107" s="3">
        <v>0</v>
      </c>
    </row>
    <row r="108" spans="1:7">
      <c r="A108" t="s">
        <v>228</v>
      </c>
      <c r="B108" t="s">
        <v>229</v>
      </c>
      <c r="C108" s="5" t="str">
        <f>HYPERLINK("https://nusmods.com/modules/BDC6112#timetable","Timetable")</f>
        <v>Timetable</v>
      </c>
      <c r="D108" s="5"/>
      <c r="E108" t="s">
        <v>27</v>
      </c>
      <c r="F108" t="s">
        <v>230</v>
      </c>
      <c r="G108" s="3">
        <v>0</v>
      </c>
    </row>
    <row r="109" spans="1:7">
      <c r="A109" t="s">
        <v>231</v>
      </c>
      <c r="B109" t="s">
        <v>232</v>
      </c>
      <c r="C109" s="5" t="str">
        <f>HYPERLINK("https://nusmods.com/modules/BHD4001#timetable","Timetable")</f>
        <v>Timetable</v>
      </c>
      <c r="D109" s="5"/>
      <c r="E109" t="s">
        <v>27</v>
      </c>
      <c r="F109" t="s">
        <v>233</v>
      </c>
      <c r="G109" s="3">
        <v>0</v>
      </c>
    </row>
    <row r="110" spans="1:7">
      <c r="A110" t="s">
        <v>234</v>
      </c>
      <c r="B110" t="s">
        <v>235</v>
      </c>
      <c r="C110" s="5" t="str">
        <f>HYPERLINK("https://nusmods.com/modules/BI3001A#timetable","Timetable")</f>
        <v>Timetable</v>
      </c>
      <c r="D110" s="5"/>
      <c r="E110" t="s">
        <v>27</v>
      </c>
      <c r="F110" t="s">
        <v>233</v>
      </c>
      <c r="G110" s="3">
        <v>0</v>
      </c>
    </row>
    <row r="111" spans="1:7">
      <c r="A111" t="s">
        <v>236</v>
      </c>
      <c r="B111" t="s">
        <v>235</v>
      </c>
      <c r="C111" s="5" t="str">
        <f>HYPERLINK("https://nusmods.com/modules/BI3001B#timetable","Timetable")</f>
        <v>Timetable</v>
      </c>
      <c r="D111" s="5"/>
      <c r="E111" t="s">
        <v>27</v>
      </c>
      <c r="F111" t="s">
        <v>233</v>
      </c>
      <c r="G111" s="3">
        <v>0</v>
      </c>
    </row>
    <row r="112" spans="1:7">
      <c r="A112" t="s">
        <v>237</v>
      </c>
      <c r="B112" t="s">
        <v>235</v>
      </c>
      <c r="C112" s="5" t="str">
        <f>HYPERLINK("https://nusmods.com/modules/BI3001C#timetable","Timetable")</f>
        <v>Timetable</v>
      </c>
      <c r="D112" s="5"/>
      <c r="E112" t="s">
        <v>27</v>
      </c>
      <c r="F112" t="s">
        <v>233</v>
      </c>
      <c r="G112" s="3">
        <v>0</v>
      </c>
    </row>
    <row r="113" spans="1:7">
      <c r="A113" t="s">
        <v>238</v>
      </c>
      <c r="B113" t="s">
        <v>239</v>
      </c>
      <c r="C113" s="5" t="str">
        <f>HYPERLINK("https://nusmods.com/modules/BI3002A#timetable","Timetable")</f>
        <v>Timetable</v>
      </c>
      <c r="D113" s="5"/>
      <c r="E113" t="s">
        <v>27</v>
      </c>
      <c r="F113" t="s">
        <v>233</v>
      </c>
      <c r="G113" s="3">
        <v>0</v>
      </c>
    </row>
    <row r="114" spans="1:7">
      <c r="A114" t="s">
        <v>240</v>
      </c>
      <c r="B114" t="s">
        <v>239</v>
      </c>
      <c r="C114" s="5" t="str">
        <f>HYPERLINK("https://nusmods.com/modules/BI3002B#timetable","Timetable")</f>
        <v>Timetable</v>
      </c>
      <c r="D114" s="5"/>
      <c r="E114" t="s">
        <v>27</v>
      </c>
      <c r="F114" t="s">
        <v>233</v>
      </c>
      <c r="G114" s="3">
        <v>0</v>
      </c>
    </row>
    <row r="115" spans="1:7">
      <c r="A115" t="s">
        <v>241</v>
      </c>
      <c r="B115" t="s">
        <v>119</v>
      </c>
      <c r="C115" s="5" t="str">
        <f>HYPERLINK("https://nusmods.com/modules/BI3003#timetable","Timetable")</f>
        <v>Timetable</v>
      </c>
      <c r="D115" s="5"/>
      <c r="E115" t="s">
        <v>27</v>
      </c>
      <c r="F115" t="s">
        <v>233</v>
      </c>
      <c r="G115" s="3">
        <v>0</v>
      </c>
    </row>
    <row r="116" spans="1:7">
      <c r="A116" t="s">
        <v>242</v>
      </c>
      <c r="B116" t="s">
        <v>119</v>
      </c>
      <c r="C116" s="5" t="str">
        <f>HYPERLINK("https://nusmods.com/modules/BI3003A#timetable","Timetable")</f>
        <v>Timetable</v>
      </c>
      <c r="D116" s="5"/>
      <c r="E116" t="s">
        <v>27</v>
      </c>
      <c r="F116" t="s">
        <v>233</v>
      </c>
      <c r="G116" s="3">
        <v>0</v>
      </c>
    </row>
    <row r="117" spans="1:7">
      <c r="A117" t="s">
        <v>243</v>
      </c>
      <c r="B117" t="s">
        <v>119</v>
      </c>
      <c r="C117" s="5" t="str">
        <f>HYPERLINK("https://nusmods.com/modules/BI3003B#timetable","Timetable")</f>
        <v>Timetable</v>
      </c>
      <c r="D117" s="5"/>
      <c r="E117" t="s">
        <v>27</v>
      </c>
      <c r="F117" t="s">
        <v>233</v>
      </c>
      <c r="G117" s="3">
        <v>0</v>
      </c>
    </row>
    <row r="118" spans="1:7">
      <c r="A118" t="s">
        <v>244</v>
      </c>
      <c r="B118" t="s">
        <v>119</v>
      </c>
      <c r="C118" s="5" t="str">
        <f>HYPERLINK("https://nusmods.com/modules/BI3003C#timetable","Timetable")</f>
        <v>Timetable</v>
      </c>
      <c r="D118" s="5"/>
      <c r="E118" t="s">
        <v>27</v>
      </c>
      <c r="F118" t="s">
        <v>233</v>
      </c>
      <c r="G118" s="3">
        <v>0</v>
      </c>
    </row>
    <row r="119" spans="1:7">
      <c r="A119" t="s">
        <v>245</v>
      </c>
      <c r="B119" t="s">
        <v>119</v>
      </c>
      <c r="C119" s="5" t="str">
        <f>HYPERLINK("https://nusmods.com/modules/BI3003D#timetable","Timetable")</f>
        <v>Timetable</v>
      </c>
      <c r="D119" s="5"/>
      <c r="E119" t="s">
        <v>27</v>
      </c>
      <c r="F119" t="s">
        <v>233</v>
      </c>
      <c r="G119" s="3">
        <v>0</v>
      </c>
    </row>
    <row r="120" spans="1:7">
      <c r="A120" t="s">
        <v>246</v>
      </c>
      <c r="B120" t="s">
        <v>235</v>
      </c>
      <c r="C120" s="5" t="str">
        <f>HYPERLINK("https://nusmods.com/modules/BI3704A#timetable","Timetable")</f>
        <v>Timetable</v>
      </c>
      <c r="D120" s="5"/>
      <c r="E120" t="s">
        <v>27</v>
      </c>
      <c r="F120" t="s">
        <v>233</v>
      </c>
      <c r="G120" s="3">
        <v>0</v>
      </c>
    </row>
    <row r="121" spans="1:7">
      <c r="A121" t="s">
        <v>247</v>
      </c>
      <c r="B121" t="s">
        <v>235</v>
      </c>
      <c r="C121" s="5" t="str">
        <f>HYPERLINK("https://nusmods.com/modules/BI3704B#timetable","Timetable")</f>
        <v>Timetable</v>
      </c>
      <c r="D121" s="5"/>
      <c r="E121" t="s">
        <v>27</v>
      </c>
      <c r="F121" t="s">
        <v>233</v>
      </c>
      <c r="G121" s="3">
        <v>0</v>
      </c>
    </row>
    <row r="122" spans="1:7">
      <c r="A122" t="s">
        <v>248</v>
      </c>
      <c r="B122" t="s">
        <v>235</v>
      </c>
      <c r="C122" s="5" t="str">
        <f>HYPERLINK("https://nusmods.com/modules/BI3704C#timetable","Timetable")</f>
        <v>Timetable</v>
      </c>
      <c r="D122" s="5"/>
      <c r="E122" t="s">
        <v>27</v>
      </c>
      <c r="F122" t="s">
        <v>233</v>
      </c>
      <c r="G122" s="3">
        <v>0</v>
      </c>
    </row>
    <row r="123" spans="1:7">
      <c r="A123" t="s">
        <v>249</v>
      </c>
      <c r="B123" t="s">
        <v>235</v>
      </c>
      <c r="C123" s="5" t="str">
        <f>HYPERLINK("https://nusmods.com/modules/BI3704D#timetable","Timetable")</f>
        <v>Timetable</v>
      </c>
      <c r="D123" s="5"/>
      <c r="E123" t="s">
        <v>27</v>
      </c>
      <c r="F123" t="s">
        <v>233</v>
      </c>
      <c r="G123" s="3">
        <v>0</v>
      </c>
    </row>
    <row r="124" spans="1:7">
      <c r="A124" t="s">
        <v>250</v>
      </c>
      <c r="B124" t="s">
        <v>235</v>
      </c>
      <c r="C124" s="5" t="str">
        <f>HYPERLINK("https://nusmods.com/modules/BI3704R#timetable","Timetable")</f>
        <v>Timetable</v>
      </c>
      <c r="D124" s="5"/>
      <c r="E124" t="s">
        <v>27</v>
      </c>
      <c r="F124" t="s">
        <v>233</v>
      </c>
      <c r="G124" s="3">
        <v>0</v>
      </c>
    </row>
    <row r="125" spans="1:7">
      <c r="A125" t="s">
        <v>251</v>
      </c>
      <c r="B125" t="s">
        <v>239</v>
      </c>
      <c r="C125" s="5" t="str">
        <f>HYPERLINK("https://nusmods.com/modules/BI3708A#timetable","Timetable")</f>
        <v>Timetable</v>
      </c>
      <c r="D125" s="5"/>
      <c r="E125" t="s">
        <v>27</v>
      </c>
      <c r="F125" t="s">
        <v>233</v>
      </c>
      <c r="G125" s="3">
        <v>0</v>
      </c>
    </row>
    <row r="126" spans="1:7">
      <c r="A126" t="s">
        <v>252</v>
      </c>
      <c r="B126" t="s">
        <v>239</v>
      </c>
      <c r="C126" s="5" t="str">
        <f>HYPERLINK("https://nusmods.com/modules/BI3708B#timetable","Timetable")</f>
        <v>Timetable</v>
      </c>
      <c r="D126" s="5"/>
      <c r="E126" t="s">
        <v>27</v>
      </c>
      <c r="F126" t="s">
        <v>233</v>
      </c>
      <c r="G126" s="3">
        <v>0</v>
      </c>
    </row>
    <row r="127" spans="1:7">
      <c r="A127" t="s">
        <v>253</v>
      </c>
      <c r="B127" t="s">
        <v>239</v>
      </c>
      <c r="C127" s="5" t="str">
        <f>HYPERLINK("https://nusmods.com/modules/BI3708R#timetable","Timetable")</f>
        <v>Timetable</v>
      </c>
      <c r="D127" s="5"/>
      <c r="E127" t="s">
        <v>27</v>
      </c>
      <c r="F127" t="s">
        <v>233</v>
      </c>
      <c r="G127" s="3">
        <v>0</v>
      </c>
    </row>
    <row r="128" spans="1:7">
      <c r="A128" t="s">
        <v>254</v>
      </c>
      <c r="B128" t="s">
        <v>255</v>
      </c>
      <c r="C128" s="5" t="str">
        <f>HYPERLINK("https://nusmods.com/modules/BI3712A#timetable","Timetable")</f>
        <v>Timetable</v>
      </c>
      <c r="D128" s="5"/>
      <c r="E128" t="s">
        <v>27</v>
      </c>
      <c r="F128" t="s">
        <v>233</v>
      </c>
      <c r="G128" s="3">
        <v>0</v>
      </c>
    </row>
    <row r="129" spans="1:7">
      <c r="A129" t="s">
        <v>256</v>
      </c>
      <c r="B129" t="s">
        <v>255</v>
      </c>
      <c r="C129" s="5" t="str">
        <f>HYPERLINK("https://nusmods.com/modules/BI3712B#timetable","Timetable")</f>
        <v>Timetable</v>
      </c>
      <c r="D129" s="5"/>
      <c r="E129" t="s">
        <v>27</v>
      </c>
      <c r="F129" t="s">
        <v>233</v>
      </c>
      <c r="G129" s="3">
        <v>0</v>
      </c>
    </row>
    <row r="130" spans="1:7">
      <c r="A130" t="s">
        <v>257</v>
      </c>
      <c r="B130" t="s">
        <v>255</v>
      </c>
      <c r="C130" s="5" t="str">
        <f>HYPERLINK("https://nusmods.com/modules/BI3712R#timetable","Timetable")</f>
        <v>Timetable</v>
      </c>
      <c r="D130" s="5"/>
      <c r="E130" t="s">
        <v>27</v>
      </c>
      <c r="F130" t="s">
        <v>233</v>
      </c>
      <c r="G130" s="3">
        <v>0</v>
      </c>
    </row>
    <row r="131" spans="1:7">
      <c r="A131" t="s">
        <v>258</v>
      </c>
      <c r="B131" t="s">
        <v>259</v>
      </c>
      <c r="C131" s="5" t="str">
        <f>HYPERLINK("https://nusmods.com/modules/BIS3001#timetable","Timetable")</f>
        <v>Timetable</v>
      </c>
      <c r="D131" s="5"/>
      <c r="E131" t="s">
        <v>27</v>
      </c>
      <c r="F131" t="s">
        <v>233</v>
      </c>
      <c r="G131" s="3">
        <v>0</v>
      </c>
    </row>
    <row r="132" spans="1:7">
      <c r="A132" t="s">
        <v>260</v>
      </c>
      <c r="B132" t="s">
        <v>259</v>
      </c>
      <c r="C132" s="5" t="str">
        <f>HYPERLINK("https://nusmods.com/modules/BIS3001A#timetable","Timetable")</f>
        <v>Timetable</v>
      </c>
      <c r="D132" s="5"/>
      <c r="E132" t="s">
        <v>27</v>
      </c>
      <c r="F132" t="s">
        <v>233</v>
      </c>
      <c r="G132" s="3">
        <v>0</v>
      </c>
    </row>
    <row r="133" spans="1:7">
      <c r="A133" t="s">
        <v>261</v>
      </c>
      <c r="B133" t="s">
        <v>262</v>
      </c>
      <c r="C133" s="5" t="str">
        <f>HYPERLINK("https://nusmods.com/modules/BL5102#timetable","Timetable")</f>
        <v>Timetable</v>
      </c>
      <c r="D133" s="5"/>
      <c r="E133" t="s">
        <v>9</v>
      </c>
      <c r="F133" t="s">
        <v>263</v>
      </c>
      <c r="G133" s="3">
        <v>0</v>
      </c>
    </row>
    <row r="134" spans="1:7">
      <c r="A134" t="s">
        <v>264</v>
      </c>
      <c r="B134" t="s">
        <v>265</v>
      </c>
      <c r="C134" s="5" t="str">
        <f>HYPERLINK("https://nusmods.com/modules/BL5198#timetable","Timetable")</f>
        <v>Timetable</v>
      </c>
      <c r="D134" s="5"/>
      <c r="E134" t="s">
        <v>266</v>
      </c>
      <c r="F134" t="s">
        <v>267</v>
      </c>
      <c r="G134" s="3">
        <v>0</v>
      </c>
    </row>
    <row r="135" spans="1:7">
      <c r="A135" t="s">
        <v>268</v>
      </c>
      <c r="B135" t="s">
        <v>269</v>
      </c>
      <c r="C135" s="5" t="str">
        <f>HYPERLINK("https://nusmods.com/modules/BL5199#timetable","Timetable")</f>
        <v>Timetable</v>
      </c>
      <c r="D135" s="5"/>
      <c r="E135" t="s">
        <v>266</v>
      </c>
      <c r="F135" t="s">
        <v>267</v>
      </c>
      <c r="G135" s="3">
        <v>0</v>
      </c>
    </row>
    <row r="136" spans="1:7">
      <c r="A136" t="s">
        <v>270</v>
      </c>
      <c r="B136" t="s">
        <v>271</v>
      </c>
      <c r="C136" s="5" t="str">
        <f>HYPERLINK("https://nusmods.com/modules/BL5201#timetable","Timetable")</f>
        <v>Timetable</v>
      </c>
      <c r="D136" s="5"/>
      <c r="E136" t="s">
        <v>266</v>
      </c>
      <c r="F136" t="s">
        <v>267</v>
      </c>
      <c r="G136" s="3">
        <v>0</v>
      </c>
    </row>
    <row r="137" spans="1:7">
      <c r="A137" t="s">
        <v>272</v>
      </c>
      <c r="B137" t="s">
        <v>273</v>
      </c>
      <c r="C137" s="5" t="str">
        <f>HYPERLINK("https://nusmods.com/modules/BL5207A#timetable","Timetable")</f>
        <v>Timetable</v>
      </c>
      <c r="D137" s="5"/>
      <c r="E137" t="s">
        <v>266</v>
      </c>
      <c r="F137" t="s">
        <v>267</v>
      </c>
      <c r="G137" s="3">
        <v>0</v>
      </c>
    </row>
    <row r="138" spans="1:7">
      <c r="A138" t="s">
        <v>274</v>
      </c>
      <c r="B138" t="s">
        <v>275</v>
      </c>
      <c r="C138" s="5" t="str">
        <f>HYPERLINK("https://nusmods.com/modules/BL5214#timetable","Timetable")</f>
        <v>Timetable</v>
      </c>
      <c r="D138" s="5"/>
      <c r="E138" t="s">
        <v>266</v>
      </c>
      <c r="F138" t="s">
        <v>267</v>
      </c>
      <c r="G138" s="3">
        <v>0</v>
      </c>
    </row>
    <row r="139" spans="1:7">
      <c r="A139" t="s">
        <v>276</v>
      </c>
      <c r="B139" t="s">
        <v>277</v>
      </c>
      <c r="C139" s="5" t="str">
        <f>HYPERLINK("https://nusmods.com/modules/BL5215#timetable","Timetable")</f>
        <v>Timetable</v>
      </c>
      <c r="D139" s="5"/>
      <c r="E139" t="s">
        <v>266</v>
      </c>
      <c r="F139" t="s">
        <v>267</v>
      </c>
      <c r="G139" s="3">
        <v>0</v>
      </c>
    </row>
    <row r="140" spans="1:7">
      <c r="A140" t="s">
        <v>278</v>
      </c>
      <c r="B140" t="s">
        <v>279</v>
      </c>
      <c r="C140" s="5" t="str">
        <f>HYPERLINK("https://nusmods.com/modules/BL5217#timetable","Timetable")</f>
        <v>Timetable</v>
      </c>
      <c r="D140" s="5"/>
      <c r="E140" t="s">
        <v>266</v>
      </c>
      <c r="F140" t="s">
        <v>267</v>
      </c>
      <c r="G140" s="3">
        <v>0</v>
      </c>
    </row>
    <row r="141" spans="1:7">
      <c r="A141" t="s">
        <v>280</v>
      </c>
      <c r="B141" t="s">
        <v>281</v>
      </c>
      <c r="C141" s="5" t="str">
        <f>HYPERLINK("https://nusmods.com/modules/BL5222#timetable","Timetable")</f>
        <v>Timetable</v>
      </c>
      <c r="D141" s="5"/>
      <c r="E141" t="s">
        <v>266</v>
      </c>
      <c r="F141" t="s">
        <v>267</v>
      </c>
      <c r="G141" s="3">
        <v>0</v>
      </c>
    </row>
    <row r="142" spans="1:7">
      <c r="A142" t="s">
        <v>282</v>
      </c>
      <c r="B142" t="s">
        <v>283</v>
      </c>
      <c r="C142" s="5" t="str">
        <f>HYPERLINK("https://nusmods.com/modules/BL5223#timetable","Timetable")</f>
        <v>Timetable</v>
      </c>
      <c r="D142" s="5"/>
      <c r="E142" t="s">
        <v>266</v>
      </c>
      <c r="F142" t="s">
        <v>267</v>
      </c>
      <c r="G142" s="3">
        <v>0</v>
      </c>
    </row>
    <row r="143" spans="1:7">
      <c r="A143" t="s">
        <v>284</v>
      </c>
      <c r="B143" t="s">
        <v>285</v>
      </c>
      <c r="C143" s="5" t="str">
        <f>HYPERLINK("https://nusmods.com/modules/BL5230#timetable","Timetable")</f>
        <v>Timetable</v>
      </c>
      <c r="D143" s="5"/>
      <c r="E143" t="s">
        <v>266</v>
      </c>
      <c r="F143" t="s">
        <v>267</v>
      </c>
      <c r="G143" s="3">
        <v>0</v>
      </c>
    </row>
    <row r="144" spans="1:7">
      <c r="A144" t="s">
        <v>286</v>
      </c>
      <c r="B144" t="s">
        <v>287</v>
      </c>
      <c r="C144" s="5" t="str">
        <f>HYPERLINK("https://nusmods.com/modules/BL5233#timetable","Timetable")</f>
        <v>Timetable</v>
      </c>
      <c r="D144" s="5"/>
      <c r="E144" t="s">
        <v>266</v>
      </c>
      <c r="F144" t="s">
        <v>267</v>
      </c>
      <c r="G144" s="3">
        <v>0</v>
      </c>
    </row>
    <row r="145" spans="1:7">
      <c r="A145" t="s">
        <v>288</v>
      </c>
      <c r="B145" t="s">
        <v>289</v>
      </c>
      <c r="C145" s="5" t="str">
        <f>HYPERLINK("https://nusmods.com/modules/BL5236#timetable","Timetable")</f>
        <v>Timetable</v>
      </c>
      <c r="D145" s="5"/>
      <c r="E145" t="s">
        <v>266</v>
      </c>
      <c r="F145" t="s">
        <v>267</v>
      </c>
      <c r="G145" s="3">
        <v>0</v>
      </c>
    </row>
    <row r="146" spans="1:7">
      <c r="A146" t="s">
        <v>290</v>
      </c>
      <c r="B146" t="s">
        <v>291</v>
      </c>
      <c r="C146" s="5" t="str">
        <f>HYPERLINK("https://nusmods.com/modules/BL5239#timetable","Timetable")</f>
        <v>Timetable</v>
      </c>
      <c r="D146" s="5"/>
      <c r="E146" t="s">
        <v>266</v>
      </c>
      <c r="F146" t="s">
        <v>267</v>
      </c>
      <c r="G146" s="3">
        <v>0</v>
      </c>
    </row>
    <row r="147" spans="1:7">
      <c r="A147" t="s">
        <v>292</v>
      </c>
      <c r="B147" t="s">
        <v>293</v>
      </c>
      <c r="C147" s="5" t="str">
        <f>HYPERLINK("https://nusmods.com/modules/BL5299#timetable","Timetable")</f>
        <v>Timetable</v>
      </c>
      <c r="D147" s="5"/>
      <c r="E147" t="s">
        <v>266</v>
      </c>
      <c r="F147" t="s">
        <v>267</v>
      </c>
      <c r="G147" s="3">
        <v>0</v>
      </c>
    </row>
    <row r="148" spans="1:7">
      <c r="A148" t="s">
        <v>294</v>
      </c>
      <c r="B148" t="s">
        <v>295</v>
      </c>
      <c r="C148" s="5" t="str">
        <f>HYPERLINK("https://nusmods.com/modules/BL5301#timetable","Timetable")</f>
        <v>Timetable</v>
      </c>
      <c r="D148" s="5"/>
      <c r="E148" t="s">
        <v>266</v>
      </c>
      <c r="F148" t="s">
        <v>267</v>
      </c>
      <c r="G148" s="3">
        <v>0</v>
      </c>
    </row>
    <row r="149" spans="1:7">
      <c r="A149" t="s">
        <v>296</v>
      </c>
      <c r="B149" t="s">
        <v>297</v>
      </c>
      <c r="C149" s="5" t="str">
        <f>HYPERLINK("https://nusmods.com/modules/BL5311#timetable","Timetable")</f>
        <v>Timetable</v>
      </c>
      <c r="D149" s="5"/>
      <c r="E149" t="s">
        <v>266</v>
      </c>
      <c r="F149" t="s">
        <v>267</v>
      </c>
      <c r="G149" s="3">
        <v>0</v>
      </c>
    </row>
    <row r="150" spans="1:7">
      <c r="A150" t="s">
        <v>298</v>
      </c>
      <c r="B150" t="s">
        <v>299</v>
      </c>
      <c r="C150" s="5" t="str">
        <f>HYPERLINK("https://nusmods.com/modules/BL5322#timetable","Timetable")</f>
        <v>Timetable</v>
      </c>
      <c r="D150" s="5"/>
      <c r="E150" t="s">
        <v>266</v>
      </c>
      <c r="F150" t="s">
        <v>267</v>
      </c>
      <c r="G150" s="3">
        <v>0</v>
      </c>
    </row>
    <row r="151" spans="1:7">
      <c r="A151" t="s">
        <v>300</v>
      </c>
      <c r="B151" t="s">
        <v>301</v>
      </c>
      <c r="C151" s="5" t="str">
        <f>HYPERLINK("https://nusmods.com/modules/BL5324#timetable","Timetable")</f>
        <v>Timetable</v>
      </c>
      <c r="D151" s="5"/>
      <c r="E151" t="s">
        <v>266</v>
      </c>
      <c r="F151" t="s">
        <v>267</v>
      </c>
      <c r="G151" s="3">
        <v>0</v>
      </c>
    </row>
    <row r="152" spans="1:7">
      <c r="A152" t="s">
        <v>302</v>
      </c>
      <c r="B152" t="s">
        <v>303</v>
      </c>
      <c r="C152" s="5" t="str">
        <f>HYPERLINK("https://nusmods.com/modules/BL5601#timetable","Timetable")</f>
        <v>Timetable</v>
      </c>
      <c r="D152" s="5"/>
      <c r="E152" t="s">
        <v>266</v>
      </c>
      <c r="F152" t="s">
        <v>267</v>
      </c>
      <c r="G152" s="3">
        <v>0</v>
      </c>
    </row>
    <row r="153" spans="1:7">
      <c r="A153" t="s">
        <v>304</v>
      </c>
      <c r="B153" t="s">
        <v>305</v>
      </c>
      <c r="C153" s="5" t="str">
        <f>HYPERLINK("https://nusmods.com/modules/BL5602#timetable","Timetable")</f>
        <v>Timetable</v>
      </c>
      <c r="D153" s="5"/>
      <c r="E153" t="s">
        <v>266</v>
      </c>
      <c r="F153" t="s">
        <v>267</v>
      </c>
      <c r="G153" s="3">
        <v>0</v>
      </c>
    </row>
    <row r="154" spans="1:7">
      <c r="A154" t="s">
        <v>306</v>
      </c>
      <c r="B154" t="s">
        <v>307</v>
      </c>
      <c r="C154" s="5" t="str">
        <f>HYPERLINK("https://nusmods.com/modules/BL5631#timetable","Timetable")</f>
        <v>Timetable</v>
      </c>
      <c r="D154" s="5"/>
      <c r="E154" t="s">
        <v>266</v>
      </c>
      <c r="F154" t="s">
        <v>267</v>
      </c>
      <c r="G154" s="3">
        <v>0</v>
      </c>
    </row>
    <row r="155" spans="1:7">
      <c r="A155" t="s">
        <v>308</v>
      </c>
      <c r="B155" t="s">
        <v>309</v>
      </c>
      <c r="C155" s="5" t="str">
        <f>HYPERLINK("https://nusmods.com/modules/BL5661#timetable","Timetable")</f>
        <v>Timetable</v>
      </c>
      <c r="D155" s="5"/>
      <c r="E155" t="s">
        <v>266</v>
      </c>
      <c r="F155" t="s">
        <v>267</v>
      </c>
      <c r="G155" s="3">
        <v>0</v>
      </c>
    </row>
    <row r="156" spans="1:7">
      <c r="A156" t="s">
        <v>310</v>
      </c>
      <c r="B156" t="s">
        <v>311</v>
      </c>
      <c r="C156" s="5" t="str">
        <f>HYPERLINK("https://nusmods.com/modules/BL5699#timetable","Timetable")</f>
        <v>Timetable</v>
      </c>
      <c r="D156" s="5"/>
      <c r="E156" t="s">
        <v>266</v>
      </c>
      <c r="F156" t="s">
        <v>267</v>
      </c>
      <c r="G156" s="3">
        <v>0</v>
      </c>
    </row>
    <row r="157" spans="1:7">
      <c r="A157" t="s">
        <v>312</v>
      </c>
      <c r="B157" t="s">
        <v>313</v>
      </c>
      <c r="C157" s="5" t="str">
        <f>HYPERLINK("https://nusmods.com/modules/BLD3002#timetable","Timetable")</f>
        <v>Timetable</v>
      </c>
      <c r="D157" s="5"/>
      <c r="E157" t="s">
        <v>27</v>
      </c>
      <c r="F157" t="s">
        <v>233</v>
      </c>
      <c r="G157" s="3">
        <v>0</v>
      </c>
    </row>
    <row r="158" spans="1:7">
      <c r="A158" t="s">
        <v>314</v>
      </c>
      <c r="B158" t="s">
        <v>315</v>
      </c>
      <c r="C158" s="5" t="str">
        <f>HYPERLINK("https://nusmods.com/modules/BLD3003#timetable","Timetable")</f>
        <v>Timetable</v>
      </c>
      <c r="D158" s="5"/>
      <c r="E158" t="s">
        <v>27</v>
      </c>
      <c r="F158" t="s">
        <v>233</v>
      </c>
      <c r="G158" s="3">
        <v>0</v>
      </c>
    </row>
    <row r="159" spans="1:7">
      <c r="A159" t="s">
        <v>316</v>
      </c>
      <c r="B159" t="s">
        <v>317</v>
      </c>
      <c r="C159" s="5" t="str">
        <f>HYPERLINK("https://nusmods.com/modules/BLD3004#timetable","Timetable")</f>
        <v>Timetable</v>
      </c>
      <c r="D159" s="5"/>
      <c r="E159" t="s">
        <v>27</v>
      </c>
      <c r="F159" t="s">
        <v>233</v>
      </c>
      <c r="G159" s="3">
        <v>0</v>
      </c>
    </row>
    <row r="160" spans="1:7">
      <c r="A160" t="s">
        <v>318</v>
      </c>
      <c r="B160" t="s">
        <v>319</v>
      </c>
      <c r="C160" s="5" t="str">
        <f>HYPERLINK("https://nusmods.com/modules/BMA5001#timetable","Timetable")</f>
        <v>Timetable</v>
      </c>
      <c r="D160" s="5"/>
      <c r="E160" t="s">
        <v>27</v>
      </c>
      <c r="F160" t="s">
        <v>233</v>
      </c>
      <c r="G160" s="3">
        <v>0</v>
      </c>
    </row>
    <row r="161" spans="1:7">
      <c r="A161" t="s">
        <v>320</v>
      </c>
      <c r="B161" t="s">
        <v>321</v>
      </c>
      <c r="C161" s="5" t="str">
        <f>HYPERLINK("https://nusmods.com/modules/BMA5003#timetable","Timetable")</f>
        <v>Timetable</v>
      </c>
      <c r="D161" s="5"/>
      <c r="E161" t="s">
        <v>27</v>
      </c>
      <c r="F161" t="s">
        <v>233</v>
      </c>
      <c r="G161" s="3">
        <v>0</v>
      </c>
    </row>
    <row r="162" spans="1:7">
      <c r="A162" t="s">
        <v>322</v>
      </c>
      <c r="B162" t="s">
        <v>323</v>
      </c>
      <c r="C162" s="5" t="str">
        <f>HYPERLINK("https://nusmods.com/modules/BMA5008#timetable","Timetable")</f>
        <v>Timetable</v>
      </c>
      <c r="D162" s="5"/>
      <c r="E162" t="s">
        <v>27</v>
      </c>
      <c r="F162" t="s">
        <v>233</v>
      </c>
      <c r="G162" s="3">
        <v>0</v>
      </c>
    </row>
    <row r="163" spans="1:7">
      <c r="A163" t="s">
        <v>324</v>
      </c>
      <c r="B163" t="s">
        <v>325</v>
      </c>
      <c r="C163" s="5" t="str">
        <f>HYPERLINK("https://nusmods.com/modules/BMA5013#timetable","Timetable")</f>
        <v>Timetable</v>
      </c>
      <c r="D163" s="5"/>
      <c r="E163" t="s">
        <v>27</v>
      </c>
      <c r="F163" t="s">
        <v>233</v>
      </c>
      <c r="G163" s="3">
        <v>0</v>
      </c>
    </row>
    <row r="164" spans="1:7">
      <c r="A164" t="s">
        <v>326</v>
      </c>
      <c r="B164" t="s">
        <v>327</v>
      </c>
      <c r="C164" s="5" t="str">
        <f>HYPERLINK("https://nusmods.com/modules/BMA5016#timetable","Timetable")</f>
        <v>Timetable</v>
      </c>
      <c r="D164" s="5"/>
      <c r="E164" t="s">
        <v>27</v>
      </c>
      <c r="F164" t="s">
        <v>233</v>
      </c>
      <c r="G164" s="3">
        <v>0</v>
      </c>
    </row>
    <row r="165" spans="1:7">
      <c r="A165" t="s">
        <v>328</v>
      </c>
      <c r="B165" t="s">
        <v>329</v>
      </c>
      <c r="C165" s="5" t="str">
        <f>HYPERLINK("https://nusmods.com/modules/BMA5017#timetable","Timetable")</f>
        <v>Timetable</v>
      </c>
      <c r="D165" s="5"/>
      <c r="E165" t="s">
        <v>27</v>
      </c>
      <c r="F165" t="s">
        <v>233</v>
      </c>
      <c r="G165" s="3">
        <v>0</v>
      </c>
    </row>
    <row r="166" spans="1:7">
      <c r="A166" t="s">
        <v>330</v>
      </c>
      <c r="B166" t="s">
        <v>331</v>
      </c>
      <c r="C166" s="5" t="str">
        <f>HYPERLINK("https://nusmods.com/modules/BMA5104#timetable","Timetable")</f>
        <v>Timetable</v>
      </c>
      <c r="D166" s="5"/>
      <c r="E166" t="s">
        <v>27</v>
      </c>
      <c r="F166" t="s">
        <v>233</v>
      </c>
      <c r="G166" s="3">
        <v>0</v>
      </c>
    </row>
    <row r="167" spans="1:7">
      <c r="A167" t="s">
        <v>332</v>
      </c>
      <c r="B167" t="s">
        <v>333</v>
      </c>
      <c r="C167" s="5" t="str">
        <f>HYPERLINK("https://nusmods.com/modules/BMA5313#timetable","Timetable")</f>
        <v>Timetable</v>
      </c>
      <c r="D167" s="5"/>
      <c r="E167" t="s">
        <v>27</v>
      </c>
      <c r="F167" t="s">
        <v>233</v>
      </c>
      <c r="G167" s="3">
        <v>0</v>
      </c>
    </row>
    <row r="168" spans="1:7">
      <c r="A168" t="s">
        <v>334</v>
      </c>
      <c r="B168" t="s">
        <v>335</v>
      </c>
      <c r="C168" s="5" t="str">
        <f>HYPERLINK("https://nusmods.com/modules/BMA5314#timetable","Timetable")</f>
        <v>Timetable</v>
      </c>
      <c r="D168" s="5"/>
      <c r="E168" t="s">
        <v>27</v>
      </c>
      <c r="F168" t="s">
        <v>233</v>
      </c>
      <c r="G168" s="3">
        <v>0</v>
      </c>
    </row>
    <row r="169" spans="1:7">
      <c r="A169" t="s">
        <v>336</v>
      </c>
      <c r="B169" t="s">
        <v>337</v>
      </c>
      <c r="C169" s="5" t="str">
        <f>HYPERLINK("https://nusmods.com/modules/BMA5335#timetable","Timetable")</f>
        <v>Timetable</v>
      </c>
      <c r="D169" s="5"/>
      <c r="E169" t="s">
        <v>27</v>
      </c>
      <c r="F169" t="s">
        <v>233</v>
      </c>
      <c r="G169" s="3">
        <v>0</v>
      </c>
    </row>
    <row r="170" spans="1:7">
      <c r="A170" t="s">
        <v>338</v>
      </c>
      <c r="B170" t="s">
        <v>339</v>
      </c>
      <c r="C170" s="5" t="str">
        <f>HYPERLINK("https://nusmods.com/modules/BMA5404#timetable","Timetable")</f>
        <v>Timetable</v>
      </c>
      <c r="D170" s="5"/>
      <c r="E170" t="s">
        <v>27</v>
      </c>
      <c r="F170" t="s">
        <v>233</v>
      </c>
      <c r="G170" s="3">
        <v>0</v>
      </c>
    </row>
    <row r="171" spans="1:7">
      <c r="A171" t="s">
        <v>340</v>
      </c>
      <c r="B171" t="s">
        <v>341</v>
      </c>
      <c r="C171" s="5" t="str">
        <f>HYPERLINK("https://nusmods.com/modules/BMA5406#timetable","Timetable")</f>
        <v>Timetable</v>
      </c>
      <c r="D171" s="5"/>
      <c r="E171" t="s">
        <v>27</v>
      </c>
      <c r="F171" t="s">
        <v>233</v>
      </c>
      <c r="G171" s="3">
        <v>0</v>
      </c>
    </row>
    <row r="172" spans="1:7">
      <c r="A172" t="s">
        <v>342</v>
      </c>
      <c r="B172" t="s">
        <v>343</v>
      </c>
      <c r="C172" s="5" t="str">
        <f>HYPERLINK("https://nusmods.com/modules/BMA5411#timetable","Timetable")</f>
        <v>Timetable</v>
      </c>
      <c r="D172" s="5"/>
      <c r="E172" t="s">
        <v>27</v>
      </c>
      <c r="F172" t="s">
        <v>233</v>
      </c>
      <c r="G172" s="3">
        <v>0</v>
      </c>
    </row>
    <row r="173" spans="1:7">
      <c r="A173" t="s">
        <v>344</v>
      </c>
      <c r="B173" t="s">
        <v>345</v>
      </c>
      <c r="C173" s="5" t="str">
        <f>HYPERLINK("https://nusmods.com/modules/BMA5431#timetable","Timetable")</f>
        <v>Timetable</v>
      </c>
      <c r="D173" s="5"/>
      <c r="E173" t="s">
        <v>27</v>
      </c>
      <c r="F173" t="s">
        <v>233</v>
      </c>
      <c r="G173" s="3">
        <v>0</v>
      </c>
    </row>
    <row r="174" spans="1:7">
      <c r="A174" t="s">
        <v>346</v>
      </c>
      <c r="B174" t="s">
        <v>347</v>
      </c>
      <c r="C174" s="5" t="str">
        <f>HYPERLINK("https://nusmods.com/modules/BMA5505#timetable","Timetable")</f>
        <v>Timetable</v>
      </c>
      <c r="D174" s="5"/>
      <c r="E174" t="s">
        <v>27</v>
      </c>
      <c r="F174" t="s">
        <v>233</v>
      </c>
      <c r="G174" s="3">
        <v>0</v>
      </c>
    </row>
    <row r="175" spans="1:7">
      <c r="A175" t="s">
        <v>348</v>
      </c>
      <c r="B175" t="s">
        <v>349</v>
      </c>
      <c r="C175" s="5" t="str">
        <f>HYPERLINK("https://nusmods.com/modules/BMA5538#timetable","Timetable")</f>
        <v>Timetable</v>
      </c>
      <c r="D175" s="5"/>
      <c r="E175" t="s">
        <v>27</v>
      </c>
      <c r="F175" t="s">
        <v>233</v>
      </c>
      <c r="G175" s="3">
        <v>0</v>
      </c>
    </row>
    <row r="176" spans="1:7">
      <c r="A176" t="s">
        <v>350</v>
      </c>
      <c r="B176" t="s">
        <v>351</v>
      </c>
      <c r="C176" s="5" t="str">
        <f>HYPERLINK("https://nusmods.com/modules/BMA5539#timetable","Timetable")</f>
        <v>Timetable</v>
      </c>
      <c r="D176" s="5"/>
      <c r="E176" t="s">
        <v>27</v>
      </c>
      <c r="F176" t="s">
        <v>233</v>
      </c>
      <c r="G176" s="3">
        <v>0</v>
      </c>
    </row>
    <row r="177" spans="1:7">
      <c r="A177" t="s">
        <v>352</v>
      </c>
      <c r="B177" t="s">
        <v>353</v>
      </c>
      <c r="C177" s="5" t="str">
        <f>HYPERLINK("https://nusmods.com/modules/BMA5701#timetable","Timetable")</f>
        <v>Timetable</v>
      </c>
      <c r="D177" s="5"/>
      <c r="E177" t="s">
        <v>27</v>
      </c>
      <c r="F177" t="s">
        <v>233</v>
      </c>
      <c r="G177" s="3">
        <v>0</v>
      </c>
    </row>
    <row r="178" spans="1:7">
      <c r="A178" t="s">
        <v>354</v>
      </c>
      <c r="B178" t="s">
        <v>355</v>
      </c>
      <c r="C178" s="5" t="str">
        <f>HYPERLINK("https://nusmods.com/modules/BMA5801#timetable","Timetable")</f>
        <v>Timetable</v>
      </c>
      <c r="D178" s="5"/>
      <c r="E178" t="s">
        <v>27</v>
      </c>
      <c r="F178" t="s">
        <v>233</v>
      </c>
      <c r="G178" s="3">
        <v>0</v>
      </c>
    </row>
    <row r="179" spans="1:7">
      <c r="A179" t="s">
        <v>356</v>
      </c>
      <c r="B179" t="s">
        <v>357</v>
      </c>
      <c r="C179" s="5" t="str">
        <f>HYPERLINK("https://nusmods.com/modules/BMA5802A#timetable","Timetable")</f>
        <v>Timetable</v>
      </c>
      <c r="D179" s="5"/>
      <c r="E179" t="s">
        <v>27</v>
      </c>
      <c r="F179" t="s">
        <v>233</v>
      </c>
      <c r="G179" s="3">
        <v>0</v>
      </c>
    </row>
    <row r="180" spans="1:7">
      <c r="A180" t="s">
        <v>358</v>
      </c>
      <c r="B180" t="s">
        <v>357</v>
      </c>
      <c r="C180" s="5" t="str">
        <f>HYPERLINK("https://nusmods.com/modules/BMA5802B#timetable","Timetable")</f>
        <v>Timetable</v>
      </c>
      <c r="D180" s="5"/>
      <c r="E180" t="s">
        <v>27</v>
      </c>
      <c r="F180" t="s">
        <v>233</v>
      </c>
      <c r="G180" s="3">
        <v>0</v>
      </c>
    </row>
    <row r="181" spans="1:7">
      <c r="A181" t="s">
        <v>359</v>
      </c>
      <c r="B181" t="s">
        <v>360</v>
      </c>
      <c r="C181" s="5" t="str">
        <f>HYPERLINK("https://nusmods.com/modules/BMA5901#timetable","Timetable")</f>
        <v>Timetable</v>
      </c>
      <c r="D181" s="5"/>
      <c r="E181" t="s">
        <v>27</v>
      </c>
      <c r="F181" t="s">
        <v>233</v>
      </c>
      <c r="G181" s="3">
        <v>0</v>
      </c>
    </row>
    <row r="182" spans="1:7">
      <c r="A182" t="s">
        <v>361</v>
      </c>
      <c r="B182" t="s">
        <v>362</v>
      </c>
      <c r="C182" s="5" t="str">
        <f>HYPERLINK("https://nusmods.com/modules/BMA5902#timetable","Timetable")</f>
        <v>Timetable</v>
      </c>
      <c r="D182" s="5"/>
      <c r="E182" t="s">
        <v>27</v>
      </c>
      <c r="F182" t="s">
        <v>233</v>
      </c>
      <c r="G182" s="3">
        <v>0</v>
      </c>
    </row>
    <row r="183" spans="1:7">
      <c r="A183" t="s">
        <v>363</v>
      </c>
      <c r="B183" t="s">
        <v>364</v>
      </c>
      <c r="C183" s="5" t="str">
        <f>HYPERLINK("https://nusmods.com/modules/BMA5903#timetable","Timetable")</f>
        <v>Timetable</v>
      </c>
      <c r="D183" s="5"/>
      <c r="E183" t="s">
        <v>27</v>
      </c>
      <c r="F183" t="s">
        <v>233</v>
      </c>
      <c r="G183" s="3">
        <v>0</v>
      </c>
    </row>
    <row r="184" spans="1:7">
      <c r="A184" t="s">
        <v>365</v>
      </c>
      <c r="B184" t="s">
        <v>366</v>
      </c>
      <c r="C184" s="5" t="str">
        <f>HYPERLINK("https://nusmods.com/modules/BMC5022#timetable","Timetable")</f>
        <v>Timetable</v>
      </c>
      <c r="D184" s="5"/>
      <c r="E184" t="s">
        <v>27</v>
      </c>
      <c r="F184" t="s">
        <v>233</v>
      </c>
      <c r="G184" s="3">
        <v>0</v>
      </c>
    </row>
    <row r="185" spans="1:7">
      <c r="A185" t="s">
        <v>367</v>
      </c>
      <c r="B185" t="s">
        <v>368</v>
      </c>
      <c r="C185" s="5" t="str">
        <f>HYPERLINK("https://nusmods.com/modules/BMC5023#timetable","Timetable")</f>
        <v>Timetable</v>
      </c>
      <c r="D185" s="5"/>
      <c r="E185" t="s">
        <v>27</v>
      </c>
      <c r="F185" t="s">
        <v>233</v>
      </c>
      <c r="G185" s="3">
        <v>0</v>
      </c>
    </row>
    <row r="186" spans="1:7">
      <c r="A186" t="s">
        <v>369</v>
      </c>
      <c r="B186" t="s">
        <v>370</v>
      </c>
      <c r="C186" s="5" t="str">
        <f>HYPERLINK("https://nusmods.com/modules/BMC5024#timetable","Timetable")</f>
        <v>Timetable</v>
      </c>
      <c r="D186" s="5"/>
      <c r="E186" t="s">
        <v>27</v>
      </c>
      <c r="F186" t="s">
        <v>233</v>
      </c>
      <c r="G186" s="3">
        <v>0</v>
      </c>
    </row>
    <row r="187" spans="1:7">
      <c r="A187" t="s">
        <v>371</v>
      </c>
      <c r="B187" t="s">
        <v>372</v>
      </c>
      <c r="C187" s="5" t="str">
        <f>HYPERLINK("https://nusmods.com/modules/BMC5026#timetable","Timetable")</f>
        <v>Timetable</v>
      </c>
      <c r="D187" s="5"/>
      <c r="E187" t="s">
        <v>27</v>
      </c>
      <c r="F187" t="s">
        <v>233</v>
      </c>
      <c r="G187" s="3">
        <v>0</v>
      </c>
    </row>
    <row r="188" spans="1:7">
      <c r="A188" t="s">
        <v>373</v>
      </c>
      <c r="B188" t="s">
        <v>374</v>
      </c>
      <c r="C188" s="5" t="str">
        <f>HYPERLINK("https://nusmods.com/modules/BMC5027#timetable","Timetable")</f>
        <v>Timetable</v>
      </c>
      <c r="D188" s="5"/>
      <c r="E188" t="s">
        <v>27</v>
      </c>
      <c r="F188" t="s">
        <v>233</v>
      </c>
      <c r="G188" s="3">
        <v>0</v>
      </c>
    </row>
    <row r="189" spans="1:7">
      <c r="A189" t="s">
        <v>375</v>
      </c>
      <c r="B189" t="s">
        <v>376</v>
      </c>
      <c r="C189" s="5" t="str">
        <f>HYPERLINK("https://nusmods.com/modules/BMC5030#timetable","Timetable")</f>
        <v>Timetable</v>
      </c>
      <c r="D189" s="5"/>
      <c r="E189" t="s">
        <v>27</v>
      </c>
      <c r="F189" t="s">
        <v>233</v>
      </c>
      <c r="G189" s="3">
        <v>0</v>
      </c>
    </row>
    <row r="190" spans="1:7">
      <c r="A190" t="s">
        <v>377</v>
      </c>
      <c r="B190" t="s">
        <v>378</v>
      </c>
      <c r="C190" s="5" t="str">
        <f>HYPERLINK("https://nusmods.com/modules/BMC5031#timetable","Timetable")</f>
        <v>Timetable</v>
      </c>
      <c r="D190" s="5"/>
      <c r="E190" t="s">
        <v>27</v>
      </c>
      <c r="F190" t="s">
        <v>233</v>
      </c>
      <c r="G190" s="3">
        <v>0</v>
      </c>
    </row>
    <row r="191" spans="1:7">
      <c r="A191" t="s">
        <v>379</v>
      </c>
      <c r="B191" t="s">
        <v>380</v>
      </c>
      <c r="C191" s="5" t="str">
        <f>HYPERLINK("https://nusmods.com/modules/BMC5034#timetable","Timetable")</f>
        <v>Timetable</v>
      </c>
      <c r="D191" s="5"/>
      <c r="E191" t="s">
        <v>27</v>
      </c>
      <c r="F191" t="s">
        <v>233</v>
      </c>
      <c r="G191" s="3">
        <v>0</v>
      </c>
    </row>
    <row r="192" spans="1:7">
      <c r="A192" t="s">
        <v>381</v>
      </c>
      <c r="B192" t="s">
        <v>382</v>
      </c>
      <c r="C192" s="5" t="str">
        <f>HYPERLINK("https://nusmods.com/modules/BMC5038#timetable","Timetable")</f>
        <v>Timetable</v>
      </c>
      <c r="D192" s="5"/>
      <c r="E192" t="s">
        <v>27</v>
      </c>
      <c r="F192" t="s">
        <v>233</v>
      </c>
      <c r="G192" s="3">
        <v>0</v>
      </c>
    </row>
    <row r="193" spans="1:7">
      <c r="A193" t="s">
        <v>383</v>
      </c>
      <c r="B193" t="s">
        <v>384</v>
      </c>
      <c r="C193" s="5" t="str">
        <f>HYPERLINK("https://nusmods.com/modules/BMD5301#timetable","Timetable")</f>
        <v>Timetable</v>
      </c>
      <c r="D193" s="5"/>
      <c r="E193" t="s">
        <v>27</v>
      </c>
      <c r="F193" t="s">
        <v>233</v>
      </c>
      <c r="G193" s="3">
        <v>0</v>
      </c>
    </row>
    <row r="194" spans="1:7">
      <c r="A194" t="s">
        <v>385</v>
      </c>
      <c r="B194" t="s">
        <v>386</v>
      </c>
      <c r="C194" s="5" t="str">
        <f>HYPERLINK("https://nusmods.com/modules/BME5042#timetable","Timetable")</f>
        <v>Timetable</v>
      </c>
      <c r="D194" s="5"/>
      <c r="E194" t="s">
        <v>27</v>
      </c>
      <c r="F194" t="s">
        <v>233</v>
      </c>
      <c r="G194" s="3">
        <v>0</v>
      </c>
    </row>
    <row r="195" spans="1:7">
      <c r="A195" t="s">
        <v>387</v>
      </c>
      <c r="B195" t="s">
        <v>388</v>
      </c>
      <c r="C195" s="5" t="str">
        <f>HYPERLINK("https://nusmods.com/modules/BME5043#timetable","Timetable")</f>
        <v>Timetable</v>
      </c>
      <c r="D195" s="5"/>
      <c r="E195" t="s">
        <v>27</v>
      </c>
      <c r="F195" t="s">
        <v>233</v>
      </c>
      <c r="G195" s="3">
        <v>0</v>
      </c>
    </row>
    <row r="196" spans="1:7">
      <c r="A196" t="s">
        <v>389</v>
      </c>
      <c r="B196" t="s">
        <v>390</v>
      </c>
      <c r="C196" s="5" t="str">
        <f>HYPERLINK("https://nusmods.com/modules/BME5044#timetable","Timetable")</f>
        <v>Timetable</v>
      </c>
      <c r="D196" s="5"/>
      <c r="E196" t="s">
        <v>27</v>
      </c>
      <c r="F196" t="s">
        <v>233</v>
      </c>
      <c r="G196" s="3">
        <v>0</v>
      </c>
    </row>
    <row r="197" spans="1:7">
      <c r="A197" t="s">
        <v>391</v>
      </c>
      <c r="B197" t="s">
        <v>392</v>
      </c>
      <c r="C197" s="5" t="str">
        <f>HYPERLINK("https://nusmods.com/modules/BME5045#timetable","Timetable")</f>
        <v>Timetable</v>
      </c>
      <c r="D197" s="5"/>
      <c r="E197" t="s">
        <v>27</v>
      </c>
      <c r="F197" t="s">
        <v>233</v>
      </c>
      <c r="G197" s="3">
        <v>0</v>
      </c>
    </row>
    <row r="198" spans="1:7">
      <c r="A198" t="s">
        <v>393</v>
      </c>
      <c r="B198" t="s">
        <v>394</v>
      </c>
      <c r="C198" s="5" t="str">
        <f>HYPERLINK("https://nusmods.com/modules/BME5046#timetable","Timetable")</f>
        <v>Timetable</v>
      </c>
      <c r="D198" s="5"/>
      <c r="E198" t="s">
        <v>27</v>
      </c>
      <c r="F198" t="s">
        <v>233</v>
      </c>
      <c r="G198" s="3">
        <v>0</v>
      </c>
    </row>
    <row r="199" spans="1:7">
      <c r="A199" t="s">
        <v>395</v>
      </c>
      <c r="B199" t="s">
        <v>396</v>
      </c>
      <c r="C199" s="5" t="str">
        <f>HYPERLINK("https://nusmods.com/modules/BME5050#timetable","Timetable")</f>
        <v>Timetable</v>
      </c>
      <c r="D199" s="5"/>
      <c r="E199" t="s">
        <v>27</v>
      </c>
      <c r="F199" t="s">
        <v>233</v>
      </c>
      <c r="G199" s="3">
        <v>0</v>
      </c>
    </row>
    <row r="200" spans="1:7">
      <c r="A200" t="s">
        <v>397</v>
      </c>
      <c r="B200" t="s">
        <v>398</v>
      </c>
      <c r="C200" s="5" t="str">
        <f>HYPERLINK("https://nusmods.com/modules/BME5056B#timetable","Timetable")</f>
        <v>Timetable</v>
      </c>
      <c r="D200" s="5"/>
      <c r="E200" t="s">
        <v>27</v>
      </c>
      <c r="F200" t="s">
        <v>233</v>
      </c>
      <c r="G200" s="3">
        <v>0</v>
      </c>
    </row>
    <row r="201" spans="1:7">
      <c r="A201" t="s">
        <v>399</v>
      </c>
      <c r="B201" t="s">
        <v>400</v>
      </c>
      <c r="C201" s="5" t="str">
        <f>HYPERLINK("https://nusmods.com/modules/BME5103#timetable","Timetable")</f>
        <v>Timetable</v>
      </c>
      <c r="D201" s="5"/>
      <c r="E201" t="s">
        <v>27</v>
      </c>
      <c r="F201" t="s">
        <v>233</v>
      </c>
      <c r="G201" s="3">
        <v>0</v>
      </c>
    </row>
    <row r="202" spans="1:7">
      <c r="A202" t="s">
        <v>401</v>
      </c>
      <c r="B202" t="s">
        <v>402</v>
      </c>
      <c r="C202" s="5" t="str">
        <f>HYPERLINK("https://nusmods.com/modules/BME5104#timetable","Timetable")</f>
        <v>Timetable</v>
      </c>
      <c r="D202" s="5"/>
      <c r="E202" t="s">
        <v>27</v>
      </c>
      <c r="F202" t="s">
        <v>233</v>
      </c>
      <c r="G202" s="3">
        <v>0</v>
      </c>
    </row>
    <row r="203" spans="1:7">
      <c r="A203" t="s">
        <v>403</v>
      </c>
      <c r="B203" t="s">
        <v>404</v>
      </c>
      <c r="C203" s="5" t="str">
        <f>HYPERLINK("https://nusmods.com/modules/BME5201#timetable","Timetable")</f>
        <v>Timetable</v>
      </c>
      <c r="D203" s="5"/>
      <c r="E203" t="s">
        <v>27</v>
      </c>
      <c r="F203" t="s">
        <v>233</v>
      </c>
      <c r="G203" s="3">
        <v>0</v>
      </c>
    </row>
    <row r="204" spans="1:7">
      <c r="A204" t="s">
        <v>405</v>
      </c>
      <c r="B204" t="s">
        <v>406</v>
      </c>
      <c r="C204" s="5" t="str">
        <f>HYPERLINK("https://nusmods.com/modules/BMF5321#timetable","Timetable")</f>
        <v>Timetable</v>
      </c>
      <c r="D204" s="5"/>
      <c r="E204" t="s">
        <v>27</v>
      </c>
      <c r="F204" t="s">
        <v>233</v>
      </c>
      <c r="G204" s="3">
        <v>0</v>
      </c>
    </row>
    <row r="205" spans="1:7">
      <c r="A205" t="s">
        <v>407</v>
      </c>
      <c r="B205" t="s">
        <v>408</v>
      </c>
      <c r="C205" s="5" t="str">
        <f>HYPERLINK("https://nusmods.com/modules/BMF5322#timetable","Timetable")</f>
        <v>Timetable</v>
      </c>
      <c r="D205" s="5"/>
      <c r="E205" t="s">
        <v>27</v>
      </c>
      <c r="F205" t="s">
        <v>233</v>
      </c>
      <c r="G205" s="3">
        <v>0</v>
      </c>
    </row>
    <row r="206" spans="1:7">
      <c r="A206" t="s">
        <v>409</v>
      </c>
      <c r="B206" t="s">
        <v>410</v>
      </c>
      <c r="C206" s="5" t="str">
        <f>HYPERLINK("https://nusmods.com/modules/BMF5323#timetable","Timetable")</f>
        <v>Timetable</v>
      </c>
      <c r="D206" s="5"/>
      <c r="E206" t="s">
        <v>27</v>
      </c>
      <c r="F206" t="s">
        <v>233</v>
      </c>
      <c r="G206" s="3">
        <v>0</v>
      </c>
    </row>
    <row r="207" spans="1:7">
      <c r="A207" t="s">
        <v>411</v>
      </c>
      <c r="B207" t="s">
        <v>412</v>
      </c>
      <c r="C207" s="5" t="str">
        <f>HYPERLINK("https://nusmods.com/modules/BMF5324#timetable","Timetable")</f>
        <v>Timetable</v>
      </c>
      <c r="D207" s="5"/>
      <c r="E207" t="s">
        <v>27</v>
      </c>
      <c r="F207" t="s">
        <v>233</v>
      </c>
      <c r="G207" s="3">
        <v>0</v>
      </c>
    </row>
    <row r="208" spans="1:7">
      <c r="A208" t="s">
        <v>413</v>
      </c>
      <c r="B208" t="s">
        <v>414</v>
      </c>
      <c r="C208" s="5" t="str">
        <f>HYPERLINK("https://nusmods.com/modules/BMF5342#timetable","Timetable")</f>
        <v>Timetable</v>
      </c>
      <c r="D208" s="5"/>
      <c r="E208" t="s">
        <v>27</v>
      </c>
      <c r="F208" t="s">
        <v>233</v>
      </c>
      <c r="G208" s="3">
        <v>0</v>
      </c>
    </row>
    <row r="209" spans="1:7">
      <c r="A209" t="s">
        <v>415</v>
      </c>
      <c r="B209" t="s">
        <v>416</v>
      </c>
      <c r="C209" s="5" t="str">
        <f>HYPERLINK("https://nusmods.com/modules/BMF5343#timetable","Timetable")</f>
        <v>Timetable</v>
      </c>
      <c r="D209" s="5"/>
      <c r="E209" t="s">
        <v>27</v>
      </c>
      <c r="F209" t="s">
        <v>233</v>
      </c>
      <c r="G209" s="3">
        <v>0</v>
      </c>
    </row>
    <row r="210" spans="1:7">
      <c r="A210" t="s">
        <v>417</v>
      </c>
      <c r="B210" t="s">
        <v>418</v>
      </c>
      <c r="C210" s="5" t="str">
        <f>HYPERLINK("https://nusmods.com/modules/BMF5344#timetable","Timetable")</f>
        <v>Timetable</v>
      </c>
      <c r="D210" s="5"/>
      <c r="E210" t="s">
        <v>27</v>
      </c>
      <c r="F210" t="s">
        <v>233</v>
      </c>
      <c r="G210" s="3">
        <v>0</v>
      </c>
    </row>
    <row r="211" spans="1:7">
      <c r="A211" t="s">
        <v>419</v>
      </c>
      <c r="B211" t="s">
        <v>333</v>
      </c>
      <c r="C211" s="5" t="str">
        <f>HYPERLINK("https://nusmods.com/modules/BMF5346#timetable","Timetable")</f>
        <v>Timetable</v>
      </c>
      <c r="D211" s="5"/>
      <c r="E211" t="s">
        <v>27</v>
      </c>
      <c r="F211" t="s">
        <v>233</v>
      </c>
      <c r="G211" s="3">
        <v>0</v>
      </c>
    </row>
    <row r="212" spans="1:7">
      <c r="A212" t="s">
        <v>420</v>
      </c>
      <c r="B212" t="s">
        <v>421</v>
      </c>
      <c r="C212" s="5" t="str">
        <f>HYPERLINK("https://nusmods.com/modules/BMF5351#timetable","Timetable")</f>
        <v>Timetable</v>
      </c>
      <c r="D212" s="5"/>
      <c r="E212" t="s">
        <v>27</v>
      </c>
      <c r="F212" t="s">
        <v>233</v>
      </c>
      <c r="G212" s="3">
        <v>0</v>
      </c>
    </row>
    <row r="213" spans="1:7">
      <c r="A213" t="s">
        <v>422</v>
      </c>
      <c r="B213" t="s">
        <v>423</v>
      </c>
      <c r="C213" s="5" t="str">
        <f>HYPERLINK("https://nusmods.com/modules/BMF5353#timetable","Timetable")</f>
        <v>Timetable</v>
      </c>
      <c r="D213" s="5"/>
      <c r="E213" t="s">
        <v>27</v>
      </c>
      <c r="F213" t="s">
        <v>233</v>
      </c>
      <c r="G213" s="3">
        <v>0</v>
      </c>
    </row>
    <row r="214" spans="1:7">
      <c r="A214" t="s">
        <v>424</v>
      </c>
      <c r="B214" t="s">
        <v>425</v>
      </c>
      <c r="C214" s="5" t="str">
        <f>HYPERLINK("https://nusmods.com/modules/BMF5354#timetable","Timetable")</f>
        <v>Timetable</v>
      </c>
      <c r="D214" s="5"/>
      <c r="E214" t="s">
        <v>27</v>
      </c>
      <c r="F214" t="s">
        <v>233</v>
      </c>
      <c r="G214" s="3">
        <v>0</v>
      </c>
    </row>
    <row r="215" spans="1:7">
      <c r="A215" t="s">
        <v>426</v>
      </c>
      <c r="B215" t="s">
        <v>427</v>
      </c>
      <c r="C215" s="5" t="str">
        <f>HYPERLINK("https://nusmods.com/modules/BMF5355#timetable","Timetable")</f>
        <v>Timetable</v>
      </c>
      <c r="D215" s="5"/>
      <c r="E215" t="s">
        <v>27</v>
      </c>
      <c r="F215" t="s">
        <v>233</v>
      </c>
      <c r="G215" s="3">
        <v>0</v>
      </c>
    </row>
    <row r="216" spans="1:7">
      <c r="A216" t="s">
        <v>428</v>
      </c>
      <c r="B216" t="s">
        <v>429</v>
      </c>
      <c r="C216" s="5" t="str">
        <f>HYPERLINK("https://nusmods.com/modules/BMF5356#timetable","Timetable")</f>
        <v>Timetable</v>
      </c>
      <c r="D216" s="5"/>
      <c r="E216" t="s">
        <v>27</v>
      </c>
      <c r="F216" t="s">
        <v>233</v>
      </c>
      <c r="G216" s="3">
        <v>0</v>
      </c>
    </row>
    <row r="217" spans="1:7">
      <c r="A217" t="s">
        <v>430</v>
      </c>
      <c r="B217" t="s">
        <v>431</v>
      </c>
      <c r="C217" s="5" t="str">
        <f>HYPERLINK("https://nusmods.com/modules/BMF5357#timetable","Timetable")</f>
        <v>Timetable</v>
      </c>
      <c r="D217" s="5"/>
      <c r="E217" t="s">
        <v>27</v>
      </c>
      <c r="F217" t="s">
        <v>233</v>
      </c>
      <c r="G217" s="3">
        <v>0</v>
      </c>
    </row>
    <row r="218" spans="1:7">
      <c r="A218" t="s">
        <v>432</v>
      </c>
      <c r="B218" t="s">
        <v>433</v>
      </c>
      <c r="C218" s="5" t="str">
        <f>HYPERLINK("https://nusmods.com/modules/BMF5358#timetable","Timetable")</f>
        <v>Timetable</v>
      </c>
      <c r="D218" s="5"/>
      <c r="E218" t="s">
        <v>27</v>
      </c>
      <c r="F218" t="s">
        <v>233</v>
      </c>
      <c r="G218" s="3">
        <v>0</v>
      </c>
    </row>
    <row r="219" spans="1:7">
      <c r="A219" t="s">
        <v>434</v>
      </c>
      <c r="B219" t="s">
        <v>435</v>
      </c>
      <c r="C219" s="5" t="str">
        <f>HYPERLINK("https://nusmods.com/modules/BMF5359#timetable","Timetable")</f>
        <v>Timetable</v>
      </c>
      <c r="D219" s="5"/>
      <c r="E219" t="s">
        <v>27</v>
      </c>
      <c r="F219" t="s">
        <v>233</v>
      </c>
      <c r="G219" s="3">
        <v>0</v>
      </c>
    </row>
    <row r="220" spans="1:7">
      <c r="A220" t="s">
        <v>436</v>
      </c>
      <c r="B220" t="s">
        <v>437</v>
      </c>
      <c r="C220" s="5" t="str">
        <f>HYPERLINK("https://nusmods.com/modules/BMF5360#timetable","Timetable")</f>
        <v>Timetable</v>
      </c>
      <c r="D220" s="5"/>
      <c r="E220" t="s">
        <v>27</v>
      </c>
      <c r="F220" t="s">
        <v>233</v>
      </c>
      <c r="G220" s="3">
        <v>0</v>
      </c>
    </row>
    <row r="221" spans="1:7">
      <c r="A221" t="s">
        <v>438</v>
      </c>
      <c r="B221" t="s">
        <v>439</v>
      </c>
      <c r="C221" s="5" t="str">
        <f>HYPERLINK("https://nusmods.com/modules/BMF5361#timetable","Timetable")</f>
        <v>Timetable</v>
      </c>
      <c r="D221" s="5"/>
      <c r="E221" t="s">
        <v>27</v>
      </c>
      <c r="F221" t="s">
        <v>233</v>
      </c>
      <c r="G221" s="3">
        <v>0</v>
      </c>
    </row>
    <row r="222" spans="1:7">
      <c r="A222" t="s">
        <v>440</v>
      </c>
      <c r="B222" t="s">
        <v>441</v>
      </c>
      <c r="C222" s="5" t="str">
        <f>HYPERLINK("https://nusmods.com/modules/BMF5362#timetable","Timetable")</f>
        <v>Timetable</v>
      </c>
      <c r="D222" s="5"/>
      <c r="E222" t="s">
        <v>27</v>
      </c>
      <c r="F222" t="s">
        <v>233</v>
      </c>
      <c r="G222" s="3">
        <v>0</v>
      </c>
    </row>
    <row r="223" spans="1:7">
      <c r="A223" t="s">
        <v>442</v>
      </c>
      <c r="B223" t="s">
        <v>443</v>
      </c>
      <c r="C223" s="5" t="str">
        <f>HYPERLINK("https://nusmods.com/modules/BMF5391A#timetable","Timetable")</f>
        <v>Timetable</v>
      </c>
      <c r="D223" s="5"/>
      <c r="E223" t="s">
        <v>27</v>
      </c>
      <c r="F223" t="s">
        <v>233</v>
      </c>
      <c r="G223" s="3">
        <v>0</v>
      </c>
    </row>
    <row r="224" spans="1:7">
      <c r="A224" t="s">
        <v>444</v>
      </c>
      <c r="B224" t="s">
        <v>445</v>
      </c>
      <c r="C224" s="5" t="str">
        <f>HYPERLINK("https://nusmods.com/modules/BMF5391B#timetable","Timetable")</f>
        <v>Timetable</v>
      </c>
      <c r="D224" s="5"/>
      <c r="E224" t="s">
        <v>27</v>
      </c>
      <c r="F224" t="s">
        <v>233</v>
      </c>
      <c r="G224" s="3">
        <v>0</v>
      </c>
    </row>
    <row r="225" spans="1:7">
      <c r="A225" t="s">
        <v>446</v>
      </c>
      <c r="B225" t="s">
        <v>447</v>
      </c>
      <c r="C225" s="5" t="str">
        <f>HYPERLINK("https://nusmods.com/modules/BMF5391C#timetable","Timetable")</f>
        <v>Timetable</v>
      </c>
      <c r="D225" s="5"/>
      <c r="E225" t="s">
        <v>27</v>
      </c>
      <c r="F225" t="s">
        <v>233</v>
      </c>
      <c r="G225" s="3">
        <v>0</v>
      </c>
    </row>
    <row r="226" spans="1:7">
      <c r="A226" t="s">
        <v>448</v>
      </c>
      <c r="B226" t="s">
        <v>449</v>
      </c>
      <c r="C226" s="5" t="str">
        <f>HYPERLINK("https://nusmods.com/modules/BMF5393A#timetable","Timetable")</f>
        <v>Timetable</v>
      </c>
      <c r="D226" s="5"/>
      <c r="E226" t="s">
        <v>27</v>
      </c>
      <c r="F226" t="s">
        <v>233</v>
      </c>
      <c r="G226" s="3">
        <v>0</v>
      </c>
    </row>
    <row r="227" spans="1:7">
      <c r="A227" t="s">
        <v>450</v>
      </c>
      <c r="B227" t="s">
        <v>451</v>
      </c>
      <c r="C227" s="5" t="str">
        <f>HYPERLINK("https://nusmods.com/modules/BMG5101#timetable","Timetable")</f>
        <v>Timetable</v>
      </c>
      <c r="D227" s="5"/>
      <c r="E227" t="s">
        <v>27</v>
      </c>
      <c r="F227" t="s">
        <v>233</v>
      </c>
      <c r="G227" s="3">
        <v>0</v>
      </c>
    </row>
    <row r="228" spans="1:7">
      <c r="A228" t="s">
        <v>452</v>
      </c>
      <c r="B228" t="s">
        <v>453</v>
      </c>
      <c r="C228" s="5" t="str">
        <f>HYPERLINK("https://nusmods.com/modules/BMG5102#timetable","Timetable")</f>
        <v>Timetable</v>
      </c>
      <c r="D228" s="5"/>
      <c r="E228" t="s">
        <v>27</v>
      </c>
      <c r="F228" t="s">
        <v>233</v>
      </c>
      <c r="G228" s="3">
        <v>0</v>
      </c>
    </row>
    <row r="229" spans="1:7">
      <c r="A229" t="s">
        <v>454</v>
      </c>
      <c r="B229" t="s">
        <v>455</v>
      </c>
      <c r="C229" s="5" t="str">
        <f>HYPERLINK("https://nusmods.com/modules/BMG5104#timetable","Timetable")</f>
        <v>Timetable</v>
      </c>
      <c r="D229" s="5"/>
      <c r="E229" t="s">
        <v>27</v>
      </c>
      <c r="F229" t="s">
        <v>233</v>
      </c>
      <c r="G229" s="3">
        <v>0</v>
      </c>
    </row>
    <row r="230" spans="1:7">
      <c r="A230" t="s">
        <v>456</v>
      </c>
      <c r="B230" t="s">
        <v>457</v>
      </c>
      <c r="C230" s="5" t="str">
        <f>HYPERLINK("https://nusmods.com/modules/BMG5204#timetable","Timetable")</f>
        <v>Timetable</v>
      </c>
      <c r="D230" s="5"/>
      <c r="E230" t="s">
        <v>27</v>
      </c>
      <c r="F230" t="s">
        <v>233</v>
      </c>
      <c r="G230" s="3">
        <v>0</v>
      </c>
    </row>
    <row r="231" spans="1:7">
      <c r="A231" t="s">
        <v>458</v>
      </c>
      <c r="B231" t="s">
        <v>459</v>
      </c>
      <c r="C231" s="5" t="str">
        <f>HYPERLINK("https://nusmods.com/modules/BMH5102#timetable","Timetable")</f>
        <v>Timetable</v>
      </c>
      <c r="D231" s="5"/>
      <c r="E231" t="s">
        <v>27</v>
      </c>
      <c r="F231" t="s">
        <v>233</v>
      </c>
      <c r="G231" s="3">
        <v>0</v>
      </c>
    </row>
    <row r="232" spans="1:7">
      <c r="A232" t="s">
        <v>460</v>
      </c>
      <c r="B232" t="s">
        <v>461</v>
      </c>
      <c r="C232" s="5" t="str">
        <f>HYPERLINK("https://nusmods.com/modules/BMH5104#timetable","Timetable")</f>
        <v>Timetable</v>
      </c>
      <c r="D232" s="5"/>
      <c r="E232" t="s">
        <v>27</v>
      </c>
      <c r="F232" t="s">
        <v>233</v>
      </c>
      <c r="G232" s="3">
        <v>0</v>
      </c>
    </row>
    <row r="233" spans="1:7">
      <c r="A233" t="s">
        <v>462</v>
      </c>
      <c r="B233" t="s">
        <v>463</v>
      </c>
      <c r="C233" s="5" t="str">
        <f>HYPERLINK("https://nusmods.com/modules/BMH5107#timetable","Timetable")</f>
        <v>Timetable</v>
      </c>
      <c r="D233" s="5"/>
      <c r="E233" t="s">
        <v>27</v>
      </c>
      <c r="F233" t="s">
        <v>233</v>
      </c>
      <c r="G233" s="3">
        <v>0</v>
      </c>
    </row>
    <row r="234" spans="1:7">
      <c r="A234" t="s">
        <v>464</v>
      </c>
      <c r="B234" t="s">
        <v>465</v>
      </c>
      <c r="C234" s="5" t="str">
        <f>HYPERLINK("https://nusmods.com/modules/BMH5108#timetable","Timetable")</f>
        <v>Timetable</v>
      </c>
      <c r="D234" s="5" t="str">
        <f>HYPERLINK("https://canvas.nus.edu.sg/courses/47170","Canvas course site")</f>
        <v>Canvas course site</v>
      </c>
      <c r="E234" t="s">
        <v>27</v>
      </c>
      <c r="F234" t="s">
        <v>233</v>
      </c>
      <c r="G234" s="3">
        <v>0</v>
      </c>
    </row>
    <row r="235" spans="1:7">
      <c r="A235" t="s">
        <v>466</v>
      </c>
      <c r="B235" t="s">
        <v>467</v>
      </c>
      <c r="C235" s="5" t="str">
        <f>HYPERLINK("https://nusmods.com/modules/BMH5110#timetable","Timetable")</f>
        <v>Timetable</v>
      </c>
      <c r="D235" s="5"/>
      <c r="E235" t="s">
        <v>27</v>
      </c>
      <c r="F235" t="s">
        <v>233</v>
      </c>
      <c r="G235" s="3">
        <v>0</v>
      </c>
    </row>
    <row r="236" spans="1:7">
      <c r="A236" t="s">
        <v>468</v>
      </c>
      <c r="B236" t="s">
        <v>469</v>
      </c>
      <c r="C236" s="5" t="str">
        <f>HYPERLINK("https://nusmods.com/modules/BMH5111#timetable","Timetable")</f>
        <v>Timetable</v>
      </c>
      <c r="D236" s="5"/>
      <c r="E236" t="s">
        <v>27</v>
      </c>
      <c r="F236" t="s">
        <v>233</v>
      </c>
      <c r="G236" s="3">
        <v>0</v>
      </c>
    </row>
    <row r="237" spans="1:7">
      <c r="A237" t="s">
        <v>470</v>
      </c>
      <c r="B237" t="s">
        <v>471</v>
      </c>
      <c r="C237" s="5" t="str">
        <f>HYPERLINK("https://nusmods.com/modules/BMH5113#timetable","Timetable")</f>
        <v>Timetable</v>
      </c>
      <c r="D237" s="5"/>
      <c r="E237" t="s">
        <v>27</v>
      </c>
      <c r="F237" t="s">
        <v>233</v>
      </c>
      <c r="G237" s="3">
        <v>0</v>
      </c>
    </row>
    <row r="238" spans="1:7">
      <c r="A238" t="s">
        <v>472</v>
      </c>
      <c r="B238" t="s">
        <v>473</v>
      </c>
      <c r="C238" s="5" t="str">
        <f>HYPERLINK("https://nusmods.com/modules/BMI5101#timetable","Timetable")</f>
        <v>Timetable</v>
      </c>
      <c r="D238" s="5"/>
      <c r="E238" t="s">
        <v>89</v>
      </c>
      <c r="F238" t="s">
        <v>474</v>
      </c>
      <c r="G238" s="3">
        <v>0</v>
      </c>
    </row>
    <row r="239" spans="1:7">
      <c r="A239" t="s">
        <v>475</v>
      </c>
      <c r="B239" t="s">
        <v>476</v>
      </c>
      <c r="C239" s="5" t="str">
        <f>HYPERLINK("https://nusmods.com/modules/BMI5102#timetable","Timetable")</f>
        <v>Timetable</v>
      </c>
      <c r="D239" s="5"/>
      <c r="E239" t="s">
        <v>89</v>
      </c>
      <c r="F239" t="s">
        <v>474</v>
      </c>
      <c r="G239" s="3">
        <v>0</v>
      </c>
    </row>
    <row r="240" spans="1:7">
      <c r="A240" t="s">
        <v>477</v>
      </c>
      <c r="B240" t="s">
        <v>478</v>
      </c>
      <c r="C240" s="5" t="str">
        <f>HYPERLINK("https://nusmods.com/modules/BMI5108#timetable","Timetable")</f>
        <v>Timetable</v>
      </c>
      <c r="D240" s="5"/>
      <c r="E240" t="s">
        <v>89</v>
      </c>
      <c r="F240" t="s">
        <v>474</v>
      </c>
      <c r="G240" s="3">
        <v>0</v>
      </c>
    </row>
    <row r="241" spans="1:7">
      <c r="A241" t="s">
        <v>479</v>
      </c>
      <c r="B241" t="s">
        <v>480</v>
      </c>
      <c r="C241" s="5" t="str">
        <f>HYPERLINK("https://nusmods.com/modules/BMI5111#timetable","Timetable")</f>
        <v>Timetable</v>
      </c>
      <c r="D241" s="5"/>
      <c r="E241" t="s">
        <v>89</v>
      </c>
      <c r="F241" t="s">
        <v>474</v>
      </c>
      <c r="G241" s="3">
        <v>0</v>
      </c>
    </row>
    <row r="242" spans="1:7">
      <c r="A242" t="s">
        <v>481</v>
      </c>
      <c r="B242" t="s">
        <v>482</v>
      </c>
      <c r="C242" s="5" t="str">
        <f>HYPERLINK("https://nusmods.com/modules/BMI5207#timetable","Timetable")</f>
        <v>Timetable</v>
      </c>
      <c r="D242" s="5"/>
      <c r="E242" t="s">
        <v>89</v>
      </c>
      <c r="F242" t="s">
        <v>474</v>
      </c>
      <c r="G242" s="3">
        <v>0</v>
      </c>
    </row>
    <row r="243" spans="1:7">
      <c r="A243" t="s">
        <v>483</v>
      </c>
      <c r="B243" t="s">
        <v>484</v>
      </c>
      <c r="C243" s="5" t="str">
        <f>HYPERLINK("https://nusmods.com/modules/BMI5306#timetable","Timetable")</f>
        <v>Timetable</v>
      </c>
      <c r="D243" s="5"/>
      <c r="E243" t="s">
        <v>89</v>
      </c>
      <c r="F243" t="s">
        <v>474</v>
      </c>
      <c r="G243" s="3">
        <v>0</v>
      </c>
    </row>
    <row r="244" spans="1:7">
      <c r="A244" t="s">
        <v>485</v>
      </c>
      <c r="B244" t="s">
        <v>486</v>
      </c>
      <c r="C244" s="5" t="str">
        <f>HYPERLINK("https://nusmods.com/modules/BMK5100#timetable","Timetable")</f>
        <v>Timetable</v>
      </c>
      <c r="D244" s="5"/>
      <c r="E244" t="s">
        <v>27</v>
      </c>
      <c r="F244" t="s">
        <v>233</v>
      </c>
      <c r="G244" s="3">
        <v>0</v>
      </c>
    </row>
    <row r="245" spans="1:7">
      <c r="A245" t="s">
        <v>487</v>
      </c>
      <c r="B245" t="s">
        <v>488</v>
      </c>
      <c r="C245" s="5" t="str">
        <f>HYPERLINK("https://nusmods.com/modules/BMK5101#timetable","Timetable")</f>
        <v>Timetable</v>
      </c>
      <c r="D245" s="5"/>
      <c r="E245" t="s">
        <v>27</v>
      </c>
      <c r="F245" t="s">
        <v>233</v>
      </c>
      <c r="G245" s="3">
        <v>0</v>
      </c>
    </row>
    <row r="246" spans="1:7">
      <c r="A246" t="s">
        <v>489</v>
      </c>
      <c r="B246" t="s">
        <v>490</v>
      </c>
      <c r="C246" s="5" t="str">
        <f>HYPERLINK("https://nusmods.com/modules/BMK5102#timetable","Timetable")</f>
        <v>Timetable</v>
      </c>
      <c r="D246" s="5"/>
      <c r="E246" t="s">
        <v>27</v>
      </c>
      <c r="F246" t="s">
        <v>233</v>
      </c>
      <c r="G246" s="3">
        <v>0</v>
      </c>
    </row>
    <row r="247" spans="1:7">
      <c r="A247" t="s">
        <v>491</v>
      </c>
      <c r="B247" t="s">
        <v>492</v>
      </c>
      <c r="C247" s="5" t="str">
        <f>HYPERLINK("https://nusmods.com/modules/BMK5202#timetable","Timetable")</f>
        <v>Timetable</v>
      </c>
      <c r="D247" s="5"/>
      <c r="E247" t="s">
        <v>27</v>
      </c>
      <c r="F247" t="s">
        <v>233</v>
      </c>
      <c r="G247" s="3">
        <v>0</v>
      </c>
    </row>
    <row r="248" spans="1:7">
      <c r="A248" t="s">
        <v>493</v>
      </c>
      <c r="B248" t="s">
        <v>494</v>
      </c>
      <c r="C248" s="5" t="str">
        <f>HYPERLINK("https://nusmods.com/modules/BMK5203#timetable","Timetable")</f>
        <v>Timetable</v>
      </c>
      <c r="D248" s="5"/>
      <c r="E248" t="s">
        <v>27</v>
      </c>
      <c r="F248" t="s">
        <v>233</v>
      </c>
      <c r="G248" s="3">
        <v>0</v>
      </c>
    </row>
    <row r="249" spans="1:7">
      <c r="A249" t="s">
        <v>495</v>
      </c>
      <c r="B249" t="s">
        <v>496</v>
      </c>
      <c r="C249" s="5" t="str">
        <f>HYPERLINK("https://nusmods.com/modules/BMK5204#timetable","Timetable")</f>
        <v>Timetable</v>
      </c>
      <c r="D249" s="5"/>
      <c r="E249" t="s">
        <v>27</v>
      </c>
      <c r="F249" t="s">
        <v>233</v>
      </c>
      <c r="G249" s="3">
        <v>0</v>
      </c>
    </row>
    <row r="250" spans="1:7">
      <c r="A250" t="s">
        <v>497</v>
      </c>
      <c r="B250" t="s">
        <v>498</v>
      </c>
      <c r="C250" s="5" t="str">
        <f>HYPERLINK("https://nusmods.com/modules/BMK5209#timetable","Timetable")</f>
        <v>Timetable</v>
      </c>
      <c r="D250" s="5"/>
      <c r="E250" t="s">
        <v>27</v>
      </c>
      <c r="F250" t="s">
        <v>233</v>
      </c>
      <c r="G250" s="3">
        <v>0</v>
      </c>
    </row>
    <row r="251" spans="1:7">
      <c r="A251" t="s">
        <v>499</v>
      </c>
      <c r="B251" t="s">
        <v>500</v>
      </c>
      <c r="C251" s="5" t="str">
        <f>HYPERLINK("https://nusmods.com/modules/BMK5300A#timetable","Timetable")</f>
        <v>Timetable</v>
      </c>
      <c r="D251" s="5"/>
      <c r="E251" t="s">
        <v>27</v>
      </c>
      <c r="F251" t="s">
        <v>233</v>
      </c>
      <c r="G251" s="3">
        <v>0</v>
      </c>
    </row>
    <row r="252" spans="1:7">
      <c r="A252" t="s">
        <v>501</v>
      </c>
      <c r="B252" t="s">
        <v>502</v>
      </c>
      <c r="C252" s="5" t="str">
        <f>HYPERLINK("https://nusmods.com/modules/BMK5300D#timetable","Timetable")</f>
        <v>Timetable</v>
      </c>
      <c r="D252" s="5"/>
      <c r="E252" t="s">
        <v>27</v>
      </c>
      <c r="F252" t="s">
        <v>233</v>
      </c>
      <c r="G252" s="3">
        <v>0</v>
      </c>
    </row>
    <row r="253" spans="1:7">
      <c r="A253" t="s">
        <v>503</v>
      </c>
      <c r="B253" t="s">
        <v>504</v>
      </c>
      <c r="C253" s="5" t="str">
        <f>HYPERLINK("https://nusmods.com/modules/BMO6010A#timetable","Timetable")</f>
        <v>Timetable</v>
      </c>
      <c r="D253" s="5"/>
      <c r="E253" t="s">
        <v>27</v>
      </c>
      <c r="F253" t="s">
        <v>505</v>
      </c>
      <c r="G253" s="3">
        <v>0</v>
      </c>
    </row>
    <row r="254" spans="1:7">
      <c r="A254" t="s">
        <v>506</v>
      </c>
      <c r="B254" t="s">
        <v>507</v>
      </c>
      <c r="C254" s="5" t="str">
        <f>HYPERLINK("https://nusmods.com/modules/BMO6011A#timetable","Timetable")</f>
        <v>Timetable</v>
      </c>
      <c r="D254" s="5"/>
      <c r="E254" t="s">
        <v>27</v>
      </c>
      <c r="F254" t="s">
        <v>505</v>
      </c>
      <c r="G254" s="3">
        <v>0</v>
      </c>
    </row>
    <row r="255" spans="1:7">
      <c r="A255" t="s">
        <v>508</v>
      </c>
      <c r="B255" t="s">
        <v>509</v>
      </c>
      <c r="C255" s="5" t="str">
        <f>HYPERLINK("https://nusmods.com/modules/BMP5100#timetable","Timetable")</f>
        <v>Timetable</v>
      </c>
      <c r="D255" s="5"/>
      <c r="E255" t="s">
        <v>27</v>
      </c>
      <c r="F255" t="s">
        <v>233</v>
      </c>
      <c r="G255" s="3">
        <v>0</v>
      </c>
    </row>
    <row r="256" spans="1:7">
      <c r="A256" t="s">
        <v>510</v>
      </c>
      <c r="B256" t="s">
        <v>511</v>
      </c>
      <c r="C256" s="5" t="str">
        <f>HYPERLINK("https://nusmods.com/modules/BMP5101#timetable","Timetable")</f>
        <v>Timetable</v>
      </c>
      <c r="D256" s="5"/>
      <c r="E256" t="s">
        <v>27</v>
      </c>
      <c r="F256" t="s">
        <v>233</v>
      </c>
      <c r="G256" s="3">
        <v>0</v>
      </c>
    </row>
    <row r="257" spans="1:7">
      <c r="A257" t="s">
        <v>512</v>
      </c>
      <c r="B257" t="s">
        <v>513</v>
      </c>
      <c r="C257" s="5" t="str">
        <f>HYPERLINK("https://nusmods.com/modules/BMP5102#timetable","Timetable")</f>
        <v>Timetable</v>
      </c>
      <c r="D257" s="5"/>
      <c r="E257" t="s">
        <v>27</v>
      </c>
      <c r="F257" t="s">
        <v>233</v>
      </c>
      <c r="G257" s="3">
        <v>0</v>
      </c>
    </row>
    <row r="258" spans="1:7">
      <c r="A258" t="s">
        <v>514</v>
      </c>
      <c r="B258" t="s">
        <v>515</v>
      </c>
      <c r="C258" s="5" t="str">
        <f>HYPERLINK("https://nusmods.com/modules/BMP5103#timetable","Timetable")</f>
        <v>Timetable</v>
      </c>
      <c r="D258" s="5"/>
      <c r="E258" t="s">
        <v>27</v>
      </c>
      <c r="F258" t="s">
        <v>233</v>
      </c>
      <c r="G258" s="3">
        <v>0</v>
      </c>
    </row>
    <row r="259" spans="1:7">
      <c r="A259" t="s">
        <v>516</v>
      </c>
      <c r="B259" t="s">
        <v>517</v>
      </c>
      <c r="C259" s="5" t="str">
        <f>HYPERLINK("https://nusmods.com/modules/BMP5104#timetable","Timetable")</f>
        <v>Timetable</v>
      </c>
      <c r="D259" s="5"/>
      <c r="E259" t="s">
        <v>27</v>
      </c>
      <c r="F259" t="s">
        <v>233</v>
      </c>
      <c r="G259" s="3">
        <v>0</v>
      </c>
    </row>
    <row r="260" spans="1:7">
      <c r="A260" t="s">
        <v>518</v>
      </c>
      <c r="B260" t="s">
        <v>519</v>
      </c>
      <c r="C260" s="5" t="str">
        <f>HYPERLINK("https://nusmods.com/modules/BMS5107#timetable","Timetable")</f>
        <v>Timetable</v>
      </c>
      <c r="D260" s="5"/>
      <c r="E260" t="s">
        <v>27</v>
      </c>
      <c r="F260" t="s">
        <v>233</v>
      </c>
      <c r="G260" s="3">
        <v>0</v>
      </c>
    </row>
    <row r="261" spans="1:7">
      <c r="A261" t="s">
        <v>520</v>
      </c>
      <c r="B261" t="s">
        <v>521</v>
      </c>
      <c r="C261" s="5" t="str">
        <f>HYPERLINK("https://nusmods.com/modules/BMS5110#timetable","Timetable")</f>
        <v>Timetable</v>
      </c>
      <c r="D261" s="5"/>
      <c r="E261" t="s">
        <v>27</v>
      </c>
      <c r="F261" t="s">
        <v>233</v>
      </c>
      <c r="G261" s="3">
        <v>0</v>
      </c>
    </row>
    <row r="262" spans="1:7">
      <c r="A262" t="s">
        <v>522</v>
      </c>
      <c r="B262" t="s">
        <v>523</v>
      </c>
      <c r="C262" s="5" t="str">
        <f>HYPERLINK("https://nusmods.com/modules/BMS5112#timetable","Timetable")</f>
        <v>Timetable</v>
      </c>
      <c r="D262" s="5"/>
      <c r="E262" t="s">
        <v>27</v>
      </c>
      <c r="F262" t="s">
        <v>233</v>
      </c>
      <c r="G262" s="3">
        <v>0</v>
      </c>
    </row>
    <row r="263" spans="1:7">
      <c r="A263" t="s">
        <v>524</v>
      </c>
      <c r="B263" t="s">
        <v>525</v>
      </c>
      <c r="C263" s="5" t="str">
        <f>HYPERLINK("https://nusmods.com/modules/BMS5117#timetable","Timetable")</f>
        <v>Timetable</v>
      </c>
      <c r="D263" s="5"/>
      <c r="E263" t="s">
        <v>27</v>
      </c>
      <c r="F263" t="s">
        <v>233</v>
      </c>
      <c r="G263" s="3">
        <v>0</v>
      </c>
    </row>
    <row r="264" spans="1:7">
      <c r="A264" t="s">
        <v>526</v>
      </c>
      <c r="B264" t="s">
        <v>527</v>
      </c>
      <c r="C264" s="5" t="str">
        <f>HYPERLINK("https://nusmods.com/modules/BMS5118#timetable","Timetable")</f>
        <v>Timetable</v>
      </c>
      <c r="D264" s="5"/>
      <c r="E264" t="s">
        <v>27</v>
      </c>
      <c r="F264" t="s">
        <v>233</v>
      </c>
      <c r="G264" s="3">
        <v>0</v>
      </c>
    </row>
    <row r="265" spans="1:7">
      <c r="A265" t="s">
        <v>528</v>
      </c>
      <c r="B265" t="s">
        <v>529</v>
      </c>
      <c r="C265" s="5" t="str">
        <f>HYPERLINK("https://nusmods.com/modules/BMS5123S#timetable","Timetable")</f>
        <v>Timetable</v>
      </c>
      <c r="D265" s="5" t="str">
        <f>HYPERLINK("https://canvas.nus.edu.sg/courses/47308","Canvas course site")</f>
        <v>Canvas course site</v>
      </c>
      <c r="E265" t="s">
        <v>27</v>
      </c>
      <c r="F265" t="s">
        <v>233</v>
      </c>
      <c r="G265" s="3">
        <v>0</v>
      </c>
    </row>
    <row r="266" spans="1:7">
      <c r="A266" t="s">
        <v>530</v>
      </c>
      <c r="B266" t="s">
        <v>531</v>
      </c>
      <c r="C266" s="5" t="str">
        <f>HYPERLINK("https://nusmods.com/modules/BMS5129#timetable","Timetable")</f>
        <v>Timetable</v>
      </c>
      <c r="D266" s="5"/>
      <c r="E266" t="s">
        <v>27</v>
      </c>
      <c r="F266" t="s">
        <v>233</v>
      </c>
      <c r="G266" s="3">
        <v>0</v>
      </c>
    </row>
    <row r="267" spans="1:7">
      <c r="A267" t="s">
        <v>532</v>
      </c>
      <c r="B267" t="s">
        <v>533</v>
      </c>
      <c r="C267" s="5" t="str">
        <f>HYPERLINK("https://nusmods.com/modules/BMS5209#timetable","Timetable")</f>
        <v>Timetable</v>
      </c>
      <c r="D267" s="5"/>
      <c r="E267" t="s">
        <v>27</v>
      </c>
      <c r="F267" t="s">
        <v>233</v>
      </c>
      <c r="G267" s="3">
        <v>0</v>
      </c>
    </row>
    <row r="268" spans="1:7">
      <c r="A268" t="s">
        <v>534</v>
      </c>
      <c r="B268" t="s">
        <v>535</v>
      </c>
      <c r="C268" s="5" t="str">
        <f>HYPERLINK("https://nusmods.com/modules/BMS5307#timetable","Timetable")</f>
        <v>Timetable</v>
      </c>
      <c r="D268" s="5"/>
      <c r="E268" t="s">
        <v>27</v>
      </c>
      <c r="F268" t="s">
        <v>233</v>
      </c>
      <c r="G268" s="3">
        <v>0</v>
      </c>
    </row>
    <row r="269" spans="1:7">
      <c r="A269" t="s">
        <v>536</v>
      </c>
      <c r="B269" t="s">
        <v>537</v>
      </c>
      <c r="C269" s="5" t="str">
        <f>HYPERLINK("https://nusmods.com/modules/BMS5313#timetable","Timetable")</f>
        <v>Timetable</v>
      </c>
      <c r="D269" s="5"/>
      <c r="E269" t="s">
        <v>27</v>
      </c>
      <c r="F269" t="s">
        <v>233</v>
      </c>
      <c r="G269" s="3">
        <v>0</v>
      </c>
    </row>
    <row r="270" spans="1:7">
      <c r="A270" t="s">
        <v>538</v>
      </c>
      <c r="B270" t="s">
        <v>539</v>
      </c>
      <c r="C270" s="5" t="str">
        <f>HYPERLINK("https://nusmods.com/modules/BMS5405S#timetable","Timetable")</f>
        <v>Timetable</v>
      </c>
      <c r="D270" s="5"/>
      <c r="E270" t="s">
        <v>27</v>
      </c>
      <c r="F270" t="s">
        <v>233</v>
      </c>
      <c r="G270" s="3">
        <v>0</v>
      </c>
    </row>
    <row r="271" spans="1:7">
      <c r="A271" t="s">
        <v>540</v>
      </c>
      <c r="B271" t="s">
        <v>541</v>
      </c>
      <c r="C271" s="5" t="str">
        <f>HYPERLINK("https://nusmods.com/modules/BMS5410#timetable","Timetable")</f>
        <v>Timetable</v>
      </c>
      <c r="D271" s="5"/>
      <c r="E271" t="s">
        <v>27</v>
      </c>
      <c r="F271" t="s">
        <v>233</v>
      </c>
      <c r="G271" s="3">
        <v>0</v>
      </c>
    </row>
    <row r="272" spans="1:7">
      <c r="A272" t="s">
        <v>542</v>
      </c>
      <c r="B272" t="s">
        <v>543</v>
      </c>
      <c r="C272" s="5" t="str">
        <f>HYPERLINK("https://nusmods.com/modules/BMS5414#timetable","Timetable")</f>
        <v>Timetable</v>
      </c>
      <c r="D272" s="5"/>
      <c r="E272" t="s">
        <v>27</v>
      </c>
      <c r="F272" t="s">
        <v>233</v>
      </c>
      <c r="G272" s="3">
        <v>0</v>
      </c>
    </row>
    <row r="273" spans="1:7">
      <c r="A273" t="s">
        <v>544</v>
      </c>
      <c r="B273" t="s">
        <v>545</v>
      </c>
      <c r="C273" s="5" t="str">
        <f>HYPERLINK("https://nusmods.com/modules/BMS5418#timetable","Timetable")</f>
        <v>Timetable</v>
      </c>
      <c r="D273" s="5"/>
      <c r="E273" t="s">
        <v>27</v>
      </c>
      <c r="F273" t="s">
        <v>233</v>
      </c>
      <c r="G273" s="3">
        <v>0</v>
      </c>
    </row>
    <row r="274" spans="1:7">
      <c r="A274" t="s">
        <v>546</v>
      </c>
      <c r="B274" t="s">
        <v>547</v>
      </c>
      <c r="C274" s="5" t="str">
        <f>HYPERLINK("https://nusmods.com/modules/BMS5504#timetable","Timetable")</f>
        <v>Timetable</v>
      </c>
      <c r="D274" s="5"/>
      <c r="E274" t="s">
        <v>27</v>
      </c>
      <c r="F274" t="s">
        <v>233</v>
      </c>
      <c r="G274" s="3">
        <v>0</v>
      </c>
    </row>
    <row r="275" spans="1:7">
      <c r="A275" t="s">
        <v>548</v>
      </c>
      <c r="B275" t="s">
        <v>488</v>
      </c>
      <c r="C275" s="5" t="str">
        <f>HYPERLINK("https://nusmods.com/modules/BMS5505#timetable","Timetable")</f>
        <v>Timetable</v>
      </c>
      <c r="D275" s="5"/>
      <c r="E275" t="s">
        <v>27</v>
      </c>
      <c r="F275" t="s">
        <v>233</v>
      </c>
      <c r="G275" s="3">
        <v>0</v>
      </c>
    </row>
    <row r="276" spans="1:7">
      <c r="A276" t="s">
        <v>549</v>
      </c>
      <c r="B276" t="s">
        <v>550</v>
      </c>
      <c r="C276" s="5" t="str">
        <f>HYPERLINK("https://nusmods.com/modules/BMS5508#timetable","Timetable")</f>
        <v>Timetable</v>
      </c>
      <c r="D276" s="5"/>
      <c r="E276" t="s">
        <v>27</v>
      </c>
      <c r="F276" t="s">
        <v>233</v>
      </c>
      <c r="G276" s="3">
        <v>0</v>
      </c>
    </row>
    <row r="277" spans="1:7">
      <c r="A277" t="s">
        <v>551</v>
      </c>
      <c r="B277" t="s">
        <v>552</v>
      </c>
      <c r="C277" s="5" t="str">
        <f>HYPERLINK("https://nusmods.com/modules/BMS5515#timetable","Timetable")</f>
        <v>Timetable</v>
      </c>
      <c r="D277" s="5"/>
      <c r="E277" t="s">
        <v>27</v>
      </c>
      <c r="F277" t="s">
        <v>233</v>
      </c>
      <c r="G277" s="3">
        <v>0</v>
      </c>
    </row>
    <row r="278" spans="1:7">
      <c r="A278" t="s">
        <v>553</v>
      </c>
      <c r="B278" t="s">
        <v>494</v>
      </c>
      <c r="C278" s="5" t="str">
        <f>HYPERLINK("https://nusmods.com/modules/BMS5520#timetable","Timetable")</f>
        <v>Timetable</v>
      </c>
      <c r="D278" s="5"/>
      <c r="E278" t="s">
        <v>27</v>
      </c>
      <c r="F278" t="s">
        <v>233</v>
      </c>
      <c r="G278" s="3">
        <v>0</v>
      </c>
    </row>
    <row r="279" spans="1:7">
      <c r="A279" t="s">
        <v>554</v>
      </c>
      <c r="B279" t="s">
        <v>555</v>
      </c>
      <c r="C279" s="5" t="str">
        <f>HYPERLINK("https://nusmods.com/modules/BMS5900A#timetable","Timetable")</f>
        <v>Timetable</v>
      </c>
      <c r="D279" s="5"/>
      <c r="E279" t="s">
        <v>27</v>
      </c>
      <c r="F279" t="s">
        <v>233</v>
      </c>
      <c r="G279" s="3">
        <v>0</v>
      </c>
    </row>
    <row r="280" spans="1:7">
      <c r="A280" t="s">
        <v>556</v>
      </c>
      <c r="B280" t="s">
        <v>557</v>
      </c>
      <c r="C280" s="5" t="str">
        <f>HYPERLINK("https://nusmods.com/modules/BMT5100#timetable","Timetable")</f>
        <v>Timetable</v>
      </c>
      <c r="D280" s="5"/>
      <c r="E280" t="s">
        <v>27</v>
      </c>
      <c r="F280" t="s">
        <v>233</v>
      </c>
      <c r="G280" s="3">
        <v>0</v>
      </c>
    </row>
    <row r="281" spans="1:7">
      <c r="A281" t="s">
        <v>558</v>
      </c>
      <c r="B281" t="s">
        <v>559</v>
      </c>
      <c r="C281" s="5" t="str">
        <f>HYPERLINK("https://nusmods.com/modules/BMT5101#timetable","Timetable")</f>
        <v>Timetable</v>
      </c>
      <c r="D281" s="5"/>
      <c r="E281" t="s">
        <v>27</v>
      </c>
      <c r="F281" t="s">
        <v>233</v>
      </c>
      <c r="G281" s="3">
        <v>0</v>
      </c>
    </row>
    <row r="282" spans="1:7">
      <c r="A282" t="s">
        <v>560</v>
      </c>
      <c r="B282" t="s">
        <v>561</v>
      </c>
      <c r="C282" s="5" t="str">
        <f>HYPERLINK("https://nusmods.com/modules/BMT5102#timetable","Timetable")</f>
        <v>Timetable</v>
      </c>
      <c r="D282" s="5"/>
      <c r="E282" t="s">
        <v>27</v>
      </c>
      <c r="F282" t="s">
        <v>233</v>
      </c>
      <c r="G282" s="3">
        <v>0</v>
      </c>
    </row>
    <row r="283" spans="1:7">
      <c r="A283" t="s">
        <v>562</v>
      </c>
      <c r="B283" t="s">
        <v>563</v>
      </c>
      <c r="C283" s="5" t="str">
        <f>HYPERLINK("https://nusmods.com/modules/BMT5103#timetable","Timetable")</f>
        <v>Timetable</v>
      </c>
      <c r="D283" s="5"/>
      <c r="E283" t="s">
        <v>27</v>
      </c>
      <c r="F283" t="s">
        <v>233</v>
      </c>
      <c r="G283" s="3">
        <v>0</v>
      </c>
    </row>
    <row r="284" spans="1:7">
      <c r="A284" t="s">
        <v>564</v>
      </c>
      <c r="B284" t="s">
        <v>443</v>
      </c>
      <c r="C284" s="5" t="str">
        <f>HYPERLINK("https://nusmods.com/modules/BMT5301A#timetable","Timetable")</f>
        <v>Timetable</v>
      </c>
      <c r="D284" s="5"/>
      <c r="E284" t="s">
        <v>27</v>
      </c>
      <c r="F284" t="s">
        <v>233</v>
      </c>
      <c r="G284" s="3">
        <v>0</v>
      </c>
    </row>
    <row r="285" spans="1:7">
      <c r="A285" t="s">
        <v>565</v>
      </c>
      <c r="B285" t="s">
        <v>566</v>
      </c>
      <c r="C285" s="5" t="str">
        <f>HYPERLINK("https://nusmods.com/modules/BMU5003#timetable","Timetable")</f>
        <v>Timetable</v>
      </c>
      <c r="D285" s="5"/>
      <c r="E285" t="s">
        <v>27</v>
      </c>
      <c r="F285" t="s">
        <v>233</v>
      </c>
      <c r="G285" s="3">
        <v>0</v>
      </c>
    </row>
    <row r="286" spans="1:7">
      <c r="A286" t="s">
        <v>567</v>
      </c>
      <c r="B286" t="s">
        <v>496</v>
      </c>
      <c r="C286" s="5" t="str">
        <f>HYPERLINK("https://nusmods.com/modules/BMU5006#timetable","Timetable")</f>
        <v>Timetable</v>
      </c>
      <c r="D286" s="5"/>
      <c r="E286" t="s">
        <v>27</v>
      </c>
      <c r="F286" t="s">
        <v>233</v>
      </c>
      <c r="G286" s="3">
        <v>0</v>
      </c>
    </row>
    <row r="287" spans="1:7">
      <c r="A287" t="s">
        <v>568</v>
      </c>
      <c r="B287" t="s">
        <v>569</v>
      </c>
      <c r="C287" s="5" t="str">
        <f>HYPERLINK("https://nusmods.com/modules/BN1111#timetable","Timetable")</f>
        <v>Timetable</v>
      </c>
      <c r="D287" s="5"/>
      <c r="E287" t="s">
        <v>9</v>
      </c>
      <c r="F287" t="s">
        <v>570</v>
      </c>
      <c r="G287" s="3">
        <v>0</v>
      </c>
    </row>
    <row r="288" spans="1:7">
      <c r="A288" t="s">
        <v>571</v>
      </c>
      <c r="B288" t="s">
        <v>572</v>
      </c>
      <c r="C288" s="5" t="str">
        <f>HYPERLINK("https://nusmods.com/modules/BN2001#timetable","Timetable")</f>
        <v>Timetable</v>
      </c>
      <c r="D288" s="5"/>
      <c r="E288" t="s">
        <v>9</v>
      </c>
      <c r="F288" t="s">
        <v>570</v>
      </c>
      <c r="G288" s="3">
        <v>0</v>
      </c>
    </row>
    <row r="289" spans="1:7">
      <c r="A289" t="s">
        <v>573</v>
      </c>
      <c r="B289" t="s">
        <v>574</v>
      </c>
      <c r="C289" s="5" t="str">
        <f>HYPERLINK("https://nusmods.com/modules/BN2201#timetable","Timetable")</f>
        <v>Timetable</v>
      </c>
      <c r="D289" s="5"/>
      <c r="E289" t="s">
        <v>9</v>
      </c>
      <c r="F289" t="s">
        <v>570</v>
      </c>
      <c r="G289" s="3">
        <v>0</v>
      </c>
    </row>
    <row r="290" spans="1:7">
      <c r="A290" t="s">
        <v>575</v>
      </c>
      <c r="B290" t="s">
        <v>576</v>
      </c>
      <c r="C290" s="5" t="str">
        <f>HYPERLINK("https://nusmods.com/modules/BN2301#timetable","Timetable")</f>
        <v>Timetable</v>
      </c>
      <c r="D290" s="5"/>
      <c r="E290" t="s">
        <v>9</v>
      </c>
      <c r="F290" t="s">
        <v>570</v>
      </c>
      <c r="G290" s="3">
        <v>0</v>
      </c>
    </row>
    <row r="291" spans="1:7">
      <c r="A291" t="s">
        <v>577</v>
      </c>
      <c r="B291" t="s">
        <v>578</v>
      </c>
      <c r="C291" s="5" t="str">
        <f>HYPERLINK("https://nusmods.com/modules/BN2403#timetable","Timetable")</f>
        <v>Timetable</v>
      </c>
      <c r="D291" s="5"/>
      <c r="E291" t="s">
        <v>9</v>
      </c>
      <c r="F291" t="s">
        <v>570</v>
      </c>
      <c r="G291" s="3">
        <v>0</v>
      </c>
    </row>
    <row r="292" spans="1:7">
      <c r="A292" t="s">
        <v>579</v>
      </c>
      <c r="B292" t="s">
        <v>580</v>
      </c>
      <c r="C292" s="5" t="str">
        <f>HYPERLINK("https://nusmods.com/modules/BN3101A#timetable","Timetable")</f>
        <v>Timetable</v>
      </c>
      <c r="D292" s="5"/>
      <c r="E292" t="s">
        <v>9</v>
      </c>
      <c r="F292" t="s">
        <v>570</v>
      </c>
      <c r="G292" s="3">
        <v>0</v>
      </c>
    </row>
    <row r="293" spans="1:7">
      <c r="A293" t="s">
        <v>581</v>
      </c>
      <c r="B293" t="s">
        <v>582</v>
      </c>
      <c r="C293" s="5" t="str">
        <f>HYPERLINK("https://nusmods.com/modules/BN4101#timetable","Timetable")</f>
        <v>Timetable</v>
      </c>
      <c r="D293" s="5"/>
      <c r="E293" t="s">
        <v>9</v>
      </c>
      <c r="F293" t="s">
        <v>570</v>
      </c>
      <c r="G293" s="3">
        <v>0</v>
      </c>
    </row>
    <row r="294" spans="1:7">
      <c r="A294" t="s">
        <v>583</v>
      </c>
      <c r="B294" t="s">
        <v>584</v>
      </c>
      <c r="C294" s="5" t="str">
        <f>HYPERLINK("https://nusmods.com/modules/BN4103#timetable","Timetable")</f>
        <v>Timetable</v>
      </c>
      <c r="D294" s="5"/>
      <c r="E294" t="s">
        <v>9</v>
      </c>
      <c r="F294" t="s">
        <v>570</v>
      </c>
      <c r="G294" s="3">
        <v>0</v>
      </c>
    </row>
    <row r="295" spans="1:7">
      <c r="A295" t="s">
        <v>585</v>
      </c>
      <c r="B295" t="s">
        <v>586</v>
      </c>
      <c r="C295" s="5" t="str">
        <f>HYPERLINK("https://nusmods.com/modules/BN4301#timetable","Timetable")</f>
        <v>Timetable</v>
      </c>
      <c r="D295" s="5"/>
      <c r="E295" t="s">
        <v>9</v>
      </c>
      <c r="F295" t="s">
        <v>570</v>
      </c>
      <c r="G295" s="3">
        <v>0</v>
      </c>
    </row>
    <row r="296" spans="1:7">
      <c r="A296" t="s">
        <v>587</v>
      </c>
      <c r="B296" t="s">
        <v>588</v>
      </c>
      <c r="C296" s="5" t="str">
        <f>HYPERLINK("https://nusmods.com/modules/BN4304#timetable","Timetable")</f>
        <v>Timetable</v>
      </c>
      <c r="D296" s="5"/>
      <c r="E296" t="s">
        <v>9</v>
      </c>
      <c r="F296" t="s">
        <v>570</v>
      </c>
      <c r="G296" s="3">
        <v>0</v>
      </c>
    </row>
    <row r="297" spans="1:7">
      <c r="A297" t="s">
        <v>589</v>
      </c>
      <c r="B297" t="s">
        <v>590</v>
      </c>
      <c r="C297" s="5" t="str">
        <f>HYPERLINK("https://nusmods.com/modules/BN4403#timetable","Timetable")</f>
        <v>Timetable</v>
      </c>
      <c r="D297" s="5"/>
      <c r="E297" t="s">
        <v>9</v>
      </c>
      <c r="F297" t="s">
        <v>570</v>
      </c>
      <c r="G297" s="3">
        <v>0</v>
      </c>
    </row>
    <row r="298" spans="1:7">
      <c r="A298" t="s">
        <v>591</v>
      </c>
      <c r="B298" t="s">
        <v>592</v>
      </c>
      <c r="C298" s="5" t="str">
        <f>HYPERLINK("https://nusmods.com/modules/BN4501#timetable","Timetable")</f>
        <v>Timetable</v>
      </c>
      <c r="D298" s="5"/>
      <c r="E298" t="s">
        <v>9</v>
      </c>
      <c r="F298" t="s">
        <v>570</v>
      </c>
      <c r="G298" s="3">
        <v>0</v>
      </c>
    </row>
    <row r="299" spans="1:7">
      <c r="A299" t="s">
        <v>593</v>
      </c>
      <c r="B299" t="s">
        <v>594</v>
      </c>
      <c r="C299" s="5" t="str">
        <f>HYPERLINK("https://nusmods.com/modules/BN4701#timetable","Timetable")</f>
        <v>Timetable</v>
      </c>
      <c r="D299" s="5"/>
      <c r="E299" t="s">
        <v>9</v>
      </c>
      <c r="F299" t="s">
        <v>570</v>
      </c>
      <c r="G299" s="3">
        <v>0</v>
      </c>
    </row>
    <row r="300" spans="1:7">
      <c r="A300" t="s">
        <v>595</v>
      </c>
      <c r="B300" t="s">
        <v>596</v>
      </c>
      <c r="C300" s="5" t="str">
        <f>HYPERLINK("https://nusmods.com/modules/BN5001#timetable","Timetable")</f>
        <v>Timetable</v>
      </c>
      <c r="D300" s="5"/>
      <c r="E300" t="s">
        <v>9</v>
      </c>
      <c r="F300" t="s">
        <v>570</v>
      </c>
      <c r="G300" s="3">
        <v>0</v>
      </c>
    </row>
    <row r="301" spans="1:7">
      <c r="A301" t="s">
        <v>597</v>
      </c>
      <c r="B301" t="s">
        <v>598</v>
      </c>
      <c r="C301" s="5" t="str">
        <f>HYPERLINK("https://nusmods.com/modules/BN5101#timetable","Timetable")</f>
        <v>Timetable</v>
      </c>
      <c r="D301" s="5"/>
      <c r="E301" t="s">
        <v>9</v>
      </c>
      <c r="F301" t="s">
        <v>570</v>
      </c>
      <c r="G301" s="3">
        <v>0</v>
      </c>
    </row>
    <row r="302" spans="1:7">
      <c r="A302" t="s">
        <v>599</v>
      </c>
      <c r="B302" t="s">
        <v>600</v>
      </c>
      <c r="C302" s="5" t="str">
        <f>HYPERLINK("https://nusmods.com/modules/BN5104#timetable","Timetable")</f>
        <v>Timetable</v>
      </c>
      <c r="D302" s="5"/>
      <c r="E302" t="s">
        <v>9</v>
      </c>
      <c r="F302" t="s">
        <v>570</v>
      </c>
      <c r="G302" s="3">
        <v>0</v>
      </c>
    </row>
    <row r="303" spans="1:7">
      <c r="A303" t="s">
        <v>601</v>
      </c>
      <c r="B303" t="s">
        <v>602</v>
      </c>
      <c r="C303" s="5" t="str">
        <f>HYPERLINK("https://nusmods.com/modules/BN5208#timetable","Timetable")</f>
        <v>Timetable</v>
      </c>
      <c r="D303" s="5"/>
      <c r="E303" t="s">
        <v>9</v>
      </c>
      <c r="F303" t="s">
        <v>570</v>
      </c>
      <c r="G303" s="3">
        <v>0</v>
      </c>
    </row>
    <row r="304" spans="1:7">
      <c r="A304" t="s">
        <v>603</v>
      </c>
      <c r="B304" t="s">
        <v>604</v>
      </c>
      <c r="C304" s="5" t="str">
        <f>HYPERLINK("https://nusmods.com/modules/BN5211#timetable","Timetable")</f>
        <v>Timetable</v>
      </c>
      <c r="D304" s="5"/>
      <c r="E304" t="s">
        <v>9</v>
      </c>
      <c r="F304" t="s">
        <v>570</v>
      </c>
      <c r="G304" s="3">
        <v>0</v>
      </c>
    </row>
    <row r="305" spans="1:7">
      <c r="A305" t="s">
        <v>605</v>
      </c>
      <c r="B305" t="s">
        <v>606</v>
      </c>
      <c r="C305" s="5" t="str">
        <f>HYPERLINK("https://nusmods.com/modules/BN5501#timetable","Timetable")</f>
        <v>Timetable</v>
      </c>
      <c r="D305" s="5"/>
      <c r="E305" t="s">
        <v>9</v>
      </c>
      <c r="F305" t="s">
        <v>570</v>
      </c>
      <c r="G305" s="3">
        <v>0</v>
      </c>
    </row>
    <row r="306" spans="1:7">
      <c r="A306" t="s">
        <v>607</v>
      </c>
      <c r="B306" t="s">
        <v>608</v>
      </c>
      <c r="C306" s="5" t="str">
        <f>HYPERLINK("https://nusmods.com/modules/BN5511#timetable","Timetable")</f>
        <v>Timetable</v>
      </c>
      <c r="D306" s="5"/>
      <c r="E306" t="s">
        <v>9</v>
      </c>
      <c r="F306" t="s">
        <v>570</v>
      </c>
      <c r="G306" s="3">
        <v>0</v>
      </c>
    </row>
    <row r="307" spans="1:7">
      <c r="A307" t="s">
        <v>609</v>
      </c>
      <c r="B307" t="s">
        <v>610</v>
      </c>
      <c r="C307" s="5" t="str">
        <f>HYPERLINK("https://nusmods.com/modules/BN5512#timetable","Timetable")</f>
        <v>Timetable</v>
      </c>
      <c r="D307" s="5"/>
      <c r="E307" t="s">
        <v>9</v>
      </c>
      <c r="F307" t="s">
        <v>570</v>
      </c>
      <c r="G307" s="3">
        <v>0</v>
      </c>
    </row>
    <row r="308" spans="1:7">
      <c r="A308" t="s">
        <v>611</v>
      </c>
      <c r="B308" t="s">
        <v>612</v>
      </c>
      <c r="C308" s="5" t="str">
        <f>HYPERLINK("https://nusmods.com/modules/BN5515#timetable","Timetable")</f>
        <v>Timetable</v>
      </c>
      <c r="D308" s="5"/>
      <c r="E308" t="s">
        <v>9</v>
      </c>
      <c r="F308" t="s">
        <v>570</v>
      </c>
      <c r="G308" s="3">
        <v>0</v>
      </c>
    </row>
    <row r="309" spans="1:7">
      <c r="A309" t="s">
        <v>613</v>
      </c>
      <c r="B309" t="s">
        <v>614</v>
      </c>
      <c r="C309" s="5" t="str">
        <f>HYPERLINK("https://nusmods.com/modules/BN5516#timetable","Timetable")</f>
        <v>Timetable</v>
      </c>
      <c r="D309" s="5"/>
      <c r="E309" t="s">
        <v>9</v>
      </c>
      <c r="F309" t="s">
        <v>570</v>
      </c>
      <c r="G309" s="3">
        <v>0</v>
      </c>
    </row>
    <row r="310" spans="1:7">
      <c r="A310" t="s">
        <v>615</v>
      </c>
      <c r="B310" t="s">
        <v>616</v>
      </c>
      <c r="C310" s="5" t="str">
        <f>HYPERLINK("https://nusmods.com/modules/BN5666#timetable","Timetable")</f>
        <v>Timetable</v>
      </c>
      <c r="D310" s="5"/>
      <c r="E310" t="s">
        <v>9</v>
      </c>
      <c r="F310" t="s">
        <v>570</v>
      </c>
      <c r="G310" s="3">
        <v>0</v>
      </c>
    </row>
    <row r="311" spans="1:7">
      <c r="A311" t="s">
        <v>617</v>
      </c>
      <c r="B311" t="s">
        <v>618</v>
      </c>
      <c r="C311" s="5" t="str">
        <f>HYPERLINK("https://nusmods.com/modules/BN5999#timetable","Timetable")</f>
        <v>Timetable</v>
      </c>
      <c r="D311" s="5"/>
      <c r="E311" t="s">
        <v>9</v>
      </c>
      <c r="F311" t="s">
        <v>570</v>
      </c>
      <c r="G311" s="3">
        <v>0</v>
      </c>
    </row>
    <row r="312" spans="1:7">
      <c r="A312" t="s">
        <v>619</v>
      </c>
      <c r="B312" t="s">
        <v>620</v>
      </c>
      <c r="C312" s="5" t="str">
        <f>HYPERLINK("https://nusmods.com/modules/BN6999#timetable","Timetable")</f>
        <v>Timetable</v>
      </c>
      <c r="D312" s="5"/>
      <c r="E312" t="s">
        <v>9</v>
      </c>
      <c r="F312" t="s">
        <v>570</v>
      </c>
      <c r="G312" s="3">
        <v>0</v>
      </c>
    </row>
    <row r="313" spans="1:7">
      <c r="A313" t="s">
        <v>621</v>
      </c>
      <c r="B313" t="s">
        <v>622</v>
      </c>
      <c r="C313" s="5" t="str">
        <f>HYPERLINK("https://nusmods.com/modules/BPM1701#timetable","Timetable")</f>
        <v>Timetable</v>
      </c>
      <c r="D313" s="5"/>
      <c r="E313" t="s">
        <v>27</v>
      </c>
      <c r="F313" t="s">
        <v>623</v>
      </c>
      <c r="G313" s="3">
        <v>0</v>
      </c>
    </row>
    <row r="314" spans="1:7">
      <c r="A314" t="s">
        <v>624</v>
      </c>
      <c r="B314" t="s">
        <v>625</v>
      </c>
      <c r="C314" s="5" t="str">
        <f>HYPERLINK("https://nusmods.com/modules/BPM1702#timetable","Timetable")</f>
        <v>Timetable</v>
      </c>
      <c r="D314" s="5"/>
      <c r="E314" t="s">
        <v>27</v>
      </c>
      <c r="F314" t="s">
        <v>230</v>
      </c>
      <c r="G314" s="3">
        <v>0</v>
      </c>
    </row>
    <row r="315" spans="1:7">
      <c r="A315" t="s">
        <v>626</v>
      </c>
      <c r="B315" t="s">
        <v>627</v>
      </c>
      <c r="C315" s="5" t="str">
        <f>HYPERLINK("https://nusmods.com/modules/BPM1705#timetable","Timetable")</f>
        <v>Timetable</v>
      </c>
      <c r="D315" s="5"/>
      <c r="E315" t="s">
        <v>27</v>
      </c>
      <c r="F315" t="s">
        <v>628</v>
      </c>
      <c r="G315" s="3">
        <v>0</v>
      </c>
    </row>
    <row r="316" spans="1:7">
      <c r="A316" t="s">
        <v>629</v>
      </c>
      <c r="B316" t="s">
        <v>16</v>
      </c>
      <c r="C316" s="5" t="str">
        <f>HYPERLINK("https://nusmods.com/modules/BPS5000#timetable","Timetable")</f>
        <v>Timetable</v>
      </c>
      <c r="D316" s="5"/>
      <c r="E316" t="s">
        <v>9</v>
      </c>
      <c r="F316" t="s">
        <v>630</v>
      </c>
      <c r="G316" s="3">
        <v>0</v>
      </c>
    </row>
    <row r="317" spans="1:7">
      <c r="A317" t="s">
        <v>631</v>
      </c>
      <c r="B317" t="s">
        <v>632</v>
      </c>
      <c r="C317" s="5" t="str">
        <f>HYPERLINK("https://nusmods.com/modules/BPS5111#timetable","Timetable")</f>
        <v>Timetable</v>
      </c>
      <c r="D317" s="5"/>
      <c r="E317" t="s">
        <v>9</v>
      </c>
      <c r="F317" t="s">
        <v>630</v>
      </c>
      <c r="G317" s="3">
        <v>0</v>
      </c>
    </row>
    <row r="318" spans="1:7">
      <c r="A318" t="s">
        <v>633</v>
      </c>
      <c r="B318" t="s">
        <v>634</v>
      </c>
      <c r="C318" s="5" t="str">
        <f>HYPERLINK("https://nusmods.com/modules/BPS5112#timetable","Timetable")</f>
        <v>Timetable</v>
      </c>
      <c r="D318" s="5"/>
      <c r="E318" t="s">
        <v>9</v>
      </c>
      <c r="F318" t="s">
        <v>630</v>
      </c>
      <c r="G318" s="3">
        <v>0</v>
      </c>
    </row>
    <row r="319" spans="1:7">
      <c r="A319" t="s">
        <v>635</v>
      </c>
      <c r="B319" t="s">
        <v>636</v>
      </c>
      <c r="C319" s="5" t="str">
        <f>HYPERLINK("https://nusmods.com/modules/BPS5221#timetable","Timetable")</f>
        <v>Timetable</v>
      </c>
      <c r="D319" s="5" t="str">
        <f>HYPERLINK("https://canvas.nus.edu.sg/courses/47580","Canvas course site")</f>
        <v>Canvas course site</v>
      </c>
      <c r="E319" t="s">
        <v>9</v>
      </c>
      <c r="F319" t="s">
        <v>630</v>
      </c>
      <c r="G319" s="3">
        <v>0</v>
      </c>
    </row>
    <row r="320" spans="1:7">
      <c r="A320" t="s">
        <v>637</v>
      </c>
      <c r="B320" t="s">
        <v>638</v>
      </c>
      <c r="C320" s="5" t="str">
        <f>HYPERLINK("https://nusmods.com/modules/BPS5223#timetable","Timetable")</f>
        <v>Timetable</v>
      </c>
      <c r="D320" s="5"/>
      <c r="E320" t="s">
        <v>9</v>
      </c>
      <c r="F320" t="s">
        <v>630</v>
      </c>
      <c r="G320" s="3">
        <v>0</v>
      </c>
    </row>
    <row r="321" spans="1:7">
      <c r="A321" t="s">
        <v>639</v>
      </c>
      <c r="B321" t="s">
        <v>640</v>
      </c>
      <c r="C321" s="5" t="str">
        <f>HYPERLINK("https://nusmods.com/modules/BPS5224#timetable","Timetable")</f>
        <v>Timetable</v>
      </c>
      <c r="D321" s="5"/>
      <c r="E321" t="s">
        <v>9</v>
      </c>
      <c r="F321" t="s">
        <v>630</v>
      </c>
      <c r="G321" s="3">
        <v>0</v>
      </c>
    </row>
    <row r="322" spans="1:7">
      <c r="A322" t="s">
        <v>641</v>
      </c>
      <c r="B322" t="s">
        <v>642</v>
      </c>
      <c r="C322" s="5" t="str">
        <f>HYPERLINK("https://nusmods.com/modules/BPS5300#timetable","Timetable")</f>
        <v>Timetable</v>
      </c>
      <c r="D322" s="5"/>
      <c r="E322" t="s">
        <v>9</v>
      </c>
      <c r="F322" t="s">
        <v>630</v>
      </c>
      <c r="G322" s="3">
        <v>0</v>
      </c>
    </row>
    <row r="323" spans="1:7">
      <c r="A323" t="s">
        <v>643</v>
      </c>
      <c r="B323" t="s">
        <v>644</v>
      </c>
      <c r="C323" s="5" t="str">
        <f>HYPERLINK("https://nusmods.com/modules/BRP6551#timetable","Timetable")</f>
        <v>Timetable</v>
      </c>
      <c r="D323" s="5"/>
      <c r="E323" t="s">
        <v>27</v>
      </c>
      <c r="F323" t="s">
        <v>233</v>
      </c>
      <c r="G323" s="3">
        <v>0</v>
      </c>
    </row>
    <row r="324" spans="1:7">
      <c r="A324" t="s">
        <v>645</v>
      </c>
      <c r="B324" t="s">
        <v>141</v>
      </c>
      <c r="C324" s="5" t="str">
        <f>HYPERLINK("https://nusmods.com/modules/BS5770#timetable","Timetable")</f>
        <v>Timetable</v>
      </c>
      <c r="D324" s="5"/>
      <c r="E324" t="s">
        <v>9</v>
      </c>
      <c r="F324" t="s">
        <v>630</v>
      </c>
      <c r="G324" s="3">
        <v>0</v>
      </c>
    </row>
    <row r="325" spans="1:7">
      <c r="A325" t="s">
        <v>646</v>
      </c>
      <c r="B325" t="s">
        <v>209</v>
      </c>
      <c r="C325" s="5" t="str">
        <f>HYPERLINK("https://nusmods.com/modules/BS6770#timetable","Timetable")</f>
        <v>Timetable</v>
      </c>
      <c r="D325" s="5"/>
      <c r="E325" t="s">
        <v>9</v>
      </c>
      <c r="F325" t="s">
        <v>630</v>
      </c>
      <c r="G325" s="3">
        <v>0</v>
      </c>
    </row>
    <row r="326" spans="1:7">
      <c r="A326" t="s">
        <v>647</v>
      </c>
      <c r="B326" t="s">
        <v>648</v>
      </c>
      <c r="C326" s="5" t="str">
        <f>HYPERLINK("https://nusmods.com/modules/BSE3701#timetable","Timetable")</f>
        <v>Timetable</v>
      </c>
      <c r="D326" s="5"/>
      <c r="E326" t="s">
        <v>27</v>
      </c>
      <c r="F326" t="s">
        <v>227</v>
      </c>
      <c r="G326" s="3">
        <v>0</v>
      </c>
    </row>
    <row r="327" spans="1:7">
      <c r="A327" t="s">
        <v>649</v>
      </c>
      <c r="B327" t="s">
        <v>650</v>
      </c>
      <c r="C327" s="5" t="str">
        <f>HYPERLINK("https://nusmods.com/modules/BSE3702#timetable","Timetable")</f>
        <v>Timetable</v>
      </c>
      <c r="D327" s="5"/>
      <c r="E327" t="s">
        <v>27</v>
      </c>
      <c r="F327" t="s">
        <v>227</v>
      </c>
      <c r="G327" s="3">
        <v>0</v>
      </c>
    </row>
    <row r="328" spans="1:7">
      <c r="A328" t="s">
        <v>651</v>
      </c>
      <c r="B328" t="s">
        <v>652</v>
      </c>
      <c r="C328" s="5" t="str">
        <f>HYPERLINK("https://nusmods.com/modules/BSE3703#timetable","Timetable")</f>
        <v>Timetable</v>
      </c>
      <c r="D328" s="5"/>
      <c r="E328" t="s">
        <v>27</v>
      </c>
      <c r="F328" t="s">
        <v>227</v>
      </c>
      <c r="G328" s="3">
        <v>0</v>
      </c>
    </row>
    <row r="329" spans="1:7">
      <c r="A329" t="s">
        <v>653</v>
      </c>
      <c r="B329" t="s">
        <v>654</v>
      </c>
      <c r="C329" s="5" t="str">
        <f>HYPERLINK("https://nusmods.com/modules/BSE3751#timetable","Timetable")</f>
        <v>Timetable</v>
      </c>
      <c r="D329" s="5"/>
      <c r="E329" t="s">
        <v>27</v>
      </c>
      <c r="F329" t="s">
        <v>227</v>
      </c>
      <c r="G329" s="3">
        <v>0</v>
      </c>
    </row>
    <row r="330" spans="1:7">
      <c r="A330" t="s">
        <v>655</v>
      </c>
      <c r="B330" t="s">
        <v>656</v>
      </c>
      <c r="C330" s="5" t="str">
        <f>HYPERLINK("https://nusmods.com/modules/BSE4751#timetable","Timetable")</f>
        <v>Timetable</v>
      </c>
      <c r="D330" s="5"/>
      <c r="E330" t="s">
        <v>27</v>
      </c>
      <c r="F330" t="s">
        <v>227</v>
      </c>
      <c r="G330" s="3">
        <v>0</v>
      </c>
    </row>
    <row r="331" spans="1:7">
      <c r="A331" t="s">
        <v>657</v>
      </c>
      <c r="B331" t="s">
        <v>658</v>
      </c>
      <c r="C331" s="5" t="str">
        <f>HYPERLINK("https://nusmods.com/modules/BSE4761A#timetable","Timetable")</f>
        <v>Timetable</v>
      </c>
      <c r="D331" s="5"/>
      <c r="E331" t="s">
        <v>27</v>
      </c>
      <c r="F331" t="s">
        <v>227</v>
      </c>
      <c r="G331" s="3">
        <v>0</v>
      </c>
    </row>
    <row r="332" spans="1:7">
      <c r="A332" t="s">
        <v>659</v>
      </c>
      <c r="B332" t="s">
        <v>660</v>
      </c>
      <c r="C332" s="5" t="str">
        <f>HYPERLINK("https://nusmods.com/modules/BSN3701#timetable","Timetable")</f>
        <v>Timetable</v>
      </c>
      <c r="D332" s="5"/>
      <c r="E332" t="s">
        <v>27</v>
      </c>
      <c r="F332" t="s">
        <v>227</v>
      </c>
      <c r="G332" s="3">
        <v>0</v>
      </c>
    </row>
    <row r="333" spans="1:7">
      <c r="A333" t="s">
        <v>661</v>
      </c>
      <c r="B333" t="s">
        <v>539</v>
      </c>
      <c r="C333" s="5" t="str">
        <f>HYPERLINK("https://nusmods.com/modules/BSN3702#timetable","Timetable")</f>
        <v>Timetable</v>
      </c>
      <c r="D333" s="5" t="str">
        <f>HYPERLINK("https://canvas.nus.edu.sg/courses/47406","Canvas course site")</f>
        <v>Canvas course site</v>
      </c>
      <c r="E333" t="s">
        <v>27</v>
      </c>
      <c r="F333" t="s">
        <v>227</v>
      </c>
      <c r="G333" s="3">
        <v>0</v>
      </c>
    </row>
    <row r="334" spans="1:7">
      <c r="A334" t="s">
        <v>662</v>
      </c>
      <c r="B334" t="s">
        <v>663</v>
      </c>
      <c r="C334" s="5" t="str">
        <f>HYPERLINK("https://nusmods.com/modules/BSN3703#timetable","Timetable")</f>
        <v>Timetable</v>
      </c>
      <c r="D334" s="5"/>
      <c r="E334" t="s">
        <v>27</v>
      </c>
      <c r="F334" t="s">
        <v>227</v>
      </c>
      <c r="G334" s="3">
        <v>0</v>
      </c>
    </row>
    <row r="335" spans="1:7">
      <c r="A335" t="s">
        <v>664</v>
      </c>
      <c r="B335" t="s">
        <v>665</v>
      </c>
      <c r="C335" s="5" t="str">
        <f>HYPERLINK("https://nusmods.com/modules/BSN3714#timetable","Timetable")</f>
        <v>Timetable</v>
      </c>
      <c r="D335" s="5"/>
      <c r="E335" t="s">
        <v>27</v>
      </c>
      <c r="F335" t="s">
        <v>227</v>
      </c>
      <c r="G335" s="3">
        <v>0</v>
      </c>
    </row>
    <row r="336" spans="1:7">
      <c r="A336" t="s">
        <v>666</v>
      </c>
      <c r="B336" t="s">
        <v>667</v>
      </c>
      <c r="C336" s="5" t="str">
        <f>HYPERLINK("https://nusmods.com/modules/BSN3751#timetable","Timetable")</f>
        <v>Timetable</v>
      </c>
      <c r="D336" s="5"/>
      <c r="E336" t="s">
        <v>27</v>
      </c>
      <c r="F336" t="s">
        <v>227</v>
      </c>
      <c r="G336" s="3">
        <v>0</v>
      </c>
    </row>
    <row r="337" spans="1:7">
      <c r="A337" t="s">
        <v>668</v>
      </c>
      <c r="B337" t="s">
        <v>669</v>
      </c>
      <c r="C337" s="5" t="str">
        <f>HYPERLINK("https://nusmods.com/modules/BSN4751#timetable","Timetable")</f>
        <v>Timetable</v>
      </c>
      <c r="D337" s="5"/>
      <c r="E337" t="s">
        <v>27</v>
      </c>
      <c r="F337" t="s">
        <v>227</v>
      </c>
      <c r="G337" s="3">
        <v>0</v>
      </c>
    </row>
    <row r="338" spans="1:7">
      <c r="A338" t="s">
        <v>670</v>
      </c>
      <c r="B338" t="s">
        <v>671</v>
      </c>
      <c r="C338" s="5" t="str">
        <f>HYPERLINK("https://nusmods.com/modules/BSP1702#timetable","Timetable")</f>
        <v>Timetable</v>
      </c>
      <c r="D338" s="5" t="str">
        <f>HYPERLINK("https://canvas.nus.edu.sg/courses/47665","Canvas course site")</f>
        <v>Canvas course site</v>
      </c>
      <c r="E338" t="s">
        <v>27</v>
      </c>
      <c r="F338" t="s">
        <v>227</v>
      </c>
      <c r="G338" s="3">
        <v>0</v>
      </c>
    </row>
    <row r="339" spans="1:7">
      <c r="A339" t="s">
        <v>672</v>
      </c>
      <c r="B339" t="s">
        <v>671</v>
      </c>
      <c r="C339" s="5" t="str">
        <f>HYPERLINK("https://nusmods.com/modules/BSP1702X#timetable","Timetable")</f>
        <v>Timetable</v>
      </c>
      <c r="D339" s="5" t="str">
        <f>HYPERLINK("https://canvas.nus.edu.sg/courses/47665","Canvas course site")</f>
        <v>Canvas course site</v>
      </c>
      <c r="E339" t="s">
        <v>27</v>
      </c>
      <c r="F339" t="s">
        <v>227</v>
      </c>
      <c r="G339" s="3">
        <v>0</v>
      </c>
    </row>
    <row r="340" spans="1:7">
      <c r="A340" t="s">
        <v>673</v>
      </c>
      <c r="B340" t="s">
        <v>521</v>
      </c>
      <c r="C340" s="5" t="str">
        <f>HYPERLINK("https://nusmods.com/modules/BSP1703#timetable","Timetable")</f>
        <v>Timetable</v>
      </c>
      <c r="D340" s="5"/>
      <c r="E340" t="s">
        <v>27</v>
      </c>
      <c r="F340" t="s">
        <v>227</v>
      </c>
      <c r="G340" s="3">
        <v>0</v>
      </c>
    </row>
    <row r="341" spans="1:7">
      <c r="A341" t="s">
        <v>674</v>
      </c>
      <c r="B341" t="s">
        <v>675</v>
      </c>
      <c r="C341" s="5" t="str">
        <f>HYPERLINK("https://nusmods.com/modules/BSP2701#timetable","Timetable")</f>
        <v>Timetable</v>
      </c>
      <c r="D341" s="5"/>
      <c r="E341" t="s">
        <v>27</v>
      </c>
      <c r="F341" t="s">
        <v>227</v>
      </c>
      <c r="G341" s="3">
        <v>0</v>
      </c>
    </row>
    <row r="342" spans="1:7">
      <c r="A342" t="s">
        <v>676</v>
      </c>
      <c r="B342" t="s">
        <v>677</v>
      </c>
      <c r="C342" s="5" t="str">
        <f>HYPERLINK("https://nusmods.com/modules/BSP3701A#timetable","Timetable")</f>
        <v>Timetable</v>
      </c>
      <c r="D342" s="5"/>
      <c r="E342" t="s">
        <v>27</v>
      </c>
      <c r="F342" t="s">
        <v>227</v>
      </c>
      <c r="G342" s="3">
        <v>0</v>
      </c>
    </row>
    <row r="343" spans="1:7">
      <c r="A343" t="s">
        <v>678</v>
      </c>
      <c r="B343" t="s">
        <v>677</v>
      </c>
      <c r="C343" s="5" t="str">
        <f>HYPERLINK("https://nusmods.com/modules/BSP3701B#timetable","Timetable")</f>
        <v>Timetable</v>
      </c>
      <c r="D343" s="5"/>
      <c r="E343" t="s">
        <v>27</v>
      </c>
      <c r="F343" t="s">
        <v>227</v>
      </c>
      <c r="G343" s="3">
        <v>0</v>
      </c>
    </row>
    <row r="344" spans="1:7">
      <c r="A344" t="s">
        <v>679</v>
      </c>
      <c r="B344" t="s">
        <v>677</v>
      </c>
      <c r="C344" s="5" t="str">
        <f>HYPERLINK("https://nusmods.com/modules/BSP3701C#timetable","Timetable")</f>
        <v>Timetable</v>
      </c>
      <c r="D344" s="5"/>
      <c r="E344" t="s">
        <v>27</v>
      </c>
      <c r="F344" t="s">
        <v>227</v>
      </c>
      <c r="G344" s="3">
        <v>0</v>
      </c>
    </row>
    <row r="345" spans="1:7">
      <c r="A345" t="s">
        <v>680</v>
      </c>
      <c r="B345" t="s">
        <v>681</v>
      </c>
      <c r="C345" s="5" t="str">
        <f>HYPERLINK("https://nusmods.com/modules/BST3762#timetable","Timetable")</f>
        <v>Timetable</v>
      </c>
      <c r="D345" s="5"/>
      <c r="E345" t="s">
        <v>27</v>
      </c>
      <c r="F345" t="s">
        <v>233</v>
      </c>
      <c r="G345" s="3">
        <v>0</v>
      </c>
    </row>
    <row r="346" spans="1:7">
      <c r="A346" t="s">
        <v>682</v>
      </c>
      <c r="B346" t="s">
        <v>683</v>
      </c>
      <c r="C346" s="5" t="str">
        <f>HYPERLINK("https://nusmods.com/modules/BT1101#timetable","Timetable")</f>
        <v>Timetable</v>
      </c>
      <c r="D346" s="5"/>
      <c r="E346" t="s">
        <v>684</v>
      </c>
      <c r="F346" t="s">
        <v>685</v>
      </c>
      <c r="G346" s="3">
        <v>0</v>
      </c>
    </row>
    <row r="347" spans="1:7">
      <c r="A347" t="s">
        <v>686</v>
      </c>
      <c r="B347" t="s">
        <v>687</v>
      </c>
      <c r="C347" s="5" t="str">
        <f>HYPERLINK("https://nusmods.com/modules/BT2101#timetable","Timetable")</f>
        <v>Timetable</v>
      </c>
      <c r="D347" s="5" t="str">
        <f>HYPERLINK("https://canvas.nus.edu.sg/courses/47697","Canvas course site")</f>
        <v>Canvas course site</v>
      </c>
      <c r="E347" t="s">
        <v>684</v>
      </c>
      <c r="F347" t="s">
        <v>685</v>
      </c>
      <c r="G347" s="3">
        <v>0</v>
      </c>
    </row>
    <row r="348" spans="1:7">
      <c r="A348" t="s">
        <v>688</v>
      </c>
      <c r="B348" t="s">
        <v>689</v>
      </c>
      <c r="C348" s="5" t="str">
        <f>HYPERLINK("https://nusmods.com/modules/BT2102#timetable","Timetable")</f>
        <v>Timetable</v>
      </c>
      <c r="D348" s="5"/>
      <c r="E348" t="s">
        <v>684</v>
      </c>
      <c r="F348" t="s">
        <v>685</v>
      </c>
      <c r="G348" s="3">
        <v>0</v>
      </c>
    </row>
    <row r="349" spans="1:7">
      <c r="A349" t="s">
        <v>690</v>
      </c>
      <c r="B349" t="s">
        <v>691</v>
      </c>
      <c r="C349" s="5" t="str">
        <f>HYPERLINK("https://nusmods.com/modules/BT3102#timetable","Timetable")</f>
        <v>Timetable</v>
      </c>
      <c r="D349" s="5"/>
      <c r="E349" t="s">
        <v>684</v>
      </c>
      <c r="F349" t="s">
        <v>685</v>
      </c>
      <c r="G349" s="3">
        <v>0</v>
      </c>
    </row>
    <row r="350" spans="1:7">
      <c r="A350" t="s">
        <v>692</v>
      </c>
      <c r="B350" t="s">
        <v>693</v>
      </c>
      <c r="C350" s="5" t="str">
        <f>HYPERLINK("https://nusmods.com/modules/BT3103#timetable","Timetable")</f>
        <v>Timetable</v>
      </c>
      <c r="D350" s="5"/>
      <c r="E350" t="s">
        <v>684</v>
      </c>
      <c r="F350" t="s">
        <v>685</v>
      </c>
      <c r="G350" s="3">
        <v>0</v>
      </c>
    </row>
    <row r="351" spans="1:7">
      <c r="A351" t="s">
        <v>694</v>
      </c>
      <c r="B351" t="s">
        <v>695</v>
      </c>
      <c r="C351" s="5" t="str">
        <f>HYPERLINK("https://nusmods.com/modules/BT3104#timetable","Timetable")</f>
        <v>Timetable</v>
      </c>
      <c r="D351" s="5"/>
      <c r="E351" t="s">
        <v>684</v>
      </c>
      <c r="F351" t="s">
        <v>685</v>
      </c>
      <c r="G351" s="3">
        <v>0</v>
      </c>
    </row>
    <row r="352" spans="1:7">
      <c r="A352" t="s">
        <v>696</v>
      </c>
      <c r="B352" t="s">
        <v>697</v>
      </c>
      <c r="C352" s="5" t="str">
        <f>HYPERLINK("https://nusmods.com/modules/BT4010#timetable","Timetable")</f>
        <v>Timetable</v>
      </c>
      <c r="D352" s="5"/>
      <c r="E352" t="s">
        <v>684</v>
      </c>
      <c r="F352" t="s">
        <v>685</v>
      </c>
      <c r="G352" s="3">
        <v>0</v>
      </c>
    </row>
    <row r="353" spans="1:7">
      <c r="A353" t="s">
        <v>698</v>
      </c>
      <c r="B353" t="s">
        <v>699</v>
      </c>
      <c r="C353" s="5" t="str">
        <f>HYPERLINK("https://nusmods.com/modules/BT4011#timetable","Timetable")</f>
        <v>Timetable</v>
      </c>
      <c r="D353" s="5"/>
      <c r="E353" t="s">
        <v>684</v>
      </c>
      <c r="F353" t="s">
        <v>685</v>
      </c>
      <c r="G353" s="3">
        <v>0</v>
      </c>
    </row>
    <row r="354" spans="1:7">
      <c r="A354" t="s">
        <v>700</v>
      </c>
      <c r="B354" t="s">
        <v>701</v>
      </c>
      <c r="C354" s="5" t="str">
        <f>HYPERLINK("https://nusmods.com/modules/BT4012#timetable","Timetable")</f>
        <v>Timetable</v>
      </c>
      <c r="D354" s="5"/>
      <c r="E354" t="s">
        <v>684</v>
      </c>
      <c r="F354" t="s">
        <v>685</v>
      </c>
      <c r="G354" s="3">
        <v>0</v>
      </c>
    </row>
    <row r="355" spans="1:7">
      <c r="A355" t="s">
        <v>702</v>
      </c>
      <c r="B355" t="s">
        <v>703</v>
      </c>
      <c r="C355" s="5" t="str">
        <f>HYPERLINK("https://nusmods.com/modules/BT4013#timetable","Timetable")</f>
        <v>Timetable</v>
      </c>
      <c r="D355" s="5"/>
      <c r="E355" t="s">
        <v>684</v>
      </c>
      <c r="F355" t="s">
        <v>685</v>
      </c>
      <c r="G355" s="3">
        <v>0</v>
      </c>
    </row>
    <row r="356" spans="1:7">
      <c r="A356" t="s">
        <v>704</v>
      </c>
      <c r="B356" t="s">
        <v>705</v>
      </c>
      <c r="C356" s="5" t="str">
        <f>HYPERLINK("https://nusmods.com/modules/BT4014#timetable","Timetable")</f>
        <v>Timetable</v>
      </c>
      <c r="D356" s="5"/>
      <c r="E356" t="s">
        <v>684</v>
      </c>
      <c r="F356" t="s">
        <v>685</v>
      </c>
      <c r="G356" s="3">
        <v>0</v>
      </c>
    </row>
    <row r="357" spans="1:7">
      <c r="A357" t="s">
        <v>706</v>
      </c>
      <c r="B357" t="s">
        <v>707</v>
      </c>
      <c r="C357" s="5" t="str">
        <f>HYPERLINK("https://nusmods.com/modules/BT4015#timetable","Timetable")</f>
        <v>Timetable</v>
      </c>
      <c r="D357" s="5"/>
      <c r="E357" t="s">
        <v>684</v>
      </c>
      <c r="F357" t="s">
        <v>685</v>
      </c>
      <c r="G357" s="3">
        <v>0</v>
      </c>
    </row>
    <row r="358" spans="1:7">
      <c r="A358" t="s">
        <v>708</v>
      </c>
      <c r="B358" t="s">
        <v>709</v>
      </c>
      <c r="C358" s="5" t="str">
        <f>HYPERLINK("https://nusmods.com/modules/BT4101#timetable","Timetable")</f>
        <v>Timetable</v>
      </c>
      <c r="D358" s="5"/>
      <c r="E358" t="s">
        <v>684</v>
      </c>
      <c r="F358" t="s">
        <v>685</v>
      </c>
      <c r="G358" s="3">
        <v>0</v>
      </c>
    </row>
    <row r="359" spans="1:7">
      <c r="A359" t="s">
        <v>710</v>
      </c>
      <c r="B359" t="s">
        <v>711</v>
      </c>
      <c r="C359" s="5" t="str">
        <f>HYPERLINK("https://nusmods.com/modules/BT4103#timetable","Timetable")</f>
        <v>Timetable</v>
      </c>
      <c r="D359" s="5"/>
      <c r="E359" t="s">
        <v>684</v>
      </c>
      <c r="F359" t="s">
        <v>685</v>
      </c>
      <c r="G359" s="3">
        <v>0</v>
      </c>
    </row>
    <row r="360" spans="1:7">
      <c r="A360" t="s">
        <v>712</v>
      </c>
      <c r="B360" t="s">
        <v>713</v>
      </c>
      <c r="C360" s="5" t="str">
        <f>HYPERLINK("https://nusmods.com/modules/BT4212#timetable","Timetable")</f>
        <v>Timetable</v>
      </c>
      <c r="D360" s="5"/>
      <c r="E360" t="s">
        <v>684</v>
      </c>
      <c r="F360" t="s">
        <v>685</v>
      </c>
      <c r="G360" s="3">
        <v>0</v>
      </c>
    </row>
    <row r="361" spans="1:7">
      <c r="A361" t="s">
        <v>714</v>
      </c>
      <c r="B361" t="s">
        <v>715</v>
      </c>
      <c r="C361" s="5" t="str">
        <f>HYPERLINK("https://nusmods.com/modules/BT4222#timetable","Timetable")</f>
        <v>Timetable</v>
      </c>
      <c r="D361" s="5" t="str">
        <f>HYPERLINK("https://canvas.nus.edu.sg/courses/47749","Canvas course site")</f>
        <v>Canvas course site</v>
      </c>
      <c r="E361" t="s">
        <v>684</v>
      </c>
      <c r="F361" t="s">
        <v>685</v>
      </c>
      <c r="G361" s="3">
        <v>0</v>
      </c>
    </row>
    <row r="362" spans="1:7">
      <c r="A362" t="s">
        <v>716</v>
      </c>
      <c r="B362" t="s">
        <v>717</v>
      </c>
      <c r="C362" s="5" t="str">
        <f>HYPERLINK("https://nusmods.com/modules/BT5110#timetable","Timetable")</f>
        <v>Timetable</v>
      </c>
      <c r="D362" s="5"/>
      <c r="E362" t="s">
        <v>684</v>
      </c>
      <c r="F362" t="s">
        <v>718</v>
      </c>
      <c r="G362" s="3">
        <v>0</v>
      </c>
    </row>
    <row r="363" spans="1:7">
      <c r="A363" t="s">
        <v>719</v>
      </c>
      <c r="B363" t="s">
        <v>720</v>
      </c>
      <c r="C363" s="5" t="str">
        <f>HYPERLINK("https://nusmods.com/modules/BZD6010#timetable","Timetable")</f>
        <v>Timetable</v>
      </c>
      <c r="D363" s="5"/>
      <c r="E363" t="s">
        <v>27</v>
      </c>
      <c r="F363" t="s">
        <v>505</v>
      </c>
      <c r="G363" s="3">
        <v>0</v>
      </c>
    </row>
    <row r="364" spans="1:7">
      <c r="A364" t="s">
        <v>721</v>
      </c>
      <c r="B364" t="s">
        <v>722</v>
      </c>
      <c r="C364" s="5" t="str">
        <f>HYPERLINK("https://nusmods.com/modules/BZD6016#timetable","Timetable")</f>
        <v>Timetable</v>
      </c>
      <c r="D364" s="5"/>
      <c r="E364" t="s">
        <v>27</v>
      </c>
      <c r="F364" t="s">
        <v>628</v>
      </c>
      <c r="G364" s="3">
        <v>0</v>
      </c>
    </row>
    <row r="365" spans="1:7">
      <c r="A365" t="s">
        <v>723</v>
      </c>
      <c r="B365" t="s">
        <v>724</v>
      </c>
      <c r="C365" s="5" t="str">
        <f>HYPERLINK("https://nusmods.com/modules/CAH5101#timetable","Timetable")</f>
        <v>Timetable</v>
      </c>
      <c r="D365" s="5" t="str">
        <f>HYPERLINK("https://canvas.nus.edu.sg/courses/47770","Canvas course site")</f>
        <v>Canvas course site</v>
      </c>
      <c r="E365" t="s">
        <v>89</v>
      </c>
      <c r="F365" t="s">
        <v>214</v>
      </c>
      <c r="G365" s="3">
        <v>0</v>
      </c>
    </row>
    <row r="366" spans="1:7">
      <c r="A366" t="s">
        <v>725</v>
      </c>
      <c r="B366" t="s">
        <v>726</v>
      </c>
      <c r="C366" s="5" t="str">
        <f>HYPERLINK("https://nusmods.com/modules/CAH5102#timetable","Timetable")</f>
        <v>Timetable</v>
      </c>
      <c r="D366" s="5" t="str">
        <f>HYPERLINK("https://canvas.nus.edu.sg/courses/47774","Canvas course site")</f>
        <v>Canvas course site</v>
      </c>
      <c r="E366" t="s">
        <v>89</v>
      </c>
      <c r="F366" t="s">
        <v>214</v>
      </c>
      <c r="G366" s="3">
        <v>0</v>
      </c>
    </row>
    <row r="367" spans="1:7">
      <c r="A367" t="s">
        <v>727</v>
      </c>
      <c r="B367" t="s">
        <v>728</v>
      </c>
      <c r="C367" s="5" t="str">
        <f>HYPERLINK("https://nusmods.com/modules/CAH5103#timetable","Timetable")</f>
        <v>Timetable</v>
      </c>
      <c r="D367" s="5" t="str">
        <f>HYPERLINK("https://canvas.nus.edu.sg/courses/47778","Canvas course site")</f>
        <v>Canvas course site</v>
      </c>
      <c r="E367" t="s">
        <v>89</v>
      </c>
      <c r="F367" t="s">
        <v>214</v>
      </c>
      <c r="G367" s="3">
        <v>0</v>
      </c>
    </row>
    <row r="368" spans="1:7">
      <c r="A368" t="s">
        <v>729</v>
      </c>
      <c r="B368" t="s">
        <v>730</v>
      </c>
      <c r="C368" s="5" t="str">
        <f>HYPERLINK("https://nusmods.com/modules/CAS5101#timetable","Timetable")</f>
        <v>Timetable</v>
      </c>
      <c r="D368" s="5" t="str">
        <f>HYPERLINK("https://canvas.nus.edu.sg/courses/47782","Canvas course site")</f>
        <v>Canvas course site</v>
      </c>
      <c r="E368" t="s">
        <v>70</v>
      </c>
      <c r="F368" t="s">
        <v>731</v>
      </c>
      <c r="G368" s="3">
        <v>0</v>
      </c>
    </row>
    <row r="369" spans="1:7">
      <c r="A369" t="s">
        <v>732</v>
      </c>
      <c r="B369" t="s">
        <v>572</v>
      </c>
      <c r="C369" s="5" t="str">
        <f>HYPERLINK("https://nusmods.com/modules/CAS5660#timetable","Timetable")</f>
        <v>Timetable</v>
      </c>
      <c r="D369" s="5"/>
      <c r="E369" t="s">
        <v>70</v>
      </c>
      <c r="F369" t="s">
        <v>731</v>
      </c>
      <c r="G369" s="3">
        <v>0</v>
      </c>
    </row>
    <row r="370" spans="1:7">
      <c r="A370" t="s">
        <v>733</v>
      </c>
      <c r="B370" t="s">
        <v>734</v>
      </c>
      <c r="C370" s="5" t="str">
        <f>HYPERLINK("https://nusmods.com/modules/CAS6101#timetable","Timetable")</f>
        <v>Timetable</v>
      </c>
      <c r="D370" s="5"/>
      <c r="E370" t="s">
        <v>70</v>
      </c>
      <c r="F370" t="s">
        <v>731</v>
      </c>
      <c r="G370" s="3">
        <v>0</v>
      </c>
    </row>
    <row r="371" spans="1:7">
      <c r="A371" t="s">
        <v>735</v>
      </c>
      <c r="B371" t="s">
        <v>353</v>
      </c>
      <c r="C371" s="5" t="str">
        <f>HYPERLINK("https://nusmods.com/modules/CAS6660#timetable","Timetable")</f>
        <v>Timetable</v>
      </c>
      <c r="D371" s="5"/>
      <c r="E371" t="s">
        <v>70</v>
      </c>
      <c r="F371" t="s">
        <v>731</v>
      </c>
      <c r="G371" s="3">
        <v>0</v>
      </c>
    </row>
    <row r="372" spans="1:7">
      <c r="A372" t="s">
        <v>736</v>
      </c>
      <c r="B372" t="s">
        <v>737</v>
      </c>
      <c r="C372" s="5" t="str">
        <f>HYPERLINK("https://nusmods.com/modules/CDE2000#timetable","Timetable")</f>
        <v>Timetable</v>
      </c>
      <c r="D372" s="5"/>
      <c r="E372" t="s">
        <v>9</v>
      </c>
      <c r="F372" t="s">
        <v>738</v>
      </c>
      <c r="G372" s="3">
        <v>0</v>
      </c>
    </row>
    <row r="373" spans="1:7">
      <c r="A373" t="s">
        <v>739</v>
      </c>
      <c r="B373" t="s">
        <v>740</v>
      </c>
      <c r="C373" s="5" t="str">
        <f>HYPERLINK("https://nusmods.com/modules/CDE2212#timetable","Timetable")</f>
        <v>Timetable</v>
      </c>
      <c r="D373" s="5"/>
      <c r="E373" t="s">
        <v>9</v>
      </c>
      <c r="F373" t="s">
        <v>10</v>
      </c>
      <c r="G373" s="3">
        <v>0</v>
      </c>
    </row>
    <row r="374" spans="1:7">
      <c r="A374" t="s">
        <v>741</v>
      </c>
      <c r="B374" t="s">
        <v>742</v>
      </c>
      <c r="C374" s="5" t="str">
        <f>HYPERLINK("https://nusmods.com/modules/CDE2501#timetable","Timetable")</f>
        <v>Timetable</v>
      </c>
      <c r="D374" s="5"/>
      <c r="E374" t="s">
        <v>9</v>
      </c>
      <c r="F374" t="s">
        <v>263</v>
      </c>
      <c r="G374" s="3">
        <v>0</v>
      </c>
    </row>
    <row r="375" spans="1:7">
      <c r="A375" t="s">
        <v>743</v>
      </c>
      <c r="B375" t="s">
        <v>744</v>
      </c>
      <c r="C375" s="5" t="str">
        <f>HYPERLINK("https://nusmods.com/modules/CDE5311#timetable","Timetable")</f>
        <v>Timetable</v>
      </c>
      <c r="D375" s="5"/>
      <c r="E375" t="s">
        <v>9</v>
      </c>
      <c r="F375" t="s">
        <v>745</v>
      </c>
      <c r="G375" s="3">
        <v>0</v>
      </c>
    </row>
    <row r="376" spans="1:7">
      <c r="A376" t="s">
        <v>746</v>
      </c>
      <c r="B376" t="s">
        <v>747</v>
      </c>
      <c r="C376" s="5" t="str">
        <f>HYPERLINK("https://nusmods.com/modules/CDM5102#timetable","Timetable")</f>
        <v>Timetable</v>
      </c>
      <c r="D376" s="5"/>
      <c r="E376" t="s">
        <v>89</v>
      </c>
      <c r="F376" t="s">
        <v>748</v>
      </c>
      <c r="G376" s="3">
        <v>0</v>
      </c>
    </row>
    <row r="377" spans="1:7">
      <c r="A377" t="s">
        <v>749</v>
      </c>
      <c r="B377" t="s">
        <v>750</v>
      </c>
      <c r="C377" s="5" t="str">
        <f>HYPERLINK("https://nusmods.com/modules/CDM5103#timetable","Timetable")</f>
        <v>Timetable</v>
      </c>
      <c r="D377" s="5"/>
      <c r="E377" t="s">
        <v>89</v>
      </c>
      <c r="F377" t="s">
        <v>748</v>
      </c>
      <c r="G377" s="3">
        <v>0</v>
      </c>
    </row>
    <row r="378" spans="1:7">
      <c r="A378" t="s">
        <v>751</v>
      </c>
      <c r="B378" t="s">
        <v>752</v>
      </c>
      <c r="C378" s="5" t="str">
        <f>HYPERLINK("https://nusmods.com/modules/CE1103#timetable","Timetable")</f>
        <v>Timetable</v>
      </c>
      <c r="D378" s="5"/>
      <c r="E378" t="s">
        <v>9</v>
      </c>
      <c r="F378" t="s">
        <v>753</v>
      </c>
      <c r="G378" s="3">
        <v>0</v>
      </c>
    </row>
    <row r="379" spans="1:7">
      <c r="A379" t="s">
        <v>754</v>
      </c>
      <c r="B379" t="s">
        <v>755</v>
      </c>
      <c r="C379" s="5" t="str">
        <f>HYPERLINK("https://nusmods.com/modules/CE2134#timetable","Timetable")</f>
        <v>Timetable</v>
      </c>
      <c r="D379" s="5"/>
      <c r="E379" t="s">
        <v>9</v>
      </c>
      <c r="F379" t="s">
        <v>753</v>
      </c>
      <c r="G379" s="3">
        <v>0</v>
      </c>
    </row>
    <row r="380" spans="1:7">
      <c r="A380" t="s">
        <v>756</v>
      </c>
      <c r="B380" t="s">
        <v>757</v>
      </c>
      <c r="C380" s="5" t="str">
        <f>HYPERLINK("https://nusmods.com/modules/CE2407A#timetable","Timetable")</f>
        <v>Timetable</v>
      </c>
      <c r="D380" s="5"/>
      <c r="E380" t="s">
        <v>9</v>
      </c>
      <c r="F380" t="s">
        <v>753</v>
      </c>
      <c r="G380" s="3">
        <v>0</v>
      </c>
    </row>
    <row r="381" spans="1:7">
      <c r="A381" t="s">
        <v>758</v>
      </c>
      <c r="B381" t="s">
        <v>759</v>
      </c>
      <c r="C381" s="5" t="str">
        <f>HYPERLINK("https://nusmods.com/modules/CE3102#timetable","Timetable")</f>
        <v>Timetable</v>
      </c>
      <c r="D381" s="5"/>
      <c r="E381" t="s">
        <v>9</v>
      </c>
      <c r="F381" t="s">
        <v>753</v>
      </c>
      <c r="G381" s="3">
        <v>0</v>
      </c>
    </row>
    <row r="382" spans="1:7">
      <c r="A382" t="s">
        <v>760</v>
      </c>
      <c r="B382" t="s">
        <v>761</v>
      </c>
      <c r="C382" s="5" t="str">
        <f>HYPERLINK("https://nusmods.com/modules/CE3121#timetable","Timetable")</f>
        <v>Timetable</v>
      </c>
      <c r="D382" s="5"/>
      <c r="E382" t="s">
        <v>9</v>
      </c>
      <c r="F382" t="s">
        <v>753</v>
      </c>
      <c r="G382" s="3">
        <v>0</v>
      </c>
    </row>
    <row r="383" spans="1:7">
      <c r="A383" t="s">
        <v>762</v>
      </c>
      <c r="B383" t="s">
        <v>763</v>
      </c>
      <c r="C383" s="5" t="str">
        <f>HYPERLINK("https://nusmods.com/modules/CE3155A#timetable","Timetable")</f>
        <v>Timetable</v>
      </c>
      <c r="D383" s="5"/>
      <c r="E383" t="s">
        <v>9</v>
      </c>
      <c r="F383" t="s">
        <v>753</v>
      </c>
      <c r="G383" s="3">
        <v>0</v>
      </c>
    </row>
    <row r="384" spans="1:7">
      <c r="A384" t="s">
        <v>764</v>
      </c>
      <c r="B384" t="s">
        <v>765</v>
      </c>
      <c r="C384" s="5" t="str">
        <f>HYPERLINK("https://nusmods.com/modules/CE3155B#timetable","Timetable")</f>
        <v>Timetable</v>
      </c>
      <c r="D384" s="5"/>
      <c r="E384" t="s">
        <v>9</v>
      </c>
      <c r="F384" t="s">
        <v>753</v>
      </c>
      <c r="G384" s="3">
        <v>0</v>
      </c>
    </row>
    <row r="385" spans="1:7">
      <c r="A385" t="s">
        <v>766</v>
      </c>
      <c r="B385" t="s">
        <v>767</v>
      </c>
      <c r="C385" s="5" t="str">
        <f>HYPERLINK("https://nusmods.com/modules/CE3165#timetable","Timetable")</f>
        <v>Timetable</v>
      </c>
      <c r="D385" s="5"/>
      <c r="E385" t="s">
        <v>9</v>
      </c>
      <c r="F385" t="s">
        <v>753</v>
      </c>
      <c r="G385" s="3">
        <v>0</v>
      </c>
    </row>
    <row r="386" spans="1:7">
      <c r="A386" t="s">
        <v>768</v>
      </c>
      <c r="B386" t="s">
        <v>769</v>
      </c>
      <c r="C386" s="5" t="str">
        <f>HYPERLINK("https://nusmods.com/modules/CE3201#timetable","Timetable")</f>
        <v>Timetable</v>
      </c>
      <c r="D386" s="5"/>
      <c r="E386" t="s">
        <v>9</v>
      </c>
      <c r="F386" t="s">
        <v>753</v>
      </c>
      <c r="G386" s="3">
        <v>0</v>
      </c>
    </row>
    <row r="387" spans="1:7">
      <c r="A387" t="s">
        <v>770</v>
      </c>
      <c r="B387" t="s">
        <v>771</v>
      </c>
      <c r="C387" s="5" t="str">
        <f>HYPERLINK("https://nusmods.com/modules/CE3202#timetable","Timetable")</f>
        <v>Timetable</v>
      </c>
      <c r="D387" s="5"/>
      <c r="E387" t="s">
        <v>9</v>
      </c>
      <c r="F387" t="s">
        <v>753</v>
      </c>
      <c r="G387" s="3">
        <v>0</v>
      </c>
    </row>
    <row r="388" spans="1:7">
      <c r="A388" t="s">
        <v>772</v>
      </c>
      <c r="B388" t="s">
        <v>773</v>
      </c>
      <c r="C388" s="5" t="str">
        <f>HYPERLINK("https://nusmods.com/modules/CE4103#timetable","Timetable")</f>
        <v>Timetable</v>
      </c>
      <c r="D388" s="5"/>
      <c r="E388" t="s">
        <v>9</v>
      </c>
      <c r="F388" t="s">
        <v>753</v>
      </c>
      <c r="G388" s="3">
        <v>0</v>
      </c>
    </row>
    <row r="389" spans="1:7">
      <c r="A389" t="s">
        <v>774</v>
      </c>
      <c r="B389" t="s">
        <v>775</v>
      </c>
      <c r="C389" s="5" t="str">
        <f>HYPERLINK("https://nusmods.com/modules/CE4104#timetable","Timetable")</f>
        <v>Timetable</v>
      </c>
      <c r="D389" s="5"/>
      <c r="E389" t="s">
        <v>9</v>
      </c>
      <c r="F389" t="s">
        <v>753</v>
      </c>
      <c r="G389" s="3">
        <v>0</v>
      </c>
    </row>
    <row r="390" spans="1:7">
      <c r="A390" t="s">
        <v>776</v>
      </c>
      <c r="B390" t="s">
        <v>777</v>
      </c>
      <c r="C390" s="5" t="str">
        <f>HYPERLINK("https://nusmods.com/modules/CE4221#timetable","Timetable")</f>
        <v>Timetable</v>
      </c>
      <c r="D390" s="5"/>
      <c r="E390" t="s">
        <v>9</v>
      </c>
      <c r="F390" t="s">
        <v>753</v>
      </c>
      <c r="G390" s="3">
        <v>0</v>
      </c>
    </row>
    <row r="391" spans="1:7">
      <c r="A391" t="s">
        <v>778</v>
      </c>
      <c r="B391" t="s">
        <v>779</v>
      </c>
      <c r="C391" s="5" t="str">
        <f>HYPERLINK("https://nusmods.com/modules/CE5001#timetable","Timetable")</f>
        <v>Timetable</v>
      </c>
      <c r="D391" s="5"/>
      <c r="E391" t="s">
        <v>9</v>
      </c>
      <c r="F391" t="s">
        <v>753</v>
      </c>
      <c r="G391" s="3">
        <v>0</v>
      </c>
    </row>
    <row r="392" spans="1:7">
      <c r="A392" t="s">
        <v>780</v>
      </c>
      <c r="B392" t="s">
        <v>781</v>
      </c>
      <c r="C392" s="5" t="str">
        <f>HYPERLINK("https://nusmods.com/modules/CE5010A#timetable","Timetable")</f>
        <v>Timetable</v>
      </c>
      <c r="D392" s="5"/>
      <c r="E392" t="s">
        <v>9</v>
      </c>
      <c r="F392" t="s">
        <v>753</v>
      </c>
      <c r="G392" s="3">
        <v>0</v>
      </c>
    </row>
    <row r="393" spans="1:7">
      <c r="A393" t="s">
        <v>782</v>
      </c>
      <c r="B393" t="s">
        <v>781</v>
      </c>
      <c r="C393" s="5" t="str">
        <f>HYPERLINK("https://nusmods.com/modules/CE5010QA#timetable","Timetable")</f>
        <v>Timetable</v>
      </c>
      <c r="D393" s="5"/>
      <c r="E393" t="s">
        <v>9</v>
      </c>
      <c r="F393" t="s">
        <v>753</v>
      </c>
      <c r="G393" s="3">
        <v>0</v>
      </c>
    </row>
    <row r="394" spans="1:7">
      <c r="A394" t="s">
        <v>783</v>
      </c>
      <c r="B394" t="s">
        <v>784</v>
      </c>
      <c r="C394" s="5" t="str">
        <f>HYPERLINK("https://nusmods.com/modules/CE5101#timetable","Timetable")</f>
        <v>Timetable</v>
      </c>
      <c r="D394" s="5"/>
      <c r="E394" t="s">
        <v>9</v>
      </c>
      <c r="F394" t="s">
        <v>753</v>
      </c>
      <c r="G394" s="3">
        <v>0</v>
      </c>
    </row>
    <row r="395" spans="1:7">
      <c r="A395" t="s">
        <v>785</v>
      </c>
      <c r="B395" t="s">
        <v>786</v>
      </c>
      <c r="C395" s="5" t="str">
        <f>HYPERLINK("https://nusmods.com/modules/CE5104A#timetable","Timetable")</f>
        <v>Timetable</v>
      </c>
      <c r="D395" s="5"/>
      <c r="E395" t="s">
        <v>9</v>
      </c>
      <c r="F395" t="s">
        <v>753</v>
      </c>
      <c r="G395" s="3">
        <v>0</v>
      </c>
    </row>
    <row r="396" spans="1:7">
      <c r="A396" t="s">
        <v>787</v>
      </c>
      <c r="B396" t="s">
        <v>788</v>
      </c>
      <c r="C396" s="5" t="str">
        <f>HYPERLINK("https://nusmods.com/modules/CE5104B#timetable","Timetable")</f>
        <v>Timetable</v>
      </c>
      <c r="D396" s="5"/>
      <c r="E396" t="s">
        <v>9</v>
      </c>
      <c r="F396" t="s">
        <v>753</v>
      </c>
      <c r="G396" s="3">
        <v>0</v>
      </c>
    </row>
    <row r="397" spans="1:7">
      <c r="A397" t="s">
        <v>789</v>
      </c>
      <c r="B397" t="s">
        <v>786</v>
      </c>
      <c r="C397" s="5" t="str">
        <f>HYPERLINK("https://nusmods.com/modules/CE5104QA#timetable","Timetable")</f>
        <v>Timetable</v>
      </c>
      <c r="D397" s="5"/>
      <c r="E397" t="s">
        <v>9</v>
      </c>
      <c r="F397" t="s">
        <v>753</v>
      </c>
      <c r="G397" s="3">
        <v>0</v>
      </c>
    </row>
    <row r="398" spans="1:7">
      <c r="A398" t="s">
        <v>790</v>
      </c>
      <c r="B398" t="s">
        <v>788</v>
      </c>
      <c r="C398" s="5" t="str">
        <f>HYPERLINK("https://nusmods.com/modules/CE5104QB#timetable","Timetable")</f>
        <v>Timetable</v>
      </c>
      <c r="D398" s="5"/>
      <c r="E398" t="s">
        <v>9</v>
      </c>
      <c r="F398" t="s">
        <v>753</v>
      </c>
      <c r="G398" s="3">
        <v>0</v>
      </c>
    </row>
    <row r="399" spans="1:7">
      <c r="A399" t="s">
        <v>791</v>
      </c>
      <c r="B399" t="s">
        <v>792</v>
      </c>
      <c r="C399" s="5" t="str">
        <f>HYPERLINK("https://nusmods.com/modules/CE5108A#timetable","Timetable")</f>
        <v>Timetable</v>
      </c>
      <c r="D399" s="5"/>
      <c r="E399" t="s">
        <v>9</v>
      </c>
      <c r="F399" t="s">
        <v>753</v>
      </c>
      <c r="G399" s="3">
        <v>0</v>
      </c>
    </row>
    <row r="400" spans="1:7">
      <c r="A400" t="s">
        <v>793</v>
      </c>
      <c r="B400" t="s">
        <v>792</v>
      </c>
      <c r="C400" s="5" t="str">
        <f>HYPERLINK("https://nusmods.com/modules/CE5108QA#timetable","Timetable")</f>
        <v>Timetable</v>
      </c>
      <c r="D400" s="5"/>
      <c r="E400" t="s">
        <v>9</v>
      </c>
      <c r="F400" t="s">
        <v>753</v>
      </c>
      <c r="G400" s="3">
        <v>0</v>
      </c>
    </row>
    <row r="401" spans="1:7">
      <c r="A401" t="s">
        <v>794</v>
      </c>
      <c r="B401" t="s">
        <v>795</v>
      </c>
      <c r="C401" s="5" t="str">
        <f>HYPERLINK("https://nusmods.com/modules/CE5108QB#timetable","Timetable")</f>
        <v>Timetable</v>
      </c>
      <c r="D401" s="5"/>
      <c r="E401" t="s">
        <v>9</v>
      </c>
      <c r="F401" t="s">
        <v>753</v>
      </c>
      <c r="G401" s="3">
        <v>0</v>
      </c>
    </row>
    <row r="402" spans="1:7">
      <c r="A402" t="s">
        <v>796</v>
      </c>
      <c r="B402" t="s">
        <v>797</v>
      </c>
      <c r="C402" s="5" t="str">
        <f>HYPERLINK("https://nusmods.com/modules/CE5111#timetable","Timetable")</f>
        <v>Timetable</v>
      </c>
      <c r="D402" s="5"/>
      <c r="E402" t="s">
        <v>9</v>
      </c>
      <c r="F402" t="s">
        <v>753</v>
      </c>
      <c r="G402" s="3">
        <v>0</v>
      </c>
    </row>
    <row r="403" spans="1:7">
      <c r="A403" t="s">
        <v>798</v>
      </c>
      <c r="B403" t="s">
        <v>799</v>
      </c>
      <c r="C403" s="5" t="str">
        <f>HYPERLINK("https://nusmods.com/modules/CE5113A#timetable","Timetable")</f>
        <v>Timetable</v>
      </c>
      <c r="D403" s="5"/>
      <c r="E403" t="s">
        <v>9</v>
      </c>
      <c r="F403" t="s">
        <v>753</v>
      </c>
      <c r="G403" s="3">
        <v>0</v>
      </c>
    </row>
    <row r="404" spans="1:7">
      <c r="A404" t="s">
        <v>800</v>
      </c>
      <c r="B404" t="s">
        <v>801</v>
      </c>
      <c r="C404" s="5" t="str">
        <f>HYPERLINK("https://nusmods.com/modules/CE5113B#timetable","Timetable")</f>
        <v>Timetable</v>
      </c>
      <c r="D404" s="5"/>
      <c r="E404" t="s">
        <v>9</v>
      </c>
      <c r="F404" t="s">
        <v>753</v>
      </c>
      <c r="G404" s="3">
        <v>0</v>
      </c>
    </row>
    <row r="405" spans="1:7">
      <c r="A405" t="s">
        <v>802</v>
      </c>
      <c r="B405" t="s">
        <v>799</v>
      </c>
      <c r="C405" s="5" t="str">
        <f>HYPERLINK("https://nusmods.com/modules/CE5113QA#timetable","Timetable")</f>
        <v>Timetable</v>
      </c>
      <c r="D405" s="5"/>
      <c r="E405" t="s">
        <v>9</v>
      </c>
      <c r="F405" t="s">
        <v>753</v>
      </c>
      <c r="G405" s="3">
        <v>0</v>
      </c>
    </row>
    <row r="406" spans="1:7">
      <c r="A406" t="s">
        <v>803</v>
      </c>
      <c r="B406" t="s">
        <v>801</v>
      </c>
      <c r="C406" s="5" t="str">
        <f>HYPERLINK("https://nusmods.com/modules/CE5113QB#timetable","Timetable")</f>
        <v>Timetable</v>
      </c>
      <c r="D406" s="5"/>
      <c r="E406" t="s">
        <v>9</v>
      </c>
      <c r="F406" t="s">
        <v>753</v>
      </c>
      <c r="G406" s="3">
        <v>0</v>
      </c>
    </row>
    <row r="407" spans="1:7">
      <c r="A407" t="s">
        <v>804</v>
      </c>
      <c r="B407" t="s">
        <v>805</v>
      </c>
      <c r="C407" s="5" t="str">
        <f>HYPERLINK("https://nusmods.com/modules/CE5205#timetable","Timetable")</f>
        <v>Timetable</v>
      </c>
      <c r="D407" s="5"/>
      <c r="E407" t="s">
        <v>9</v>
      </c>
      <c r="F407" t="s">
        <v>753</v>
      </c>
      <c r="G407" s="3">
        <v>0</v>
      </c>
    </row>
    <row r="408" spans="1:7">
      <c r="A408" t="s">
        <v>806</v>
      </c>
      <c r="B408" t="s">
        <v>807</v>
      </c>
      <c r="C408" s="5" t="str">
        <f>HYPERLINK("https://nusmods.com/modules/CE5209#timetable","Timetable")</f>
        <v>Timetable</v>
      </c>
      <c r="D408" s="5"/>
      <c r="E408" t="s">
        <v>9</v>
      </c>
      <c r="F408" t="s">
        <v>753</v>
      </c>
      <c r="G408" s="3">
        <v>0</v>
      </c>
    </row>
    <row r="409" spans="1:7">
      <c r="A409" t="s">
        <v>808</v>
      </c>
      <c r="B409" t="s">
        <v>809</v>
      </c>
      <c r="C409" s="5" t="str">
        <f>HYPERLINK("https://nusmods.com/modules/CE5312#timetable","Timetable")</f>
        <v>Timetable</v>
      </c>
      <c r="D409" s="5"/>
      <c r="E409" t="s">
        <v>9</v>
      </c>
      <c r="F409" t="s">
        <v>753</v>
      </c>
      <c r="G409" s="3">
        <v>0</v>
      </c>
    </row>
    <row r="410" spans="1:7">
      <c r="A410" t="s">
        <v>810</v>
      </c>
      <c r="B410" t="s">
        <v>811</v>
      </c>
      <c r="C410" s="5" t="str">
        <f>HYPERLINK("https://nusmods.com/modules/CE5314#timetable","Timetable")</f>
        <v>Timetable</v>
      </c>
      <c r="D410" s="5"/>
      <c r="E410" t="s">
        <v>9</v>
      </c>
      <c r="F410" t="s">
        <v>753</v>
      </c>
      <c r="G410" s="3">
        <v>0</v>
      </c>
    </row>
    <row r="411" spans="1:7">
      <c r="A411" t="s">
        <v>812</v>
      </c>
      <c r="B411" t="s">
        <v>813</v>
      </c>
      <c r="C411" s="5" t="str">
        <f>HYPERLINK("https://nusmods.com/modules/CE5315#timetable","Timetable")</f>
        <v>Timetable</v>
      </c>
      <c r="D411" s="5"/>
      <c r="E411" t="s">
        <v>9</v>
      </c>
      <c r="F411" t="s">
        <v>753</v>
      </c>
      <c r="G411" s="3">
        <v>0</v>
      </c>
    </row>
    <row r="412" spans="1:7">
      <c r="A412" t="s">
        <v>814</v>
      </c>
      <c r="B412" t="s">
        <v>813</v>
      </c>
      <c r="C412" s="5" t="str">
        <f>HYPERLINK("https://nusmods.com/modules/CE5315AB#timetable","Timetable")</f>
        <v>Timetable</v>
      </c>
      <c r="D412" s="5"/>
      <c r="E412" t="s">
        <v>9</v>
      </c>
      <c r="F412" t="s">
        <v>753</v>
      </c>
      <c r="G412" s="3">
        <v>0</v>
      </c>
    </row>
    <row r="413" spans="1:7">
      <c r="A413" t="s">
        <v>815</v>
      </c>
      <c r="B413" t="s">
        <v>816</v>
      </c>
      <c r="C413" s="5" t="str">
        <f>HYPERLINK("https://nusmods.com/modules/CE5316A#timetable","Timetable")</f>
        <v>Timetable</v>
      </c>
      <c r="D413" s="5"/>
      <c r="E413" t="s">
        <v>9</v>
      </c>
      <c r="F413" t="s">
        <v>753</v>
      </c>
      <c r="G413" s="3">
        <v>0</v>
      </c>
    </row>
    <row r="414" spans="1:7">
      <c r="A414" t="s">
        <v>817</v>
      </c>
      <c r="B414" t="s">
        <v>818</v>
      </c>
      <c r="C414" s="5" t="str">
        <f>HYPERLINK("https://nusmods.com/modules/CE5316B#timetable","Timetable")</f>
        <v>Timetable</v>
      </c>
      <c r="D414" s="5"/>
      <c r="E414" t="s">
        <v>9</v>
      </c>
      <c r="F414" t="s">
        <v>753</v>
      </c>
      <c r="G414" s="3">
        <v>0</v>
      </c>
    </row>
    <row r="415" spans="1:7">
      <c r="A415" t="s">
        <v>819</v>
      </c>
      <c r="B415" t="s">
        <v>820</v>
      </c>
      <c r="C415" s="5" t="str">
        <f>HYPERLINK("https://nusmods.com/modules/CE5509A#timetable","Timetable")</f>
        <v>Timetable</v>
      </c>
      <c r="D415" s="5"/>
      <c r="E415" t="s">
        <v>9</v>
      </c>
      <c r="F415" t="s">
        <v>753</v>
      </c>
      <c r="G415" s="3">
        <v>0</v>
      </c>
    </row>
    <row r="416" spans="1:7">
      <c r="A416" t="s">
        <v>821</v>
      </c>
      <c r="B416" t="s">
        <v>822</v>
      </c>
      <c r="C416" s="5" t="str">
        <f>HYPERLINK("https://nusmods.com/modules/CE5509B#timetable","Timetable")</f>
        <v>Timetable</v>
      </c>
      <c r="D416" s="5"/>
      <c r="E416" t="s">
        <v>9</v>
      </c>
      <c r="F416" t="s">
        <v>753</v>
      </c>
      <c r="G416" s="3">
        <v>0</v>
      </c>
    </row>
    <row r="417" spans="1:7">
      <c r="A417" t="s">
        <v>823</v>
      </c>
      <c r="B417" t="s">
        <v>820</v>
      </c>
      <c r="C417" s="5" t="str">
        <f>HYPERLINK("https://nusmods.com/modules/CE5509QA#timetable","Timetable")</f>
        <v>Timetable</v>
      </c>
      <c r="D417" s="5"/>
      <c r="E417" t="s">
        <v>9</v>
      </c>
      <c r="F417" t="s">
        <v>753</v>
      </c>
      <c r="G417" s="3">
        <v>0</v>
      </c>
    </row>
    <row r="418" spans="1:7">
      <c r="A418" t="s">
        <v>824</v>
      </c>
      <c r="B418" t="s">
        <v>822</v>
      </c>
      <c r="C418" s="5" t="str">
        <f>HYPERLINK("https://nusmods.com/modules/CE5509QB#timetable","Timetable")</f>
        <v>Timetable</v>
      </c>
      <c r="D418" s="5"/>
      <c r="E418" t="s">
        <v>9</v>
      </c>
      <c r="F418" t="s">
        <v>753</v>
      </c>
      <c r="G418" s="3">
        <v>0</v>
      </c>
    </row>
    <row r="419" spans="1:7">
      <c r="A419" t="s">
        <v>825</v>
      </c>
      <c r="B419" t="s">
        <v>826</v>
      </c>
      <c r="C419" s="5" t="str">
        <f>HYPERLINK("https://nusmods.com/modules/CE5510A#timetable","Timetable")</f>
        <v>Timetable</v>
      </c>
      <c r="D419" s="5"/>
      <c r="E419" t="s">
        <v>9</v>
      </c>
      <c r="F419" t="s">
        <v>753</v>
      </c>
      <c r="G419" s="3">
        <v>0</v>
      </c>
    </row>
    <row r="420" spans="1:7">
      <c r="A420" t="s">
        <v>827</v>
      </c>
      <c r="B420" t="s">
        <v>828</v>
      </c>
      <c r="C420" s="5" t="str">
        <f>HYPERLINK("https://nusmods.com/modules/CE5510B#timetable","Timetable")</f>
        <v>Timetable</v>
      </c>
      <c r="D420" s="5"/>
      <c r="E420" t="s">
        <v>9</v>
      </c>
      <c r="F420" t="s">
        <v>753</v>
      </c>
      <c r="G420" s="3">
        <v>0</v>
      </c>
    </row>
    <row r="421" spans="1:7">
      <c r="A421" t="s">
        <v>829</v>
      </c>
      <c r="B421" t="s">
        <v>826</v>
      </c>
      <c r="C421" s="5" t="str">
        <f>HYPERLINK("https://nusmods.com/modules/CE5510QA#timetable","Timetable")</f>
        <v>Timetable</v>
      </c>
      <c r="D421" s="5"/>
      <c r="E421" t="s">
        <v>9</v>
      </c>
      <c r="F421" t="s">
        <v>753</v>
      </c>
      <c r="G421" s="3">
        <v>0</v>
      </c>
    </row>
    <row r="422" spans="1:7">
      <c r="A422" t="s">
        <v>830</v>
      </c>
      <c r="B422" t="s">
        <v>828</v>
      </c>
      <c r="C422" s="5" t="str">
        <f>HYPERLINK("https://nusmods.com/modules/CE5510QB#timetable","Timetable")</f>
        <v>Timetable</v>
      </c>
      <c r="D422" s="5"/>
      <c r="E422" t="s">
        <v>9</v>
      </c>
      <c r="F422" t="s">
        <v>753</v>
      </c>
      <c r="G422" s="3">
        <v>0</v>
      </c>
    </row>
    <row r="423" spans="1:7">
      <c r="A423" t="s">
        <v>831</v>
      </c>
      <c r="B423" t="s">
        <v>832</v>
      </c>
      <c r="C423" s="5" t="str">
        <f>HYPERLINK("https://nusmods.com/modules/CE5610A#timetable","Timetable")</f>
        <v>Timetable</v>
      </c>
      <c r="D423" s="5"/>
      <c r="E423" t="s">
        <v>9</v>
      </c>
      <c r="F423" t="s">
        <v>753</v>
      </c>
      <c r="G423" s="3">
        <v>0</v>
      </c>
    </row>
    <row r="424" spans="1:7">
      <c r="A424" t="s">
        <v>833</v>
      </c>
      <c r="B424" t="s">
        <v>834</v>
      </c>
      <c r="C424" s="5" t="str">
        <f>HYPERLINK("https://nusmods.com/modules/CE5610B#timetable","Timetable")</f>
        <v>Timetable</v>
      </c>
      <c r="D424" s="5"/>
      <c r="E424" t="s">
        <v>9</v>
      </c>
      <c r="F424" t="s">
        <v>753</v>
      </c>
      <c r="G424" s="3">
        <v>0</v>
      </c>
    </row>
    <row r="425" spans="1:7">
      <c r="A425" t="s">
        <v>835</v>
      </c>
      <c r="B425" t="s">
        <v>836</v>
      </c>
      <c r="C425" s="5" t="str">
        <f>HYPERLINK("https://nusmods.com/modules/CE5610QA#timetable","Timetable")</f>
        <v>Timetable</v>
      </c>
      <c r="D425" s="5"/>
      <c r="E425" t="s">
        <v>9</v>
      </c>
      <c r="F425" t="s">
        <v>753</v>
      </c>
      <c r="G425" s="3">
        <v>0</v>
      </c>
    </row>
    <row r="426" spans="1:7">
      <c r="A426" t="s">
        <v>837</v>
      </c>
      <c r="B426" t="s">
        <v>838</v>
      </c>
      <c r="C426" s="5" t="str">
        <f>HYPERLINK("https://nusmods.com/modules/CE5610QB#timetable","Timetable")</f>
        <v>Timetable</v>
      </c>
      <c r="D426" s="5"/>
      <c r="E426" t="s">
        <v>9</v>
      </c>
      <c r="F426" t="s">
        <v>753</v>
      </c>
      <c r="G426" s="3">
        <v>0</v>
      </c>
    </row>
    <row r="427" spans="1:7">
      <c r="A427" t="s">
        <v>839</v>
      </c>
      <c r="B427" t="s">
        <v>616</v>
      </c>
      <c r="C427" s="5" t="str">
        <f>HYPERLINK("https://nusmods.com/modules/CE5666#timetable","Timetable")</f>
        <v>Timetable</v>
      </c>
      <c r="D427" s="5"/>
      <c r="E427" t="s">
        <v>9</v>
      </c>
      <c r="F427" t="s">
        <v>753</v>
      </c>
      <c r="G427" s="3">
        <v>0</v>
      </c>
    </row>
    <row r="428" spans="1:7">
      <c r="A428" t="s">
        <v>840</v>
      </c>
      <c r="B428" t="s">
        <v>841</v>
      </c>
      <c r="C428" s="5" t="str">
        <f>HYPERLINK("https://nusmods.com/modules/CE5721QA#timetable","Timetable")</f>
        <v>Timetable</v>
      </c>
      <c r="D428" s="5"/>
      <c r="E428" t="s">
        <v>9</v>
      </c>
      <c r="F428" t="s">
        <v>753</v>
      </c>
      <c r="G428" s="3">
        <v>0</v>
      </c>
    </row>
    <row r="429" spans="1:7">
      <c r="A429" t="s">
        <v>842</v>
      </c>
      <c r="B429" t="s">
        <v>843</v>
      </c>
      <c r="C429" s="5" t="str">
        <f>HYPERLINK("https://nusmods.com/modules/CE5721QB#timetable","Timetable")</f>
        <v>Timetable</v>
      </c>
      <c r="D429" s="5"/>
      <c r="E429" t="s">
        <v>9</v>
      </c>
      <c r="F429" t="s">
        <v>753</v>
      </c>
      <c r="G429" s="3">
        <v>0</v>
      </c>
    </row>
    <row r="430" spans="1:7">
      <c r="A430" t="s">
        <v>844</v>
      </c>
      <c r="B430" t="s">
        <v>845</v>
      </c>
      <c r="C430" s="5" t="str">
        <f>HYPERLINK("https://nusmods.com/modules/CE5807A#timetable","Timetable")</f>
        <v>Timetable</v>
      </c>
      <c r="D430" s="5"/>
      <c r="E430" t="s">
        <v>9</v>
      </c>
      <c r="F430" t="s">
        <v>753</v>
      </c>
      <c r="G430" s="3">
        <v>0</v>
      </c>
    </row>
    <row r="431" spans="1:7">
      <c r="A431" t="s">
        <v>846</v>
      </c>
      <c r="B431" t="s">
        <v>847</v>
      </c>
      <c r="C431" s="5" t="str">
        <f>HYPERLINK("https://nusmods.com/modules/CE5807B#timetable","Timetable")</f>
        <v>Timetable</v>
      </c>
      <c r="D431" s="5"/>
      <c r="E431" t="s">
        <v>9</v>
      </c>
      <c r="F431" t="s">
        <v>753</v>
      </c>
      <c r="G431" s="3">
        <v>0</v>
      </c>
    </row>
    <row r="432" spans="1:7">
      <c r="A432" t="s">
        <v>848</v>
      </c>
      <c r="B432" t="s">
        <v>845</v>
      </c>
      <c r="C432" s="5" t="str">
        <f>HYPERLINK("https://nusmods.com/modules/CE5807QA#timetable","Timetable")</f>
        <v>Timetable</v>
      </c>
      <c r="D432" s="5"/>
      <c r="E432" t="s">
        <v>9</v>
      </c>
      <c r="F432" t="s">
        <v>753</v>
      </c>
      <c r="G432" s="3">
        <v>0</v>
      </c>
    </row>
    <row r="433" spans="1:7">
      <c r="A433" t="s">
        <v>849</v>
      </c>
      <c r="B433" t="s">
        <v>847</v>
      </c>
      <c r="C433" s="5" t="str">
        <f>HYPERLINK("https://nusmods.com/modules/CE5807QB#timetable","Timetable")</f>
        <v>Timetable</v>
      </c>
      <c r="D433" s="5"/>
      <c r="E433" t="s">
        <v>9</v>
      </c>
      <c r="F433" t="s">
        <v>753</v>
      </c>
      <c r="G433" s="3">
        <v>0</v>
      </c>
    </row>
    <row r="434" spans="1:7">
      <c r="A434" t="s">
        <v>850</v>
      </c>
      <c r="B434" t="s">
        <v>851</v>
      </c>
      <c r="C434" s="5" t="str">
        <f>HYPERLINK("https://nusmods.com/modules/CE5808A#timetable","Timetable")</f>
        <v>Timetable</v>
      </c>
      <c r="D434" s="5"/>
      <c r="E434" t="s">
        <v>9</v>
      </c>
      <c r="F434" t="s">
        <v>753</v>
      </c>
      <c r="G434" s="3">
        <v>0</v>
      </c>
    </row>
    <row r="435" spans="1:7">
      <c r="A435" t="s">
        <v>852</v>
      </c>
      <c r="B435" t="s">
        <v>853</v>
      </c>
      <c r="C435" s="5" t="str">
        <f>HYPERLINK("https://nusmods.com/modules/CE5808B#timetable","Timetable")</f>
        <v>Timetable</v>
      </c>
      <c r="D435" s="5"/>
      <c r="E435" t="s">
        <v>9</v>
      </c>
      <c r="F435" t="s">
        <v>753</v>
      </c>
      <c r="G435" s="3">
        <v>0</v>
      </c>
    </row>
    <row r="436" spans="1:7">
      <c r="A436" t="s">
        <v>854</v>
      </c>
      <c r="B436" t="s">
        <v>851</v>
      </c>
      <c r="C436" s="5" t="str">
        <f>HYPERLINK("https://nusmods.com/modules/CE5808QA#timetable","Timetable")</f>
        <v>Timetable</v>
      </c>
      <c r="D436" s="5"/>
      <c r="E436" t="s">
        <v>9</v>
      </c>
      <c r="F436" t="s">
        <v>753</v>
      </c>
      <c r="G436" s="3">
        <v>0</v>
      </c>
    </row>
    <row r="437" spans="1:7">
      <c r="A437" t="s">
        <v>855</v>
      </c>
      <c r="B437" t="s">
        <v>853</v>
      </c>
      <c r="C437" s="5" t="str">
        <f>HYPERLINK("https://nusmods.com/modules/CE5808QB#timetable","Timetable")</f>
        <v>Timetable</v>
      </c>
      <c r="D437" s="5"/>
      <c r="E437" t="s">
        <v>9</v>
      </c>
      <c r="F437" t="s">
        <v>753</v>
      </c>
      <c r="G437" s="3">
        <v>0</v>
      </c>
    </row>
    <row r="438" spans="1:7">
      <c r="A438" t="s">
        <v>856</v>
      </c>
      <c r="B438" t="s">
        <v>857</v>
      </c>
      <c r="C438" s="5" t="str">
        <f>HYPERLINK("https://nusmods.com/modules/CE5881#timetable","Timetable")</f>
        <v>Timetable</v>
      </c>
      <c r="D438" s="5"/>
      <c r="E438" t="s">
        <v>9</v>
      </c>
      <c r="F438" t="s">
        <v>753</v>
      </c>
      <c r="G438" s="3">
        <v>0</v>
      </c>
    </row>
    <row r="439" spans="1:7">
      <c r="A439" t="s">
        <v>858</v>
      </c>
      <c r="B439" t="s">
        <v>618</v>
      </c>
      <c r="C439" s="5" t="str">
        <f>HYPERLINK("https://nusmods.com/modules/CE5999#timetable","Timetable")</f>
        <v>Timetable</v>
      </c>
      <c r="D439" s="5"/>
      <c r="E439" t="s">
        <v>9</v>
      </c>
      <c r="F439" t="s">
        <v>753</v>
      </c>
      <c r="G439" s="3">
        <v>0</v>
      </c>
    </row>
    <row r="440" spans="1:7">
      <c r="A440" t="s">
        <v>859</v>
      </c>
      <c r="B440" t="s">
        <v>860</v>
      </c>
      <c r="C440" s="5" t="str">
        <f>HYPERLINK("https://nusmods.com/modules/CE6001#timetable","Timetable")</f>
        <v>Timetable</v>
      </c>
      <c r="D440" s="5"/>
      <c r="E440" t="s">
        <v>9</v>
      </c>
      <c r="F440" t="s">
        <v>753</v>
      </c>
      <c r="G440" s="3">
        <v>0</v>
      </c>
    </row>
    <row r="441" spans="1:7">
      <c r="A441" t="s">
        <v>861</v>
      </c>
      <c r="B441" t="s">
        <v>862</v>
      </c>
      <c r="C441" s="5" t="str">
        <f>HYPERLINK("https://nusmods.com/modules/CE6077A#timetable","Timetable")</f>
        <v>Timetable</v>
      </c>
      <c r="D441" s="5"/>
      <c r="E441" t="s">
        <v>9</v>
      </c>
      <c r="F441" t="s">
        <v>753</v>
      </c>
      <c r="G441" s="3">
        <v>0</v>
      </c>
    </row>
    <row r="442" spans="1:7">
      <c r="A442" t="s">
        <v>863</v>
      </c>
      <c r="B442" t="s">
        <v>864</v>
      </c>
      <c r="C442" s="5" t="str">
        <f>HYPERLINK("https://nusmods.com/modules/CE6077B#timetable","Timetable")</f>
        <v>Timetable</v>
      </c>
      <c r="D442" s="5"/>
      <c r="E442" t="s">
        <v>9</v>
      </c>
      <c r="F442" t="s">
        <v>753</v>
      </c>
      <c r="G442" s="3">
        <v>0</v>
      </c>
    </row>
    <row r="443" spans="1:7">
      <c r="A443" t="s">
        <v>865</v>
      </c>
      <c r="B443" t="s">
        <v>862</v>
      </c>
      <c r="C443" s="5" t="str">
        <f>HYPERLINK("https://nusmods.com/modules/CE6077QA#timetable","Timetable")</f>
        <v>Timetable</v>
      </c>
      <c r="D443" s="5"/>
      <c r="E443" t="s">
        <v>9</v>
      </c>
      <c r="F443" t="s">
        <v>753</v>
      </c>
      <c r="G443" s="3">
        <v>0</v>
      </c>
    </row>
    <row r="444" spans="1:7">
      <c r="A444" t="s">
        <v>866</v>
      </c>
      <c r="B444" t="s">
        <v>620</v>
      </c>
      <c r="C444" s="5" t="str">
        <f>HYPERLINK("https://nusmods.com/modules/CE6999#timetable","Timetable")</f>
        <v>Timetable</v>
      </c>
      <c r="D444" s="5"/>
      <c r="E444" t="s">
        <v>9</v>
      </c>
      <c r="F444" t="s">
        <v>753</v>
      </c>
      <c r="G444" s="3">
        <v>0</v>
      </c>
    </row>
    <row r="445" spans="1:7">
      <c r="A445" t="s">
        <v>867</v>
      </c>
      <c r="B445" t="s">
        <v>868</v>
      </c>
      <c r="C445" s="5" t="str">
        <f>HYPERLINK("https://nusmods.com/modules/CEG5001#timetable","Timetable")</f>
        <v>Timetable</v>
      </c>
      <c r="D445" s="5"/>
      <c r="E445" t="s">
        <v>9</v>
      </c>
      <c r="F445" t="s">
        <v>869</v>
      </c>
      <c r="G445" s="3">
        <v>0</v>
      </c>
    </row>
    <row r="446" spans="1:7">
      <c r="A446" t="s">
        <v>870</v>
      </c>
      <c r="B446" t="s">
        <v>871</v>
      </c>
      <c r="C446" s="5" t="str">
        <f>HYPERLINK("https://nusmods.com/modules/CEG5002#timetable","Timetable")</f>
        <v>Timetable</v>
      </c>
      <c r="D446" s="5"/>
      <c r="E446" t="s">
        <v>9</v>
      </c>
      <c r="F446" t="s">
        <v>869</v>
      </c>
      <c r="G446" s="3">
        <v>0</v>
      </c>
    </row>
    <row r="447" spans="1:7">
      <c r="A447" t="s">
        <v>872</v>
      </c>
      <c r="B447" t="s">
        <v>873</v>
      </c>
      <c r="C447" s="5" t="str">
        <f>HYPERLINK("https://nusmods.com/modules/CEG5003#timetable","Timetable")</f>
        <v>Timetable</v>
      </c>
      <c r="D447" s="5"/>
      <c r="E447" t="s">
        <v>9</v>
      </c>
      <c r="F447" t="s">
        <v>869</v>
      </c>
      <c r="G447" s="3">
        <v>0</v>
      </c>
    </row>
    <row r="448" spans="1:7">
      <c r="A448" t="s">
        <v>874</v>
      </c>
      <c r="B448" t="s">
        <v>875</v>
      </c>
      <c r="C448" s="5" t="str">
        <f>HYPERLINK("https://nusmods.com/modules/CEG5101#timetable","Timetable")</f>
        <v>Timetable</v>
      </c>
      <c r="D448" s="5"/>
      <c r="E448" t="s">
        <v>9</v>
      </c>
      <c r="F448" t="s">
        <v>869</v>
      </c>
      <c r="G448" s="3">
        <v>0</v>
      </c>
    </row>
    <row r="449" spans="1:7">
      <c r="A449" t="s">
        <v>876</v>
      </c>
      <c r="B449" t="s">
        <v>877</v>
      </c>
      <c r="C449" s="5" t="str">
        <f>HYPERLINK("https://nusmods.com/modules/CEG5104#timetable","Timetable")</f>
        <v>Timetable</v>
      </c>
      <c r="D449" s="5"/>
      <c r="E449" t="s">
        <v>9</v>
      </c>
      <c r="F449" t="s">
        <v>869</v>
      </c>
      <c r="G449" s="3">
        <v>0</v>
      </c>
    </row>
    <row r="450" spans="1:7">
      <c r="A450" t="s">
        <v>878</v>
      </c>
      <c r="B450" t="s">
        <v>879</v>
      </c>
      <c r="C450" s="5" t="str">
        <f>HYPERLINK("https://nusmods.com/modules/CEG5201#timetable","Timetable")</f>
        <v>Timetable</v>
      </c>
      <c r="D450" s="5"/>
      <c r="E450" t="s">
        <v>9</v>
      </c>
      <c r="F450" t="s">
        <v>869</v>
      </c>
      <c r="G450" s="3">
        <v>0</v>
      </c>
    </row>
    <row r="451" spans="1:7">
      <c r="A451" t="s">
        <v>880</v>
      </c>
      <c r="B451" t="s">
        <v>881</v>
      </c>
      <c r="C451" s="5" t="str">
        <f>HYPERLINK("https://nusmods.com/modules/CEG5205#timetable","Timetable")</f>
        <v>Timetable</v>
      </c>
      <c r="D451" s="5"/>
      <c r="E451" t="s">
        <v>9</v>
      </c>
      <c r="F451" t="s">
        <v>869</v>
      </c>
      <c r="G451" s="3">
        <v>0</v>
      </c>
    </row>
    <row r="452" spans="1:7">
      <c r="A452" t="s">
        <v>882</v>
      </c>
      <c r="B452" t="s">
        <v>883</v>
      </c>
      <c r="C452" s="5" t="str">
        <f>HYPERLINK("https://nusmods.com/modules/CFG1002#timetable","Timetable")</f>
        <v>Timetable</v>
      </c>
      <c r="D452" s="5"/>
      <c r="E452" t="s">
        <v>884</v>
      </c>
      <c r="F452" t="s">
        <v>885</v>
      </c>
      <c r="G452" s="3">
        <v>0</v>
      </c>
    </row>
    <row r="453" spans="1:7">
      <c r="A453" t="s">
        <v>886</v>
      </c>
      <c r="B453" t="s">
        <v>887</v>
      </c>
      <c r="C453" s="5" t="str">
        <f>HYPERLINK("https://nusmods.com/modules/CFG1003#timetable","Timetable")</f>
        <v>Timetable</v>
      </c>
      <c r="D453" s="5"/>
      <c r="E453" t="s">
        <v>884</v>
      </c>
      <c r="F453" t="s">
        <v>885</v>
      </c>
      <c r="G453" s="3">
        <v>0</v>
      </c>
    </row>
    <row r="454" spans="1:7">
      <c r="A454" t="s">
        <v>888</v>
      </c>
      <c r="B454" t="s">
        <v>889</v>
      </c>
      <c r="C454" s="5" t="str">
        <f>HYPERLINK("https://nusmods.com/modules/CFG1004#timetable","Timetable")</f>
        <v>Timetable</v>
      </c>
      <c r="D454" s="5"/>
      <c r="E454" t="s">
        <v>884</v>
      </c>
      <c r="F454" t="s">
        <v>885</v>
      </c>
      <c r="G454" s="3">
        <v>0</v>
      </c>
    </row>
    <row r="455" spans="1:7">
      <c r="A455" t="s">
        <v>890</v>
      </c>
      <c r="B455" t="s">
        <v>891</v>
      </c>
      <c r="C455" s="5" t="str">
        <f>HYPERLINK("https://nusmods.com/modules/CFG1500#timetable","Timetable")</f>
        <v>Timetable</v>
      </c>
      <c r="D455" s="5"/>
      <c r="E455" t="s">
        <v>884</v>
      </c>
      <c r="F455" t="s">
        <v>885</v>
      </c>
      <c r="G455" s="3">
        <v>0</v>
      </c>
    </row>
    <row r="456" spans="1:7">
      <c r="A456" t="s">
        <v>892</v>
      </c>
      <c r="B456" t="s">
        <v>893</v>
      </c>
      <c r="C456" s="5" t="str">
        <f>HYPERLINK("https://nusmods.com/modules/CFG1600#timetable","Timetable")</f>
        <v>Timetable</v>
      </c>
      <c r="D456" s="5"/>
      <c r="E456" t="s">
        <v>884</v>
      </c>
      <c r="F456" t="s">
        <v>885</v>
      </c>
      <c r="G456" s="3">
        <v>0</v>
      </c>
    </row>
    <row r="457" spans="1:7">
      <c r="A457" t="s">
        <v>894</v>
      </c>
      <c r="B457" t="s">
        <v>895</v>
      </c>
      <c r="C457" s="5" t="str">
        <f>HYPERLINK("https://nusmods.com/modules/CFG2002I#timetable","Timetable")</f>
        <v>Timetable</v>
      </c>
      <c r="D457" s="5"/>
      <c r="E457" t="s">
        <v>884</v>
      </c>
      <c r="F457" t="s">
        <v>885</v>
      </c>
      <c r="G457" s="3">
        <v>0</v>
      </c>
    </row>
    <row r="458" spans="1:7">
      <c r="A458" t="s">
        <v>896</v>
      </c>
      <c r="B458" t="s">
        <v>895</v>
      </c>
      <c r="C458" s="5" t="str">
        <f>HYPERLINK("https://nusmods.com/modules/CFG2002T#timetable","Timetable")</f>
        <v>Timetable</v>
      </c>
      <c r="D458" s="5"/>
      <c r="E458" t="s">
        <v>884</v>
      </c>
      <c r="F458" t="s">
        <v>885</v>
      </c>
      <c r="G458" s="3">
        <v>0</v>
      </c>
    </row>
    <row r="459" spans="1:7">
      <c r="A459" t="s">
        <v>897</v>
      </c>
      <c r="B459" t="s">
        <v>895</v>
      </c>
      <c r="C459" s="5" t="str">
        <f>HYPERLINK("https://nusmods.com/modules/CFG2002TH#timetable","Timetable")</f>
        <v>Timetable</v>
      </c>
      <c r="D459" s="5"/>
      <c r="E459" t="s">
        <v>884</v>
      </c>
      <c r="F459" t="s">
        <v>885</v>
      </c>
      <c r="G459" s="3">
        <v>0</v>
      </c>
    </row>
    <row r="460" spans="1:7">
      <c r="A460" t="s">
        <v>898</v>
      </c>
      <c r="B460" t="s">
        <v>895</v>
      </c>
      <c r="C460" s="5" t="str">
        <f>HYPERLINK("https://nusmods.com/modules/CFG2002VN#timetable","Timetable")</f>
        <v>Timetable</v>
      </c>
      <c r="D460" s="5"/>
      <c r="E460" t="s">
        <v>884</v>
      </c>
      <c r="F460" t="s">
        <v>885</v>
      </c>
      <c r="G460" s="3">
        <v>0</v>
      </c>
    </row>
    <row r="461" spans="1:7">
      <c r="A461" t="s">
        <v>899</v>
      </c>
      <c r="B461" t="s">
        <v>900</v>
      </c>
      <c r="C461" s="5" t="str">
        <f>HYPERLINK("https://nusmods.com/modules/CFG2600A#timetable","Timetable")</f>
        <v>Timetable</v>
      </c>
      <c r="D461" s="5"/>
      <c r="E461" t="s">
        <v>884</v>
      </c>
      <c r="F461" t="s">
        <v>885</v>
      </c>
      <c r="G461" s="3">
        <v>0</v>
      </c>
    </row>
    <row r="462" spans="1:7">
      <c r="A462" t="s">
        <v>901</v>
      </c>
      <c r="B462" t="s">
        <v>902</v>
      </c>
      <c r="C462" s="5" t="str">
        <f>HYPERLINK("https://nusmods.com/modules/CFG3001#timetable","Timetable")</f>
        <v>Timetable</v>
      </c>
      <c r="D462" s="5"/>
      <c r="E462" t="s">
        <v>884</v>
      </c>
      <c r="F462" t="s">
        <v>885</v>
      </c>
      <c r="G462" s="3">
        <v>0</v>
      </c>
    </row>
    <row r="463" spans="1:7">
      <c r="A463" t="s">
        <v>903</v>
      </c>
      <c r="B463" t="s">
        <v>904</v>
      </c>
      <c r="C463" s="5" t="str">
        <f>HYPERLINK("https://nusmods.com/modules/CG1111A#timetable","Timetable")</f>
        <v>Timetable</v>
      </c>
      <c r="D463" s="5"/>
      <c r="E463" t="s">
        <v>905</v>
      </c>
      <c r="F463" t="s">
        <v>906</v>
      </c>
      <c r="G463" s="3">
        <v>0</v>
      </c>
    </row>
    <row r="464" spans="1:7">
      <c r="A464" t="s">
        <v>907</v>
      </c>
      <c r="B464" t="s">
        <v>908</v>
      </c>
      <c r="C464" s="5" t="str">
        <f>HYPERLINK("https://nusmods.com/modules/CG2027#timetable","Timetable")</f>
        <v>Timetable</v>
      </c>
      <c r="D464" s="5"/>
      <c r="E464" t="s">
        <v>905</v>
      </c>
      <c r="F464" t="s">
        <v>906</v>
      </c>
      <c r="G464" s="3">
        <v>0</v>
      </c>
    </row>
    <row r="465" spans="1:7">
      <c r="A465" t="s">
        <v>909</v>
      </c>
      <c r="B465" t="s">
        <v>910</v>
      </c>
      <c r="C465" s="5" t="str">
        <f>HYPERLINK("https://nusmods.com/modules/CG2028#timetable","Timetable")</f>
        <v>Timetable</v>
      </c>
      <c r="D465" s="5"/>
      <c r="E465" t="s">
        <v>905</v>
      </c>
      <c r="F465" t="s">
        <v>906</v>
      </c>
      <c r="G465" s="3">
        <v>0</v>
      </c>
    </row>
    <row r="466" spans="1:7">
      <c r="A466" t="s">
        <v>911</v>
      </c>
      <c r="B466" t="s">
        <v>912</v>
      </c>
      <c r="C466" s="5" t="str">
        <f>HYPERLINK("https://nusmods.com/modules/CG2271#timetable","Timetable")</f>
        <v>Timetable</v>
      </c>
      <c r="D466" s="5"/>
      <c r="E466" t="s">
        <v>905</v>
      </c>
      <c r="F466" t="s">
        <v>906</v>
      </c>
      <c r="G466" s="3">
        <v>0</v>
      </c>
    </row>
    <row r="467" spans="1:7">
      <c r="A467" t="s">
        <v>913</v>
      </c>
      <c r="B467" t="s">
        <v>914</v>
      </c>
      <c r="C467" s="5" t="str">
        <f>HYPERLINK("https://nusmods.com/modules/CG3207#timetable","Timetable")</f>
        <v>Timetable</v>
      </c>
      <c r="D467" s="5"/>
      <c r="E467" t="s">
        <v>905</v>
      </c>
      <c r="F467" t="s">
        <v>906</v>
      </c>
      <c r="G467" s="3">
        <v>0</v>
      </c>
    </row>
    <row r="468" spans="1:7">
      <c r="A468" t="s">
        <v>915</v>
      </c>
      <c r="B468" t="s">
        <v>775</v>
      </c>
      <c r="C468" s="5" t="str">
        <f>HYPERLINK("https://nusmods.com/modules/CG4001#timetable","Timetable")</f>
        <v>Timetable</v>
      </c>
      <c r="D468" s="5"/>
      <c r="E468" t="s">
        <v>905</v>
      </c>
      <c r="F468" t="s">
        <v>906</v>
      </c>
      <c r="G468" s="3">
        <v>0</v>
      </c>
    </row>
    <row r="469" spans="1:7">
      <c r="A469" t="s">
        <v>916</v>
      </c>
      <c r="B469" t="s">
        <v>917</v>
      </c>
      <c r="C469" s="5" t="str">
        <f>HYPERLINK("https://nusmods.com/modules/CG4002#timetable","Timetable")</f>
        <v>Timetable</v>
      </c>
      <c r="D469" s="5"/>
      <c r="E469" t="s">
        <v>905</v>
      </c>
      <c r="F469" t="s">
        <v>906</v>
      </c>
      <c r="G469" s="3">
        <v>0</v>
      </c>
    </row>
    <row r="470" spans="1:7">
      <c r="A470" t="s">
        <v>918</v>
      </c>
      <c r="B470" t="s">
        <v>919</v>
      </c>
      <c r="C470" s="5" t="str">
        <f>HYPERLINK("https://nusmods.com/modules/CG4003#timetable","Timetable")</f>
        <v>Timetable</v>
      </c>
      <c r="D470" s="5"/>
      <c r="E470" t="s">
        <v>905</v>
      </c>
      <c r="F470" t="s">
        <v>906</v>
      </c>
      <c r="G470" s="3">
        <v>0</v>
      </c>
    </row>
    <row r="471" spans="1:7">
      <c r="A471" t="s">
        <v>920</v>
      </c>
      <c r="B471" t="s">
        <v>921</v>
      </c>
      <c r="C471" s="5" t="str">
        <f>HYPERLINK("https://nusmods.com/modules/CH1101E#timetable","Timetable")</f>
        <v>Timetable</v>
      </c>
      <c r="D471" s="5" t="str">
        <f>HYPERLINK("https://canvas.nus.edu.sg/courses/48176","Canvas course site")</f>
        <v>Canvas course site</v>
      </c>
      <c r="E471" t="s">
        <v>70</v>
      </c>
      <c r="F471" t="s">
        <v>922</v>
      </c>
      <c r="G471" s="3">
        <v>0</v>
      </c>
    </row>
    <row r="472" spans="1:7">
      <c r="A472" t="s">
        <v>923</v>
      </c>
      <c r="B472" t="s">
        <v>924</v>
      </c>
      <c r="C472" s="5" t="str">
        <f>HYPERLINK("https://nusmods.com/modules/CH2121#timetable","Timetable")</f>
        <v>Timetable</v>
      </c>
      <c r="D472" s="5" t="str">
        <f>HYPERLINK("https://canvas.nus.edu.sg/courses/48181","Canvas course site")</f>
        <v>Canvas course site</v>
      </c>
      <c r="E472" t="s">
        <v>70</v>
      </c>
      <c r="F472" t="s">
        <v>922</v>
      </c>
      <c r="G472" s="3">
        <v>0</v>
      </c>
    </row>
    <row r="473" spans="1:7">
      <c r="A473" t="s">
        <v>925</v>
      </c>
      <c r="B473" t="s">
        <v>926</v>
      </c>
      <c r="C473" s="5" t="str">
        <f>HYPERLINK("https://nusmods.com/modules/CH2161#timetable","Timetable")</f>
        <v>Timetable</v>
      </c>
      <c r="D473" s="5" t="str">
        <f>HYPERLINK("https://canvas.nus.edu.sg/courses/48185","Canvas course site")</f>
        <v>Canvas course site</v>
      </c>
      <c r="E473" t="s">
        <v>70</v>
      </c>
      <c r="F473" t="s">
        <v>922</v>
      </c>
      <c r="G473" s="3">
        <v>0</v>
      </c>
    </row>
    <row r="474" spans="1:7">
      <c r="A474" t="s">
        <v>927</v>
      </c>
      <c r="B474" t="s">
        <v>928</v>
      </c>
      <c r="C474" s="5" t="str">
        <f>HYPERLINK("https://nusmods.com/modules/CH2275#timetable","Timetable")</f>
        <v>Timetable</v>
      </c>
      <c r="D474" s="5" t="str">
        <f>HYPERLINK("https://canvas.nus.edu.sg/courses/48193","Canvas course site")</f>
        <v>Canvas course site</v>
      </c>
      <c r="E474" t="s">
        <v>70</v>
      </c>
      <c r="F474" t="s">
        <v>922</v>
      </c>
      <c r="G474" s="3">
        <v>0</v>
      </c>
    </row>
    <row r="475" spans="1:7">
      <c r="A475" t="s">
        <v>929</v>
      </c>
      <c r="B475" t="s">
        <v>930</v>
      </c>
      <c r="C475" s="5" t="str">
        <f>HYPERLINK("https://nusmods.com/modules/CH2293#timetable","Timetable")</f>
        <v>Timetable</v>
      </c>
      <c r="D475" s="5" t="str">
        <f>HYPERLINK("https://canvas.nus.edu.sg/courses/48197","Canvas course site")</f>
        <v>Canvas course site</v>
      </c>
      <c r="E475" t="s">
        <v>70</v>
      </c>
      <c r="F475" t="s">
        <v>922</v>
      </c>
      <c r="G475" s="3">
        <v>0</v>
      </c>
    </row>
    <row r="476" spans="1:7">
      <c r="A476" t="s">
        <v>931</v>
      </c>
      <c r="B476" t="s">
        <v>932</v>
      </c>
      <c r="C476" s="5" t="str">
        <f>HYPERLINK("https://nusmods.com/modules/CH2295#timetable","Timetable")</f>
        <v>Timetable</v>
      </c>
      <c r="D476" s="5" t="str">
        <f>HYPERLINK("https://canvas.nus.edu.sg/courses/44785","Canvas course site")</f>
        <v>Canvas course site</v>
      </c>
      <c r="E476" t="s">
        <v>70</v>
      </c>
      <c r="F476" t="s">
        <v>922</v>
      </c>
      <c r="G476" s="3">
        <v>0</v>
      </c>
    </row>
    <row r="477" spans="1:7">
      <c r="A477" t="s">
        <v>933</v>
      </c>
      <c r="B477" t="s">
        <v>934</v>
      </c>
      <c r="C477" s="5" t="str">
        <f>HYPERLINK("https://nusmods.com/modules/CH3221#timetable","Timetable")</f>
        <v>Timetable</v>
      </c>
      <c r="D477" s="5" t="str">
        <f>HYPERLINK("https://canvas.nus.edu.sg/courses/44787","Canvas course site")</f>
        <v>Canvas course site</v>
      </c>
      <c r="E477" t="s">
        <v>70</v>
      </c>
      <c r="F477" t="s">
        <v>922</v>
      </c>
      <c r="G477" s="3">
        <v>0</v>
      </c>
    </row>
    <row r="478" spans="1:7">
      <c r="A478" t="s">
        <v>935</v>
      </c>
      <c r="B478" t="s">
        <v>936</v>
      </c>
      <c r="C478" s="5" t="str">
        <f>HYPERLINK("https://nusmods.com/modules/CH3246#timetable","Timetable")</f>
        <v>Timetable</v>
      </c>
      <c r="D478" s="5" t="str">
        <f>HYPERLINK("https://canvas.nus.edu.sg/courses/44788","Canvas course site")</f>
        <v>Canvas course site</v>
      </c>
      <c r="E478" t="s">
        <v>70</v>
      </c>
      <c r="F478" t="s">
        <v>922</v>
      </c>
      <c r="G478" s="3">
        <v>0</v>
      </c>
    </row>
    <row r="479" spans="1:7">
      <c r="A479" t="s">
        <v>937</v>
      </c>
      <c r="B479" t="s">
        <v>938</v>
      </c>
      <c r="C479" s="5" t="str">
        <f>HYPERLINK("https://nusmods.com/modules/CH3294#timetable","Timetable")</f>
        <v>Timetable</v>
      </c>
      <c r="D479" s="5" t="str">
        <f>HYPERLINK("https://canvas.nus.edu.sg/courses/44790","Canvas course site")</f>
        <v>Canvas course site</v>
      </c>
      <c r="E479" t="s">
        <v>70</v>
      </c>
      <c r="F479" t="s">
        <v>922</v>
      </c>
      <c r="G479" s="3">
        <v>0</v>
      </c>
    </row>
    <row r="480" spans="1:7">
      <c r="A480" t="s">
        <v>939</v>
      </c>
      <c r="B480" t="s">
        <v>940</v>
      </c>
      <c r="C480" s="5" t="str">
        <f>HYPERLINK("https://nusmods.com/modules/CH4207#timetable","Timetable")</f>
        <v>Timetable</v>
      </c>
      <c r="D480" s="5" t="str">
        <f>HYPERLINK("https://canvas.nus.edu.sg/courses/44793","Canvas course site")</f>
        <v>Canvas course site</v>
      </c>
      <c r="E480" t="s">
        <v>70</v>
      </c>
      <c r="F480" t="s">
        <v>922</v>
      </c>
      <c r="G480" s="3">
        <v>0</v>
      </c>
    </row>
    <row r="481" spans="1:7">
      <c r="A481" t="s">
        <v>941</v>
      </c>
      <c r="B481" t="s">
        <v>940</v>
      </c>
      <c r="C481" s="5" t="str">
        <f>HYPERLINK("https://nusmods.com/modules/CH4207HM#timetable","Timetable")</f>
        <v>Timetable</v>
      </c>
      <c r="D481" s="5" t="str">
        <f>HYPERLINK("https://canvas.nus.edu.sg/courses/44793","Canvas course site")</f>
        <v>Canvas course site</v>
      </c>
      <c r="E481" t="s">
        <v>70</v>
      </c>
      <c r="F481" t="s">
        <v>922</v>
      </c>
      <c r="G481" s="3">
        <v>0</v>
      </c>
    </row>
    <row r="482" spans="1:7">
      <c r="A482" t="s">
        <v>942</v>
      </c>
      <c r="B482" t="s">
        <v>943</v>
      </c>
      <c r="C482" s="5" t="str">
        <f>HYPERLINK("https://nusmods.com/modules/CH4227#timetable","Timetable")</f>
        <v>Timetable</v>
      </c>
      <c r="D482" s="5" t="str">
        <f>HYPERLINK("https://canvas.nus.edu.sg/courses/44796","Canvas course site")</f>
        <v>Canvas course site</v>
      </c>
      <c r="E482" t="s">
        <v>70</v>
      </c>
      <c r="F482" t="s">
        <v>922</v>
      </c>
      <c r="G482" s="3">
        <v>0</v>
      </c>
    </row>
    <row r="483" spans="1:7">
      <c r="A483" t="s">
        <v>944</v>
      </c>
      <c r="B483" t="s">
        <v>943</v>
      </c>
      <c r="C483" s="5" t="str">
        <f>HYPERLINK("https://nusmods.com/modules/CH4227HM#timetable","Timetable")</f>
        <v>Timetable</v>
      </c>
      <c r="D483" s="5"/>
      <c r="E483" t="s">
        <v>70</v>
      </c>
      <c r="F483" t="s">
        <v>922</v>
      </c>
      <c r="G483" s="3">
        <v>0</v>
      </c>
    </row>
    <row r="484" spans="1:7">
      <c r="A484" t="s">
        <v>945</v>
      </c>
      <c r="B484" t="s">
        <v>946</v>
      </c>
      <c r="C484" s="5" t="str">
        <f>HYPERLINK("https://nusmods.com/modules/CH4261#timetable","Timetable")</f>
        <v>Timetable</v>
      </c>
      <c r="D484" s="5"/>
      <c r="E484" t="s">
        <v>70</v>
      </c>
      <c r="F484" t="s">
        <v>922</v>
      </c>
      <c r="G484" s="3">
        <v>0</v>
      </c>
    </row>
    <row r="485" spans="1:7">
      <c r="A485" t="s">
        <v>947</v>
      </c>
      <c r="B485" t="s">
        <v>946</v>
      </c>
      <c r="C485" s="5" t="str">
        <f>HYPERLINK("https://nusmods.com/modules/CH4261HM#timetable","Timetable")</f>
        <v>Timetable</v>
      </c>
      <c r="D485" s="5"/>
      <c r="E485" t="s">
        <v>70</v>
      </c>
      <c r="F485" t="s">
        <v>922</v>
      </c>
      <c r="G485" s="3">
        <v>0</v>
      </c>
    </row>
    <row r="486" spans="1:7">
      <c r="A486" t="s">
        <v>948</v>
      </c>
      <c r="B486" t="s">
        <v>949</v>
      </c>
      <c r="C486" s="5" t="str">
        <f>HYPERLINK("https://nusmods.com/modules/CH4401#timetable","Timetable")</f>
        <v>Timetable</v>
      </c>
      <c r="D486" s="5"/>
      <c r="E486" t="s">
        <v>70</v>
      </c>
      <c r="F486" t="s">
        <v>922</v>
      </c>
      <c r="G486" s="3">
        <v>0</v>
      </c>
    </row>
    <row r="487" spans="1:7">
      <c r="A487" t="s">
        <v>950</v>
      </c>
      <c r="B487" t="s">
        <v>949</v>
      </c>
      <c r="C487" s="5" t="str">
        <f>HYPERLINK("https://nusmods.com/modules/CH4401HM#timetable","Timetable")</f>
        <v>Timetable</v>
      </c>
      <c r="D487" s="5"/>
      <c r="E487" t="s">
        <v>70</v>
      </c>
      <c r="F487" t="s">
        <v>922</v>
      </c>
      <c r="G487" s="3">
        <v>0</v>
      </c>
    </row>
    <row r="488" spans="1:7">
      <c r="A488" t="s">
        <v>951</v>
      </c>
      <c r="B488" t="s">
        <v>572</v>
      </c>
      <c r="C488" s="5" t="str">
        <f>HYPERLINK("https://nusmods.com/modules/CH4660#timetable","Timetable")</f>
        <v>Timetable</v>
      </c>
      <c r="D488" s="5"/>
      <c r="E488" t="s">
        <v>70</v>
      </c>
      <c r="F488" t="s">
        <v>922</v>
      </c>
      <c r="G488" s="3">
        <v>0</v>
      </c>
    </row>
    <row r="489" spans="1:7">
      <c r="A489" t="s">
        <v>952</v>
      </c>
      <c r="B489" t="s">
        <v>572</v>
      </c>
      <c r="C489" s="5" t="str">
        <f>HYPERLINK("https://nusmods.com/modules/CH4660HM#timetable","Timetable")</f>
        <v>Timetable</v>
      </c>
      <c r="D489" s="5"/>
      <c r="E489" t="s">
        <v>70</v>
      </c>
      <c r="F489" t="s">
        <v>922</v>
      </c>
      <c r="G489" s="3">
        <v>0</v>
      </c>
    </row>
    <row r="490" spans="1:7">
      <c r="A490" t="s">
        <v>953</v>
      </c>
      <c r="B490" t="s">
        <v>954</v>
      </c>
      <c r="C490" s="5" t="str">
        <f>HYPERLINK("https://nusmods.com/modules/CH4882A#timetable","Timetable")</f>
        <v>Timetable</v>
      </c>
      <c r="D490" s="5" t="str">
        <f>HYPERLINK("https://canvas.nus.edu.sg/courses/44818","Canvas course site")</f>
        <v>Canvas course site</v>
      </c>
      <c r="E490" t="s">
        <v>70</v>
      </c>
      <c r="F490" t="s">
        <v>922</v>
      </c>
      <c r="G490" s="3">
        <v>0</v>
      </c>
    </row>
    <row r="491" spans="1:7">
      <c r="A491" t="s">
        <v>955</v>
      </c>
      <c r="B491" t="s">
        <v>954</v>
      </c>
      <c r="C491" s="5" t="str">
        <f>HYPERLINK("https://nusmods.com/modules/CH4882AHM#timetable","Timetable")</f>
        <v>Timetable</v>
      </c>
      <c r="D491" s="5" t="str">
        <f>HYPERLINK("https://canvas.nus.edu.sg/courses/44818","Canvas course site")</f>
        <v>Canvas course site</v>
      </c>
      <c r="E491" t="s">
        <v>70</v>
      </c>
      <c r="F491" t="s">
        <v>922</v>
      </c>
      <c r="G491" s="3">
        <v>0</v>
      </c>
    </row>
    <row r="492" spans="1:7">
      <c r="A492" t="s">
        <v>956</v>
      </c>
      <c r="B492" t="s">
        <v>957</v>
      </c>
      <c r="C492" s="5" t="str">
        <f>HYPERLINK("https://nusmods.com/modules/CH5224#timetable","Timetable")</f>
        <v>Timetable</v>
      </c>
      <c r="D492" s="5" t="str">
        <f>HYPERLINK("https://canvas.nus.edu.sg/courses/44826","Canvas course site")</f>
        <v>Canvas course site</v>
      </c>
      <c r="E492" t="s">
        <v>70</v>
      </c>
      <c r="F492" t="s">
        <v>922</v>
      </c>
      <c r="G492" s="3">
        <v>0</v>
      </c>
    </row>
    <row r="493" spans="1:7">
      <c r="A493" t="s">
        <v>958</v>
      </c>
      <c r="B493" t="s">
        <v>959</v>
      </c>
      <c r="C493" s="5" t="str">
        <f>HYPERLINK("https://nusmods.com/modules/CH5224R#timetable","Timetable")</f>
        <v>Timetable</v>
      </c>
      <c r="D493" s="5" t="str">
        <f>HYPERLINK("https://canvas.nus.edu.sg/courses/44826","Canvas course site")</f>
        <v>Canvas course site</v>
      </c>
      <c r="E493" t="s">
        <v>70</v>
      </c>
      <c r="F493" t="s">
        <v>922</v>
      </c>
      <c r="G493" s="3">
        <v>0</v>
      </c>
    </row>
    <row r="494" spans="1:7">
      <c r="A494" t="s">
        <v>960</v>
      </c>
      <c r="B494" t="s">
        <v>961</v>
      </c>
      <c r="C494" s="5" t="str">
        <f>HYPERLINK("https://nusmods.com/modules/CH5242#timetable","Timetable")</f>
        <v>Timetable</v>
      </c>
      <c r="D494" s="5"/>
      <c r="E494" t="s">
        <v>70</v>
      </c>
      <c r="F494" t="s">
        <v>922</v>
      </c>
      <c r="G494" s="3">
        <v>0</v>
      </c>
    </row>
    <row r="495" spans="1:7">
      <c r="A495" t="s">
        <v>962</v>
      </c>
      <c r="B495" t="s">
        <v>963</v>
      </c>
      <c r="C495" s="5" t="str">
        <f>HYPERLINK("https://nusmods.com/modules/CH5242R#timetable","Timetable")</f>
        <v>Timetable</v>
      </c>
      <c r="D495" s="5"/>
      <c r="E495" t="s">
        <v>70</v>
      </c>
      <c r="F495" t="s">
        <v>922</v>
      </c>
      <c r="G495" s="3">
        <v>0</v>
      </c>
    </row>
    <row r="496" spans="1:7">
      <c r="A496" t="s">
        <v>964</v>
      </c>
      <c r="B496" t="s">
        <v>965</v>
      </c>
      <c r="C496" s="5" t="str">
        <f>HYPERLINK("https://nusmods.com/modules/CH5243#timetable","Timetable")</f>
        <v>Timetable</v>
      </c>
      <c r="D496" s="5" t="str">
        <f>HYPERLINK("https://canvas.nus.edu.sg/courses/44842","Canvas course site")</f>
        <v>Canvas course site</v>
      </c>
      <c r="E496" t="s">
        <v>70</v>
      </c>
      <c r="F496" t="s">
        <v>922</v>
      </c>
      <c r="G496" s="3">
        <v>0</v>
      </c>
    </row>
    <row r="497" spans="1:7">
      <c r="A497" t="s">
        <v>966</v>
      </c>
      <c r="B497" t="s">
        <v>965</v>
      </c>
      <c r="C497" s="5" t="str">
        <f>HYPERLINK("https://nusmods.com/modules/CH5243R#timetable","Timetable")</f>
        <v>Timetable</v>
      </c>
      <c r="D497" s="5" t="str">
        <f>HYPERLINK("https://canvas.nus.edu.sg/courses/44842","Canvas course site")</f>
        <v>Canvas course site</v>
      </c>
      <c r="E497" t="s">
        <v>70</v>
      </c>
      <c r="F497" t="s">
        <v>922</v>
      </c>
      <c r="G497" s="3">
        <v>0</v>
      </c>
    </row>
    <row r="498" spans="1:7">
      <c r="A498" t="s">
        <v>967</v>
      </c>
      <c r="B498" t="s">
        <v>968</v>
      </c>
      <c r="C498" s="5" t="str">
        <f>HYPERLINK("https://nusmods.com/modules/CH5660#timetable","Timetable")</f>
        <v>Timetable</v>
      </c>
      <c r="D498" s="5"/>
      <c r="E498" t="s">
        <v>70</v>
      </c>
      <c r="F498" t="s">
        <v>922</v>
      </c>
      <c r="G498" s="3">
        <v>0</v>
      </c>
    </row>
    <row r="499" spans="1:7">
      <c r="A499" t="s">
        <v>969</v>
      </c>
      <c r="B499" t="s">
        <v>970</v>
      </c>
      <c r="C499" s="5" t="str">
        <f>HYPERLINK("https://nusmods.com/modules/CH6201#timetable","Timetable")</f>
        <v>Timetable</v>
      </c>
      <c r="D499" s="5"/>
      <c r="E499" t="s">
        <v>70</v>
      </c>
      <c r="F499" t="s">
        <v>922</v>
      </c>
      <c r="G499" s="3">
        <v>0</v>
      </c>
    </row>
    <row r="500" spans="1:7">
      <c r="A500" t="s">
        <v>971</v>
      </c>
      <c r="B500" t="s">
        <v>972</v>
      </c>
      <c r="C500" s="5" t="str">
        <f>HYPERLINK("https://nusmods.com/modules/CH6241#timetable","Timetable")</f>
        <v>Timetable</v>
      </c>
      <c r="D500" s="5"/>
      <c r="E500" t="s">
        <v>70</v>
      </c>
      <c r="F500" t="s">
        <v>922</v>
      </c>
      <c r="G500" s="3">
        <v>0</v>
      </c>
    </row>
    <row r="501" spans="1:7">
      <c r="A501" t="s">
        <v>973</v>
      </c>
      <c r="B501" t="s">
        <v>974</v>
      </c>
      <c r="C501" s="5" t="str">
        <f>HYPERLINK("https://nusmods.com/modules/CH6261#timetable","Timetable")</f>
        <v>Timetable</v>
      </c>
      <c r="D501" s="5"/>
      <c r="E501" t="s">
        <v>70</v>
      </c>
      <c r="F501" t="s">
        <v>922</v>
      </c>
      <c r="G501" s="3">
        <v>0</v>
      </c>
    </row>
    <row r="502" spans="1:7">
      <c r="A502" t="s">
        <v>975</v>
      </c>
      <c r="B502" t="s">
        <v>976</v>
      </c>
      <c r="C502" s="5" t="str">
        <f>HYPERLINK("https://nusmods.com/modules/CH6262#timetable","Timetable")</f>
        <v>Timetable</v>
      </c>
      <c r="D502" s="5"/>
      <c r="E502" t="s">
        <v>70</v>
      </c>
      <c r="F502" t="s">
        <v>922</v>
      </c>
      <c r="G502" s="3">
        <v>0</v>
      </c>
    </row>
    <row r="503" spans="1:7">
      <c r="A503" t="s">
        <v>977</v>
      </c>
      <c r="B503" t="s">
        <v>978</v>
      </c>
      <c r="C503" s="5" t="str">
        <f>HYPERLINK("https://nusmods.com/modules/CH6770#timetable","Timetable")</f>
        <v>Timetable</v>
      </c>
      <c r="D503" s="5"/>
      <c r="E503" t="s">
        <v>70</v>
      </c>
      <c r="F503" t="s">
        <v>922</v>
      </c>
      <c r="G503" s="3">
        <v>0</v>
      </c>
    </row>
    <row r="504" spans="1:7">
      <c r="A504" t="s">
        <v>979</v>
      </c>
      <c r="B504" t="s">
        <v>980</v>
      </c>
      <c r="C504" s="5" t="str">
        <f>HYPERLINK("https://nusmods.com/modules/CHC5101#timetable","Timetable")</f>
        <v>Timetable</v>
      </c>
      <c r="D504" s="5" t="str">
        <f>HYPERLINK("https://canvas.nus.edu.sg/courses/44874","Canvas course site")</f>
        <v>Canvas course site</v>
      </c>
      <c r="E504" t="s">
        <v>70</v>
      </c>
      <c r="F504" t="s">
        <v>922</v>
      </c>
      <c r="G504" s="3">
        <v>0</v>
      </c>
    </row>
    <row r="505" spans="1:7">
      <c r="A505" t="s">
        <v>981</v>
      </c>
      <c r="B505" t="s">
        <v>982</v>
      </c>
      <c r="C505" s="5" t="str">
        <f>HYPERLINK("https://nusmods.com/modules/CHC5301#timetable","Timetable")</f>
        <v>Timetable</v>
      </c>
      <c r="D505" s="5"/>
      <c r="E505" t="s">
        <v>70</v>
      </c>
      <c r="F505" t="s">
        <v>922</v>
      </c>
      <c r="G505" s="3">
        <v>0</v>
      </c>
    </row>
    <row r="506" spans="1:7">
      <c r="A506" t="s">
        <v>983</v>
      </c>
      <c r="B506" t="s">
        <v>984</v>
      </c>
      <c r="C506" s="5" t="str">
        <f>HYPERLINK("https://nusmods.com/modules/CHC5303#timetable","Timetable")</f>
        <v>Timetable</v>
      </c>
      <c r="D506" s="5"/>
      <c r="E506" t="s">
        <v>70</v>
      </c>
      <c r="F506" t="s">
        <v>922</v>
      </c>
      <c r="G506" s="3">
        <v>0</v>
      </c>
    </row>
    <row r="507" spans="1:7">
      <c r="A507" t="s">
        <v>985</v>
      </c>
      <c r="B507" t="s">
        <v>986</v>
      </c>
      <c r="C507" s="5" t="str">
        <f>HYPERLINK("https://nusmods.com/modules/CHC5305#timetable","Timetable")</f>
        <v>Timetable</v>
      </c>
      <c r="D507" s="5"/>
      <c r="E507" t="s">
        <v>70</v>
      </c>
      <c r="F507" t="s">
        <v>922</v>
      </c>
      <c r="G507" s="3">
        <v>0</v>
      </c>
    </row>
    <row r="508" spans="1:7">
      <c r="A508" t="s">
        <v>987</v>
      </c>
      <c r="B508" t="s">
        <v>988</v>
      </c>
      <c r="C508" s="5" t="str">
        <f>HYPERLINK("https://nusmods.com/modules/CHC5308#timetable","Timetable")</f>
        <v>Timetable</v>
      </c>
      <c r="D508" s="5" t="str">
        <f>HYPERLINK("https://canvas.nus.edu.sg/courses/44890","Canvas course site")</f>
        <v>Canvas course site</v>
      </c>
      <c r="E508" t="s">
        <v>70</v>
      </c>
      <c r="F508" t="s">
        <v>922</v>
      </c>
      <c r="G508" s="3">
        <v>0</v>
      </c>
    </row>
    <row r="509" spans="1:7">
      <c r="A509" t="s">
        <v>989</v>
      </c>
      <c r="B509" t="s">
        <v>990</v>
      </c>
      <c r="C509" s="5" t="str">
        <f>HYPERLINK("https://nusmods.com/modules/CHC5313#timetable","Timetable")</f>
        <v>Timetable</v>
      </c>
      <c r="D509" s="5" t="str">
        <f>HYPERLINK("https://canvas.nus.edu.sg/courses/44894","Canvas course site")</f>
        <v>Canvas course site</v>
      </c>
      <c r="E509" t="s">
        <v>70</v>
      </c>
      <c r="F509" t="s">
        <v>922</v>
      </c>
      <c r="G509" s="3">
        <v>0</v>
      </c>
    </row>
    <row r="510" spans="1:7">
      <c r="A510" t="s">
        <v>991</v>
      </c>
      <c r="B510" t="s">
        <v>992</v>
      </c>
      <c r="C510" s="5" t="str">
        <f>HYPERLINK("https://nusmods.com/modules/CHC5315#timetable","Timetable")</f>
        <v>Timetable</v>
      </c>
      <c r="D510" s="5"/>
      <c r="E510" t="s">
        <v>70</v>
      </c>
      <c r="F510" t="s">
        <v>922</v>
      </c>
      <c r="G510" s="3">
        <v>0</v>
      </c>
    </row>
    <row r="511" spans="1:7">
      <c r="A511" t="s">
        <v>993</v>
      </c>
      <c r="B511" t="s">
        <v>994</v>
      </c>
      <c r="C511" s="5" t="str">
        <f>HYPERLINK("https://nusmods.com/modules/CHC5319#timetable","Timetable")</f>
        <v>Timetable</v>
      </c>
      <c r="D511" s="5"/>
      <c r="E511" t="s">
        <v>70</v>
      </c>
      <c r="F511" t="s">
        <v>922</v>
      </c>
      <c r="G511" s="3">
        <v>0</v>
      </c>
    </row>
    <row r="512" spans="1:7">
      <c r="A512" t="s">
        <v>995</v>
      </c>
      <c r="B512" t="s">
        <v>996</v>
      </c>
      <c r="C512" s="5" t="str">
        <f>HYPERLINK("https://nusmods.com/modules/CHC5322#timetable","Timetable")</f>
        <v>Timetable</v>
      </c>
      <c r="D512" s="5" t="str">
        <f>HYPERLINK("https://canvas.nus.edu.sg/courses/44906","Canvas course site")</f>
        <v>Canvas course site</v>
      </c>
      <c r="E512" t="s">
        <v>70</v>
      </c>
      <c r="F512" t="s">
        <v>922</v>
      </c>
      <c r="G512" s="3">
        <v>0</v>
      </c>
    </row>
    <row r="513" spans="1:7">
      <c r="A513" t="s">
        <v>997</v>
      </c>
      <c r="B513" t="s">
        <v>998</v>
      </c>
      <c r="C513" s="5" t="str">
        <f>HYPERLINK("https://nusmods.com/modules/CHC5324#timetable","Timetable")</f>
        <v>Timetable</v>
      </c>
      <c r="D513" s="5"/>
      <c r="E513" t="s">
        <v>70</v>
      </c>
      <c r="F513" t="s">
        <v>922</v>
      </c>
      <c r="G513" s="3">
        <v>0</v>
      </c>
    </row>
    <row r="514" spans="1:7">
      <c r="A514" t="s">
        <v>999</v>
      </c>
      <c r="B514" t="s">
        <v>1000</v>
      </c>
      <c r="C514" s="5" t="str">
        <f>HYPERLINK("https://nusmods.com/modules/CHC5325#timetable","Timetable")</f>
        <v>Timetable</v>
      </c>
      <c r="D514" s="5"/>
      <c r="E514" t="s">
        <v>70</v>
      </c>
      <c r="F514" t="s">
        <v>922</v>
      </c>
      <c r="G514" s="3">
        <v>0</v>
      </c>
    </row>
    <row r="515" spans="1:7">
      <c r="A515" t="s">
        <v>1001</v>
      </c>
      <c r="B515" t="s">
        <v>1002</v>
      </c>
      <c r="C515" s="5" t="str">
        <f>HYPERLINK("https://nusmods.com/modules/CHC5326#timetable","Timetable")</f>
        <v>Timetable</v>
      </c>
      <c r="D515" s="5"/>
      <c r="E515" t="s">
        <v>70</v>
      </c>
      <c r="F515" t="s">
        <v>922</v>
      </c>
      <c r="G515" s="3">
        <v>0</v>
      </c>
    </row>
    <row r="516" spans="1:7">
      <c r="A516" t="s">
        <v>1003</v>
      </c>
      <c r="B516" t="s">
        <v>1004</v>
      </c>
      <c r="C516" s="5" t="str">
        <f>HYPERLINK("https://nusmods.com/modules/CHC5330#timetable","Timetable")</f>
        <v>Timetable</v>
      </c>
      <c r="D516" s="5"/>
      <c r="E516" t="s">
        <v>70</v>
      </c>
      <c r="F516" t="s">
        <v>922</v>
      </c>
      <c r="G516" s="3">
        <v>0</v>
      </c>
    </row>
    <row r="517" spans="1:7">
      <c r="A517" t="s">
        <v>1005</v>
      </c>
      <c r="B517" t="s">
        <v>1006</v>
      </c>
      <c r="C517" s="5" t="str">
        <f>HYPERLINK("https://nusmods.com/modules/CHC5331#timetable","Timetable")</f>
        <v>Timetable</v>
      </c>
      <c r="D517" s="5" t="str">
        <f>HYPERLINK("https://canvas.nus.edu.sg/courses/44928","Canvas course site")</f>
        <v>Canvas course site</v>
      </c>
      <c r="E517" t="s">
        <v>70</v>
      </c>
      <c r="F517" t="s">
        <v>922</v>
      </c>
      <c r="G517" s="3">
        <v>0</v>
      </c>
    </row>
    <row r="518" spans="1:7">
      <c r="A518" t="s">
        <v>1007</v>
      </c>
      <c r="B518" t="s">
        <v>1008</v>
      </c>
      <c r="C518" s="5" t="str">
        <f>HYPERLINK("https://nusmods.com/modules/CHC5332#timetable","Timetable")</f>
        <v>Timetable</v>
      </c>
      <c r="D518" s="5"/>
      <c r="E518" t="s">
        <v>70</v>
      </c>
      <c r="F518" t="s">
        <v>922</v>
      </c>
      <c r="G518" s="3">
        <v>0</v>
      </c>
    </row>
    <row r="519" spans="1:7">
      <c r="A519" t="s">
        <v>1009</v>
      </c>
      <c r="B519" t="s">
        <v>1010</v>
      </c>
      <c r="C519" s="5" t="str">
        <f>HYPERLINK("https://nusmods.com/modules/CHC5333#timetable","Timetable")</f>
        <v>Timetable</v>
      </c>
      <c r="D519" s="5"/>
      <c r="E519" t="s">
        <v>70</v>
      </c>
      <c r="F519" t="s">
        <v>922</v>
      </c>
      <c r="G519" s="3">
        <v>0</v>
      </c>
    </row>
    <row r="520" spans="1:7">
      <c r="A520" t="s">
        <v>1011</v>
      </c>
      <c r="B520" t="s">
        <v>1012</v>
      </c>
      <c r="C520" s="5" t="str">
        <f>HYPERLINK("https://nusmods.com/modules/CHC5334#timetable","Timetable")</f>
        <v>Timetable</v>
      </c>
      <c r="D520" s="5" t="str">
        <f>HYPERLINK("https://canvas.nus.edu.sg/courses/44942","Canvas course site")</f>
        <v>Canvas course site</v>
      </c>
      <c r="E520" t="s">
        <v>70</v>
      </c>
      <c r="F520" t="s">
        <v>922</v>
      </c>
      <c r="G520" s="3">
        <v>0</v>
      </c>
    </row>
    <row r="521" spans="1:7">
      <c r="A521" t="s">
        <v>1013</v>
      </c>
      <c r="B521" t="s">
        <v>1014</v>
      </c>
      <c r="C521" s="5" t="str">
        <f>HYPERLINK("https://nusmods.com/modules/CHC5335#timetable","Timetable")</f>
        <v>Timetable</v>
      </c>
      <c r="D521" s="5"/>
      <c r="E521" t="s">
        <v>70</v>
      </c>
      <c r="F521" t="s">
        <v>922</v>
      </c>
      <c r="G521" s="3">
        <v>0</v>
      </c>
    </row>
    <row r="522" spans="1:7">
      <c r="A522" t="s">
        <v>1015</v>
      </c>
      <c r="B522" t="s">
        <v>1016</v>
      </c>
      <c r="C522" s="5" t="str">
        <f>HYPERLINK("https://nusmods.com/modules/CHC5337#timetable","Timetable")</f>
        <v>Timetable</v>
      </c>
      <c r="D522" s="5"/>
      <c r="E522" t="s">
        <v>70</v>
      </c>
      <c r="F522" t="s">
        <v>922</v>
      </c>
      <c r="G522" s="3">
        <v>0</v>
      </c>
    </row>
    <row r="523" spans="1:7">
      <c r="A523" t="s">
        <v>1017</v>
      </c>
      <c r="B523" t="s">
        <v>1018</v>
      </c>
      <c r="C523" s="5" t="str">
        <f>HYPERLINK("https://nusmods.com/modules/CHC5339#timetable","Timetable")</f>
        <v>Timetable</v>
      </c>
      <c r="D523" s="5" t="str">
        <f>HYPERLINK("https://canvas.nus.edu.sg/courses/44957","Canvas course site")</f>
        <v>Canvas course site</v>
      </c>
      <c r="E523" t="s">
        <v>70</v>
      </c>
      <c r="F523" t="s">
        <v>922</v>
      </c>
      <c r="G523" s="3">
        <v>0</v>
      </c>
    </row>
    <row r="524" spans="1:7">
      <c r="A524" t="s">
        <v>1019</v>
      </c>
      <c r="B524" t="s">
        <v>1020</v>
      </c>
      <c r="C524" s="5" t="str">
        <f>HYPERLINK("https://nusmods.com/modules/CL1101E#timetable","Timetable")</f>
        <v>Timetable</v>
      </c>
      <c r="D524" s="5" t="str">
        <f>HYPERLINK("https://canvas.nus.edu.sg/courses/44961","Canvas course site")</f>
        <v>Canvas course site</v>
      </c>
      <c r="E524" t="s">
        <v>70</v>
      </c>
      <c r="F524" t="s">
        <v>922</v>
      </c>
      <c r="G524" s="3">
        <v>0</v>
      </c>
    </row>
    <row r="525" spans="1:7">
      <c r="A525" t="s">
        <v>1021</v>
      </c>
      <c r="B525" t="s">
        <v>1022</v>
      </c>
      <c r="C525" s="5" t="str">
        <f>HYPERLINK("https://nusmods.com/modules/CL2101#timetable","Timetable")</f>
        <v>Timetable</v>
      </c>
      <c r="D525" s="5" t="str">
        <f>HYPERLINK("https://canvas.nus.edu.sg/courses/44967","Canvas course site")</f>
        <v>Canvas course site</v>
      </c>
      <c r="E525" t="s">
        <v>70</v>
      </c>
      <c r="F525" t="s">
        <v>922</v>
      </c>
      <c r="G525" s="3">
        <v>0</v>
      </c>
    </row>
    <row r="526" spans="1:7">
      <c r="A526" t="s">
        <v>1023</v>
      </c>
      <c r="B526" t="s">
        <v>1024</v>
      </c>
      <c r="C526" s="5" t="str">
        <f>HYPERLINK("https://nusmods.com/modules/CL2101S#timetable","Timetable")</f>
        <v>Timetable</v>
      </c>
      <c r="D526" s="5" t="str">
        <f>HYPERLINK("https://canvas.nus.edu.sg/courses/44971","Canvas course site")</f>
        <v>Canvas course site</v>
      </c>
      <c r="E526" t="s">
        <v>70</v>
      </c>
      <c r="F526" t="s">
        <v>922</v>
      </c>
      <c r="G526" s="3">
        <v>0</v>
      </c>
    </row>
    <row r="527" spans="1:7">
      <c r="A527" t="s">
        <v>1025</v>
      </c>
      <c r="B527" t="s">
        <v>1026</v>
      </c>
      <c r="C527" s="5" t="str">
        <f>HYPERLINK("https://nusmods.com/modules/CL2102#timetable","Timetable")</f>
        <v>Timetable</v>
      </c>
      <c r="D527" s="5" t="str">
        <f>HYPERLINK("https://canvas.nus.edu.sg/courses/44977","Canvas course site")</f>
        <v>Canvas course site</v>
      </c>
      <c r="E527" t="s">
        <v>70</v>
      </c>
      <c r="F527" t="s">
        <v>922</v>
      </c>
      <c r="G527" s="3">
        <v>0</v>
      </c>
    </row>
    <row r="528" spans="1:7">
      <c r="A528" t="s">
        <v>1027</v>
      </c>
      <c r="B528" t="s">
        <v>1028</v>
      </c>
      <c r="C528" s="5" t="str">
        <f>HYPERLINK("https://nusmods.com/modules/CL3203#timetable","Timetable")</f>
        <v>Timetable</v>
      </c>
      <c r="D528" s="5" t="str">
        <f>HYPERLINK("https://canvas.nus.edu.sg/courses/44981","Canvas course site")</f>
        <v>Canvas course site</v>
      </c>
      <c r="E528" t="s">
        <v>70</v>
      </c>
      <c r="F528" t="s">
        <v>922</v>
      </c>
      <c r="G528" s="3">
        <v>0</v>
      </c>
    </row>
    <row r="529" spans="1:7">
      <c r="A529" t="s">
        <v>1029</v>
      </c>
      <c r="B529" t="s">
        <v>1030</v>
      </c>
      <c r="C529" s="5" t="str">
        <f>HYPERLINK("https://nusmods.com/modules/CL3210#timetable","Timetable")</f>
        <v>Timetable</v>
      </c>
      <c r="D529" s="5"/>
      <c r="E529" t="s">
        <v>70</v>
      </c>
      <c r="F529" t="s">
        <v>922</v>
      </c>
      <c r="G529" s="3">
        <v>0</v>
      </c>
    </row>
    <row r="530" spans="1:7">
      <c r="A530" t="s">
        <v>1031</v>
      </c>
      <c r="B530" t="s">
        <v>1032</v>
      </c>
      <c r="C530" s="5" t="str">
        <f>HYPERLINK("https://nusmods.com/modules/CLC1101#timetable","Timetable")</f>
        <v>Timetable</v>
      </c>
      <c r="D530" s="5"/>
      <c r="E530" t="s">
        <v>884</v>
      </c>
      <c r="F530" t="s">
        <v>1033</v>
      </c>
      <c r="G530" s="3">
        <v>0</v>
      </c>
    </row>
    <row r="531" spans="1:7">
      <c r="A531" t="s">
        <v>1034</v>
      </c>
      <c r="B531" t="s">
        <v>1035</v>
      </c>
      <c r="C531" s="5" t="str">
        <f>HYPERLINK("https://nusmods.com/modules/CLC2201#timetable","Timetable")</f>
        <v>Timetable</v>
      </c>
      <c r="D531" s="5"/>
      <c r="E531" t="s">
        <v>884</v>
      </c>
      <c r="F531" t="s">
        <v>1033</v>
      </c>
      <c r="G531" s="3">
        <v>0</v>
      </c>
    </row>
    <row r="532" spans="1:7">
      <c r="A532" t="s">
        <v>1036</v>
      </c>
      <c r="B532" t="s">
        <v>1037</v>
      </c>
      <c r="C532" s="5" t="str">
        <f>HYPERLINK("https://nusmods.com/modules/CLC2202#timetable","Timetable")</f>
        <v>Timetable</v>
      </c>
      <c r="D532" s="5"/>
      <c r="E532" t="s">
        <v>884</v>
      </c>
      <c r="F532" t="s">
        <v>1033</v>
      </c>
      <c r="G532" s="3">
        <v>0</v>
      </c>
    </row>
    <row r="533" spans="1:7">
      <c r="A533" t="s">
        <v>1038</v>
      </c>
      <c r="B533" t="s">
        <v>1035</v>
      </c>
      <c r="C533" s="5" t="str">
        <f>HYPERLINK("https://nusmods.com/modules/CLC2203#timetable","Timetable")</f>
        <v>Timetable</v>
      </c>
      <c r="D533" s="5"/>
      <c r="E533" t="s">
        <v>884</v>
      </c>
      <c r="F533" t="s">
        <v>1033</v>
      </c>
      <c r="G533" s="3">
        <v>0</v>
      </c>
    </row>
    <row r="534" spans="1:7">
      <c r="A534" t="s">
        <v>1039</v>
      </c>
      <c r="B534" t="s">
        <v>1040</v>
      </c>
      <c r="C534" s="5" t="str">
        <f>HYPERLINK("https://nusmods.com/modules/CLC2204#timetable","Timetable")</f>
        <v>Timetable</v>
      </c>
      <c r="D534" s="5"/>
      <c r="E534" t="s">
        <v>884</v>
      </c>
      <c r="F534" t="s">
        <v>1033</v>
      </c>
      <c r="G534" s="3">
        <v>0</v>
      </c>
    </row>
    <row r="535" spans="1:7">
      <c r="A535" t="s">
        <v>1041</v>
      </c>
      <c r="B535" t="s">
        <v>1042</v>
      </c>
      <c r="C535" s="5" t="str">
        <f>HYPERLINK("https://nusmods.com/modules/CLC3303#timetable","Timetable")</f>
        <v>Timetable</v>
      </c>
      <c r="D535" s="5"/>
      <c r="E535" t="s">
        <v>884</v>
      </c>
      <c r="F535" t="s">
        <v>1033</v>
      </c>
      <c r="G535" s="3">
        <v>0</v>
      </c>
    </row>
    <row r="536" spans="1:7">
      <c r="A536" t="s">
        <v>1043</v>
      </c>
      <c r="B536" t="s">
        <v>1044</v>
      </c>
      <c r="C536" s="5" t="str">
        <f>HYPERLINK("https://nusmods.com/modules/CLC3305#timetable","Timetable")</f>
        <v>Timetable</v>
      </c>
      <c r="D536" s="5"/>
      <c r="E536" t="s">
        <v>884</v>
      </c>
      <c r="F536" t="s">
        <v>1033</v>
      </c>
      <c r="G536" s="3">
        <v>0</v>
      </c>
    </row>
    <row r="537" spans="1:7">
      <c r="A537" t="s">
        <v>1045</v>
      </c>
      <c r="B537" t="s">
        <v>1044</v>
      </c>
      <c r="C537" s="5" t="str">
        <f>HYPERLINK("https://nusmods.com/modules/CLC3306#timetable","Timetable")</f>
        <v>Timetable</v>
      </c>
      <c r="D537" s="5"/>
      <c r="E537" t="s">
        <v>884</v>
      </c>
      <c r="F537" t="s">
        <v>1033</v>
      </c>
      <c r="G537" s="3">
        <v>0</v>
      </c>
    </row>
    <row r="538" spans="1:7">
      <c r="A538" t="s">
        <v>1046</v>
      </c>
      <c r="B538" t="s">
        <v>1047</v>
      </c>
      <c r="C538" s="5" t="str">
        <f>HYPERLINK("https://nusmods.com/modules/CLC3307#timetable","Timetable")</f>
        <v>Timetable</v>
      </c>
      <c r="D538" s="5"/>
      <c r="E538" t="s">
        <v>884</v>
      </c>
      <c r="F538" t="s">
        <v>1033</v>
      </c>
      <c r="G538" s="3">
        <v>0</v>
      </c>
    </row>
    <row r="539" spans="1:7">
      <c r="A539" t="s">
        <v>1048</v>
      </c>
      <c r="B539" t="s">
        <v>1049</v>
      </c>
      <c r="C539" s="5" t="str">
        <f>HYPERLINK("https://nusmods.com/modules/CM1102#timetable","Timetable")</f>
        <v>Timetable</v>
      </c>
      <c r="D539" s="5"/>
      <c r="E539" t="s">
        <v>266</v>
      </c>
      <c r="F539" t="s">
        <v>1050</v>
      </c>
      <c r="G539" s="3">
        <v>0</v>
      </c>
    </row>
    <row r="540" spans="1:7">
      <c r="A540" t="s">
        <v>1051</v>
      </c>
      <c r="B540" t="s">
        <v>1052</v>
      </c>
      <c r="C540" s="5" t="str">
        <f>HYPERLINK("https://nusmods.com/modules/CM1417#timetable","Timetable")</f>
        <v>Timetable</v>
      </c>
      <c r="D540" s="5"/>
      <c r="E540" t="s">
        <v>266</v>
      </c>
      <c r="F540" t="s">
        <v>1050</v>
      </c>
      <c r="G540" s="3">
        <v>0</v>
      </c>
    </row>
    <row r="541" spans="1:7">
      <c r="A541" t="s">
        <v>1053</v>
      </c>
      <c r="B541" t="s">
        <v>1054</v>
      </c>
      <c r="C541" s="5" t="str">
        <f>HYPERLINK("https://nusmods.com/modules/CM2112#timetable","Timetable")</f>
        <v>Timetable</v>
      </c>
      <c r="D541" s="5"/>
      <c r="E541" t="s">
        <v>266</v>
      </c>
      <c r="F541" t="s">
        <v>1050</v>
      </c>
      <c r="G541" s="3">
        <v>0</v>
      </c>
    </row>
    <row r="542" spans="1:7">
      <c r="A542" t="s">
        <v>1055</v>
      </c>
      <c r="B542" t="s">
        <v>1056</v>
      </c>
      <c r="C542" s="5" t="str">
        <f>HYPERLINK("https://nusmods.com/modules/CM2122#timetable","Timetable")</f>
        <v>Timetable</v>
      </c>
      <c r="D542" s="5"/>
      <c r="E542" t="s">
        <v>266</v>
      </c>
      <c r="F542" t="s">
        <v>1050</v>
      </c>
      <c r="G542" s="3">
        <v>0</v>
      </c>
    </row>
    <row r="543" spans="1:7">
      <c r="A543" t="s">
        <v>1057</v>
      </c>
      <c r="B543" t="s">
        <v>1058</v>
      </c>
      <c r="C543" s="5" t="str">
        <f>HYPERLINK("https://nusmods.com/modules/CM2133#timetable","Timetable")</f>
        <v>Timetable</v>
      </c>
      <c r="D543" s="5"/>
      <c r="E543" t="s">
        <v>266</v>
      </c>
      <c r="F543" t="s">
        <v>1050</v>
      </c>
      <c r="G543" s="3">
        <v>0</v>
      </c>
    </row>
    <row r="544" spans="1:7">
      <c r="A544" t="s">
        <v>1059</v>
      </c>
      <c r="B544" t="s">
        <v>1060</v>
      </c>
      <c r="C544" s="5" t="str">
        <f>HYPERLINK("https://nusmods.com/modules/CM2143#timetable","Timetable")</f>
        <v>Timetable</v>
      </c>
      <c r="D544" s="5"/>
      <c r="E544" t="s">
        <v>266</v>
      </c>
      <c r="F544" t="s">
        <v>1050</v>
      </c>
      <c r="G544" s="3">
        <v>0</v>
      </c>
    </row>
    <row r="545" spans="1:7">
      <c r="A545" t="s">
        <v>1061</v>
      </c>
      <c r="B545" t="s">
        <v>1062</v>
      </c>
      <c r="C545" s="5" t="str">
        <f>HYPERLINK("https://nusmods.com/modules/CM2288#timetable","Timetable")</f>
        <v>Timetable</v>
      </c>
      <c r="D545" s="5"/>
      <c r="E545" t="s">
        <v>266</v>
      </c>
      <c r="F545" t="s">
        <v>1050</v>
      </c>
      <c r="G545" s="3">
        <v>0</v>
      </c>
    </row>
    <row r="546" spans="1:7">
      <c r="A546" t="s">
        <v>1063</v>
      </c>
      <c r="B546" t="s">
        <v>1064</v>
      </c>
      <c r="C546" s="5" t="str">
        <f>HYPERLINK("https://nusmods.com/modules/CM2289#timetable","Timetable")</f>
        <v>Timetable</v>
      </c>
      <c r="D546" s="5"/>
      <c r="E546" t="s">
        <v>266</v>
      </c>
      <c r="F546" t="s">
        <v>1050</v>
      </c>
      <c r="G546" s="3">
        <v>0</v>
      </c>
    </row>
    <row r="547" spans="1:7">
      <c r="A547" t="s">
        <v>1065</v>
      </c>
      <c r="B547" t="s">
        <v>1066</v>
      </c>
      <c r="C547" s="5" t="str">
        <f>HYPERLINK("https://nusmods.com/modules/CM3111#timetable","Timetable")</f>
        <v>Timetable</v>
      </c>
      <c r="D547" s="5"/>
      <c r="E547" t="s">
        <v>266</v>
      </c>
      <c r="F547" t="s">
        <v>1050</v>
      </c>
      <c r="G547" s="3">
        <v>0</v>
      </c>
    </row>
    <row r="548" spans="1:7">
      <c r="A548" t="s">
        <v>1067</v>
      </c>
      <c r="B548" t="s">
        <v>1068</v>
      </c>
      <c r="C548" s="5" t="str">
        <f>HYPERLINK("https://nusmods.com/modules/CM3121#timetable","Timetable")</f>
        <v>Timetable</v>
      </c>
      <c r="D548" s="5"/>
      <c r="E548" t="s">
        <v>266</v>
      </c>
      <c r="F548" t="s">
        <v>1050</v>
      </c>
      <c r="G548" s="3">
        <v>0</v>
      </c>
    </row>
    <row r="549" spans="1:7">
      <c r="A549" t="s">
        <v>1069</v>
      </c>
      <c r="B549" t="s">
        <v>1070</v>
      </c>
      <c r="C549" s="5" t="str">
        <f>HYPERLINK("https://nusmods.com/modules/CM3131#timetable","Timetable")</f>
        <v>Timetable</v>
      </c>
      <c r="D549" s="5"/>
      <c r="E549" t="s">
        <v>266</v>
      </c>
      <c r="F549" t="s">
        <v>1050</v>
      </c>
      <c r="G549" s="3">
        <v>0</v>
      </c>
    </row>
    <row r="550" spans="1:7">
      <c r="A550" t="s">
        <v>1071</v>
      </c>
      <c r="B550" t="s">
        <v>1072</v>
      </c>
      <c r="C550" s="5" t="str">
        <f>HYPERLINK("https://nusmods.com/modules/CM3141#timetable","Timetable")</f>
        <v>Timetable</v>
      </c>
      <c r="D550" s="5"/>
      <c r="E550" t="s">
        <v>266</v>
      </c>
      <c r="F550" t="s">
        <v>1050</v>
      </c>
      <c r="G550" s="3">
        <v>0</v>
      </c>
    </row>
    <row r="551" spans="1:7">
      <c r="A551" t="s">
        <v>1073</v>
      </c>
      <c r="B551" t="s">
        <v>1074</v>
      </c>
      <c r="C551" s="5" t="str">
        <f>HYPERLINK("https://nusmods.com/modules/CM3191#timetable","Timetable")</f>
        <v>Timetable</v>
      </c>
      <c r="D551" s="5"/>
      <c r="E551" t="s">
        <v>266</v>
      </c>
      <c r="F551" t="s">
        <v>1050</v>
      </c>
      <c r="G551" s="3">
        <v>0</v>
      </c>
    </row>
    <row r="552" spans="1:7">
      <c r="A552" t="s">
        <v>1075</v>
      </c>
      <c r="B552" t="s">
        <v>1076</v>
      </c>
      <c r="C552" s="5" t="str">
        <f>HYPERLINK("https://nusmods.com/modules/CM3192#timetable","Timetable")</f>
        <v>Timetable</v>
      </c>
      <c r="D552" s="5" t="str">
        <f>HYPERLINK("https://canvas.nus.edu.sg/courses/45108","Canvas course site")</f>
        <v>Canvas course site</v>
      </c>
      <c r="E552" t="s">
        <v>266</v>
      </c>
      <c r="F552" t="s">
        <v>1050</v>
      </c>
      <c r="G552" s="3">
        <v>0</v>
      </c>
    </row>
    <row r="553" spans="1:7">
      <c r="A553" t="s">
        <v>1077</v>
      </c>
      <c r="B553" t="s">
        <v>1078</v>
      </c>
      <c r="C553" s="5" t="str">
        <f>HYPERLINK("https://nusmods.com/modules/CM3252#timetable","Timetable")</f>
        <v>Timetable</v>
      </c>
      <c r="D553" s="5"/>
      <c r="E553" t="s">
        <v>266</v>
      </c>
      <c r="F553" t="s">
        <v>1050</v>
      </c>
      <c r="G553" s="3">
        <v>0</v>
      </c>
    </row>
    <row r="554" spans="1:7">
      <c r="A554" t="s">
        <v>1079</v>
      </c>
      <c r="B554" t="s">
        <v>1080</v>
      </c>
      <c r="C554" s="5" t="str">
        <f>HYPERLINK("https://nusmods.com/modules/CM3261#timetable","Timetable")</f>
        <v>Timetable</v>
      </c>
      <c r="D554" s="5"/>
      <c r="E554" t="s">
        <v>266</v>
      </c>
      <c r="F554" t="s">
        <v>1050</v>
      </c>
      <c r="G554" s="3">
        <v>0</v>
      </c>
    </row>
    <row r="555" spans="1:7">
      <c r="A555" t="s">
        <v>1081</v>
      </c>
      <c r="B555" t="s">
        <v>1082</v>
      </c>
      <c r="C555" s="5" t="str">
        <f>HYPERLINK("https://nusmods.com/modules/CM3267#timetable","Timetable")</f>
        <v>Timetable</v>
      </c>
      <c r="D555" s="5" t="str">
        <f>HYPERLINK("https://canvas.nus.edu.sg/courses/45122","Canvas course site")</f>
        <v>Canvas course site</v>
      </c>
      <c r="E555" t="s">
        <v>266</v>
      </c>
      <c r="F555" t="s">
        <v>1050</v>
      </c>
      <c r="G555" s="3">
        <v>0</v>
      </c>
    </row>
    <row r="556" spans="1:7">
      <c r="A556" t="s">
        <v>1083</v>
      </c>
      <c r="B556" t="s">
        <v>1084</v>
      </c>
      <c r="C556" s="5" t="str">
        <f>HYPERLINK("https://nusmods.com/modules/CM3288#timetable","Timetable")</f>
        <v>Timetable</v>
      </c>
      <c r="D556" s="5"/>
      <c r="E556" t="s">
        <v>266</v>
      </c>
      <c r="F556" t="s">
        <v>1050</v>
      </c>
      <c r="G556" s="3">
        <v>0</v>
      </c>
    </row>
    <row r="557" spans="1:7">
      <c r="A557" t="s">
        <v>1085</v>
      </c>
      <c r="B557" t="s">
        <v>1086</v>
      </c>
      <c r="C557" s="5" t="str">
        <f>HYPERLINK("https://nusmods.com/modules/CM3289#timetable","Timetable")</f>
        <v>Timetable</v>
      </c>
      <c r="D557" s="5"/>
      <c r="E557" t="s">
        <v>266</v>
      </c>
      <c r="F557" t="s">
        <v>1050</v>
      </c>
      <c r="G557" s="3">
        <v>0</v>
      </c>
    </row>
    <row r="558" spans="1:7">
      <c r="A558" t="s">
        <v>1087</v>
      </c>
      <c r="B558" t="s">
        <v>1088</v>
      </c>
      <c r="C558" s="5" t="str">
        <f>HYPERLINK("https://nusmods.com/modules/CM3312#timetable","Timetable")</f>
        <v>Timetable</v>
      </c>
      <c r="D558" s="5"/>
      <c r="E558" t="s">
        <v>266</v>
      </c>
      <c r="F558" t="s">
        <v>1050</v>
      </c>
      <c r="G558" s="3">
        <v>0</v>
      </c>
    </row>
    <row r="559" spans="1:7">
      <c r="A559" t="s">
        <v>1089</v>
      </c>
      <c r="B559" t="s">
        <v>1090</v>
      </c>
      <c r="C559" s="5" t="str">
        <f>HYPERLINK("https://nusmods.com/modules/CM4199A#timetable","Timetable")</f>
        <v>Timetable</v>
      </c>
      <c r="D559" s="5"/>
      <c r="E559" t="s">
        <v>266</v>
      </c>
      <c r="F559" t="s">
        <v>1050</v>
      </c>
      <c r="G559" s="3">
        <v>0</v>
      </c>
    </row>
    <row r="560" spans="1:7">
      <c r="A560" t="s">
        <v>1091</v>
      </c>
      <c r="B560" t="s">
        <v>1092</v>
      </c>
      <c r="C560" s="5" t="str">
        <f>HYPERLINK("https://nusmods.com/modules/CM4225#timetable","Timetable")</f>
        <v>Timetable</v>
      </c>
      <c r="D560" s="5"/>
      <c r="E560" t="s">
        <v>266</v>
      </c>
      <c r="F560" t="s">
        <v>1050</v>
      </c>
      <c r="G560" s="3">
        <v>0</v>
      </c>
    </row>
    <row r="561" spans="1:7">
      <c r="A561" t="s">
        <v>1093</v>
      </c>
      <c r="B561" t="s">
        <v>1094</v>
      </c>
      <c r="C561" s="5" t="str">
        <f>HYPERLINK("https://nusmods.com/modules/CM4227#timetable","Timetable")</f>
        <v>Timetable</v>
      </c>
      <c r="D561" s="5"/>
      <c r="E561" t="s">
        <v>266</v>
      </c>
      <c r="F561" t="s">
        <v>1050</v>
      </c>
      <c r="G561" s="3">
        <v>0</v>
      </c>
    </row>
    <row r="562" spans="1:7">
      <c r="A562" t="s">
        <v>1095</v>
      </c>
      <c r="B562" t="s">
        <v>1096</v>
      </c>
      <c r="C562" s="5" t="str">
        <f>HYPERLINK("https://nusmods.com/modules/CM4228#timetable","Timetable")</f>
        <v>Timetable</v>
      </c>
      <c r="D562" s="5"/>
      <c r="E562" t="s">
        <v>266</v>
      </c>
      <c r="F562" t="s">
        <v>1050</v>
      </c>
      <c r="G562" s="3">
        <v>0</v>
      </c>
    </row>
    <row r="563" spans="1:7">
      <c r="A563" t="s">
        <v>1097</v>
      </c>
      <c r="B563" t="s">
        <v>1098</v>
      </c>
      <c r="C563" s="5" t="str">
        <f>HYPERLINK("https://nusmods.com/modules/CM4242#timetable","Timetable")</f>
        <v>Timetable</v>
      </c>
      <c r="D563" s="5"/>
      <c r="E563" t="s">
        <v>266</v>
      </c>
      <c r="F563" t="s">
        <v>1050</v>
      </c>
      <c r="G563" s="3">
        <v>0</v>
      </c>
    </row>
    <row r="564" spans="1:7">
      <c r="A564" t="s">
        <v>1099</v>
      </c>
      <c r="B564" t="s">
        <v>1100</v>
      </c>
      <c r="C564" s="5" t="str">
        <f>HYPERLINK("https://nusmods.com/modules/CM4253#timetable","Timetable")</f>
        <v>Timetable</v>
      </c>
      <c r="D564" s="5"/>
      <c r="E564" t="s">
        <v>266</v>
      </c>
      <c r="F564" t="s">
        <v>1050</v>
      </c>
      <c r="G564" s="3">
        <v>0</v>
      </c>
    </row>
    <row r="565" spans="1:7">
      <c r="A565" t="s">
        <v>1101</v>
      </c>
      <c r="B565" t="s">
        <v>1102</v>
      </c>
      <c r="C565" s="5" t="str">
        <f>HYPERLINK("https://nusmods.com/modules/CM4254#timetable","Timetable")</f>
        <v>Timetable</v>
      </c>
      <c r="D565" s="5"/>
      <c r="E565" t="s">
        <v>266</v>
      </c>
      <c r="F565" t="s">
        <v>1050</v>
      </c>
      <c r="G565" s="3">
        <v>0</v>
      </c>
    </row>
    <row r="566" spans="1:7">
      <c r="A566" t="s">
        <v>1103</v>
      </c>
      <c r="B566" t="s">
        <v>1104</v>
      </c>
      <c r="C566" s="5" t="str">
        <f>HYPERLINK("https://nusmods.com/modules/CM4299#timetable","Timetable")</f>
        <v>Timetable</v>
      </c>
      <c r="D566" s="5"/>
      <c r="E566" t="s">
        <v>266</v>
      </c>
      <c r="F566" t="s">
        <v>1050</v>
      </c>
      <c r="G566" s="3">
        <v>0</v>
      </c>
    </row>
    <row r="567" spans="1:7">
      <c r="A567" t="s">
        <v>1105</v>
      </c>
      <c r="B567" t="s">
        <v>1106</v>
      </c>
      <c r="C567" s="5" t="str">
        <f>HYPERLINK("https://nusmods.com/modules/CM5100#timetable","Timetable")</f>
        <v>Timetable</v>
      </c>
      <c r="D567" s="5"/>
      <c r="E567" t="s">
        <v>266</v>
      </c>
      <c r="F567" t="s">
        <v>1050</v>
      </c>
      <c r="G567" s="3">
        <v>0</v>
      </c>
    </row>
    <row r="568" spans="1:7">
      <c r="A568" t="s">
        <v>1107</v>
      </c>
      <c r="B568" t="s">
        <v>1108</v>
      </c>
      <c r="C568" s="5" t="str">
        <f>HYPERLINK("https://nusmods.com/modules/CM5102#timetable","Timetable")</f>
        <v>Timetable</v>
      </c>
      <c r="D568" s="5"/>
      <c r="E568" t="s">
        <v>266</v>
      </c>
      <c r="F568" t="s">
        <v>1050</v>
      </c>
      <c r="G568" s="3">
        <v>0</v>
      </c>
    </row>
    <row r="569" spans="1:7">
      <c r="A569" t="s">
        <v>1109</v>
      </c>
      <c r="B569" t="s">
        <v>1110</v>
      </c>
      <c r="C569" s="5" t="str">
        <f>HYPERLINK("https://nusmods.com/modules/CM5104#timetable","Timetable")</f>
        <v>Timetable</v>
      </c>
      <c r="D569" s="5"/>
      <c r="E569" t="s">
        <v>266</v>
      </c>
      <c r="F569" t="s">
        <v>1050</v>
      </c>
      <c r="G569" s="3">
        <v>0</v>
      </c>
    </row>
    <row r="570" spans="1:7">
      <c r="A570" t="s">
        <v>1111</v>
      </c>
      <c r="B570" t="s">
        <v>1112</v>
      </c>
      <c r="C570" s="5" t="str">
        <f>HYPERLINK("https://nusmods.com/modules/CM5151#timetable","Timetable")</f>
        <v>Timetable</v>
      </c>
      <c r="D570" s="5"/>
      <c r="E570" t="s">
        <v>266</v>
      </c>
      <c r="F570" t="s">
        <v>1050</v>
      </c>
      <c r="G570" s="3">
        <v>0</v>
      </c>
    </row>
    <row r="571" spans="1:7">
      <c r="A571" t="s">
        <v>1113</v>
      </c>
      <c r="B571" t="s">
        <v>1114</v>
      </c>
      <c r="C571" s="5" t="str">
        <f>HYPERLINK("https://nusmods.com/modules/CM5161#timetable","Timetable")</f>
        <v>Timetable</v>
      </c>
      <c r="D571" s="5"/>
      <c r="E571" t="s">
        <v>266</v>
      </c>
      <c r="F571" t="s">
        <v>1050</v>
      </c>
      <c r="G571" s="3">
        <v>0</v>
      </c>
    </row>
    <row r="572" spans="1:7">
      <c r="A572" t="s">
        <v>1115</v>
      </c>
      <c r="B572" t="s">
        <v>1116</v>
      </c>
      <c r="C572" s="5" t="str">
        <f>HYPERLINK("https://nusmods.com/modules/CM5198#timetable","Timetable")</f>
        <v>Timetable</v>
      </c>
      <c r="D572" s="5"/>
      <c r="E572" t="s">
        <v>266</v>
      </c>
      <c r="F572" t="s">
        <v>1050</v>
      </c>
      <c r="G572" s="3">
        <v>0</v>
      </c>
    </row>
    <row r="573" spans="1:7">
      <c r="A573" t="s">
        <v>1117</v>
      </c>
      <c r="B573" t="s">
        <v>1118</v>
      </c>
      <c r="C573" s="5" t="str">
        <f>HYPERLINK("https://nusmods.com/modules/CM5212#timetable","Timetable")</f>
        <v>Timetable</v>
      </c>
      <c r="D573" s="5"/>
      <c r="E573" t="s">
        <v>266</v>
      </c>
      <c r="F573" t="s">
        <v>1050</v>
      </c>
      <c r="G573" s="3">
        <v>0</v>
      </c>
    </row>
    <row r="574" spans="1:7">
      <c r="A574" t="s">
        <v>1119</v>
      </c>
      <c r="B574" t="s">
        <v>1120</v>
      </c>
      <c r="C574" s="5" t="str">
        <f>HYPERLINK("https://nusmods.com/modules/CM5221#timetable","Timetable")</f>
        <v>Timetable</v>
      </c>
      <c r="D574" s="5"/>
      <c r="E574" t="s">
        <v>266</v>
      </c>
      <c r="F574" t="s">
        <v>1050</v>
      </c>
      <c r="G574" s="3">
        <v>0</v>
      </c>
    </row>
    <row r="575" spans="1:7">
      <c r="A575" t="s">
        <v>1121</v>
      </c>
      <c r="B575" t="s">
        <v>1122</v>
      </c>
      <c r="C575" s="5" t="str">
        <f>HYPERLINK("https://nusmods.com/modules/CM5224#timetable","Timetable")</f>
        <v>Timetable</v>
      </c>
      <c r="D575" s="5"/>
      <c r="E575" t="s">
        <v>266</v>
      </c>
      <c r="F575" t="s">
        <v>1050</v>
      </c>
      <c r="G575" s="3">
        <v>0</v>
      </c>
    </row>
    <row r="576" spans="1:7">
      <c r="A576" t="s">
        <v>1123</v>
      </c>
      <c r="B576" t="s">
        <v>1124</v>
      </c>
      <c r="C576" s="5" t="str">
        <f>HYPERLINK("https://nusmods.com/modules/CM5235#timetable","Timetable")</f>
        <v>Timetable</v>
      </c>
      <c r="D576" s="5"/>
      <c r="E576" t="s">
        <v>266</v>
      </c>
      <c r="F576" t="s">
        <v>1050</v>
      </c>
      <c r="G576" s="3">
        <v>0</v>
      </c>
    </row>
    <row r="577" spans="1:7">
      <c r="A577" t="s">
        <v>1125</v>
      </c>
      <c r="B577" t="s">
        <v>1126</v>
      </c>
      <c r="C577" s="5" t="str">
        <f>HYPERLINK("https://nusmods.com/modules/CM5241#timetable","Timetable")</f>
        <v>Timetable</v>
      </c>
      <c r="D577" s="5"/>
      <c r="E577" t="s">
        <v>266</v>
      </c>
      <c r="F577" t="s">
        <v>1050</v>
      </c>
      <c r="G577" s="3">
        <v>0</v>
      </c>
    </row>
    <row r="578" spans="1:7">
      <c r="A578" t="s">
        <v>1127</v>
      </c>
      <c r="B578" t="s">
        <v>1128</v>
      </c>
      <c r="C578" s="5" t="str">
        <f>HYPERLINK("https://nusmods.com/modules/CM5263#timetable","Timetable")</f>
        <v>Timetable</v>
      </c>
      <c r="D578" s="5"/>
      <c r="E578" t="s">
        <v>266</v>
      </c>
      <c r="F578" t="s">
        <v>1050</v>
      </c>
      <c r="G578" s="3">
        <v>0</v>
      </c>
    </row>
    <row r="579" spans="1:7">
      <c r="A579" t="s">
        <v>1129</v>
      </c>
      <c r="B579" t="s">
        <v>1130</v>
      </c>
      <c r="C579" s="5" t="str">
        <f>HYPERLINK("https://nusmods.com/modules/CM5268#timetable","Timetable")</f>
        <v>Timetable</v>
      </c>
      <c r="D579" s="5"/>
      <c r="E579" t="s">
        <v>266</v>
      </c>
      <c r="F579" t="s">
        <v>1050</v>
      </c>
      <c r="G579" s="3">
        <v>0</v>
      </c>
    </row>
    <row r="580" spans="1:7">
      <c r="A580" t="s">
        <v>1131</v>
      </c>
      <c r="B580" t="s">
        <v>1132</v>
      </c>
      <c r="C580" s="5" t="str">
        <f>HYPERLINK("https://nusmods.com/modules/CN1101A#timetable","Timetable")</f>
        <v>Timetable</v>
      </c>
      <c r="D580" s="5"/>
      <c r="E580" t="s">
        <v>9</v>
      </c>
      <c r="F580" t="s">
        <v>1133</v>
      </c>
      <c r="G580" s="3">
        <v>0</v>
      </c>
    </row>
    <row r="581" spans="1:7">
      <c r="A581" t="s">
        <v>1134</v>
      </c>
      <c r="B581" t="s">
        <v>1135</v>
      </c>
      <c r="C581" s="5" t="str">
        <f>HYPERLINK("https://nusmods.com/modules/CN2103#timetable","Timetable")</f>
        <v>Timetable</v>
      </c>
      <c r="D581" s="5"/>
      <c r="E581" t="s">
        <v>9</v>
      </c>
      <c r="F581" t="s">
        <v>1133</v>
      </c>
      <c r="G581" s="3">
        <v>0</v>
      </c>
    </row>
    <row r="582" spans="1:7">
      <c r="A582" t="s">
        <v>1136</v>
      </c>
      <c r="B582" t="s">
        <v>1137</v>
      </c>
      <c r="C582" s="5" t="str">
        <f>HYPERLINK("https://nusmods.com/modules/CN2104#timetable","Timetable")</f>
        <v>Timetable</v>
      </c>
      <c r="D582" s="5"/>
      <c r="E582" t="s">
        <v>9</v>
      </c>
      <c r="F582" t="s">
        <v>1133</v>
      </c>
      <c r="G582" s="3">
        <v>0</v>
      </c>
    </row>
    <row r="583" spans="1:7">
      <c r="A583" t="s">
        <v>1138</v>
      </c>
      <c r="B583" t="s">
        <v>1139</v>
      </c>
      <c r="C583" s="5" t="str">
        <f>HYPERLINK("https://nusmods.com/modules/CN2105#timetable","Timetable")</f>
        <v>Timetable</v>
      </c>
      <c r="D583" s="5"/>
      <c r="E583" t="s">
        <v>9</v>
      </c>
      <c r="F583" t="s">
        <v>1133</v>
      </c>
      <c r="G583" s="3">
        <v>0</v>
      </c>
    </row>
    <row r="584" spans="1:7">
      <c r="A584" t="s">
        <v>1140</v>
      </c>
      <c r="B584" t="s">
        <v>1141</v>
      </c>
      <c r="C584" s="5" t="str">
        <f>HYPERLINK("https://nusmods.com/modules/CN2106#timetable","Timetable")</f>
        <v>Timetable</v>
      </c>
      <c r="D584" s="5"/>
      <c r="E584" t="s">
        <v>9</v>
      </c>
      <c r="F584" t="s">
        <v>1133</v>
      </c>
      <c r="G584" s="3">
        <v>0</v>
      </c>
    </row>
    <row r="585" spans="1:7">
      <c r="A585" t="s">
        <v>1142</v>
      </c>
      <c r="B585" t="s">
        <v>1143</v>
      </c>
      <c r="C585" s="5" t="str">
        <f>HYPERLINK("https://nusmods.com/modules/CN3101A#timetable","Timetable")</f>
        <v>Timetable</v>
      </c>
      <c r="D585" s="5"/>
      <c r="E585" t="s">
        <v>9</v>
      </c>
      <c r="F585" t="s">
        <v>1133</v>
      </c>
      <c r="G585" s="3">
        <v>0</v>
      </c>
    </row>
    <row r="586" spans="1:7">
      <c r="A586" t="s">
        <v>1144</v>
      </c>
      <c r="B586" t="s">
        <v>1145</v>
      </c>
      <c r="C586" s="5" t="str">
        <f>HYPERLINK("https://nusmods.com/modules/CN3102#timetable","Timetable")</f>
        <v>Timetable</v>
      </c>
      <c r="D586" s="5"/>
      <c r="E586" t="s">
        <v>9</v>
      </c>
      <c r="F586" t="s">
        <v>1133</v>
      </c>
      <c r="G586" s="3">
        <v>0</v>
      </c>
    </row>
    <row r="587" spans="1:7">
      <c r="A587" t="s">
        <v>1146</v>
      </c>
      <c r="B587" t="s">
        <v>1147</v>
      </c>
      <c r="C587" s="5" t="str">
        <f>HYPERLINK("https://nusmods.com/modules/CN3103#timetable","Timetable")</f>
        <v>Timetable</v>
      </c>
      <c r="D587" s="5"/>
      <c r="E587" t="s">
        <v>9</v>
      </c>
      <c r="F587" t="s">
        <v>1133</v>
      </c>
      <c r="G587" s="3">
        <v>0</v>
      </c>
    </row>
    <row r="588" spans="1:7">
      <c r="A588" t="s">
        <v>1148</v>
      </c>
      <c r="B588" t="s">
        <v>1149</v>
      </c>
      <c r="C588" s="5" t="str">
        <f>HYPERLINK("https://nusmods.com/modules/CN3104#timetable","Timetable")</f>
        <v>Timetable</v>
      </c>
      <c r="D588" s="5"/>
      <c r="E588" t="s">
        <v>9</v>
      </c>
      <c r="F588" t="s">
        <v>1133</v>
      </c>
      <c r="G588" s="3">
        <v>0</v>
      </c>
    </row>
    <row r="589" spans="1:7">
      <c r="A589" t="s">
        <v>1150</v>
      </c>
      <c r="B589" t="s">
        <v>1151</v>
      </c>
      <c r="C589" s="5" t="str">
        <f>HYPERLINK("https://nusmods.com/modules/CN3124A#timetable","Timetable")</f>
        <v>Timetable</v>
      </c>
      <c r="D589" s="5"/>
      <c r="E589" t="s">
        <v>9</v>
      </c>
      <c r="F589" t="s">
        <v>1133</v>
      </c>
      <c r="G589" s="3">
        <v>0</v>
      </c>
    </row>
    <row r="590" spans="1:7">
      <c r="A590" t="s">
        <v>1152</v>
      </c>
      <c r="B590" t="s">
        <v>1153</v>
      </c>
      <c r="C590" s="5" t="str">
        <f>HYPERLINK("https://nusmods.com/modules/CN3135#timetable","Timetable")</f>
        <v>Timetable</v>
      </c>
      <c r="D590" s="5"/>
      <c r="E590" t="s">
        <v>9</v>
      </c>
      <c r="F590" t="s">
        <v>1133</v>
      </c>
      <c r="G590" s="3">
        <v>0</v>
      </c>
    </row>
    <row r="591" spans="1:7">
      <c r="A591" t="s">
        <v>1154</v>
      </c>
      <c r="B591" t="s">
        <v>1155</v>
      </c>
      <c r="C591" s="5" t="str">
        <f>HYPERLINK("https://nusmods.com/modules/CN4101#timetable","Timetable")</f>
        <v>Timetable</v>
      </c>
      <c r="D591" s="5"/>
      <c r="E591" t="s">
        <v>9</v>
      </c>
      <c r="F591" t="s">
        <v>1133</v>
      </c>
      <c r="G591" s="3">
        <v>0</v>
      </c>
    </row>
    <row r="592" spans="1:7">
      <c r="A592" t="s">
        <v>1156</v>
      </c>
      <c r="B592" t="s">
        <v>582</v>
      </c>
      <c r="C592" s="5" t="str">
        <f>HYPERLINK("https://nusmods.com/modules/CN4118#timetable","Timetable")</f>
        <v>Timetable</v>
      </c>
      <c r="D592" s="5"/>
      <c r="E592" t="s">
        <v>9</v>
      </c>
      <c r="F592" t="s">
        <v>1133</v>
      </c>
      <c r="G592" s="3">
        <v>0</v>
      </c>
    </row>
    <row r="593" spans="1:7">
      <c r="A593" t="s">
        <v>1157</v>
      </c>
      <c r="B593" t="s">
        <v>1158</v>
      </c>
      <c r="C593" s="5" t="str">
        <f>HYPERLINK("https://nusmods.com/modules/CN4118N#timetable","Timetable")</f>
        <v>Timetable</v>
      </c>
      <c r="D593" s="5"/>
      <c r="E593" t="s">
        <v>9</v>
      </c>
      <c r="F593" t="s">
        <v>1133</v>
      </c>
      <c r="G593" s="3">
        <v>0</v>
      </c>
    </row>
    <row r="594" spans="1:7">
      <c r="A594" t="s">
        <v>1159</v>
      </c>
      <c r="B594" t="s">
        <v>1160</v>
      </c>
      <c r="C594" s="5" t="str">
        <f>HYPERLINK("https://nusmods.com/modules/CN4119#timetable","Timetable")</f>
        <v>Timetable</v>
      </c>
      <c r="D594" s="5"/>
      <c r="E594" t="s">
        <v>9</v>
      </c>
      <c r="F594" t="s">
        <v>1133</v>
      </c>
      <c r="G594" s="3">
        <v>0</v>
      </c>
    </row>
    <row r="595" spans="1:7">
      <c r="A595" t="s">
        <v>1161</v>
      </c>
      <c r="B595" t="s">
        <v>1162</v>
      </c>
      <c r="C595" s="5" t="str">
        <f>HYPERLINK("https://nusmods.com/modules/CN4122#timetable","Timetable")</f>
        <v>Timetable</v>
      </c>
      <c r="D595" s="5"/>
      <c r="E595" t="s">
        <v>9</v>
      </c>
      <c r="F595" t="s">
        <v>1133</v>
      </c>
      <c r="G595" s="3">
        <v>0</v>
      </c>
    </row>
    <row r="596" spans="1:7">
      <c r="A596" t="s">
        <v>1163</v>
      </c>
      <c r="B596" t="s">
        <v>1162</v>
      </c>
      <c r="C596" s="5" t="str">
        <f>HYPERLINK("https://nusmods.com/modules/CN4122N#timetable","Timetable")</f>
        <v>Timetable</v>
      </c>
      <c r="D596" s="5"/>
      <c r="E596" t="s">
        <v>9</v>
      </c>
      <c r="F596" t="s">
        <v>1133</v>
      </c>
      <c r="G596" s="3">
        <v>0</v>
      </c>
    </row>
    <row r="597" spans="1:7">
      <c r="A597" t="s">
        <v>1164</v>
      </c>
      <c r="B597" t="s">
        <v>1165</v>
      </c>
      <c r="C597" s="5" t="str">
        <f>HYPERLINK("https://nusmods.com/modules/CN4201R#timetable","Timetable")</f>
        <v>Timetable</v>
      </c>
      <c r="D597" s="5"/>
      <c r="E597" t="s">
        <v>9</v>
      </c>
      <c r="F597" t="s">
        <v>1133</v>
      </c>
      <c r="G597" s="3">
        <v>0</v>
      </c>
    </row>
    <row r="598" spans="1:7">
      <c r="A598" t="s">
        <v>1166</v>
      </c>
      <c r="B598" t="s">
        <v>1167</v>
      </c>
      <c r="C598" s="5" t="str">
        <f>HYPERLINK("https://nusmods.com/modules/CN4203R#timetable","Timetable")</f>
        <v>Timetable</v>
      </c>
      <c r="D598" s="5"/>
      <c r="E598" t="s">
        <v>9</v>
      </c>
      <c r="F598" t="s">
        <v>1133</v>
      </c>
      <c r="G598" s="3">
        <v>0</v>
      </c>
    </row>
    <row r="599" spans="1:7">
      <c r="A599" t="s">
        <v>1168</v>
      </c>
      <c r="B599" t="s">
        <v>1169</v>
      </c>
      <c r="C599" s="5" t="str">
        <f>HYPERLINK("https://nusmods.com/modules/CN4205R#timetable","Timetable")</f>
        <v>Timetable</v>
      </c>
      <c r="D599" s="5"/>
      <c r="E599" t="s">
        <v>9</v>
      </c>
      <c r="F599" t="s">
        <v>1133</v>
      </c>
      <c r="G599" s="3">
        <v>0</v>
      </c>
    </row>
    <row r="600" spans="1:7">
      <c r="A600" t="s">
        <v>1170</v>
      </c>
      <c r="B600" t="s">
        <v>1171</v>
      </c>
      <c r="C600" s="5" t="str">
        <f>HYPERLINK("https://nusmods.com/modules/CN4210E#timetable","Timetable")</f>
        <v>Timetable</v>
      </c>
      <c r="D600" s="5"/>
      <c r="E600" t="s">
        <v>1172</v>
      </c>
      <c r="F600" t="s">
        <v>1173</v>
      </c>
      <c r="G600" s="3">
        <v>0</v>
      </c>
    </row>
    <row r="601" spans="1:7">
      <c r="A601" t="s">
        <v>1174</v>
      </c>
      <c r="B601" t="s">
        <v>1175</v>
      </c>
      <c r="C601" s="5" t="str">
        <f>HYPERLINK("https://nusmods.com/modules/CN4215E#timetable","Timetable")</f>
        <v>Timetable</v>
      </c>
      <c r="D601" s="5"/>
      <c r="E601" t="s">
        <v>1172</v>
      </c>
      <c r="F601" t="s">
        <v>1173</v>
      </c>
      <c r="G601" s="3">
        <v>0</v>
      </c>
    </row>
    <row r="602" spans="1:7">
      <c r="A602" t="s">
        <v>1176</v>
      </c>
      <c r="B602" t="s">
        <v>1177</v>
      </c>
      <c r="C602" s="5" t="str">
        <f>HYPERLINK("https://nusmods.com/modules/CN4215R#timetable","Timetable")</f>
        <v>Timetable</v>
      </c>
      <c r="D602" s="5"/>
      <c r="E602" t="s">
        <v>9</v>
      </c>
      <c r="F602" t="s">
        <v>1133</v>
      </c>
      <c r="G602" s="3">
        <v>0</v>
      </c>
    </row>
    <row r="603" spans="1:7">
      <c r="A603" t="s">
        <v>1178</v>
      </c>
      <c r="B603" t="s">
        <v>1179</v>
      </c>
      <c r="C603" s="5" t="str">
        <f>HYPERLINK("https://nusmods.com/modules/CN4218#timetable","Timetable")</f>
        <v>Timetable</v>
      </c>
      <c r="D603" s="5"/>
      <c r="E603" t="s">
        <v>9</v>
      </c>
      <c r="F603" t="s">
        <v>1133</v>
      </c>
      <c r="G603" s="3">
        <v>0</v>
      </c>
    </row>
    <row r="604" spans="1:7">
      <c r="A604" t="s">
        <v>1180</v>
      </c>
      <c r="B604" t="s">
        <v>1181</v>
      </c>
      <c r="C604" s="5" t="str">
        <f>HYPERLINK("https://nusmods.com/modules/CN4233R#timetable","Timetable")</f>
        <v>Timetable</v>
      </c>
      <c r="D604" s="5"/>
      <c r="E604" t="s">
        <v>9</v>
      </c>
      <c r="F604" t="s">
        <v>1133</v>
      </c>
      <c r="G604" s="3">
        <v>0</v>
      </c>
    </row>
    <row r="605" spans="1:7">
      <c r="A605" t="s">
        <v>1182</v>
      </c>
      <c r="B605" t="s">
        <v>1183</v>
      </c>
      <c r="C605" s="5" t="str">
        <f>HYPERLINK("https://nusmods.com/modules/CN4242E#timetable","Timetable")</f>
        <v>Timetable</v>
      </c>
      <c r="D605" s="5"/>
      <c r="E605" t="s">
        <v>1172</v>
      </c>
      <c r="F605" t="s">
        <v>1173</v>
      </c>
      <c r="G605" s="3">
        <v>0</v>
      </c>
    </row>
    <row r="606" spans="1:7">
      <c r="A606" t="s">
        <v>1184</v>
      </c>
      <c r="B606" t="s">
        <v>1185</v>
      </c>
      <c r="C606" s="5" t="str">
        <f>HYPERLINK("https://nusmods.com/modules/CN5010#timetable","Timetable")</f>
        <v>Timetable</v>
      </c>
      <c r="D606" s="5"/>
      <c r="E606" t="s">
        <v>9</v>
      </c>
      <c r="F606" t="s">
        <v>1133</v>
      </c>
      <c r="G606" s="3">
        <v>0</v>
      </c>
    </row>
    <row r="607" spans="1:7">
      <c r="A607" t="s">
        <v>1186</v>
      </c>
      <c r="B607" t="s">
        <v>1187</v>
      </c>
      <c r="C607" s="5" t="str">
        <f>HYPERLINK("https://nusmods.com/modules/CN5030#timetable","Timetable")</f>
        <v>Timetable</v>
      </c>
      <c r="D607" s="5"/>
      <c r="E607" t="s">
        <v>9</v>
      </c>
      <c r="F607" t="s">
        <v>1133</v>
      </c>
      <c r="G607" s="3">
        <v>0</v>
      </c>
    </row>
    <row r="608" spans="1:7">
      <c r="A608" t="s">
        <v>1188</v>
      </c>
      <c r="B608" t="s">
        <v>1189</v>
      </c>
      <c r="C608" s="5" t="str">
        <f>HYPERLINK("https://nusmods.com/modules/CN5150#timetable","Timetable")</f>
        <v>Timetable</v>
      </c>
      <c r="D608" s="5"/>
      <c r="E608" t="s">
        <v>9</v>
      </c>
      <c r="F608" t="s">
        <v>1133</v>
      </c>
      <c r="G608" s="3">
        <v>0</v>
      </c>
    </row>
    <row r="609" spans="1:7">
      <c r="A609" t="s">
        <v>1190</v>
      </c>
      <c r="B609" t="s">
        <v>1191</v>
      </c>
      <c r="C609" s="5" t="str">
        <f>HYPERLINK("https://nusmods.com/modules/CN5160#timetable","Timetable")</f>
        <v>Timetable</v>
      </c>
      <c r="D609" s="5"/>
      <c r="E609" t="s">
        <v>9</v>
      </c>
      <c r="F609" t="s">
        <v>1133</v>
      </c>
      <c r="G609" s="3">
        <v>0</v>
      </c>
    </row>
    <row r="610" spans="1:7">
      <c r="A610" t="s">
        <v>1192</v>
      </c>
      <c r="B610" t="s">
        <v>1193</v>
      </c>
      <c r="C610" s="5" t="str">
        <f>HYPERLINK("https://nusmods.com/modules/CN5173#timetable","Timetable")</f>
        <v>Timetable</v>
      </c>
      <c r="D610" s="5"/>
      <c r="E610" t="s">
        <v>9</v>
      </c>
      <c r="F610" t="s">
        <v>1133</v>
      </c>
      <c r="G610" s="3">
        <v>0</v>
      </c>
    </row>
    <row r="611" spans="1:7">
      <c r="A611" t="s">
        <v>1194</v>
      </c>
      <c r="B611" t="s">
        <v>1195</v>
      </c>
      <c r="C611" s="5" t="str">
        <f>HYPERLINK("https://nusmods.com/modules/CN5190#timetable","Timetable")</f>
        <v>Timetable</v>
      </c>
      <c r="D611" s="5"/>
      <c r="E611" t="s">
        <v>9</v>
      </c>
      <c r="F611" t="s">
        <v>1133</v>
      </c>
      <c r="G611" s="3">
        <v>0</v>
      </c>
    </row>
    <row r="612" spans="1:7">
      <c r="A612" t="s">
        <v>1196</v>
      </c>
      <c r="B612" t="s">
        <v>1197</v>
      </c>
      <c r="C612" s="5" t="str">
        <f>HYPERLINK("https://nusmods.com/modules/CN5191#timetable","Timetable")</f>
        <v>Timetable</v>
      </c>
      <c r="D612" s="5"/>
      <c r="E612" t="s">
        <v>9</v>
      </c>
      <c r="F612" t="s">
        <v>1133</v>
      </c>
      <c r="G612" s="3">
        <v>0</v>
      </c>
    </row>
    <row r="613" spans="1:7">
      <c r="A613" t="s">
        <v>1198</v>
      </c>
      <c r="B613" t="s">
        <v>1199</v>
      </c>
      <c r="C613" s="5" t="str">
        <f>HYPERLINK("https://nusmods.com/modules/CN5192#timetable","Timetable")</f>
        <v>Timetable</v>
      </c>
      <c r="D613" s="5"/>
      <c r="E613" t="s">
        <v>9</v>
      </c>
      <c r="F613" t="s">
        <v>1133</v>
      </c>
      <c r="G613" s="3">
        <v>0</v>
      </c>
    </row>
    <row r="614" spans="1:7">
      <c r="A614" t="s">
        <v>1200</v>
      </c>
      <c r="B614" t="s">
        <v>1201</v>
      </c>
      <c r="C614" s="5" t="str">
        <f>HYPERLINK("https://nusmods.com/modules/CN5204#timetable","Timetable")</f>
        <v>Timetable</v>
      </c>
      <c r="D614" s="5"/>
      <c r="E614" t="s">
        <v>9</v>
      </c>
      <c r="F614" t="s">
        <v>1133</v>
      </c>
      <c r="G614" s="3">
        <v>0</v>
      </c>
    </row>
    <row r="615" spans="1:7">
      <c r="A615" t="s">
        <v>1202</v>
      </c>
      <c r="B615" t="s">
        <v>1203</v>
      </c>
      <c r="C615" s="5" t="str">
        <f>HYPERLINK("https://nusmods.com/modules/CN5216#timetable","Timetable")</f>
        <v>Timetable</v>
      </c>
      <c r="D615" s="5"/>
      <c r="E615" t="s">
        <v>9</v>
      </c>
      <c r="F615" t="s">
        <v>1133</v>
      </c>
      <c r="G615" s="3">
        <v>0</v>
      </c>
    </row>
    <row r="616" spans="1:7">
      <c r="A616" t="s">
        <v>1204</v>
      </c>
      <c r="B616" t="s">
        <v>1205</v>
      </c>
      <c r="C616" s="5" t="str">
        <f>HYPERLINK("https://nusmods.com/modules/CN5246#timetable","Timetable")</f>
        <v>Timetable</v>
      </c>
      <c r="D616" s="5"/>
      <c r="E616" t="s">
        <v>9</v>
      </c>
      <c r="F616" t="s">
        <v>1133</v>
      </c>
      <c r="G616" s="3">
        <v>0</v>
      </c>
    </row>
    <row r="617" spans="1:7">
      <c r="A617" t="s">
        <v>1206</v>
      </c>
      <c r="B617" t="s">
        <v>1207</v>
      </c>
      <c r="C617" s="5" t="str">
        <f>HYPERLINK("https://nusmods.com/modules/CN5251#timetable","Timetable")</f>
        <v>Timetable</v>
      </c>
      <c r="D617" s="5"/>
      <c r="E617" t="s">
        <v>9</v>
      </c>
      <c r="F617" t="s">
        <v>1133</v>
      </c>
      <c r="G617" s="3">
        <v>0</v>
      </c>
    </row>
    <row r="618" spans="1:7">
      <c r="A618" t="s">
        <v>1208</v>
      </c>
      <c r="B618" t="s">
        <v>1209</v>
      </c>
      <c r="C618" s="5" t="str">
        <f>HYPERLINK("https://nusmods.com/modules/CN5432#timetable","Timetable")</f>
        <v>Timetable</v>
      </c>
      <c r="D618" s="5"/>
      <c r="E618" t="s">
        <v>9</v>
      </c>
      <c r="F618" t="s">
        <v>1133</v>
      </c>
      <c r="G618" s="3">
        <v>0</v>
      </c>
    </row>
    <row r="619" spans="1:7">
      <c r="A619" t="s">
        <v>1210</v>
      </c>
      <c r="B619" t="s">
        <v>1211</v>
      </c>
      <c r="C619" s="5" t="str">
        <f>HYPERLINK("https://nusmods.com/modules/CN5550#timetable","Timetable")</f>
        <v>Timetable</v>
      </c>
      <c r="D619" s="5"/>
      <c r="E619" t="s">
        <v>9</v>
      </c>
      <c r="F619" t="s">
        <v>1133</v>
      </c>
      <c r="G619" s="3">
        <v>0</v>
      </c>
    </row>
    <row r="620" spans="1:7">
      <c r="A620" t="s">
        <v>1212</v>
      </c>
      <c r="B620" t="s">
        <v>1213</v>
      </c>
      <c r="C620" s="5" t="str">
        <f>HYPERLINK("https://nusmods.com/modules/CN5555#timetable","Timetable")</f>
        <v>Timetable</v>
      </c>
      <c r="D620" s="5"/>
      <c r="E620" t="s">
        <v>9</v>
      </c>
      <c r="F620" t="s">
        <v>1133</v>
      </c>
      <c r="G620" s="3">
        <v>0</v>
      </c>
    </row>
    <row r="621" spans="1:7">
      <c r="A621" t="s">
        <v>1214</v>
      </c>
      <c r="B621" t="s">
        <v>1215</v>
      </c>
      <c r="C621" s="5" t="str">
        <f>HYPERLINK("https://nusmods.com/modules/CN5566#timetable","Timetable")</f>
        <v>Timetable</v>
      </c>
      <c r="D621" s="5"/>
      <c r="E621" t="s">
        <v>9</v>
      </c>
      <c r="F621" t="s">
        <v>1133</v>
      </c>
      <c r="G621" s="3">
        <v>0</v>
      </c>
    </row>
    <row r="622" spans="1:7">
      <c r="A622" t="s">
        <v>1216</v>
      </c>
      <c r="B622" t="s">
        <v>616</v>
      </c>
      <c r="C622" s="5" t="str">
        <f>HYPERLINK("https://nusmods.com/modules/CN5666#timetable","Timetable")</f>
        <v>Timetable</v>
      </c>
      <c r="D622" s="5"/>
      <c r="E622" t="s">
        <v>9</v>
      </c>
      <c r="F622" t="s">
        <v>1133</v>
      </c>
      <c r="G622" s="3">
        <v>0</v>
      </c>
    </row>
    <row r="623" spans="1:7">
      <c r="A623" t="s">
        <v>1217</v>
      </c>
      <c r="B623" t="s">
        <v>618</v>
      </c>
      <c r="C623" s="5" t="str">
        <f>HYPERLINK("https://nusmods.com/modules/CN5999#timetable","Timetable")</f>
        <v>Timetable</v>
      </c>
      <c r="D623" s="5"/>
      <c r="E623" t="s">
        <v>9</v>
      </c>
      <c r="F623" t="s">
        <v>1133</v>
      </c>
      <c r="G623" s="3">
        <v>0</v>
      </c>
    </row>
    <row r="624" spans="1:7">
      <c r="A624" t="s">
        <v>1218</v>
      </c>
      <c r="B624" t="s">
        <v>1219</v>
      </c>
      <c r="C624" s="5" t="str">
        <f>HYPERLINK("https://nusmods.com/modules/CN6251#timetable","Timetable")</f>
        <v>Timetable</v>
      </c>
      <c r="D624" s="5"/>
      <c r="E624" t="s">
        <v>9</v>
      </c>
      <c r="F624" t="s">
        <v>1133</v>
      </c>
      <c r="G624" s="3">
        <v>0</v>
      </c>
    </row>
    <row r="625" spans="1:7">
      <c r="A625" t="s">
        <v>1220</v>
      </c>
      <c r="B625" t="s">
        <v>620</v>
      </c>
      <c r="C625" s="5" t="str">
        <f>HYPERLINK("https://nusmods.com/modules/CN6999#timetable","Timetable")</f>
        <v>Timetable</v>
      </c>
      <c r="D625" s="5"/>
      <c r="E625" t="s">
        <v>9</v>
      </c>
      <c r="F625" t="s">
        <v>1133</v>
      </c>
      <c r="G625" s="3">
        <v>0</v>
      </c>
    </row>
    <row r="626" spans="1:7">
      <c r="A626" t="s">
        <v>1221</v>
      </c>
      <c r="B626" t="s">
        <v>1222</v>
      </c>
      <c r="C626" s="5" t="str">
        <f>HYPERLINK("https://nusmods.com/modules/COS1000#timetable","Timetable")</f>
        <v>Timetable</v>
      </c>
      <c r="D626" s="5"/>
      <c r="E626" t="s">
        <v>266</v>
      </c>
      <c r="F626" t="s">
        <v>1223</v>
      </c>
      <c r="G626" s="3">
        <v>0</v>
      </c>
    </row>
    <row r="627" spans="1:7">
      <c r="A627" t="s">
        <v>1224</v>
      </c>
      <c r="B627" t="s">
        <v>1225</v>
      </c>
      <c r="C627" s="5" t="str">
        <f>HYPERLINK("https://nusmods.com/modules/CP2106#timetable","Timetable")</f>
        <v>Timetable</v>
      </c>
      <c r="D627" s="5"/>
      <c r="E627" t="s">
        <v>684</v>
      </c>
      <c r="F627" t="s">
        <v>1226</v>
      </c>
      <c r="G627" s="3">
        <v>0</v>
      </c>
    </row>
    <row r="628" spans="1:7">
      <c r="A628" t="s">
        <v>1227</v>
      </c>
      <c r="B628" t="s">
        <v>1228</v>
      </c>
      <c r="C628" s="5" t="str">
        <f>HYPERLINK("https://nusmods.com/modules/CP3106#timetable","Timetable")</f>
        <v>Timetable</v>
      </c>
      <c r="D628" s="5"/>
      <c r="E628" t="s">
        <v>684</v>
      </c>
      <c r="F628" t="s">
        <v>1226</v>
      </c>
      <c r="G628" s="3">
        <v>0</v>
      </c>
    </row>
    <row r="629" spans="1:7">
      <c r="A629" t="s">
        <v>1229</v>
      </c>
      <c r="B629" t="s">
        <v>1230</v>
      </c>
      <c r="C629" s="5" t="str">
        <f>HYPERLINK("https://nusmods.com/modules/CP3107#timetable","Timetable")</f>
        <v>Timetable</v>
      </c>
      <c r="D629" s="5"/>
      <c r="E629" t="s">
        <v>684</v>
      </c>
      <c r="F629" t="s">
        <v>718</v>
      </c>
      <c r="G629" s="3">
        <v>0</v>
      </c>
    </row>
    <row r="630" spans="1:7">
      <c r="A630" t="s">
        <v>1231</v>
      </c>
      <c r="B630" t="s">
        <v>1232</v>
      </c>
      <c r="C630" s="5" t="str">
        <f>HYPERLINK("https://nusmods.com/modules/CP3108A#timetable","Timetable")</f>
        <v>Timetable</v>
      </c>
      <c r="D630" s="5"/>
      <c r="E630" t="s">
        <v>684</v>
      </c>
      <c r="F630" t="s">
        <v>1226</v>
      </c>
      <c r="G630" s="3">
        <v>0</v>
      </c>
    </row>
    <row r="631" spans="1:7">
      <c r="A631" t="s">
        <v>1233</v>
      </c>
      <c r="B631" t="s">
        <v>1232</v>
      </c>
      <c r="C631" s="5" t="str">
        <f>HYPERLINK("https://nusmods.com/modules/CP3108B#timetable","Timetable")</f>
        <v>Timetable</v>
      </c>
      <c r="D631" s="5"/>
      <c r="E631" t="s">
        <v>684</v>
      </c>
      <c r="F631" t="s">
        <v>1226</v>
      </c>
      <c r="G631" s="3">
        <v>0</v>
      </c>
    </row>
    <row r="632" spans="1:7">
      <c r="A632" t="s">
        <v>1234</v>
      </c>
      <c r="B632" t="s">
        <v>1235</v>
      </c>
      <c r="C632" s="5" t="str">
        <f>HYPERLINK("https://nusmods.com/modules/CP3201#timetable","Timetable")</f>
        <v>Timetable</v>
      </c>
      <c r="D632" s="5"/>
      <c r="E632" t="s">
        <v>684</v>
      </c>
      <c r="F632" t="s">
        <v>1226</v>
      </c>
      <c r="G632" s="3">
        <v>0</v>
      </c>
    </row>
    <row r="633" spans="1:7">
      <c r="A633" t="s">
        <v>1236</v>
      </c>
      <c r="B633" t="s">
        <v>1237</v>
      </c>
      <c r="C633" s="5" t="str">
        <f>HYPERLINK("https://nusmods.com/modules/CP3208#timetable","Timetable")</f>
        <v>Timetable</v>
      </c>
      <c r="D633" s="5"/>
      <c r="E633" t="s">
        <v>684</v>
      </c>
      <c r="F633" t="s">
        <v>1226</v>
      </c>
      <c r="G633" s="3">
        <v>0</v>
      </c>
    </row>
    <row r="634" spans="1:7">
      <c r="A634" t="s">
        <v>1238</v>
      </c>
      <c r="B634" t="s">
        <v>1239</v>
      </c>
      <c r="C634" s="5" t="str">
        <f>HYPERLINK("https://nusmods.com/modules/CP3209#timetable","Timetable")</f>
        <v>Timetable</v>
      </c>
      <c r="D634" s="5"/>
      <c r="E634" t="s">
        <v>684</v>
      </c>
      <c r="F634" t="s">
        <v>1226</v>
      </c>
      <c r="G634" s="3">
        <v>0</v>
      </c>
    </row>
    <row r="635" spans="1:7">
      <c r="A635" t="s">
        <v>1240</v>
      </c>
      <c r="B635" t="s">
        <v>1241</v>
      </c>
      <c r="C635" s="5" t="str">
        <f>HYPERLINK("https://nusmods.com/modules/CP3880#timetable","Timetable")</f>
        <v>Timetable</v>
      </c>
      <c r="D635" s="5"/>
      <c r="E635" t="s">
        <v>684</v>
      </c>
      <c r="F635" t="s">
        <v>1226</v>
      </c>
      <c r="G635" s="3">
        <v>0</v>
      </c>
    </row>
    <row r="636" spans="1:7">
      <c r="A636" t="s">
        <v>1242</v>
      </c>
      <c r="B636" t="s">
        <v>1243</v>
      </c>
      <c r="C636" s="5" t="str">
        <f>HYPERLINK("https://nusmods.com/modules/CP4101#timetable","Timetable")</f>
        <v>Timetable</v>
      </c>
      <c r="D636" s="5"/>
      <c r="E636" t="s">
        <v>684</v>
      </c>
      <c r="F636" t="s">
        <v>1226</v>
      </c>
      <c r="G636" s="3">
        <v>0</v>
      </c>
    </row>
    <row r="637" spans="1:7">
      <c r="A637" t="s">
        <v>1244</v>
      </c>
      <c r="B637" t="s">
        <v>1245</v>
      </c>
      <c r="C637" s="5" t="str">
        <f>HYPERLINK("https://nusmods.com/modules/CP4106#timetable","Timetable")</f>
        <v>Timetable</v>
      </c>
      <c r="D637" s="5"/>
      <c r="E637" t="s">
        <v>684</v>
      </c>
      <c r="F637" t="s">
        <v>718</v>
      </c>
      <c r="G637" s="3">
        <v>0</v>
      </c>
    </row>
    <row r="638" spans="1:7">
      <c r="A638" t="s">
        <v>1246</v>
      </c>
      <c r="B638" t="s">
        <v>1247</v>
      </c>
      <c r="C638" s="5" t="str">
        <f>HYPERLINK("https://nusmods.com/modules/CP5010#timetable","Timetable")</f>
        <v>Timetable</v>
      </c>
      <c r="D638" s="5"/>
      <c r="E638" t="s">
        <v>684</v>
      </c>
      <c r="F638" t="s">
        <v>1226</v>
      </c>
      <c r="G638" s="3">
        <v>0</v>
      </c>
    </row>
    <row r="639" spans="1:7">
      <c r="A639" t="s">
        <v>1248</v>
      </c>
      <c r="B639" t="s">
        <v>1249</v>
      </c>
      <c r="C639" s="5" t="str">
        <f>HYPERLINK("https://nusmods.com/modules/CP5101#timetable","Timetable")</f>
        <v>Timetable</v>
      </c>
      <c r="D639" s="5"/>
      <c r="E639" t="s">
        <v>684</v>
      </c>
      <c r="F639" t="s">
        <v>1226</v>
      </c>
      <c r="G639" s="3">
        <v>0</v>
      </c>
    </row>
    <row r="640" spans="1:7">
      <c r="A640" t="s">
        <v>1250</v>
      </c>
      <c r="B640" t="s">
        <v>1251</v>
      </c>
      <c r="C640" s="5" t="str">
        <f>HYPERLINK("https://nusmods.com/modules/CP5102#timetable","Timetable")</f>
        <v>Timetable</v>
      </c>
      <c r="D640" s="5"/>
      <c r="E640" t="s">
        <v>684</v>
      </c>
      <c r="F640" t="s">
        <v>1226</v>
      </c>
      <c r="G640" s="3">
        <v>0</v>
      </c>
    </row>
    <row r="641" spans="1:7">
      <c r="A641" t="s">
        <v>1252</v>
      </c>
      <c r="B641" t="s">
        <v>1253</v>
      </c>
      <c r="C641" s="5" t="str">
        <f>HYPERLINK("https://nusmods.com/modules/CP5103#timetable","Timetable")</f>
        <v>Timetable</v>
      </c>
      <c r="D641" s="5"/>
      <c r="E641" t="s">
        <v>684</v>
      </c>
      <c r="F641" t="s">
        <v>1226</v>
      </c>
      <c r="G641" s="3">
        <v>0</v>
      </c>
    </row>
    <row r="642" spans="1:7">
      <c r="A642" t="s">
        <v>1254</v>
      </c>
      <c r="B642" t="s">
        <v>1255</v>
      </c>
      <c r="C642" s="5" t="str">
        <f>HYPERLINK("https://nusmods.com/modules/CP5104#timetable","Timetable")</f>
        <v>Timetable</v>
      </c>
      <c r="D642" s="5"/>
      <c r="E642" t="s">
        <v>684</v>
      </c>
      <c r="F642" t="s">
        <v>1226</v>
      </c>
      <c r="G642" s="3">
        <v>0</v>
      </c>
    </row>
    <row r="643" spans="1:7">
      <c r="A643" t="s">
        <v>1256</v>
      </c>
      <c r="B643" t="s">
        <v>1257</v>
      </c>
      <c r="C643" s="5" t="str">
        <f>HYPERLINK("https://nusmods.com/modules/CP5105#timetable","Timetable")</f>
        <v>Timetable</v>
      </c>
      <c r="D643" s="5"/>
      <c r="E643" t="s">
        <v>684</v>
      </c>
      <c r="F643" t="s">
        <v>1226</v>
      </c>
      <c r="G643" s="3">
        <v>0</v>
      </c>
    </row>
    <row r="644" spans="1:7">
      <c r="A644" t="s">
        <v>1258</v>
      </c>
      <c r="B644" t="s">
        <v>1259</v>
      </c>
      <c r="C644" s="5" t="str">
        <f>HYPERLINK("https://nusmods.com/modules/CP6010#timetable","Timetable")</f>
        <v>Timetable</v>
      </c>
      <c r="D644" s="5"/>
      <c r="E644" t="s">
        <v>684</v>
      </c>
      <c r="F644" t="s">
        <v>1226</v>
      </c>
      <c r="G644" s="3">
        <v>0</v>
      </c>
    </row>
    <row r="645" spans="1:7">
      <c r="A645" t="s">
        <v>1260</v>
      </c>
      <c r="B645" t="s">
        <v>1261</v>
      </c>
      <c r="C645" s="5" t="str">
        <f>HYPERLINK("https://nusmods.com/modules/CS1010#timetable","Timetable")</f>
        <v>Timetable</v>
      </c>
      <c r="D645" s="5"/>
      <c r="E645" t="s">
        <v>684</v>
      </c>
      <c r="F645" t="s">
        <v>718</v>
      </c>
      <c r="G645" s="3">
        <v>0</v>
      </c>
    </row>
    <row r="646" spans="1:7">
      <c r="A646" t="s">
        <v>1262</v>
      </c>
      <c r="B646" t="s">
        <v>1261</v>
      </c>
      <c r="C646" s="5" t="str">
        <f>HYPERLINK("https://nusmods.com/modules/CS1010A#timetable","Timetable")</f>
        <v>Timetable</v>
      </c>
      <c r="D646" s="5"/>
      <c r="E646" t="s">
        <v>684</v>
      </c>
      <c r="F646" t="s">
        <v>718</v>
      </c>
      <c r="G646" s="3">
        <v>0</v>
      </c>
    </row>
    <row r="647" spans="1:7">
      <c r="A647" t="s">
        <v>1263</v>
      </c>
      <c r="B647" t="s">
        <v>1261</v>
      </c>
      <c r="C647" s="5" t="str">
        <f>HYPERLINK("https://nusmods.com/modules/CS1010E#timetable","Timetable")</f>
        <v>Timetable</v>
      </c>
      <c r="D647" s="5"/>
      <c r="E647" t="s">
        <v>684</v>
      </c>
      <c r="F647" t="s">
        <v>718</v>
      </c>
      <c r="G647" s="3">
        <v>0</v>
      </c>
    </row>
    <row r="648" spans="1:7">
      <c r="A648" t="s">
        <v>1264</v>
      </c>
      <c r="B648" t="s">
        <v>1261</v>
      </c>
      <c r="C648" s="5" t="str">
        <f>HYPERLINK("https://nusmods.com/modules/CS1010J#timetable","Timetable")</f>
        <v>Timetable</v>
      </c>
      <c r="D648" s="5"/>
      <c r="E648" t="s">
        <v>684</v>
      </c>
      <c r="F648" t="s">
        <v>718</v>
      </c>
      <c r="G648" s="3">
        <v>0</v>
      </c>
    </row>
    <row r="649" spans="1:7">
      <c r="A649" t="s">
        <v>1265</v>
      </c>
      <c r="B649" t="s">
        <v>1261</v>
      </c>
      <c r="C649" s="5" t="str">
        <f>HYPERLINK("https://nusmods.com/modules/CS1010R#timetable","Timetable")</f>
        <v>Timetable</v>
      </c>
      <c r="D649" s="5"/>
      <c r="E649" t="s">
        <v>684</v>
      </c>
      <c r="F649" t="s">
        <v>718</v>
      </c>
      <c r="G649" s="3">
        <v>0</v>
      </c>
    </row>
    <row r="650" spans="1:7">
      <c r="A650" t="s">
        <v>1266</v>
      </c>
      <c r="B650" t="s">
        <v>1261</v>
      </c>
      <c r="C650" s="5" t="str">
        <f>HYPERLINK("https://nusmods.com/modules/CS1010S#timetable","Timetable")</f>
        <v>Timetable</v>
      </c>
      <c r="D650" s="5"/>
      <c r="E650" t="s">
        <v>684</v>
      </c>
      <c r="F650" t="s">
        <v>718</v>
      </c>
      <c r="G650" s="3">
        <v>0</v>
      </c>
    </row>
    <row r="651" spans="1:7">
      <c r="A651" t="s">
        <v>1267</v>
      </c>
      <c r="B651" t="s">
        <v>1261</v>
      </c>
      <c r="C651" s="5" t="str">
        <f>HYPERLINK("https://nusmods.com/modules/CS1101S#timetable","Timetable")</f>
        <v>Timetable</v>
      </c>
      <c r="D651" s="5"/>
      <c r="E651" t="s">
        <v>684</v>
      </c>
      <c r="F651" t="s">
        <v>718</v>
      </c>
      <c r="G651" s="3">
        <v>0</v>
      </c>
    </row>
    <row r="652" spans="1:7">
      <c r="A652" t="s">
        <v>1268</v>
      </c>
      <c r="B652" t="s">
        <v>1269</v>
      </c>
      <c r="C652" s="5" t="str">
        <f>HYPERLINK("https://nusmods.com/modules/CS1231#timetable","Timetable")</f>
        <v>Timetable</v>
      </c>
      <c r="D652" s="5"/>
      <c r="E652" t="s">
        <v>684</v>
      </c>
      <c r="F652" t="s">
        <v>718</v>
      </c>
      <c r="G652" s="3">
        <v>0</v>
      </c>
    </row>
    <row r="653" spans="1:7">
      <c r="A653" t="s">
        <v>1270</v>
      </c>
      <c r="B653" t="s">
        <v>1269</v>
      </c>
      <c r="C653" s="5" t="str">
        <f>HYPERLINK("https://nusmods.com/modules/CS1231S#timetable","Timetable")</f>
        <v>Timetable</v>
      </c>
      <c r="D653" s="5"/>
      <c r="E653" t="s">
        <v>684</v>
      </c>
      <c r="F653" t="s">
        <v>718</v>
      </c>
      <c r="G653" s="3">
        <v>0</v>
      </c>
    </row>
    <row r="654" spans="1:7">
      <c r="A654" t="s">
        <v>1271</v>
      </c>
      <c r="B654" t="s">
        <v>1272</v>
      </c>
      <c r="C654" s="5" t="str">
        <f>HYPERLINK("https://nusmods.com/modules/CS2030#timetable","Timetable")</f>
        <v>Timetable</v>
      </c>
      <c r="D654" s="5"/>
      <c r="E654" t="s">
        <v>684</v>
      </c>
      <c r="F654" t="s">
        <v>718</v>
      </c>
      <c r="G654" s="3">
        <v>0</v>
      </c>
    </row>
    <row r="655" spans="1:7">
      <c r="A655" t="s">
        <v>1273</v>
      </c>
      <c r="B655" t="s">
        <v>1272</v>
      </c>
      <c r="C655" s="5" t="str">
        <f>HYPERLINK("https://nusmods.com/modules/CS2030S#timetable","Timetable")</f>
        <v>Timetable</v>
      </c>
      <c r="D655" s="5"/>
      <c r="E655" t="s">
        <v>684</v>
      </c>
      <c r="F655" t="s">
        <v>718</v>
      </c>
      <c r="G655" s="3">
        <v>0</v>
      </c>
    </row>
    <row r="656" spans="1:7">
      <c r="A656" t="s">
        <v>1274</v>
      </c>
      <c r="B656" t="s">
        <v>1275</v>
      </c>
      <c r="C656" s="5" t="str">
        <f>HYPERLINK("https://nusmods.com/modules/CS2040#timetable","Timetable")</f>
        <v>Timetable</v>
      </c>
      <c r="D656" s="5" t="str">
        <f>HYPERLINK("https://canvas.nus.edu.sg/courses/45662","Canvas course site")</f>
        <v>Canvas course site</v>
      </c>
      <c r="E656" t="s">
        <v>684</v>
      </c>
      <c r="F656" t="s">
        <v>718</v>
      </c>
      <c r="G656" s="3">
        <v>0</v>
      </c>
    </row>
    <row r="657" spans="1:7">
      <c r="A657" t="s">
        <v>1276</v>
      </c>
      <c r="B657" t="s">
        <v>1275</v>
      </c>
      <c r="C657" s="5" t="str">
        <f>HYPERLINK("https://nusmods.com/modules/CS2040C#timetable","Timetable")</f>
        <v>Timetable</v>
      </c>
      <c r="D657" s="5"/>
      <c r="E657" t="s">
        <v>684</v>
      </c>
      <c r="F657" t="s">
        <v>718</v>
      </c>
      <c r="G657" s="3">
        <v>0</v>
      </c>
    </row>
    <row r="658" spans="1:7">
      <c r="A658" t="s">
        <v>1277</v>
      </c>
      <c r="B658" t="s">
        <v>1275</v>
      </c>
      <c r="C658" s="5" t="str">
        <f>HYPERLINK("https://nusmods.com/modules/CS2040S#timetable","Timetable")</f>
        <v>Timetable</v>
      </c>
      <c r="D658" s="5" t="str">
        <f>HYPERLINK("https://canvas.nus.edu.sg/courses/45662","Canvas course site")</f>
        <v>Canvas course site</v>
      </c>
      <c r="E658" t="s">
        <v>684</v>
      </c>
      <c r="F658" t="s">
        <v>718</v>
      </c>
      <c r="G658" s="3">
        <v>0</v>
      </c>
    </row>
    <row r="659" spans="1:7">
      <c r="A659" t="s">
        <v>1278</v>
      </c>
      <c r="B659" t="s">
        <v>1279</v>
      </c>
      <c r="C659" s="5" t="str">
        <f>HYPERLINK("https://nusmods.com/modules/CS2100#timetable","Timetable")</f>
        <v>Timetable</v>
      </c>
      <c r="D659" s="5"/>
      <c r="E659" t="s">
        <v>684</v>
      </c>
      <c r="F659" t="s">
        <v>718</v>
      </c>
      <c r="G659" s="3">
        <v>0</v>
      </c>
    </row>
    <row r="660" spans="1:7">
      <c r="A660" t="s">
        <v>1280</v>
      </c>
      <c r="B660" t="s">
        <v>1281</v>
      </c>
      <c r="C660" s="5" t="str">
        <f>HYPERLINK("https://nusmods.com/modules/CS2101#timetable","Timetable")</f>
        <v>Timetable</v>
      </c>
      <c r="D660" s="5"/>
      <c r="E660" t="s">
        <v>884</v>
      </c>
      <c r="F660" t="s">
        <v>1282</v>
      </c>
      <c r="G660" s="3">
        <v>0</v>
      </c>
    </row>
    <row r="661" spans="1:7">
      <c r="A661" t="s">
        <v>1283</v>
      </c>
      <c r="B661" t="s">
        <v>1284</v>
      </c>
      <c r="C661" s="5" t="str">
        <f>HYPERLINK("https://nusmods.com/modules/CS2102#timetable","Timetable")</f>
        <v>Timetable</v>
      </c>
      <c r="D661" s="5"/>
      <c r="E661" t="s">
        <v>684</v>
      </c>
      <c r="F661" t="s">
        <v>718</v>
      </c>
      <c r="G661" s="3">
        <v>0</v>
      </c>
    </row>
    <row r="662" spans="1:7">
      <c r="A662" t="s">
        <v>1285</v>
      </c>
      <c r="B662" t="s">
        <v>1286</v>
      </c>
      <c r="C662" s="5" t="str">
        <f>HYPERLINK("https://nusmods.com/modules/CS2103#timetable","Timetable")</f>
        <v>Timetable</v>
      </c>
      <c r="D662" s="5"/>
      <c r="E662" t="s">
        <v>684</v>
      </c>
      <c r="F662" t="s">
        <v>718</v>
      </c>
      <c r="G662" s="3">
        <v>0</v>
      </c>
    </row>
    <row r="663" spans="1:7">
      <c r="A663" t="s">
        <v>1287</v>
      </c>
      <c r="B663" t="s">
        <v>1286</v>
      </c>
      <c r="C663" s="5" t="str">
        <f>HYPERLINK("https://nusmods.com/modules/CS2103R#timetable","Timetable")</f>
        <v>Timetable</v>
      </c>
      <c r="D663" s="5"/>
      <c r="E663" t="s">
        <v>684</v>
      </c>
      <c r="F663" t="s">
        <v>718</v>
      </c>
      <c r="G663" s="3">
        <v>0</v>
      </c>
    </row>
    <row r="664" spans="1:7">
      <c r="A664" t="s">
        <v>1288</v>
      </c>
      <c r="B664" t="s">
        <v>1286</v>
      </c>
      <c r="C664" s="5" t="str">
        <f>HYPERLINK("https://nusmods.com/modules/CS2103T#timetable","Timetable")</f>
        <v>Timetable</v>
      </c>
      <c r="D664" s="5"/>
      <c r="E664" t="s">
        <v>684</v>
      </c>
      <c r="F664" t="s">
        <v>718</v>
      </c>
      <c r="G664" s="3">
        <v>0</v>
      </c>
    </row>
    <row r="665" spans="1:7">
      <c r="A665" t="s">
        <v>1289</v>
      </c>
      <c r="B665" t="s">
        <v>1290</v>
      </c>
      <c r="C665" s="5" t="str">
        <f>HYPERLINK("https://nusmods.com/modules/CS2104#timetable","Timetable")</f>
        <v>Timetable</v>
      </c>
      <c r="D665" s="5"/>
      <c r="E665" t="s">
        <v>684</v>
      </c>
      <c r="F665" t="s">
        <v>718</v>
      </c>
      <c r="G665" s="3">
        <v>0</v>
      </c>
    </row>
    <row r="666" spans="1:7">
      <c r="A666" t="s">
        <v>1291</v>
      </c>
      <c r="B666" t="s">
        <v>1292</v>
      </c>
      <c r="C666" s="5" t="str">
        <f>HYPERLINK("https://nusmods.com/modules/CS2105#timetable","Timetable")</f>
        <v>Timetable</v>
      </c>
      <c r="D666" s="5"/>
      <c r="E666" t="s">
        <v>684</v>
      </c>
      <c r="F666" t="s">
        <v>718</v>
      </c>
      <c r="G666" s="3">
        <v>0</v>
      </c>
    </row>
    <row r="667" spans="1:7">
      <c r="A667" t="s">
        <v>1293</v>
      </c>
      <c r="B667" t="s">
        <v>1294</v>
      </c>
      <c r="C667" s="5" t="str">
        <f>HYPERLINK("https://nusmods.com/modules/CS2106#timetable","Timetable")</f>
        <v>Timetable</v>
      </c>
      <c r="D667" s="5"/>
      <c r="E667" t="s">
        <v>684</v>
      </c>
      <c r="F667" t="s">
        <v>718</v>
      </c>
      <c r="G667" s="3">
        <v>0</v>
      </c>
    </row>
    <row r="668" spans="1:7">
      <c r="A668" t="s">
        <v>1295</v>
      </c>
      <c r="B668" t="s">
        <v>1296</v>
      </c>
      <c r="C668" s="5" t="str">
        <f>HYPERLINK("https://nusmods.com/modules/CS2107#timetable","Timetable")</f>
        <v>Timetable</v>
      </c>
      <c r="D668" s="5"/>
      <c r="E668" t="s">
        <v>684</v>
      </c>
      <c r="F668" t="s">
        <v>718</v>
      </c>
      <c r="G668" s="3">
        <v>0</v>
      </c>
    </row>
    <row r="669" spans="1:7">
      <c r="A669" t="s">
        <v>1297</v>
      </c>
      <c r="B669" t="s">
        <v>1298</v>
      </c>
      <c r="C669" s="5" t="str">
        <f>HYPERLINK("https://nusmods.com/modules/CS2109S#timetable","Timetable")</f>
        <v>Timetable</v>
      </c>
      <c r="D669" s="5"/>
      <c r="E669" t="s">
        <v>684</v>
      </c>
      <c r="F669" t="s">
        <v>718</v>
      </c>
      <c r="G669" s="3">
        <v>0</v>
      </c>
    </row>
    <row r="670" spans="1:7">
      <c r="A670" t="s">
        <v>1299</v>
      </c>
      <c r="B670" t="s">
        <v>1300</v>
      </c>
      <c r="C670" s="5" t="str">
        <f>HYPERLINK("https://nusmods.com/modules/CS2113#timetable","Timetable")</f>
        <v>Timetable</v>
      </c>
      <c r="D670" s="5"/>
      <c r="E670" t="s">
        <v>684</v>
      </c>
      <c r="F670" t="s">
        <v>718</v>
      </c>
      <c r="G670" s="3">
        <v>0</v>
      </c>
    </row>
    <row r="671" spans="1:7">
      <c r="A671" t="s">
        <v>1301</v>
      </c>
      <c r="B671" t="s">
        <v>1300</v>
      </c>
      <c r="C671" s="5" t="str">
        <f>HYPERLINK("https://nusmods.com/modules/CS2113T#timetable","Timetable")</f>
        <v>Timetable</v>
      </c>
      <c r="D671" s="5"/>
      <c r="E671" t="s">
        <v>684</v>
      </c>
      <c r="F671" t="s">
        <v>718</v>
      </c>
      <c r="G671" s="3">
        <v>0</v>
      </c>
    </row>
    <row r="672" spans="1:7">
      <c r="A672" t="s">
        <v>1302</v>
      </c>
      <c r="B672" t="s">
        <v>1303</v>
      </c>
      <c r="C672" s="5" t="str">
        <f>HYPERLINK("https://nusmods.com/modules/CS2220#timetable","Timetable")</f>
        <v>Timetable</v>
      </c>
      <c r="D672" s="5"/>
      <c r="E672" t="s">
        <v>684</v>
      </c>
      <c r="F672" t="s">
        <v>718</v>
      </c>
      <c r="G672" s="3">
        <v>0</v>
      </c>
    </row>
    <row r="673" spans="1:7">
      <c r="A673" t="s">
        <v>1304</v>
      </c>
      <c r="B673" t="s">
        <v>1305</v>
      </c>
      <c r="C673" s="5" t="str">
        <f>HYPERLINK("https://nusmods.com/modules/CS2309#timetable","Timetable")</f>
        <v>Timetable</v>
      </c>
      <c r="D673" s="5"/>
      <c r="E673" t="s">
        <v>684</v>
      </c>
      <c r="F673" t="s">
        <v>718</v>
      </c>
      <c r="G673" s="3">
        <v>0</v>
      </c>
    </row>
    <row r="674" spans="1:7">
      <c r="A674" t="s">
        <v>1306</v>
      </c>
      <c r="B674" t="s">
        <v>1307</v>
      </c>
      <c r="C674" s="5" t="str">
        <f>HYPERLINK("https://nusmods.com/modules/CS3103#timetable","Timetable")</f>
        <v>Timetable</v>
      </c>
      <c r="D674" s="5"/>
      <c r="E674" t="s">
        <v>684</v>
      </c>
      <c r="F674" t="s">
        <v>718</v>
      </c>
      <c r="G674" s="3">
        <v>0</v>
      </c>
    </row>
    <row r="675" spans="1:7">
      <c r="A675" t="s">
        <v>1308</v>
      </c>
      <c r="B675" t="s">
        <v>1309</v>
      </c>
      <c r="C675" s="5" t="str">
        <f>HYPERLINK("https://nusmods.com/modules/CS3203#timetable","Timetable")</f>
        <v>Timetable</v>
      </c>
      <c r="D675" s="5"/>
      <c r="E675" t="s">
        <v>684</v>
      </c>
      <c r="F675" t="s">
        <v>718</v>
      </c>
      <c r="G675" s="3">
        <v>0</v>
      </c>
    </row>
    <row r="676" spans="1:7">
      <c r="A676" t="s">
        <v>1310</v>
      </c>
      <c r="B676" t="s">
        <v>1311</v>
      </c>
      <c r="C676" s="5" t="str">
        <f>HYPERLINK("https://nusmods.com/modules/CS3210#timetable","Timetable")</f>
        <v>Timetable</v>
      </c>
      <c r="D676" s="5"/>
      <c r="E676" t="s">
        <v>684</v>
      </c>
      <c r="F676" t="s">
        <v>718</v>
      </c>
      <c r="G676" s="3">
        <v>0</v>
      </c>
    </row>
    <row r="677" spans="1:7">
      <c r="A677" t="s">
        <v>1312</v>
      </c>
      <c r="B677" t="s">
        <v>1313</v>
      </c>
      <c r="C677" s="5" t="str">
        <f>HYPERLINK("https://nusmods.com/modules/CS3216#timetable","Timetable")</f>
        <v>Timetable</v>
      </c>
      <c r="D677" s="5"/>
      <c r="E677" t="s">
        <v>684</v>
      </c>
      <c r="F677" t="s">
        <v>718</v>
      </c>
      <c r="G677" s="3">
        <v>0</v>
      </c>
    </row>
    <row r="678" spans="1:7">
      <c r="A678" t="s">
        <v>1314</v>
      </c>
      <c r="B678" t="s">
        <v>1315</v>
      </c>
      <c r="C678" s="5" t="str">
        <f>HYPERLINK("https://nusmods.com/modules/CS3219#timetable","Timetable")</f>
        <v>Timetable</v>
      </c>
      <c r="D678" s="5"/>
      <c r="E678" t="s">
        <v>684</v>
      </c>
      <c r="F678" t="s">
        <v>718</v>
      </c>
      <c r="G678" s="3">
        <v>0</v>
      </c>
    </row>
    <row r="679" spans="1:7">
      <c r="A679" t="s">
        <v>1316</v>
      </c>
      <c r="B679" t="s">
        <v>1317</v>
      </c>
      <c r="C679" s="5" t="str">
        <f>HYPERLINK("https://nusmods.com/modules/CS3230#timetable","Timetable")</f>
        <v>Timetable</v>
      </c>
      <c r="D679" s="5"/>
      <c r="E679" t="s">
        <v>684</v>
      </c>
      <c r="F679" t="s">
        <v>718</v>
      </c>
      <c r="G679" s="3">
        <v>0</v>
      </c>
    </row>
    <row r="680" spans="1:7">
      <c r="A680" t="s">
        <v>1318</v>
      </c>
      <c r="B680" t="s">
        <v>1317</v>
      </c>
      <c r="C680" s="5" t="str">
        <f>HYPERLINK("https://nusmods.com/modules/CS3230R#timetable","Timetable")</f>
        <v>Timetable</v>
      </c>
      <c r="D680" s="5"/>
      <c r="E680" t="s">
        <v>684</v>
      </c>
      <c r="F680" t="s">
        <v>718</v>
      </c>
      <c r="G680" s="3">
        <v>0</v>
      </c>
    </row>
    <row r="681" spans="1:7">
      <c r="A681" t="s">
        <v>1319</v>
      </c>
      <c r="B681" t="s">
        <v>1320</v>
      </c>
      <c r="C681" s="5" t="str">
        <f>HYPERLINK("https://nusmods.com/modules/CS3231#timetable","Timetable")</f>
        <v>Timetable</v>
      </c>
      <c r="D681" s="5" t="str">
        <f>HYPERLINK("https://canvas.nus.edu.sg/courses/45777","Canvas course site")</f>
        <v>Canvas course site</v>
      </c>
      <c r="E681" t="s">
        <v>684</v>
      </c>
      <c r="F681" t="s">
        <v>718</v>
      </c>
      <c r="G681" s="3">
        <v>0</v>
      </c>
    </row>
    <row r="682" spans="1:7">
      <c r="A682" t="s">
        <v>1321</v>
      </c>
      <c r="B682" t="s">
        <v>1322</v>
      </c>
      <c r="C682" s="5" t="str">
        <f>HYPERLINK("https://nusmods.com/modules/CS3235#timetable","Timetable")</f>
        <v>Timetable</v>
      </c>
      <c r="D682" s="5"/>
      <c r="E682" t="s">
        <v>684</v>
      </c>
      <c r="F682" t="s">
        <v>718</v>
      </c>
      <c r="G682" s="3">
        <v>0</v>
      </c>
    </row>
    <row r="683" spans="1:7">
      <c r="A683" t="s">
        <v>1323</v>
      </c>
      <c r="B683" t="s">
        <v>1324</v>
      </c>
      <c r="C683" s="5" t="str">
        <f>HYPERLINK("https://nusmods.com/modules/CS3236R#timetable","Timetable")</f>
        <v>Timetable</v>
      </c>
      <c r="D683" s="5"/>
      <c r="E683" t="s">
        <v>684</v>
      </c>
      <c r="F683" t="s">
        <v>718</v>
      </c>
      <c r="G683" s="3">
        <v>0</v>
      </c>
    </row>
    <row r="684" spans="1:7">
      <c r="A684" t="s">
        <v>1325</v>
      </c>
      <c r="B684" t="s">
        <v>1326</v>
      </c>
      <c r="C684" s="5" t="str">
        <f>HYPERLINK("https://nusmods.com/modules/CS3237#timetable","Timetable")</f>
        <v>Timetable</v>
      </c>
      <c r="D684" s="5"/>
      <c r="E684" t="s">
        <v>684</v>
      </c>
      <c r="F684" t="s">
        <v>718</v>
      </c>
      <c r="G684" s="3">
        <v>0</v>
      </c>
    </row>
    <row r="685" spans="1:7">
      <c r="A685" t="s">
        <v>1327</v>
      </c>
      <c r="B685" t="s">
        <v>1328</v>
      </c>
      <c r="C685" s="5" t="str">
        <f>HYPERLINK("https://nusmods.com/modules/CS3240#timetable","Timetable")</f>
        <v>Timetable</v>
      </c>
      <c r="D685" s="5"/>
      <c r="E685" t="s">
        <v>684</v>
      </c>
      <c r="F685" t="s">
        <v>718</v>
      </c>
      <c r="G685" s="3">
        <v>0</v>
      </c>
    </row>
    <row r="686" spans="1:7">
      <c r="A686" t="s">
        <v>1329</v>
      </c>
      <c r="B686" t="s">
        <v>1330</v>
      </c>
      <c r="C686" s="5" t="str">
        <f>HYPERLINK("https://nusmods.com/modules/CS3241#timetable","Timetable")</f>
        <v>Timetable</v>
      </c>
      <c r="D686" s="5"/>
      <c r="E686" t="s">
        <v>684</v>
      </c>
      <c r="F686" t="s">
        <v>718</v>
      </c>
      <c r="G686" s="3">
        <v>0</v>
      </c>
    </row>
    <row r="687" spans="1:7">
      <c r="A687" t="s">
        <v>1331</v>
      </c>
      <c r="B687" t="s">
        <v>1330</v>
      </c>
      <c r="C687" s="5" t="str">
        <f>HYPERLINK("https://nusmods.com/modules/CS3241R#timetable","Timetable")</f>
        <v>Timetable</v>
      </c>
      <c r="D687" s="5"/>
      <c r="E687" t="s">
        <v>684</v>
      </c>
      <c r="F687" t="s">
        <v>718</v>
      </c>
      <c r="G687" s="3">
        <v>0</v>
      </c>
    </row>
    <row r="688" spans="1:7">
      <c r="A688" t="s">
        <v>1332</v>
      </c>
      <c r="B688" t="s">
        <v>1333</v>
      </c>
      <c r="C688" s="5" t="str">
        <f>HYPERLINK("https://nusmods.com/modules/CS3243#timetable","Timetable")</f>
        <v>Timetable</v>
      </c>
      <c r="D688" s="5"/>
      <c r="E688" t="s">
        <v>684</v>
      </c>
      <c r="F688" t="s">
        <v>718</v>
      </c>
      <c r="G688" s="3">
        <v>0</v>
      </c>
    </row>
    <row r="689" spans="1:7">
      <c r="A689" t="s">
        <v>1334</v>
      </c>
      <c r="B689" t="s">
        <v>1335</v>
      </c>
      <c r="C689" s="5" t="str">
        <f>HYPERLINK("https://nusmods.com/modules/CS3244#timetable","Timetable")</f>
        <v>Timetable</v>
      </c>
      <c r="D689" s="5"/>
      <c r="E689" t="s">
        <v>684</v>
      </c>
      <c r="F689" t="s">
        <v>718</v>
      </c>
      <c r="G689" s="3">
        <v>0</v>
      </c>
    </row>
    <row r="690" spans="1:7">
      <c r="A690" t="s">
        <v>1336</v>
      </c>
      <c r="B690" t="s">
        <v>1337</v>
      </c>
      <c r="C690" s="5" t="str">
        <f>HYPERLINK("https://nusmods.com/modules/CS3245R#timetable","Timetable")</f>
        <v>Timetable</v>
      </c>
      <c r="D690" s="5"/>
      <c r="E690" t="s">
        <v>684</v>
      </c>
      <c r="F690" t="s">
        <v>718</v>
      </c>
      <c r="G690" s="3">
        <v>0</v>
      </c>
    </row>
    <row r="691" spans="1:7">
      <c r="A691" t="s">
        <v>1338</v>
      </c>
      <c r="B691" t="s">
        <v>1339</v>
      </c>
      <c r="C691" s="5" t="str">
        <f>HYPERLINK("https://nusmods.com/modules/CS3263#timetable","Timetable")</f>
        <v>Timetable</v>
      </c>
      <c r="D691" s="5"/>
      <c r="E691" t="s">
        <v>684</v>
      </c>
      <c r="F691" t="s">
        <v>718</v>
      </c>
      <c r="G691" s="3">
        <v>0</v>
      </c>
    </row>
    <row r="692" spans="1:7">
      <c r="A692" t="s">
        <v>1340</v>
      </c>
      <c r="B692" t="s">
        <v>1341</v>
      </c>
      <c r="C692" s="5" t="str">
        <f>HYPERLINK("https://nusmods.com/modules/CS3264#timetable","Timetable")</f>
        <v>Timetable</v>
      </c>
      <c r="D692" s="5"/>
      <c r="E692" t="s">
        <v>684</v>
      </c>
      <c r="F692" t="s">
        <v>718</v>
      </c>
      <c r="G692" s="3">
        <v>0</v>
      </c>
    </row>
    <row r="693" spans="1:7">
      <c r="A693" t="s">
        <v>1342</v>
      </c>
      <c r="B693" t="s">
        <v>1343</v>
      </c>
      <c r="C693" s="5" t="str">
        <f>HYPERLINK("https://nusmods.com/modules/CS4211#timetable","Timetable")</f>
        <v>Timetable</v>
      </c>
      <c r="D693" s="5"/>
      <c r="E693" t="s">
        <v>684</v>
      </c>
      <c r="F693" t="s">
        <v>718</v>
      </c>
      <c r="G693" s="3">
        <v>0</v>
      </c>
    </row>
    <row r="694" spans="1:7">
      <c r="A694" t="s">
        <v>1344</v>
      </c>
      <c r="B694" t="s">
        <v>1345</v>
      </c>
      <c r="C694" s="5" t="str">
        <f>HYPERLINK("https://nusmods.com/modules/CS4212#timetable","Timetable")</f>
        <v>Timetable</v>
      </c>
      <c r="D694" s="5"/>
      <c r="E694" t="s">
        <v>684</v>
      </c>
      <c r="F694" t="s">
        <v>718</v>
      </c>
      <c r="G694" s="3">
        <v>0</v>
      </c>
    </row>
    <row r="695" spans="1:7">
      <c r="A695" t="s">
        <v>1346</v>
      </c>
      <c r="B695" t="s">
        <v>1347</v>
      </c>
      <c r="C695" s="5" t="str">
        <f>HYPERLINK("https://nusmods.com/modules/CS4223#timetable","Timetable")</f>
        <v>Timetable</v>
      </c>
      <c r="D695" s="5"/>
      <c r="E695" t="s">
        <v>684</v>
      </c>
      <c r="F695" t="s">
        <v>718</v>
      </c>
      <c r="G695" s="3">
        <v>0</v>
      </c>
    </row>
    <row r="696" spans="1:7">
      <c r="A696" t="s">
        <v>1348</v>
      </c>
      <c r="B696" t="s">
        <v>1349</v>
      </c>
      <c r="C696" s="5" t="str">
        <f>HYPERLINK("https://nusmods.com/modules/CS4224#timetable","Timetable")</f>
        <v>Timetable</v>
      </c>
      <c r="D696" s="5"/>
      <c r="E696" t="s">
        <v>684</v>
      </c>
      <c r="F696" t="s">
        <v>718</v>
      </c>
      <c r="G696" s="3">
        <v>0</v>
      </c>
    </row>
    <row r="697" spans="1:7">
      <c r="A697" t="s">
        <v>1350</v>
      </c>
      <c r="B697" t="s">
        <v>1351</v>
      </c>
      <c r="C697" s="5" t="str">
        <f>HYPERLINK("https://nusmods.com/modules/CS4225#timetable","Timetable")</f>
        <v>Timetable</v>
      </c>
      <c r="D697" s="5"/>
      <c r="E697" t="s">
        <v>684</v>
      </c>
      <c r="F697" t="s">
        <v>718</v>
      </c>
      <c r="G697" s="3">
        <v>0</v>
      </c>
    </row>
    <row r="698" spans="1:7">
      <c r="A698" t="s">
        <v>1352</v>
      </c>
      <c r="B698" t="s">
        <v>1353</v>
      </c>
      <c r="C698" s="5" t="str">
        <f>HYPERLINK("https://nusmods.com/modules/CS4226#timetable","Timetable")</f>
        <v>Timetable</v>
      </c>
      <c r="D698" s="5"/>
      <c r="E698" t="s">
        <v>684</v>
      </c>
      <c r="F698" t="s">
        <v>718</v>
      </c>
      <c r="G698" s="3">
        <v>0</v>
      </c>
    </row>
    <row r="699" spans="1:7">
      <c r="A699" t="s">
        <v>1354</v>
      </c>
      <c r="B699" t="s">
        <v>1355</v>
      </c>
      <c r="C699" s="5" t="str">
        <f>HYPERLINK("https://nusmods.com/modules/CS4234#timetable","Timetable")</f>
        <v>Timetable</v>
      </c>
      <c r="D699" s="5"/>
      <c r="E699" t="s">
        <v>684</v>
      </c>
      <c r="F699" t="s">
        <v>718</v>
      </c>
      <c r="G699" s="3">
        <v>0</v>
      </c>
    </row>
    <row r="700" spans="1:7">
      <c r="A700" t="s">
        <v>1356</v>
      </c>
      <c r="B700" t="s">
        <v>1357</v>
      </c>
      <c r="C700" s="5" t="str">
        <f>HYPERLINK("https://nusmods.com/modules/CS4236#timetable","Timetable")</f>
        <v>Timetable</v>
      </c>
      <c r="D700" s="5"/>
      <c r="E700" t="s">
        <v>684</v>
      </c>
      <c r="F700" t="s">
        <v>718</v>
      </c>
      <c r="G700" s="3">
        <v>0</v>
      </c>
    </row>
    <row r="701" spans="1:7">
      <c r="A701" t="s">
        <v>1358</v>
      </c>
      <c r="B701" t="s">
        <v>1359</v>
      </c>
      <c r="C701" s="5" t="str">
        <f>HYPERLINK("https://nusmods.com/modules/CS4239#timetable","Timetable")</f>
        <v>Timetable</v>
      </c>
      <c r="D701" s="5"/>
      <c r="E701" t="s">
        <v>684</v>
      </c>
      <c r="F701" t="s">
        <v>718</v>
      </c>
      <c r="G701" s="3">
        <v>0</v>
      </c>
    </row>
    <row r="702" spans="1:7">
      <c r="A702" t="s">
        <v>1360</v>
      </c>
      <c r="B702" t="s">
        <v>1361</v>
      </c>
      <c r="C702" s="5" t="str">
        <f>HYPERLINK("https://nusmods.com/modules/CS4243#timetable","Timetable")</f>
        <v>Timetable</v>
      </c>
      <c r="D702" s="5"/>
      <c r="E702" t="s">
        <v>684</v>
      </c>
      <c r="F702" t="s">
        <v>718</v>
      </c>
      <c r="G702" s="3">
        <v>0</v>
      </c>
    </row>
    <row r="703" spans="1:7">
      <c r="A703" t="s">
        <v>1362</v>
      </c>
      <c r="B703" t="s">
        <v>1363</v>
      </c>
      <c r="C703" s="5" t="str">
        <f>HYPERLINK("https://nusmods.com/modules/CS4246#timetable","Timetable")</f>
        <v>Timetable</v>
      </c>
      <c r="D703" s="5"/>
      <c r="E703" t="s">
        <v>684</v>
      </c>
      <c r="F703" t="s">
        <v>718</v>
      </c>
      <c r="G703" s="3">
        <v>0</v>
      </c>
    </row>
    <row r="704" spans="1:7">
      <c r="A704" t="s">
        <v>1364</v>
      </c>
      <c r="B704" t="s">
        <v>1365</v>
      </c>
      <c r="C704" s="5" t="str">
        <f>HYPERLINK("https://nusmods.com/modules/CS4248#timetable","Timetable")</f>
        <v>Timetable</v>
      </c>
      <c r="D704" s="5"/>
      <c r="E704" t="s">
        <v>684</v>
      </c>
      <c r="F704" t="s">
        <v>718</v>
      </c>
      <c r="G704" s="3">
        <v>0</v>
      </c>
    </row>
    <row r="705" spans="1:7">
      <c r="A705" t="s">
        <v>1366</v>
      </c>
      <c r="B705" t="s">
        <v>1367</v>
      </c>
      <c r="C705" s="5" t="str">
        <f>HYPERLINK("https://nusmods.com/modules/CS4261#timetable","Timetable")</f>
        <v>Timetable</v>
      </c>
      <c r="D705" s="5"/>
      <c r="E705" t="s">
        <v>684</v>
      </c>
      <c r="F705" t="s">
        <v>718</v>
      </c>
      <c r="G705" s="3">
        <v>0</v>
      </c>
    </row>
    <row r="706" spans="1:7">
      <c r="A706" t="s">
        <v>1368</v>
      </c>
      <c r="B706" t="s">
        <v>1369</v>
      </c>
      <c r="C706" s="5" t="str">
        <f>HYPERLINK("https://nusmods.com/modules/CS4278#timetable","Timetable")</f>
        <v>Timetable</v>
      </c>
      <c r="D706" s="5"/>
      <c r="E706" t="s">
        <v>684</v>
      </c>
      <c r="F706" t="s">
        <v>718</v>
      </c>
      <c r="G706" s="3">
        <v>0</v>
      </c>
    </row>
    <row r="707" spans="1:7">
      <c r="A707" t="s">
        <v>1370</v>
      </c>
      <c r="B707" t="s">
        <v>1371</v>
      </c>
      <c r="C707" s="5" t="str">
        <f>HYPERLINK("https://nusmods.com/modules/CS4347#timetable","Timetable")</f>
        <v>Timetable</v>
      </c>
      <c r="D707" s="5"/>
      <c r="E707" t="s">
        <v>684</v>
      </c>
      <c r="F707" t="s">
        <v>718</v>
      </c>
      <c r="G707" s="3">
        <v>0</v>
      </c>
    </row>
    <row r="708" spans="1:7">
      <c r="A708" t="s">
        <v>1372</v>
      </c>
      <c r="B708" t="s">
        <v>1373</v>
      </c>
      <c r="C708" s="5" t="str">
        <f>HYPERLINK("https://nusmods.com/modules/CS4350#timetable","Timetable")</f>
        <v>Timetable</v>
      </c>
      <c r="D708" s="5"/>
      <c r="E708" t="s">
        <v>684</v>
      </c>
      <c r="F708" t="s">
        <v>718</v>
      </c>
      <c r="G708" s="3">
        <v>0</v>
      </c>
    </row>
    <row r="709" spans="1:7">
      <c r="A709" t="s">
        <v>1374</v>
      </c>
      <c r="B709" t="s">
        <v>1375</v>
      </c>
      <c r="C709" s="5" t="str">
        <f>HYPERLINK("https://nusmods.com/modules/CS5219#timetable","Timetable")</f>
        <v>Timetable</v>
      </c>
      <c r="D709" s="5"/>
      <c r="E709" t="s">
        <v>684</v>
      </c>
      <c r="F709" t="s">
        <v>718</v>
      </c>
      <c r="G709" s="3">
        <v>0</v>
      </c>
    </row>
    <row r="710" spans="1:7">
      <c r="A710" t="s">
        <v>1376</v>
      </c>
      <c r="B710" t="s">
        <v>1377</v>
      </c>
      <c r="C710" s="5" t="str">
        <f>HYPERLINK("https://nusmods.com/modules/CS5223#timetable","Timetable")</f>
        <v>Timetable</v>
      </c>
      <c r="D710" s="5"/>
      <c r="E710" t="s">
        <v>684</v>
      </c>
      <c r="F710" t="s">
        <v>718</v>
      </c>
      <c r="G710" s="3">
        <v>0</v>
      </c>
    </row>
    <row r="711" spans="1:7">
      <c r="A711" t="s">
        <v>1378</v>
      </c>
      <c r="B711" t="s">
        <v>1379</v>
      </c>
      <c r="C711" s="5" t="str">
        <f>HYPERLINK("https://nusmods.com/modules/CS5228#timetable","Timetable")</f>
        <v>Timetable</v>
      </c>
      <c r="D711" s="5"/>
      <c r="E711" t="s">
        <v>684</v>
      </c>
      <c r="F711" t="s">
        <v>718</v>
      </c>
      <c r="G711" s="3">
        <v>0</v>
      </c>
    </row>
    <row r="712" spans="1:7">
      <c r="A712" t="s">
        <v>1380</v>
      </c>
      <c r="B712" t="s">
        <v>1381</v>
      </c>
      <c r="C712" s="5" t="str">
        <f>HYPERLINK("https://nusmods.com/modules/CS5229#timetable","Timetable")</f>
        <v>Timetable</v>
      </c>
      <c r="D712" s="5"/>
      <c r="E712" t="s">
        <v>684</v>
      </c>
      <c r="F712" t="s">
        <v>718</v>
      </c>
      <c r="G712" s="3">
        <v>0</v>
      </c>
    </row>
    <row r="713" spans="1:7">
      <c r="A713" t="s">
        <v>1382</v>
      </c>
      <c r="B713" t="s">
        <v>1383</v>
      </c>
      <c r="C713" s="5" t="str">
        <f>HYPERLINK("https://nusmods.com/modules/CS5231#timetable","Timetable")</f>
        <v>Timetable</v>
      </c>
      <c r="D713" s="5"/>
      <c r="E713" t="s">
        <v>684</v>
      </c>
      <c r="F713" t="s">
        <v>718</v>
      </c>
      <c r="G713" s="3">
        <v>0</v>
      </c>
    </row>
    <row r="714" spans="1:7">
      <c r="A714" t="s">
        <v>1384</v>
      </c>
      <c r="B714" t="s">
        <v>1385</v>
      </c>
      <c r="C714" s="5" t="str">
        <f>HYPERLINK("https://nusmods.com/modules/CS5234#timetable","Timetable")</f>
        <v>Timetable</v>
      </c>
      <c r="D714" s="5"/>
      <c r="E714" t="s">
        <v>684</v>
      </c>
      <c r="F714" t="s">
        <v>718</v>
      </c>
      <c r="G714" s="3">
        <v>0</v>
      </c>
    </row>
    <row r="715" spans="1:7">
      <c r="A715" t="s">
        <v>1386</v>
      </c>
      <c r="B715" t="s">
        <v>1387</v>
      </c>
      <c r="C715" s="5" t="str">
        <f>HYPERLINK("https://nusmods.com/modules/CS5239#timetable","Timetable")</f>
        <v>Timetable</v>
      </c>
      <c r="D715" s="5"/>
      <c r="E715" t="s">
        <v>684</v>
      </c>
      <c r="F715" t="s">
        <v>718</v>
      </c>
      <c r="G715" s="3">
        <v>0</v>
      </c>
    </row>
    <row r="716" spans="1:7">
      <c r="A716" t="s">
        <v>1388</v>
      </c>
      <c r="B716" t="s">
        <v>1389</v>
      </c>
      <c r="C716" s="5" t="str">
        <f>HYPERLINK("https://nusmods.com/modules/CS5240#timetable","Timetable")</f>
        <v>Timetable</v>
      </c>
      <c r="D716" s="5" t="str">
        <f>HYPERLINK("https://canvas.nus.edu.sg/courses/45958","Canvas course site")</f>
        <v>Canvas course site</v>
      </c>
      <c r="E716" t="s">
        <v>684</v>
      </c>
      <c r="F716" t="s">
        <v>718</v>
      </c>
      <c r="G716" s="3">
        <v>0</v>
      </c>
    </row>
    <row r="717" spans="1:7">
      <c r="A717" t="s">
        <v>1390</v>
      </c>
      <c r="B717" t="s">
        <v>1391</v>
      </c>
      <c r="C717" s="5" t="str">
        <f>HYPERLINK("https://nusmods.com/modules/CS5242#timetable","Timetable")</f>
        <v>Timetable</v>
      </c>
      <c r="D717" s="5"/>
      <c r="E717" t="s">
        <v>684</v>
      </c>
      <c r="F717" t="s">
        <v>718</v>
      </c>
      <c r="G717" s="3">
        <v>0</v>
      </c>
    </row>
    <row r="718" spans="1:7">
      <c r="A718" t="s">
        <v>1392</v>
      </c>
      <c r="B718" t="s">
        <v>1393</v>
      </c>
      <c r="C718" s="5" t="str">
        <f>HYPERLINK("https://nusmods.com/modules/CS5322#timetable","Timetable")</f>
        <v>Timetable</v>
      </c>
      <c r="D718" s="5"/>
      <c r="E718" t="s">
        <v>684</v>
      </c>
      <c r="F718" t="s">
        <v>718</v>
      </c>
      <c r="G718" s="3">
        <v>0</v>
      </c>
    </row>
    <row r="719" spans="1:7">
      <c r="A719" t="s">
        <v>1394</v>
      </c>
      <c r="B719" t="s">
        <v>1395</v>
      </c>
      <c r="C719" s="5" t="str">
        <f>HYPERLINK("https://nusmods.com/modules/CS5340#timetable","Timetable")</f>
        <v>Timetable</v>
      </c>
      <c r="D719" s="5"/>
      <c r="E719" t="s">
        <v>684</v>
      </c>
      <c r="F719" t="s">
        <v>718</v>
      </c>
      <c r="G719" s="3">
        <v>0</v>
      </c>
    </row>
    <row r="720" spans="1:7">
      <c r="A720" t="s">
        <v>1396</v>
      </c>
      <c r="B720" t="s">
        <v>1397</v>
      </c>
      <c r="C720" s="5" t="str">
        <f>HYPERLINK("https://nusmods.com/modules/CS5344#timetable","Timetable")</f>
        <v>Timetable</v>
      </c>
      <c r="D720" s="5"/>
      <c r="E720" t="s">
        <v>684</v>
      </c>
      <c r="F720" t="s">
        <v>718</v>
      </c>
      <c r="G720" s="3">
        <v>0</v>
      </c>
    </row>
    <row r="721" spans="1:7">
      <c r="A721" t="s">
        <v>1398</v>
      </c>
      <c r="B721" t="s">
        <v>1349</v>
      </c>
      <c r="C721" s="5" t="str">
        <f>HYPERLINK("https://nusmods.com/modules/CS5424#timetable","Timetable")</f>
        <v>Timetable</v>
      </c>
      <c r="D721" s="5"/>
      <c r="E721" t="s">
        <v>684</v>
      </c>
      <c r="F721" t="s">
        <v>718</v>
      </c>
      <c r="G721" s="3">
        <v>0</v>
      </c>
    </row>
    <row r="722" spans="1:7">
      <c r="A722" t="s">
        <v>1399</v>
      </c>
      <c r="B722" t="s">
        <v>1351</v>
      </c>
      <c r="C722" s="5" t="str">
        <f>HYPERLINK("https://nusmods.com/modules/CS5425#timetable","Timetable")</f>
        <v>Timetable</v>
      </c>
      <c r="D722" s="5"/>
      <c r="E722" t="s">
        <v>684</v>
      </c>
      <c r="F722" t="s">
        <v>718</v>
      </c>
      <c r="G722" s="3">
        <v>0</v>
      </c>
    </row>
    <row r="723" spans="1:7">
      <c r="A723" t="s">
        <v>1400</v>
      </c>
      <c r="B723" t="s">
        <v>1359</v>
      </c>
      <c r="C723" s="5" t="str">
        <f>HYPERLINK("https://nusmods.com/modules/CS5439#timetable","Timetable")</f>
        <v>Timetable</v>
      </c>
      <c r="D723" s="5"/>
      <c r="E723" t="s">
        <v>684</v>
      </c>
      <c r="F723" t="s">
        <v>718</v>
      </c>
      <c r="G723" s="3">
        <v>0</v>
      </c>
    </row>
    <row r="724" spans="1:7">
      <c r="A724" t="s">
        <v>1401</v>
      </c>
      <c r="B724" t="s">
        <v>1363</v>
      </c>
      <c r="C724" s="5" t="str">
        <f>HYPERLINK("https://nusmods.com/modules/CS5446#timetable","Timetable")</f>
        <v>Timetable</v>
      </c>
      <c r="D724" s="5"/>
      <c r="E724" t="s">
        <v>684</v>
      </c>
      <c r="F724" t="s">
        <v>718</v>
      </c>
      <c r="G724" s="3">
        <v>0</v>
      </c>
    </row>
    <row r="725" spans="1:7">
      <c r="A725" t="s">
        <v>1402</v>
      </c>
      <c r="B725" t="s">
        <v>1367</v>
      </c>
      <c r="C725" s="5" t="str">
        <f>HYPERLINK("https://nusmods.com/modules/CS5461#timetable","Timetable")</f>
        <v>Timetable</v>
      </c>
      <c r="D725" s="5"/>
      <c r="E725" t="s">
        <v>684</v>
      </c>
      <c r="F725" t="s">
        <v>718</v>
      </c>
      <c r="G725" s="3">
        <v>0</v>
      </c>
    </row>
    <row r="726" spans="1:7">
      <c r="A726" t="s">
        <v>1403</v>
      </c>
      <c r="B726" t="s">
        <v>1369</v>
      </c>
      <c r="C726" s="5" t="str">
        <f>HYPERLINK("https://nusmods.com/modules/CS5478#timetable","Timetable")</f>
        <v>Timetable</v>
      </c>
      <c r="D726" s="5"/>
      <c r="E726" t="s">
        <v>684</v>
      </c>
      <c r="F726" t="s">
        <v>718</v>
      </c>
      <c r="G726" s="3">
        <v>0</v>
      </c>
    </row>
    <row r="727" spans="1:7">
      <c r="A727" t="s">
        <v>1404</v>
      </c>
      <c r="B727" t="s">
        <v>1405</v>
      </c>
      <c r="C727" s="5" t="str">
        <f>HYPERLINK("https://nusmods.com/modules/CS5562#timetable","Timetable")</f>
        <v>Timetable</v>
      </c>
      <c r="D727" s="5"/>
      <c r="E727" t="s">
        <v>684</v>
      </c>
      <c r="F727" t="s">
        <v>718</v>
      </c>
      <c r="G727" s="3">
        <v>0</v>
      </c>
    </row>
    <row r="728" spans="1:7">
      <c r="A728" t="s">
        <v>1406</v>
      </c>
      <c r="B728" t="s">
        <v>1371</v>
      </c>
      <c r="C728" s="5" t="str">
        <f>HYPERLINK("https://nusmods.com/modules/CS5647#timetable","Timetable")</f>
        <v>Timetable</v>
      </c>
      <c r="D728" s="5"/>
      <c r="E728" t="s">
        <v>684</v>
      </c>
      <c r="F728" t="s">
        <v>718</v>
      </c>
      <c r="G728" s="3">
        <v>0</v>
      </c>
    </row>
    <row r="729" spans="1:7">
      <c r="A729" t="s">
        <v>1407</v>
      </c>
      <c r="B729" t="s">
        <v>1408</v>
      </c>
      <c r="C729" s="5" t="str">
        <f>HYPERLINK("https://nusmods.com/modules/CS6101#timetable","Timetable")</f>
        <v>Timetable</v>
      </c>
      <c r="D729" s="5"/>
      <c r="E729" t="s">
        <v>684</v>
      </c>
      <c r="F729" t="s">
        <v>718</v>
      </c>
      <c r="G729" s="3">
        <v>0</v>
      </c>
    </row>
    <row r="730" spans="1:7">
      <c r="A730" t="s">
        <v>1409</v>
      </c>
      <c r="B730" t="s">
        <v>1410</v>
      </c>
      <c r="C730" s="5" t="str">
        <f>HYPERLINK("https://nusmods.com/modules/CS6203#timetable","Timetable")</f>
        <v>Timetable</v>
      </c>
      <c r="D730" s="5"/>
      <c r="E730" t="s">
        <v>684</v>
      </c>
      <c r="F730" t="s">
        <v>718</v>
      </c>
      <c r="G730" s="3">
        <v>0</v>
      </c>
    </row>
    <row r="731" spans="1:7">
      <c r="A731" t="s">
        <v>1411</v>
      </c>
      <c r="B731" t="s">
        <v>1412</v>
      </c>
      <c r="C731" s="5" t="str">
        <f>HYPERLINK("https://nusmods.com/modules/CS6211#timetable","Timetable")</f>
        <v>Timetable</v>
      </c>
      <c r="D731" s="5"/>
      <c r="E731" t="s">
        <v>684</v>
      </c>
      <c r="F731" t="s">
        <v>718</v>
      </c>
      <c r="G731" s="3">
        <v>0</v>
      </c>
    </row>
    <row r="732" spans="1:7">
      <c r="A732" t="s">
        <v>1413</v>
      </c>
      <c r="B732" t="s">
        <v>1414</v>
      </c>
      <c r="C732" s="5" t="str">
        <f>HYPERLINK("https://nusmods.com/modules/CS6213#timetable","Timetable")</f>
        <v>Timetable</v>
      </c>
      <c r="D732" s="5"/>
      <c r="E732" t="s">
        <v>684</v>
      </c>
      <c r="F732" t="s">
        <v>718</v>
      </c>
      <c r="G732" s="3">
        <v>0</v>
      </c>
    </row>
    <row r="733" spans="1:7">
      <c r="A733" t="s">
        <v>1415</v>
      </c>
      <c r="B733" t="s">
        <v>1416</v>
      </c>
      <c r="C733" s="5" t="str">
        <f>HYPERLINK("https://nusmods.com/modules/CS6217#timetable","Timetable")</f>
        <v>Timetable</v>
      </c>
      <c r="D733" s="5"/>
      <c r="E733" t="s">
        <v>684</v>
      </c>
      <c r="F733" t="s">
        <v>718</v>
      </c>
      <c r="G733" s="3">
        <v>0</v>
      </c>
    </row>
    <row r="734" spans="1:7">
      <c r="A734" t="s">
        <v>1417</v>
      </c>
      <c r="B734" t="s">
        <v>1418</v>
      </c>
      <c r="C734" s="5" t="str">
        <f>HYPERLINK("https://nusmods.com/modules/CS6218#timetable","Timetable")</f>
        <v>Timetable</v>
      </c>
      <c r="D734" s="5"/>
      <c r="E734" t="s">
        <v>684</v>
      </c>
      <c r="F734" t="s">
        <v>718</v>
      </c>
      <c r="G734" s="3">
        <v>0</v>
      </c>
    </row>
    <row r="735" spans="1:7">
      <c r="A735" t="s">
        <v>1419</v>
      </c>
      <c r="B735" t="s">
        <v>1420</v>
      </c>
      <c r="C735" s="5" t="str">
        <f>HYPERLINK("https://nusmods.com/modules/CS6219#timetable","Timetable")</f>
        <v>Timetable</v>
      </c>
      <c r="D735" s="5"/>
      <c r="E735" t="s">
        <v>684</v>
      </c>
      <c r="F735" t="s">
        <v>718</v>
      </c>
      <c r="G735" s="3">
        <v>0</v>
      </c>
    </row>
    <row r="736" spans="1:7">
      <c r="A736" t="s">
        <v>1421</v>
      </c>
      <c r="B736" t="s">
        <v>1422</v>
      </c>
      <c r="C736" s="5" t="str">
        <f>HYPERLINK("https://nusmods.com/modules/CS6222#timetable","Timetable")</f>
        <v>Timetable</v>
      </c>
      <c r="D736" s="5"/>
      <c r="E736" t="s">
        <v>684</v>
      </c>
      <c r="F736" t="s">
        <v>718</v>
      </c>
      <c r="G736" s="3">
        <v>0</v>
      </c>
    </row>
    <row r="737" spans="1:7">
      <c r="A737" t="s">
        <v>1423</v>
      </c>
      <c r="B737" t="s">
        <v>1424</v>
      </c>
      <c r="C737" s="5" t="str">
        <f>HYPERLINK("https://nusmods.com/modules/CS6234#timetable","Timetable")</f>
        <v>Timetable</v>
      </c>
      <c r="D737" s="5"/>
      <c r="E737" t="s">
        <v>684</v>
      </c>
      <c r="F737" t="s">
        <v>718</v>
      </c>
      <c r="G737" s="3">
        <v>0</v>
      </c>
    </row>
    <row r="738" spans="1:7">
      <c r="A738" t="s">
        <v>1425</v>
      </c>
      <c r="B738" t="s">
        <v>1426</v>
      </c>
      <c r="C738" s="5" t="str">
        <f>HYPERLINK("https://nusmods.com/modules/CS6235#timetable","Timetable")</f>
        <v>Timetable</v>
      </c>
      <c r="D738" s="5" t="str">
        <f>HYPERLINK("https://canvas.nus.edu.sg/courses/46075","Canvas course site")</f>
        <v>Canvas course site</v>
      </c>
      <c r="E738" t="s">
        <v>684</v>
      </c>
      <c r="F738" t="s">
        <v>718</v>
      </c>
      <c r="G738" s="3">
        <v>0</v>
      </c>
    </row>
    <row r="739" spans="1:7">
      <c r="A739" t="s">
        <v>1427</v>
      </c>
      <c r="B739" t="s">
        <v>1428</v>
      </c>
      <c r="C739" s="5" t="str">
        <f>HYPERLINK("https://nusmods.com/modules/CSA6101#timetable","Timetable")</f>
        <v>Timetable</v>
      </c>
      <c r="D739" s="5" t="str">
        <f>HYPERLINK("https://canvas.nus.edu.sg/courses/46080","Canvas course site")</f>
        <v>Canvas course site</v>
      </c>
      <c r="E739" t="s">
        <v>70</v>
      </c>
      <c r="F739" t="s">
        <v>71</v>
      </c>
      <c r="G739" s="3">
        <v>0</v>
      </c>
    </row>
    <row r="740" spans="1:7">
      <c r="A740" t="s">
        <v>1429</v>
      </c>
      <c r="B740" t="s">
        <v>1430</v>
      </c>
      <c r="C740" s="5" t="str">
        <f>HYPERLINK("https://nusmods.com/modules/DAO1704#timetable","Timetable")</f>
        <v>Timetable</v>
      </c>
      <c r="D740" s="5"/>
      <c r="E740" t="s">
        <v>27</v>
      </c>
      <c r="F740" t="s">
        <v>230</v>
      </c>
      <c r="G740" s="3">
        <v>0</v>
      </c>
    </row>
    <row r="741" spans="1:7">
      <c r="A741" t="s">
        <v>1431</v>
      </c>
      <c r="B741" t="s">
        <v>1430</v>
      </c>
      <c r="C741" s="5" t="str">
        <f>HYPERLINK("https://nusmods.com/modules/DAO1704X#timetable","Timetable")</f>
        <v>Timetable</v>
      </c>
      <c r="D741" s="5"/>
      <c r="E741" t="s">
        <v>27</v>
      </c>
      <c r="F741" t="s">
        <v>230</v>
      </c>
      <c r="G741" s="3">
        <v>0</v>
      </c>
    </row>
    <row r="742" spans="1:7">
      <c r="A742" t="s">
        <v>1432</v>
      </c>
      <c r="B742" t="s">
        <v>1433</v>
      </c>
      <c r="C742" s="5" t="str">
        <f>HYPERLINK("https://nusmods.com/modules/DAO2702#timetable","Timetable")</f>
        <v>Timetable</v>
      </c>
      <c r="D742" s="5"/>
      <c r="E742" t="s">
        <v>27</v>
      </c>
      <c r="F742" t="s">
        <v>230</v>
      </c>
      <c r="G742" s="3">
        <v>0</v>
      </c>
    </row>
    <row r="743" spans="1:7">
      <c r="A743" t="s">
        <v>1434</v>
      </c>
      <c r="B743" t="s">
        <v>1433</v>
      </c>
      <c r="C743" s="5" t="str">
        <f>HYPERLINK("https://nusmods.com/modules/DAO2702X#timetable","Timetable")</f>
        <v>Timetable</v>
      </c>
      <c r="D743" s="5"/>
      <c r="E743" t="s">
        <v>27</v>
      </c>
      <c r="F743" t="s">
        <v>230</v>
      </c>
      <c r="G743" s="3">
        <v>0</v>
      </c>
    </row>
    <row r="744" spans="1:7">
      <c r="A744" t="s">
        <v>1435</v>
      </c>
      <c r="B744" t="s">
        <v>1436</v>
      </c>
      <c r="C744" s="5" t="str">
        <f>HYPERLINK("https://nusmods.com/modules/DAO2703#timetable","Timetable")</f>
        <v>Timetable</v>
      </c>
      <c r="D744" s="5"/>
      <c r="E744" t="s">
        <v>27</v>
      </c>
      <c r="F744" t="s">
        <v>230</v>
      </c>
      <c r="G744" s="3">
        <v>0</v>
      </c>
    </row>
    <row r="745" spans="1:7">
      <c r="A745" t="s">
        <v>1437</v>
      </c>
      <c r="B745" t="s">
        <v>1438</v>
      </c>
      <c r="C745" s="5" t="str">
        <f>HYPERLINK("https://nusmods.com/modules/DBA3701#timetable","Timetable")</f>
        <v>Timetable</v>
      </c>
      <c r="D745" s="5"/>
      <c r="E745" t="s">
        <v>27</v>
      </c>
      <c r="F745" t="s">
        <v>230</v>
      </c>
      <c r="G745" s="3">
        <v>0</v>
      </c>
    </row>
    <row r="746" spans="1:7">
      <c r="A746" t="s">
        <v>1439</v>
      </c>
      <c r="B746" t="s">
        <v>1440</v>
      </c>
      <c r="C746" s="5" t="str">
        <f>HYPERLINK("https://nusmods.com/modules/DBA3702#timetable","Timetable")</f>
        <v>Timetable</v>
      </c>
      <c r="D746" s="5"/>
      <c r="E746" t="s">
        <v>27</v>
      </c>
      <c r="F746" t="s">
        <v>230</v>
      </c>
      <c r="G746" s="3">
        <v>0</v>
      </c>
    </row>
    <row r="747" spans="1:7">
      <c r="A747" t="s">
        <v>1441</v>
      </c>
      <c r="B747" t="s">
        <v>1442</v>
      </c>
      <c r="C747" s="5" t="str">
        <f>HYPERLINK("https://nusmods.com/modules/DBA3711#timetable","Timetable")</f>
        <v>Timetable</v>
      </c>
      <c r="D747" s="5"/>
      <c r="E747" t="s">
        <v>27</v>
      </c>
      <c r="F747" t="s">
        <v>230</v>
      </c>
      <c r="G747" s="3">
        <v>0</v>
      </c>
    </row>
    <row r="748" spans="1:7">
      <c r="A748" t="s">
        <v>1443</v>
      </c>
      <c r="B748" t="s">
        <v>1444</v>
      </c>
      <c r="C748" s="5" t="str">
        <f>HYPERLINK("https://nusmods.com/modules/DBA3713#timetable","Timetable")</f>
        <v>Timetable</v>
      </c>
      <c r="D748" s="5"/>
      <c r="E748" t="s">
        <v>27</v>
      </c>
      <c r="F748" t="s">
        <v>230</v>
      </c>
      <c r="G748" s="3">
        <v>0</v>
      </c>
    </row>
    <row r="749" spans="1:7">
      <c r="A749" t="s">
        <v>1445</v>
      </c>
      <c r="B749" t="s">
        <v>1446</v>
      </c>
      <c r="C749" s="5" t="str">
        <f>HYPERLINK("https://nusmods.com/modules/DBA3751#timetable","Timetable")</f>
        <v>Timetable</v>
      </c>
      <c r="D749" s="5"/>
      <c r="E749" t="s">
        <v>27</v>
      </c>
      <c r="F749" t="s">
        <v>230</v>
      </c>
      <c r="G749" s="3">
        <v>0</v>
      </c>
    </row>
    <row r="750" spans="1:7">
      <c r="A750" t="s">
        <v>1447</v>
      </c>
      <c r="B750" t="s">
        <v>1448</v>
      </c>
      <c r="C750" s="5" t="str">
        <f>HYPERLINK("https://nusmods.com/modules/DBA3803#timetable","Timetable")</f>
        <v>Timetable</v>
      </c>
      <c r="D750" s="5"/>
      <c r="E750" t="s">
        <v>27</v>
      </c>
      <c r="F750" t="s">
        <v>230</v>
      </c>
      <c r="G750" s="3">
        <v>0</v>
      </c>
    </row>
    <row r="751" spans="1:7">
      <c r="A751" t="s">
        <v>1449</v>
      </c>
      <c r="B751" t="s">
        <v>1450</v>
      </c>
      <c r="C751" s="5" t="str">
        <f>HYPERLINK("https://nusmods.com/modules/DBA4713#timetable","Timetable")</f>
        <v>Timetable</v>
      </c>
      <c r="D751" s="5"/>
      <c r="E751" t="s">
        <v>27</v>
      </c>
      <c r="F751" t="s">
        <v>230</v>
      </c>
      <c r="G751" s="3">
        <v>0</v>
      </c>
    </row>
    <row r="752" spans="1:7">
      <c r="A752" t="s">
        <v>1451</v>
      </c>
      <c r="B752" t="s">
        <v>1452</v>
      </c>
      <c r="C752" s="5" t="str">
        <f>HYPERLINK("https://nusmods.com/modules/DBA4751#timetable","Timetable")</f>
        <v>Timetable</v>
      </c>
      <c r="D752" s="5"/>
      <c r="E752" t="s">
        <v>27</v>
      </c>
      <c r="F752" t="s">
        <v>230</v>
      </c>
      <c r="G752" s="3">
        <v>0</v>
      </c>
    </row>
    <row r="753" spans="1:7">
      <c r="A753" t="s">
        <v>1453</v>
      </c>
      <c r="B753" t="s">
        <v>1454</v>
      </c>
      <c r="C753" s="5" t="str">
        <f>HYPERLINK("https://nusmods.com/modules/DBA4761A#timetable","Timetable")</f>
        <v>Timetable</v>
      </c>
      <c r="D753" s="5"/>
      <c r="E753" t="s">
        <v>27</v>
      </c>
      <c r="F753" t="s">
        <v>230</v>
      </c>
      <c r="G753" s="3">
        <v>0</v>
      </c>
    </row>
    <row r="754" spans="1:7">
      <c r="A754" t="s">
        <v>1455</v>
      </c>
      <c r="B754" t="s">
        <v>1456</v>
      </c>
      <c r="C754" s="5" t="str">
        <f>HYPERLINK("https://nusmods.com/modules/DBA4813#timetable","Timetable")</f>
        <v>Timetable</v>
      </c>
      <c r="D754" s="5"/>
      <c r="E754" t="s">
        <v>27</v>
      </c>
      <c r="F754" t="s">
        <v>230</v>
      </c>
      <c r="G754" s="3">
        <v>0</v>
      </c>
    </row>
    <row r="755" spans="1:7">
      <c r="A755" t="s">
        <v>1457</v>
      </c>
      <c r="B755" t="s">
        <v>1458</v>
      </c>
      <c r="C755" s="5" t="str">
        <f>HYPERLINK("https://nusmods.com/modules/DBA5101#timetable","Timetable")</f>
        <v>Timetable</v>
      </c>
      <c r="D755" s="5"/>
      <c r="E755" t="s">
        <v>27</v>
      </c>
      <c r="F755" t="s">
        <v>230</v>
      </c>
      <c r="G755" s="3">
        <v>0</v>
      </c>
    </row>
    <row r="756" spans="1:7">
      <c r="A756" t="s">
        <v>1459</v>
      </c>
      <c r="B756" t="s">
        <v>711</v>
      </c>
      <c r="C756" s="5" t="str">
        <f>HYPERLINK("https://nusmods.com/modules/DBA5102#timetable","Timetable")</f>
        <v>Timetable</v>
      </c>
      <c r="D756" s="5"/>
      <c r="E756" t="s">
        <v>27</v>
      </c>
      <c r="F756" t="s">
        <v>230</v>
      </c>
      <c r="G756" s="3">
        <v>0</v>
      </c>
    </row>
    <row r="757" spans="1:7">
      <c r="A757" t="s">
        <v>1460</v>
      </c>
      <c r="B757" t="s">
        <v>1461</v>
      </c>
      <c r="C757" s="5" t="str">
        <f>HYPERLINK("https://nusmods.com/modules/DBA5103#timetable","Timetable")</f>
        <v>Timetable</v>
      </c>
      <c r="D757" s="5"/>
      <c r="E757" t="s">
        <v>27</v>
      </c>
      <c r="F757" t="s">
        <v>230</v>
      </c>
      <c r="G757" s="3">
        <v>0</v>
      </c>
    </row>
    <row r="758" spans="1:7">
      <c r="A758" t="s">
        <v>1462</v>
      </c>
      <c r="B758" t="s">
        <v>1463</v>
      </c>
      <c r="C758" s="5" t="str">
        <f>HYPERLINK("https://nusmods.com/modules/DBA5106#timetable","Timetable")</f>
        <v>Timetable</v>
      </c>
      <c r="D758" s="5"/>
      <c r="E758" t="s">
        <v>27</v>
      </c>
      <c r="F758" t="s">
        <v>230</v>
      </c>
      <c r="G758" s="3">
        <v>0</v>
      </c>
    </row>
    <row r="759" spans="1:7">
      <c r="A759" t="s">
        <v>1464</v>
      </c>
      <c r="B759" t="s">
        <v>1465</v>
      </c>
      <c r="C759" s="5" t="str">
        <f>HYPERLINK("https://nusmods.com/modules/DE5106#timetable","Timetable")</f>
        <v>Timetable</v>
      </c>
      <c r="D759" s="5"/>
      <c r="E759" t="s">
        <v>9</v>
      </c>
      <c r="F759" t="s">
        <v>263</v>
      </c>
      <c r="G759" s="3">
        <v>0</v>
      </c>
    </row>
    <row r="760" spans="1:7">
      <c r="A760" t="s">
        <v>1466</v>
      </c>
      <c r="B760" t="s">
        <v>1467</v>
      </c>
      <c r="C760" s="5" t="str">
        <f>HYPERLINK("https://nusmods.com/modules/DE5108#timetable","Timetable")</f>
        <v>Timetable</v>
      </c>
      <c r="D760" s="5"/>
      <c r="E760" t="s">
        <v>9</v>
      </c>
      <c r="F760" t="s">
        <v>263</v>
      </c>
      <c r="G760" s="3">
        <v>0</v>
      </c>
    </row>
    <row r="761" spans="1:7">
      <c r="A761" t="s">
        <v>1468</v>
      </c>
      <c r="B761" t="s">
        <v>1469</v>
      </c>
      <c r="C761" s="5" t="str">
        <f>HYPERLINK("https://nusmods.com/modules/DE5109#timetable","Timetable")</f>
        <v>Timetable</v>
      </c>
      <c r="D761" s="5"/>
      <c r="E761" t="s">
        <v>9</v>
      </c>
      <c r="F761" t="s">
        <v>263</v>
      </c>
      <c r="G761" s="3">
        <v>0</v>
      </c>
    </row>
    <row r="762" spans="1:7">
      <c r="A762" t="s">
        <v>1470</v>
      </c>
      <c r="B762" t="s">
        <v>1471</v>
      </c>
      <c r="C762" s="5" t="str">
        <f>HYPERLINK("https://nusmods.com/modules/DE5269#timetable","Timetable")</f>
        <v>Timetable</v>
      </c>
      <c r="D762" s="5"/>
      <c r="E762" t="s">
        <v>9</v>
      </c>
      <c r="F762" t="s">
        <v>263</v>
      </c>
      <c r="G762" s="3">
        <v>0</v>
      </c>
    </row>
    <row r="763" spans="1:7">
      <c r="A763" t="s">
        <v>1472</v>
      </c>
      <c r="B763" t="s">
        <v>1473</v>
      </c>
      <c r="C763" s="5" t="str">
        <f>HYPERLINK("https://nusmods.com/modules/DEP5101#timetable","Timetable")</f>
        <v>Timetable</v>
      </c>
      <c r="D763" s="5"/>
      <c r="E763" t="s">
        <v>9</v>
      </c>
      <c r="F763" t="s">
        <v>10</v>
      </c>
      <c r="G763" s="3">
        <v>0</v>
      </c>
    </row>
    <row r="764" spans="1:7">
      <c r="A764" t="s">
        <v>1474</v>
      </c>
      <c r="B764" t="s">
        <v>1475</v>
      </c>
      <c r="C764" s="5" t="str">
        <f>HYPERLINK("https://nusmods.com/modules/DEP5101A#timetable","Timetable")</f>
        <v>Timetable</v>
      </c>
      <c r="D764" s="5"/>
      <c r="E764" t="s">
        <v>9</v>
      </c>
      <c r="F764" t="s">
        <v>10</v>
      </c>
      <c r="G764" s="3">
        <v>0</v>
      </c>
    </row>
    <row r="765" spans="1:7">
      <c r="A765" t="s">
        <v>1476</v>
      </c>
      <c r="B765" t="s">
        <v>1477</v>
      </c>
      <c r="C765" s="5" t="str">
        <f>HYPERLINK("https://nusmods.com/modules/DEP5103#timetable","Timetable")</f>
        <v>Timetable</v>
      </c>
      <c r="D765" s="5"/>
      <c r="E765" t="s">
        <v>9</v>
      </c>
      <c r="F765" t="s">
        <v>10</v>
      </c>
      <c r="G765" s="3">
        <v>0</v>
      </c>
    </row>
    <row r="766" spans="1:7">
      <c r="A766" t="s">
        <v>1478</v>
      </c>
      <c r="B766" t="s">
        <v>1479</v>
      </c>
      <c r="C766" s="5" t="str">
        <f>HYPERLINK("https://nusmods.com/modules/DEP5104#timetable","Timetable")</f>
        <v>Timetable</v>
      </c>
      <c r="D766" s="5"/>
      <c r="E766" t="s">
        <v>9</v>
      </c>
      <c r="F766" t="s">
        <v>10</v>
      </c>
      <c r="G766" s="3">
        <v>0</v>
      </c>
    </row>
    <row r="767" spans="1:7">
      <c r="A767" t="s">
        <v>1480</v>
      </c>
      <c r="B767" t="s">
        <v>1481</v>
      </c>
      <c r="C767" s="5" t="str">
        <f>HYPERLINK("https://nusmods.com/modules/DEP5105#timetable","Timetable")</f>
        <v>Timetable</v>
      </c>
      <c r="D767" s="5"/>
      <c r="E767" t="s">
        <v>9</v>
      </c>
      <c r="F767" t="s">
        <v>10</v>
      </c>
      <c r="G767" s="3">
        <v>0</v>
      </c>
    </row>
    <row r="768" spans="1:7">
      <c r="A768" t="s">
        <v>1482</v>
      </c>
      <c r="B768" t="s">
        <v>1483</v>
      </c>
      <c r="C768" s="5" t="str">
        <f>HYPERLINK("https://nusmods.com/modules/DEP5108#timetable","Timetable")</f>
        <v>Timetable</v>
      </c>
      <c r="D768" s="5"/>
      <c r="E768" t="s">
        <v>9</v>
      </c>
      <c r="F768" t="s">
        <v>10</v>
      </c>
      <c r="G768" s="3">
        <v>0</v>
      </c>
    </row>
    <row r="769" spans="1:7">
      <c r="A769" t="s">
        <v>1484</v>
      </c>
      <c r="B769" t="s">
        <v>1485</v>
      </c>
      <c r="C769" s="5" t="str">
        <f>HYPERLINK("https://nusmods.com/modules/DEP5110#timetable","Timetable")</f>
        <v>Timetable</v>
      </c>
      <c r="D769" s="5"/>
      <c r="E769" t="s">
        <v>9</v>
      </c>
      <c r="F769" t="s">
        <v>10</v>
      </c>
      <c r="G769" s="3">
        <v>0</v>
      </c>
    </row>
    <row r="770" spans="1:7">
      <c r="A770" t="s">
        <v>1486</v>
      </c>
      <c r="B770" t="s">
        <v>1487</v>
      </c>
      <c r="C770" s="5" t="str">
        <f>HYPERLINK("https://nusmods.com/modules/DEP5112#timetable","Timetable")</f>
        <v>Timetable</v>
      </c>
      <c r="D770" s="5"/>
      <c r="E770" t="s">
        <v>9</v>
      </c>
      <c r="F770" t="s">
        <v>263</v>
      </c>
      <c r="G770" s="3">
        <v>0</v>
      </c>
    </row>
    <row r="771" spans="1:7">
      <c r="A771" t="s">
        <v>1488</v>
      </c>
      <c r="B771" t="s">
        <v>1489</v>
      </c>
      <c r="C771" s="5" t="str">
        <f>HYPERLINK("https://nusmods.com/modules/DEP5114#timetable","Timetable")</f>
        <v>Timetable</v>
      </c>
      <c r="D771" s="5"/>
      <c r="E771" t="s">
        <v>9</v>
      </c>
      <c r="F771" t="s">
        <v>10</v>
      </c>
      <c r="G771" s="3">
        <v>0</v>
      </c>
    </row>
    <row r="772" spans="1:7">
      <c r="A772" t="s">
        <v>1490</v>
      </c>
      <c r="B772" t="s">
        <v>1491</v>
      </c>
      <c r="C772" s="5" t="str">
        <f>HYPERLINK("https://nusmods.com/modules/DI5100#timetable","Timetable")</f>
        <v>Timetable</v>
      </c>
      <c r="D772" s="5"/>
      <c r="E772" t="s">
        <v>1492</v>
      </c>
      <c r="F772" t="s">
        <v>1493</v>
      </c>
      <c r="G772" s="3">
        <v>0</v>
      </c>
    </row>
    <row r="773" spans="1:7">
      <c r="A773" t="s">
        <v>1494</v>
      </c>
      <c r="B773" t="s">
        <v>1495</v>
      </c>
      <c r="C773" s="5" t="str">
        <f>HYPERLINK("https://nusmods.com/modules/DI5200#timetable","Timetable")</f>
        <v>Timetable</v>
      </c>
      <c r="D773" s="5"/>
      <c r="E773" t="s">
        <v>1492</v>
      </c>
      <c r="F773" t="s">
        <v>1493</v>
      </c>
      <c r="G773" s="3">
        <v>0</v>
      </c>
    </row>
    <row r="774" spans="1:7">
      <c r="A774" t="s">
        <v>1496</v>
      </c>
      <c r="B774" t="s">
        <v>1497</v>
      </c>
      <c r="C774" s="5" t="str">
        <f>HYPERLINK("https://nusmods.com/modules/DL5102#timetable","Timetable")</f>
        <v>Timetable</v>
      </c>
      <c r="D774" s="5"/>
      <c r="E774" t="s">
        <v>1498</v>
      </c>
      <c r="F774" t="s">
        <v>1499</v>
      </c>
      <c r="G774" s="3">
        <v>0</v>
      </c>
    </row>
    <row r="775" spans="1:7">
      <c r="A775" t="s">
        <v>1500</v>
      </c>
      <c r="B775" t="s">
        <v>1501</v>
      </c>
      <c r="C775" s="5" t="str">
        <f>HYPERLINK("https://nusmods.com/modules/DL5202#timetable","Timetable")</f>
        <v>Timetable</v>
      </c>
      <c r="D775" s="5"/>
      <c r="E775" t="s">
        <v>1498</v>
      </c>
      <c r="F775" t="s">
        <v>1499</v>
      </c>
      <c r="G775" s="3">
        <v>0</v>
      </c>
    </row>
    <row r="776" spans="1:7">
      <c r="A776" t="s">
        <v>1502</v>
      </c>
      <c r="B776" t="s">
        <v>1503</v>
      </c>
      <c r="C776" s="5" t="str">
        <f>HYPERLINK("https://nusmods.com/modules/DL5301#timetable","Timetable")</f>
        <v>Timetable</v>
      </c>
      <c r="D776" s="5"/>
      <c r="E776" t="s">
        <v>1498</v>
      </c>
      <c r="F776" t="s">
        <v>1499</v>
      </c>
      <c r="G776" s="3">
        <v>0</v>
      </c>
    </row>
    <row r="777" spans="1:7">
      <c r="A777" t="s">
        <v>1504</v>
      </c>
      <c r="B777" t="s">
        <v>1505</v>
      </c>
      <c r="C777" s="5" t="str">
        <f>HYPERLINK("https://nusmods.com/modules/DL5303#timetable","Timetable")</f>
        <v>Timetable</v>
      </c>
      <c r="D777" s="5"/>
      <c r="E777" t="s">
        <v>1498</v>
      </c>
      <c r="F777" t="s">
        <v>1499</v>
      </c>
      <c r="G777" s="3">
        <v>0</v>
      </c>
    </row>
    <row r="778" spans="1:7">
      <c r="A778" t="s">
        <v>1506</v>
      </c>
      <c r="B778" t="s">
        <v>1507</v>
      </c>
      <c r="C778" s="5" t="str">
        <f>HYPERLINK("https://nusmods.com/modules/DMA1401PH#timetable","Timetable")</f>
        <v>Timetable</v>
      </c>
      <c r="D778" s="5"/>
      <c r="E778" t="s">
        <v>70</v>
      </c>
      <c r="F778" t="s">
        <v>1508</v>
      </c>
      <c r="G778" s="3">
        <v>0</v>
      </c>
    </row>
    <row r="779" spans="1:7">
      <c r="A779" t="s">
        <v>1509</v>
      </c>
      <c r="B779" t="s">
        <v>1507</v>
      </c>
      <c r="C779" s="5" t="str">
        <f>HYPERLINK("https://nusmods.com/modules/DMB1201BSP#timetable","Timetable")</f>
        <v>Timetable</v>
      </c>
      <c r="D779" s="5"/>
      <c r="E779" t="s">
        <v>27</v>
      </c>
      <c r="F779" t="s">
        <v>227</v>
      </c>
      <c r="G779" s="3">
        <v>0</v>
      </c>
    </row>
    <row r="780" spans="1:7">
      <c r="A780" t="s">
        <v>1510</v>
      </c>
      <c r="B780" t="s">
        <v>1507</v>
      </c>
      <c r="C780" s="5" t="str">
        <f>HYPERLINK("https://nusmods.com/modules/DMB1201DO#timetable","Timetable")</f>
        <v>Timetable</v>
      </c>
      <c r="D780" s="5"/>
      <c r="E780" t="s">
        <v>27</v>
      </c>
      <c r="F780" t="s">
        <v>233</v>
      </c>
      <c r="G780" s="3">
        <v>0</v>
      </c>
    </row>
    <row r="781" spans="1:7">
      <c r="A781" t="s">
        <v>1511</v>
      </c>
      <c r="B781" t="s">
        <v>1507</v>
      </c>
      <c r="C781" s="5" t="str">
        <f>HYPERLINK("https://nusmods.com/modules/DMB1201FIN#timetable","Timetable")</f>
        <v>Timetable</v>
      </c>
      <c r="D781" s="5"/>
      <c r="E781" t="s">
        <v>27</v>
      </c>
      <c r="F781" t="s">
        <v>233</v>
      </c>
      <c r="G781" s="3">
        <v>0</v>
      </c>
    </row>
    <row r="782" spans="1:7">
      <c r="A782" t="s">
        <v>1512</v>
      </c>
      <c r="B782" t="s">
        <v>1507</v>
      </c>
      <c r="C782" s="5" t="str">
        <f>HYPERLINK("https://nusmods.com/modules/DMB1201MKT#timetable","Timetable")</f>
        <v>Timetable</v>
      </c>
      <c r="D782" s="5"/>
      <c r="E782" t="s">
        <v>27</v>
      </c>
      <c r="F782" t="s">
        <v>233</v>
      </c>
      <c r="G782" s="3">
        <v>0</v>
      </c>
    </row>
    <row r="783" spans="1:7">
      <c r="A783" t="s">
        <v>1513</v>
      </c>
      <c r="B783" t="s">
        <v>1507</v>
      </c>
      <c r="C783" s="5" t="str">
        <f>HYPERLINK("https://nusmods.com/modules/DMB1201MNO#timetable","Timetable")</f>
        <v>Timetable</v>
      </c>
      <c r="D783" s="5"/>
      <c r="E783" t="s">
        <v>27</v>
      </c>
      <c r="F783" t="s">
        <v>233</v>
      </c>
      <c r="G783" s="3">
        <v>0</v>
      </c>
    </row>
    <row r="784" spans="1:7">
      <c r="A784" t="s">
        <v>1514</v>
      </c>
      <c r="B784" t="s">
        <v>1507</v>
      </c>
      <c r="C784" s="5" t="str">
        <f>HYPERLINK("https://nusmods.com/modules/DMB1202ACC#timetable","Timetable")</f>
        <v>Timetable</v>
      </c>
      <c r="D784" s="5"/>
      <c r="E784" t="s">
        <v>27</v>
      </c>
      <c r="F784" t="s">
        <v>233</v>
      </c>
      <c r="G784" s="3">
        <v>0</v>
      </c>
    </row>
    <row r="785" spans="1:7">
      <c r="A785" t="s">
        <v>1515</v>
      </c>
      <c r="B785" t="s">
        <v>1507</v>
      </c>
      <c r="C785" s="5" t="str">
        <f>HYPERLINK("https://nusmods.com/modules/DMB1202BSP#timetable","Timetable")</f>
        <v>Timetable</v>
      </c>
      <c r="D785" s="5"/>
      <c r="E785" t="s">
        <v>27</v>
      </c>
      <c r="F785" t="s">
        <v>233</v>
      </c>
      <c r="G785" s="3">
        <v>0</v>
      </c>
    </row>
    <row r="786" spans="1:7">
      <c r="A786" t="s">
        <v>1516</v>
      </c>
      <c r="B786" t="s">
        <v>1507</v>
      </c>
      <c r="C786" s="5" t="str">
        <f>HYPERLINK("https://nusmods.com/modules/DMB1202DAO#timetable","Timetable")</f>
        <v>Timetable</v>
      </c>
      <c r="D786" s="5"/>
      <c r="E786" t="s">
        <v>27</v>
      </c>
      <c r="F786" t="s">
        <v>230</v>
      </c>
      <c r="G786" s="3">
        <v>0</v>
      </c>
    </row>
    <row r="787" spans="1:7">
      <c r="A787" t="s">
        <v>1517</v>
      </c>
      <c r="B787" t="s">
        <v>1507</v>
      </c>
      <c r="C787" s="5" t="str">
        <f>HYPERLINK("https://nusmods.com/modules/DMB1202DO#timetable","Timetable")</f>
        <v>Timetable</v>
      </c>
      <c r="D787" s="5"/>
      <c r="E787" t="s">
        <v>27</v>
      </c>
      <c r="F787" t="s">
        <v>233</v>
      </c>
      <c r="G787" s="3">
        <v>0</v>
      </c>
    </row>
    <row r="788" spans="1:7">
      <c r="A788" t="s">
        <v>1518</v>
      </c>
      <c r="B788" t="s">
        <v>1507</v>
      </c>
      <c r="C788" s="5" t="str">
        <f>HYPERLINK("https://nusmods.com/modules/DMB1202FIN#timetable","Timetable")</f>
        <v>Timetable</v>
      </c>
      <c r="D788" s="5"/>
      <c r="E788" t="s">
        <v>27</v>
      </c>
      <c r="F788" t="s">
        <v>233</v>
      </c>
      <c r="G788" s="3">
        <v>0</v>
      </c>
    </row>
    <row r="789" spans="1:7">
      <c r="A789" t="s">
        <v>1519</v>
      </c>
      <c r="B789" t="s">
        <v>1507</v>
      </c>
      <c r="C789" s="5" t="str">
        <f>HYPERLINK("https://nusmods.com/modules/DMB1202MKT#timetable","Timetable")</f>
        <v>Timetable</v>
      </c>
      <c r="D789" s="5"/>
      <c r="E789" t="s">
        <v>27</v>
      </c>
      <c r="F789" t="s">
        <v>233</v>
      </c>
      <c r="G789" s="3">
        <v>0</v>
      </c>
    </row>
    <row r="790" spans="1:7">
      <c r="A790" t="s">
        <v>1520</v>
      </c>
      <c r="B790" t="s">
        <v>1507</v>
      </c>
      <c r="C790" s="5" t="str">
        <f>HYPERLINK("https://nusmods.com/modules/DMB1202MNO#timetable","Timetable")</f>
        <v>Timetable</v>
      </c>
      <c r="D790" s="5"/>
      <c r="E790" t="s">
        <v>27</v>
      </c>
      <c r="F790" t="s">
        <v>233</v>
      </c>
      <c r="G790" s="3">
        <v>0</v>
      </c>
    </row>
    <row r="791" spans="1:7">
      <c r="A791" t="s">
        <v>1521</v>
      </c>
      <c r="B791" t="s">
        <v>1507</v>
      </c>
      <c r="C791" s="5" t="str">
        <f>HYPERLINK("https://nusmods.com/modules/DMC1401#timetable","Timetable")</f>
        <v>Timetable</v>
      </c>
      <c r="D791" s="5"/>
      <c r="E791" t="s">
        <v>684</v>
      </c>
      <c r="F791" t="s">
        <v>1226</v>
      </c>
      <c r="G791" s="3">
        <v>0</v>
      </c>
    </row>
    <row r="792" spans="1:7">
      <c r="A792" t="s">
        <v>1522</v>
      </c>
      <c r="B792" t="s">
        <v>1507</v>
      </c>
      <c r="C792" s="5" t="str">
        <f>HYPERLINK("https://nusmods.com/modules/DMC1401CS#timetable","Timetable")</f>
        <v>Timetable</v>
      </c>
      <c r="D792" s="5"/>
      <c r="E792" t="s">
        <v>684</v>
      </c>
      <c r="F792" t="s">
        <v>718</v>
      </c>
      <c r="G792" s="3">
        <v>0</v>
      </c>
    </row>
    <row r="793" spans="1:7">
      <c r="A793" t="s">
        <v>1523</v>
      </c>
      <c r="B793" t="s">
        <v>1507</v>
      </c>
      <c r="C793" s="5" t="str">
        <f>HYPERLINK("https://nusmods.com/modules/DMC1401IS#timetable","Timetable")</f>
        <v>Timetable</v>
      </c>
      <c r="D793" s="5"/>
      <c r="E793" t="s">
        <v>684</v>
      </c>
      <c r="F793" t="s">
        <v>685</v>
      </c>
      <c r="G793" s="3">
        <v>0</v>
      </c>
    </row>
    <row r="794" spans="1:7">
      <c r="A794" t="s">
        <v>1524</v>
      </c>
      <c r="B794" t="s">
        <v>1507</v>
      </c>
      <c r="C794" s="5" t="str">
        <f>HYPERLINK("https://nusmods.com/modules/DMR1201GEQA#timetable","Timetable")</f>
        <v>Timetable</v>
      </c>
      <c r="D794" s="5"/>
      <c r="E794" t="s">
        <v>1525</v>
      </c>
      <c r="F794" t="s">
        <v>1526</v>
      </c>
      <c r="G794" s="3">
        <v>0</v>
      </c>
    </row>
    <row r="795" spans="1:7">
      <c r="A795" t="s">
        <v>1527</v>
      </c>
      <c r="B795" t="s">
        <v>1507</v>
      </c>
      <c r="C795" s="5" t="str">
        <f>HYPERLINK("https://nusmods.com/modules/DMS1401CM#timetable","Timetable")</f>
        <v>Timetable</v>
      </c>
      <c r="D795" s="5"/>
      <c r="E795" t="s">
        <v>266</v>
      </c>
      <c r="F795" t="s">
        <v>1050</v>
      </c>
      <c r="G795" s="3">
        <v>0</v>
      </c>
    </row>
    <row r="796" spans="1:7">
      <c r="A796" t="s">
        <v>1528</v>
      </c>
      <c r="B796" t="s">
        <v>1507</v>
      </c>
      <c r="C796" s="5" t="str">
        <f>HYPERLINK("https://nusmods.com/modules/DMS1401SP#timetable","Timetable")</f>
        <v>Timetable</v>
      </c>
      <c r="D796" s="5"/>
      <c r="E796" t="s">
        <v>266</v>
      </c>
      <c r="F796" t="s">
        <v>1529</v>
      </c>
      <c r="G796" s="3">
        <v>0</v>
      </c>
    </row>
    <row r="797" spans="1:7">
      <c r="A797" t="s">
        <v>1530</v>
      </c>
      <c r="B797" t="s">
        <v>1531</v>
      </c>
      <c r="C797" s="5" t="str">
        <f>HYPERLINK("https://nusmods.com/modules/DMX1101#timetable","Timetable")</f>
        <v>Timetable</v>
      </c>
      <c r="D797" s="5"/>
      <c r="E797" t="s">
        <v>884</v>
      </c>
      <c r="F797" t="s">
        <v>1532</v>
      </c>
      <c r="G797" s="3">
        <v>0</v>
      </c>
    </row>
    <row r="798" spans="1:7">
      <c r="A798" t="s">
        <v>1533</v>
      </c>
      <c r="B798" t="s">
        <v>1507</v>
      </c>
      <c r="C798" s="5" t="str">
        <f>HYPERLINK("https://nusmods.com/modules/DMX1101AI#timetable","Timetable")</f>
        <v>Timetable</v>
      </c>
      <c r="D798" s="5"/>
      <c r="E798" t="s">
        <v>884</v>
      </c>
      <c r="F798" t="s">
        <v>1532</v>
      </c>
      <c r="G798" s="3">
        <v>0</v>
      </c>
    </row>
    <row r="799" spans="1:7">
      <c r="A799" t="s">
        <v>1534</v>
      </c>
      <c r="B799" t="s">
        <v>1507</v>
      </c>
      <c r="C799" s="5" t="str">
        <f>HYPERLINK("https://nusmods.com/modules/DMX1101CT#timetable","Timetable")</f>
        <v>Timetable</v>
      </c>
      <c r="D799" s="5"/>
      <c r="E799" t="s">
        <v>884</v>
      </c>
      <c r="F799" t="s">
        <v>1532</v>
      </c>
      <c r="G799" s="3">
        <v>0</v>
      </c>
    </row>
    <row r="800" spans="1:7">
      <c r="A800" t="s">
        <v>1535</v>
      </c>
      <c r="B800" t="s">
        <v>1531</v>
      </c>
      <c r="C800" s="5" t="str">
        <f>HYPERLINK("https://nusmods.com/modules/DMX1102#timetable","Timetable")</f>
        <v>Timetable</v>
      </c>
      <c r="D800" s="5"/>
      <c r="E800" t="s">
        <v>884</v>
      </c>
      <c r="F800" t="s">
        <v>1532</v>
      </c>
      <c r="G800" s="3">
        <v>0</v>
      </c>
    </row>
    <row r="801" spans="1:7">
      <c r="A801" t="s">
        <v>1536</v>
      </c>
      <c r="B801" t="s">
        <v>1531</v>
      </c>
      <c r="C801" s="5" t="str">
        <f>HYPERLINK("https://nusmods.com/modules/DMX1103#timetable","Timetable")</f>
        <v>Timetable</v>
      </c>
      <c r="D801" s="5"/>
      <c r="E801" t="s">
        <v>884</v>
      </c>
      <c r="F801" t="s">
        <v>1532</v>
      </c>
      <c r="G801" s="3">
        <v>0</v>
      </c>
    </row>
    <row r="802" spans="1:7">
      <c r="A802" t="s">
        <v>1537</v>
      </c>
      <c r="B802" t="s">
        <v>1531</v>
      </c>
      <c r="C802" s="5" t="str">
        <f>HYPERLINK("https://nusmods.com/modules/DMX1104#timetable","Timetable")</f>
        <v>Timetable</v>
      </c>
      <c r="D802" s="5"/>
      <c r="E802" t="s">
        <v>884</v>
      </c>
      <c r="F802" t="s">
        <v>1532</v>
      </c>
      <c r="G802" s="3">
        <v>0</v>
      </c>
    </row>
    <row r="803" spans="1:7">
      <c r="A803" t="s">
        <v>1538</v>
      </c>
      <c r="B803" t="s">
        <v>1531</v>
      </c>
      <c r="C803" s="5" t="str">
        <f>HYPERLINK("https://nusmods.com/modules/DMX1105#timetable","Timetable")</f>
        <v>Timetable</v>
      </c>
      <c r="D803" s="5"/>
      <c r="E803" t="s">
        <v>884</v>
      </c>
      <c r="F803" t="s">
        <v>1532</v>
      </c>
      <c r="G803" s="3">
        <v>0</v>
      </c>
    </row>
    <row r="804" spans="1:7">
      <c r="A804" t="s">
        <v>1539</v>
      </c>
      <c r="B804" t="s">
        <v>1531</v>
      </c>
      <c r="C804" s="5" t="str">
        <f>HYPERLINK("https://nusmods.com/modules/DMX1106#timetable","Timetable")</f>
        <v>Timetable</v>
      </c>
      <c r="D804" s="5"/>
      <c r="E804" t="s">
        <v>884</v>
      </c>
      <c r="F804" t="s">
        <v>1532</v>
      </c>
      <c r="G804" s="3">
        <v>0</v>
      </c>
    </row>
    <row r="805" spans="1:7">
      <c r="A805" t="s">
        <v>1540</v>
      </c>
      <c r="B805" t="s">
        <v>1531</v>
      </c>
      <c r="C805" s="5" t="str">
        <f>HYPERLINK("https://nusmods.com/modules/DMX1107#timetable","Timetable")</f>
        <v>Timetable</v>
      </c>
      <c r="D805" s="5"/>
      <c r="E805" t="s">
        <v>884</v>
      </c>
      <c r="F805" t="s">
        <v>1532</v>
      </c>
      <c r="G805" s="3">
        <v>0</v>
      </c>
    </row>
    <row r="806" spans="1:7">
      <c r="A806" t="s">
        <v>1541</v>
      </c>
      <c r="B806" t="s">
        <v>1531</v>
      </c>
      <c r="C806" s="5" t="str">
        <f>HYPERLINK("https://nusmods.com/modules/DMX1108#timetable","Timetable")</f>
        <v>Timetable</v>
      </c>
      <c r="D806" s="5"/>
      <c r="E806" t="s">
        <v>884</v>
      </c>
      <c r="F806" t="s">
        <v>1532</v>
      </c>
      <c r="G806" s="3">
        <v>0</v>
      </c>
    </row>
    <row r="807" spans="1:7">
      <c r="A807" t="s">
        <v>1542</v>
      </c>
      <c r="B807" t="s">
        <v>1531</v>
      </c>
      <c r="C807" s="5" t="str">
        <f>HYPERLINK("https://nusmods.com/modules/DMX1201#timetable","Timetable")</f>
        <v>Timetable</v>
      </c>
      <c r="D807" s="5"/>
      <c r="E807" t="s">
        <v>884</v>
      </c>
      <c r="F807" t="s">
        <v>1532</v>
      </c>
      <c r="G807" s="3">
        <v>0</v>
      </c>
    </row>
    <row r="808" spans="1:7">
      <c r="A808" t="s">
        <v>1543</v>
      </c>
      <c r="B808" t="s">
        <v>1507</v>
      </c>
      <c r="C808" s="5" t="str">
        <f>HYPERLINK("https://nusmods.com/modules/DMX1201AI#timetable","Timetable")</f>
        <v>Timetable</v>
      </c>
      <c r="D808" s="5"/>
      <c r="E808" t="s">
        <v>884</v>
      </c>
      <c r="F808" t="s">
        <v>1532</v>
      </c>
      <c r="G808" s="3">
        <v>0</v>
      </c>
    </row>
    <row r="809" spans="1:7">
      <c r="A809" t="s">
        <v>1544</v>
      </c>
      <c r="B809" t="s">
        <v>1507</v>
      </c>
      <c r="C809" s="5" t="str">
        <f>HYPERLINK("https://nusmods.com/modules/DMX1201CT#timetable","Timetable")</f>
        <v>Timetable</v>
      </c>
      <c r="D809" s="5"/>
      <c r="E809" t="s">
        <v>884</v>
      </c>
      <c r="F809" t="s">
        <v>1532</v>
      </c>
      <c r="G809" s="3">
        <v>0</v>
      </c>
    </row>
    <row r="810" spans="1:7">
      <c r="A810" t="s">
        <v>1545</v>
      </c>
      <c r="B810" t="s">
        <v>1531</v>
      </c>
      <c r="C810" s="5" t="str">
        <f>HYPERLINK("https://nusmods.com/modules/DMX1202#timetable","Timetable")</f>
        <v>Timetable</v>
      </c>
      <c r="D810" s="5"/>
      <c r="E810" t="s">
        <v>884</v>
      </c>
      <c r="F810" t="s">
        <v>1532</v>
      </c>
      <c r="G810" s="3">
        <v>0</v>
      </c>
    </row>
    <row r="811" spans="1:7">
      <c r="A811" t="s">
        <v>1546</v>
      </c>
      <c r="B811" t="s">
        <v>1531</v>
      </c>
      <c r="C811" s="5" t="str">
        <f>HYPERLINK("https://nusmods.com/modules/DMX1203#timetable","Timetable")</f>
        <v>Timetable</v>
      </c>
      <c r="D811" s="5"/>
      <c r="E811" t="s">
        <v>884</v>
      </c>
      <c r="F811" t="s">
        <v>1532</v>
      </c>
      <c r="G811" s="3">
        <v>0</v>
      </c>
    </row>
    <row r="812" spans="1:7">
      <c r="A812" t="s">
        <v>1547</v>
      </c>
      <c r="B812" t="s">
        <v>1531</v>
      </c>
      <c r="C812" s="5" t="str">
        <f>HYPERLINK("https://nusmods.com/modules/DMX1204#timetable","Timetable")</f>
        <v>Timetable</v>
      </c>
      <c r="D812" s="5"/>
      <c r="E812" t="s">
        <v>884</v>
      </c>
      <c r="F812" t="s">
        <v>1532</v>
      </c>
      <c r="G812" s="3">
        <v>0</v>
      </c>
    </row>
    <row r="813" spans="1:7">
      <c r="A813" t="s">
        <v>1548</v>
      </c>
      <c r="B813" t="s">
        <v>1531</v>
      </c>
      <c r="C813" s="5" t="str">
        <f>HYPERLINK("https://nusmods.com/modules/DMX1301#timetable","Timetable")</f>
        <v>Timetable</v>
      </c>
      <c r="D813" s="5"/>
      <c r="E813" t="s">
        <v>884</v>
      </c>
      <c r="F813" t="s">
        <v>1532</v>
      </c>
      <c r="G813" s="3">
        <v>0</v>
      </c>
    </row>
    <row r="814" spans="1:7">
      <c r="A814" t="s">
        <v>1549</v>
      </c>
      <c r="B814" t="s">
        <v>1507</v>
      </c>
      <c r="C814" s="5" t="str">
        <f>HYPERLINK("https://nusmods.com/modules/DMX1301AI#timetable","Timetable")</f>
        <v>Timetable</v>
      </c>
      <c r="D814" s="5"/>
      <c r="E814" t="s">
        <v>884</v>
      </c>
      <c r="F814" t="s">
        <v>1532</v>
      </c>
      <c r="G814" s="3">
        <v>0</v>
      </c>
    </row>
    <row r="815" spans="1:7">
      <c r="A815" t="s">
        <v>1550</v>
      </c>
      <c r="B815" t="s">
        <v>1507</v>
      </c>
      <c r="C815" s="5" t="str">
        <f>HYPERLINK("https://nusmods.com/modules/DMX1301CT#timetable","Timetable")</f>
        <v>Timetable</v>
      </c>
      <c r="D815" s="5"/>
      <c r="E815" t="s">
        <v>884</v>
      </c>
      <c r="F815" t="s">
        <v>1532</v>
      </c>
      <c r="G815" s="3">
        <v>0</v>
      </c>
    </row>
    <row r="816" spans="1:7">
      <c r="A816" t="s">
        <v>1551</v>
      </c>
      <c r="B816" t="s">
        <v>1531</v>
      </c>
      <c r="C816" s="5" t="str">
        <f>HYPERLINK("https://nusmods.com/modules/DMX1302#timetable","Timetable")</f>
        <v>Timetable</v>
      </c>
      <c r="D816" s="5"/>
      <c r="E816" t="s">
        <v>884</v>
      </c>
      <c r="F816" t="s">
        <v>1532</v>
      </c>
      <c r="G816" s="3">
        <v>0</v>
      </c>
    </row>
    <row r="817" spans="1:7">
      <c r="A817" t="s">
        <v>1552</v>
      </c>
      <c r="B817" t="s">
        <v>1531</v>
      </c>
      <c r="C817" s="5" t="str">
        <f>HYPERLINK("https://nusmods.com/modules/DMX1401#timetable","Timetable")</f>
        <v>Timetable</v>
      </c>
      <c r="D817" s="5"/>
      <c r="E817" t="s">
        <v>884</v>
      </c>
      <c r="F817" t="s">
        <v>1532</v>
      </c>
      <c r="G817" s="3">
        <v>0</v>
      </c>
    </row>
    <row r="818" spans="1:7">
      <c r="A818" t="s">
        <v>1553</v>
      </c>
      <c r="B818" t="s">
        <v>1507</v>
      </c>
      <c r="C818" s="5" t="str">
        <f>HYPERLINK("https://nusmods.com/modules/DMX1401AI#timetable","Timetable")</f>
        <v>Timetable</v>
      </c>
      <c r="D818" s="5"/>
      <c r="E818" t="s">
        <v>884</v>
      </c>
      <c r="F818" t="s">
        <v>1532</v>
      </c>
      <c r="G818" s="3">
        <v>0</v>
      </c>
    </row>
    <row r="819" spans="1:7">
      <c r="A819" t="s">
        <v>1554</v>
      </c>
      <c r="B819" t="s">
        <v>1507</v>
      </c>
      <c r="C819" s="5" t="str">
        <f>HYPERLINK("https://nusmods.com/modules/DMX1401CT#timetable","Timetable")</f>
        <v>Timetable</v>
      </c>
      <c r="D819" s="5"/>
      <c r="E819" t="s">
        <v>884</v>
      </c>
      <c r="F819" t="s">
        <v>1532</v>
      </c>
      <c r="G819" s="3">
        <v>0</v>
      </c>
    </row>
    <row r="820" spans="1:7">
      <c r="A820" t="s">
        <v>1555</v>
      </c>
      <c r="B820" t="s">
        <v>1531</v>
      </c>
      <c r="C820" s="5" t="str">
        <f>HYPERLINK("https://nusmods.com/modules/DMX1402#timetable","Timetable")</f>
        <v>Timetable</v>
      </c>
      <c r="D820" s="5"/>
      <c r="E820" t="s">
        <v>884</v>
      </c>
      <c r="F820" t="s">
        <v>1532</v>
      </c>
      <c r="G820" s="3">
        <v>0</v>
      </c>
    </row>
    <row r="821" spans="1:7">
      <c r="A821" t="s">
        <v>1556</v>
      </c>
      <c r="B821" t="s">
        <v>1531</v>
      </c>
      <c r="C821" s="5" t="str">
        <f>HYPERLINK("https://nusmods.com/modules/DMX1501#timetable","Timetable")</f>
        <v>Timetable</v>
      </c>
      <c r="D821" s="5"/>
      <c r="E821" t="s">
        <v>884</v>
      </c>
      <c r="F821" t="s">
        <v>1532</v>
      </c>
      <c r="G821" s="3">
        <v>0</v>
      </c>
    </row>
    <row r="822" spans="1:7">
      <c r="A822" t="s">
        <v>1557</v>
      </c>
      <c r="B822" t="s">
        <v>1531</v>
      </c>
      <c r="C822" s="5" t="str">
        <f>HYPERLINK("https://nusmods.com/modules/DMX1501AI#timetable","Timetable")</f>
        <v>Timetable</v>
      </c>
      <c r="D822" s="5"/>
      <c r="E822" t="s">
        <v>884</v>
      </c>
      <c r="F822" t="s">
        <v>1532</v>
      </c>
      <c r="G822" s="3">
        <v>0</v>
      </c>
    </row>
    <row r="823" spans="1:7">
      <c r="A823" t="s">
        <v>1558</v>
      </c>
      <c r="B823" t="s">
        <v>1531</v>
      </c>
      <c r="C823" s="5" t="str">
        <f>HYPERLINK("https://nusmods.com/modules/DMX1501CT#timetable","Timetable")</f>
        <v>Timetable</v>
      </c>
      <c r="D823" s="5"/>
      <c r="E823" t="s">
        <v>884</v>
      </c>
      <c r="F823" t="s">
        <v>1532</v>
      </c>
      <c r="G823" s="3">
        <v>0</v>
      </c>
    </row>
    <row r="824" spans="1:7">
      <c r="A824" t="s">
        <v>1559</v>
      </c>
      <c r="B824" t="s">
        <v>1531</v>
      </c>
      <c r="C824" s="5" t="str">
        <f>HYPERLINK("https://nusmods.com/modules/DMX1601#timetable","Timetable")</f>
        <v>Timetable</v>
      </c>
      <c r="D824" s="5"/>
      <c r="E824" t="s">
        <v>884</v>
      </c>
      <c r="F824" t="s">
        <v>1532</v>
      </c>
      <c r="G824" s="3">
        <v>0</v>
      </c>
    </row>
    <row r="825" spans="1:7">
      <c r="A825" t="s">
        <v>1560</v>
      </c>
      <c r="B825" t="s">
        <v>1531</v>
      </c>
      <c r="C825" s="5" t="str">
        <f>HYPERLINK("https://nusmods.com/modules/DMX1701#timetable","Timetable")</f>
        <v>Timetable</v>
      </c>
      <c r="D825" s="5"/>
      <c r="E825" t="s">
        <v>884</v>
      </c>
      <c r="F825" t="s">
        <v>1532</v>
      </c>
      <c r="G825" s="3">
        <v>0</v>
      </c>
    </row>
    <row r="826" spans="1:7">
      <c r="A826" t="s">
        <v>1561</v>
      </c>
      <c r="B826" t="s">
        <v>1531</v>
      </c>
      <c r="C826" s="5" t="str">
        <f>HYPERLINK("https://nusmods.com/modules/DMX1801#timetable","Timetable")</f>
        <v>Timetable</v>
      </c>
      <c r="D826" s="5"/>
      <c r="E826" t="s">
        <v>884</v>
      </c>
      <c r="F826" t="s">
        <v>1532</v>
      </c>
      <c r="G826" s="3">
        <v>0</v>
      </c>
    </row>
    <row r="827" spans="1:7">
      <c r="A827" t="s">
        <v>1562</v>
      </c>
      <c r="B827" t="s">
        <v>1563</v>
      </c>
      <c r="C827" s="5" t="str">
        <f>HYPERLINK("https://nusmods.com/modules/DMY1201RF#timetable","Timetable")</f>
        <v>Timetable</v>
      </c>
      <c r="D827" s="5"/>
      <c r="E827" t="s">
        <v>884</v>
      </c>
      <c r="F827" t="s">
        <v>1564</v>
      </c>
      <c r="G827" s="3">
        <v>0</v>
      </c>
    </row>
    <row r="828" spans="1:7">
      <c r="A828" t="s">
        <v>1565</v>
      </c>
      <c r="B828" t="s">
        <v>1563</v>
      </c>
      <c r="C828" s="5" t="str">
        <f>HYPERLINK("https://nusmods.com/modules/DMY1401EH#timetable","Timetable")</f>
        <v>Timetable</v>
      </c>
      <c r="D828" s="5"/>
      <c r="E828" t="s">
        <v>884</v>
      </c>
      <c r="F828" t="s">
        <v>1566</v>
      </c>
      <c r="G828" s="3">
        <v>0</v>
      </c>
    </row>
    <row r="829" spans="1:7">
      <c r="A829" t="s">
        <v>1567</v>
      </c>
      <c r="B829" t="s">
        <v>1563</v>
      </c>
      <c r="C829" s="5" t="str">
        <f>HYPERLINK("https://nusmods.com/modules/DMY1401ELC#timetable","Timetable")</f>
        <v>Timetable</v>
      </c>
      <c r="D829" s="5"/>
      <c r="E829" t="s">
        <v>884</v>
      </c>
      <c r="F829" t="s">
        <v>1568</v>
      </c>
      <c r="G829" s="3">
        <v>0</v>
      </c>
    </row>
    <row r="830" spans="1:7">
      <c r="A830" t="s">
        <v>1569</v>
      </c>
      <c r="B830" t="s">
        <v>1563</v>
      </c>
      <c r="C830" s="5" t="str">
        <f>HYPERLINK("https://nusmods.com/modules/DMY1401FA#timetable","Timetable")</f>
        <v>Timetable</v>
      </c>
      <c r="D830" s="5"/>
      <c r="E830" t="s">
        <v>884</v>
      </c>
      <c r="F830" t="s">
        <v>1570</v>
      </c>
      <c r="G830" s="3">
        <v>0</v>
      </c>
    </row>
    <row r="831" spans="1:7">
      <c r="A831" t="s">
        <v>1571</v>
      </c>
      <c r="B831" t="s">
        <v>1563</v>
      </c>
      <c r="C831" s="5" t="str">
        <f>HYPERLINK("https://nusmods.com/modules/DMY1401HL#timetable","Timetable")</f>
        <v>Timetable</v>
      </c>
      <c r="D831" s="5"/>
      <c r="E831" t="s">
        <v>884</v>
      </c>
      <c r="F831" t="s">
        <v>1568</v>
      </c>
      <c r="G831" s="3">
        <v>0</v>
      </c>
    </row>
    <row r="832" spans="1:7">
      <c r="A832" t="s">
        <v>1572</v>
      </c>
      <c r="B832" t="s">
        <v>1563</v>
      </c>
      <c r="C832" s="5" t="str">
        <f>HYPERLINK("https://nusmods.com/modules/DMY1401LED#timetable","Timetable")</f>
        <v>Timetable</v>
      </c>
      <c r="D832" s="5"/>
      <c r="E832" t="s">
        <v>884</v>
      </c>
      <c r="F832" t="s">
        <v>1568</v>
      </c>
      <c r="G832" s="3">
        <v>0</v>
      </c>
    </row>
    <row r="833" spans="1:7">
      <c r="A833" t="s">
        <v>1573</v>
      </c>
      <c r="B833" t="s">
        <v>1563</v>
      </c>
      <c r="C833" s="5" t="str">
        <f>HYPERLINK("https://nusmods.com/modules/DMY1401PGP#timetable","Timetable")</f>
        <v>Timetable</v>
      </c>
      <c r="D833" s="5"/>
      <c r="E833" t="s">
        <v>884</v>
      </c>
      <c r="F833" t="s">
        <v>1574</v>
      </c>
      <c r="G833" s="3">
        <v>0</v>
      </c>
    </row>
    <row r="834" spans="1:7">
      <c r="A834" t="s">
        <v>1575</v>
      </c>
      <c r="B834" t="s">
        <v>1507</v>
      </c>
      <c r="C834" s="5" t="str">
        <f>HYPERLINK("https://nusmods.com/modules/DMY1401PSP#timetable","Timetable")</f>
        <v>Timetable</v>
      </c>
      <c r="D834" s="5"/>
      <c r="E834" t="s">
        <v>884</v>
      </c>
      <c r="F834" t="s">
        <v>1568</v>
      </c>
      <c r="G834" s="3">
        <v>0</v>
      </c>
    </row>
    <row r="835" spans="1:7">
      <c r="A835" t="s">
        <v>1576</v>
      </c>
      <c r="B835" t="s">
        <v>1563</v>
      </c>
      <c r="C835" s="5" t="str">
        <f>HYPERLINK("https://nusmods.com/modules/DMY1401RF#timetable","Timetable")</f>
        <v>Timetable</v>
      </c>
      <c r="D835" s="5"/>
      <c r="E835" t="s">
        <v>884</v>
      </c>
      <c r="F835" t="s">
        <v>1564</v>
      </c>
      <c r="G835" s="3">
        <v>0</v>
      </c>
    </row>
    <row r="836" spans="1:7">
      <c r="A836" t="s">
        <v>1577</v>
      </c>
      <c r="B836" t="s">
        <v>1563</v>
      </c>
      <c r="C836" s="5" t="str">
        <f>HYPERLINK("https://nusmods.com/modules/DMY1401SOG#timetable","Timetable")</f>
        <v>Timetable</v>
      </c>
      <c r="D836" s="5"/>
      <c r="E836" t="s">
        <v>884</v>
      </c>
      <c r="F836" t="s">
        <v>1568</v>
      </c>
      <c r="G836" s="3">
        <v>0</v>
      </c>
    </row>
    <row r="837" spans="1:7">
      <c r="A837" t="s">
        <v>1578</v>
      </c>
      <c r="B837" t="s">
        <v>1563</v>
      </c>
      <c r="C837" s="5" t="str">
        <f>HYPERLINK("https://nusmods.com/modules/DMY1401TSG#timetable","Timetable")</f>
        <v>Timetable</v>
      </c>
      <c r="D837" s="5"/>
      <c r="E837" t="s">
        <v>884</v>
      </c>
      <c r="F837" t="s">
        <v>1568</v>
      </c>
      <c r="G837" s="3">
        <v>0</v>
      </c>
    </row>
    <row r="838" spans="1:7">
      <c r="A838" t="s">
        <v>1579</v>
      </c>
      <c r="B838" t="s">
        <v>1563</v>
      </c>
      <c r="C838" s="5" t="str">
        <f>HYPERLINK("https://nusmods.com/modules/DMY1401TT#timetable","Timetable")</f>
        <v>Timetable</v>
      </c>
      <c r="D838" s="5"/>
      <c r="E838" t="s">
        <v>884</v>
      </c>
      <c r="F838" t="s">
        <v>1580</v>
      </c>
      <c r="G838" s="3">
        <v>0</v>
      </c>
    </row>
    <row r="839" spans="1:7">
      <c r="A839" t="s">
        <v>1581</v>
      </c>
      <c r="B839" t="s">
        <v>1582</v>
      </c>
      <c r="C839" s="5" t="str">
        <f>HYPERLINK("https://nusmods.com/modules/DOS3701#timetable","Timetable")</f>
        <v>Timetable</v>
      </c>
      <c r="D839" s="5"/>
      <c r="E839" t="s">
        <v>27</v>
      </c>
      <c r="F839" t="s">
        <v>230</v>
      </c>
      <c r="G839" s="3">
        <v>0</v>
      </c>
    </row>
    <row r="840" spans="1:7">
      <c r="A840" t="s">
        <v>1583</v>
      </c>
      <c r="B840" t="s">
        <v>1584</v>
      </c>
      <c r="C840" s="5" t="str">
        <f>HYPERLINK("https://nusmods.com/modules/DOS3702#timetable","Timetable")</f>
        <v>Timetable</v>
      </c>
      <c r="D840" s="5"/>
      <c r="E840" t="s">
        <v>27</v>
      </c>
      <c r="F840" t="s">
        <v>230</v>
      </c>
      <c r="G840" s="3">
        <v>0</v>
      </c>
    </row>
    <row r="841" spans="1:7">
      <c r="A841" t="s">
        <v>1585</v>
      </c>
      <c r="B841" t="s">
        <v>1586</v>
      </c>
      <c r="C841" s="5" t="str">
        <f>HYPERLINK("https://nusmods.com/modules/DOS3703#timetable","Timetable")</f>
        <v>Timetable</v>
      </c>
      <c r="D841" s="5"/>
      <c r="E841" t="s">
        <v>27</v>
      </c>
      <c r="F841" t="s">
        <v>230</v>
      </c>
      <c r="G841" s="3">
        <v>0</v>
      </c>
    </row>
    <row r="842" spans="1:7">
      <c r="A842" t="s">
        <v>1587</v>
      </c>
      <c r="B842" t="s">
        <v>1588</v>
      </c>
      <c r="C842" s="5" t="str">
        <f>HYPERLINK("https://nusmods.com/modules/DOS3704#timetable","Timetable")</f>
        <v>Timetable</v>
      </c>
      <c r="D842" s="5"/>
      <c r="E842" t="s">
        <v>27</v>
      </c>
      <c r="F842" t="s">
        <v>230</v>
      </c>
      <c r="G842" s="3">
        <v>0</v>
      </c>
    </row>
    <row r="843" spans="1:7">
      <c r="A843" t="s">
        <v>1589</v>
      </c>
      <c r="B843" t="s">
        <v>1590</v>
      </c>
      <c r="C843" s="5" t="str">
        <f>HYPERLINK("https://nusmods.com/modules/DOS3712#timetable","Timetable")</f>
        <v>Timetable</v>
      </c>
      <c r="D843" s="5"/>
      <c r="E843" t="s">
        <v>27</v>
      </c>
      <c r="F843" t="s">
        <v>230</v>
      </c>
      <c r="G843" s="3">
        <v>0</v>
      </c>
    </row>
    <row r="844" spans="1:7">
      <c r="A844" t="s">
        <v>1591</v>
      </c>
      <c r="B844" t="s">
        <v>1592</v>
      </c>
      <c r="C844" s="5" t="str">
        <f>HYPERLINK("https://nusmods.com/modules/DOS3714#timetable","Timetable")</f>
        <v>Timetable</v>
      </c>
      <c r="D844" s="5"/>
      <c r="E844" t="s">
        <v>27</v>
      </c>
      <c r="F844" t="s">
        <v>230</v>
      </c>
      <c r="G844" s="3">
        <v>0</v>
      </c>
    </row>
    <row r="845" spans="1:7">
      <c r="A845" t="s">
        <v>1593</v>
      </c>
      <c r="B845" t="s">
        <v>1594</v>
      </c>
      <c r="C845" s="5" t="str">
        <f>HYPERLINK("https://nusmods.com/modules/DOS3751#timetable","Timetable")</f>
        <v>Timetable</v>
      </c>
      <c r="D845" s="5"/>
      <c r="E845" t="s">
        <v>27</v>
      </c>
      <c r="F845" t="s">
        <v>230</v>
      </c>
      <c r="G845" s="3">
        <v>0</v>
      </c>
    </row>
    <row r="846" spans="1:7">
      <c r="A846" t="s">
        <v>1595</v>
      </c>
      <c r="B846" t="s">
        <v>1596</v>
      </c>
      <c r="C846" s="5" t="str">
        <f>HYPERLINK("https://nusmods.com/modules/DOS3752#timetable","Timetable")</f>
        <v>Timetable</v>
      </c>
      <c r="D846" s="5"/>
      <c r="E846" t="s">
        <v>27</v>
      </c>
      <c r="F846" t="s">
        <v>230</v>
      </c>
      <c r="G846" s="3">
        <v>0</v>
      </c>
    </row>
    <row r="847" spans="1:7">
      <c r="A847" t="s">
        <v>1597</v>
      </c>
      <c r="B847" t="s">
        <v>1598</v>
      </c>
      <c r="C847" s="5" t="str">
        <f>HYPERLINK("https://nusmods.com/modules/DOS4712#timetable","Timetable")</f>
        <v>Timetable</v>
      </c>
      <c r="D847" s="5"/>
      <c r="E847" t="s">
        <v>27</v>
      </c>
      <c r="F847" t="s">
        <v>230</v>
      </c>
      <c r="G847" s="3">
        <v>0</v>
      </c>
    </row>
    <row r="848" spans="1:7">
      <c r="A848" t="s">
        <v>1599</v>
      </c>
      <c r="B848" t="s">
        <v>1600</v>
      </c>
      <c r="C848" s="5" t="str">
        <f>HYPERLINK("https://nusmods.com/modules/DOS4715#timetable","Timetable")</f>
        <v>Timetable</v>
      </c>
      <c r="D848" s="5"/>
      <c r="E848" t="s">
        <v>27</v>
      </c>
      <c r="F848" t="s">
        <v>230</v>
      </c>
      <c r="G848" s="3">
        <v>0</v>
      </c>
    </row>
    <row r="849" spans="1:7">
      <c r="A849" t="s">
        <v>1601</v>
      </c>
      <c r="B849" t="s">
        <v>1602</v>
      </c>
      <c r="C849" s="5" t="str">
        <f>HYPERLINK("https://nusmods.com/modules/DOS4751#timetable","Timetable")</f>
        <v>Timetable</v>
      </c>
      <c r="D849" s="5"/>
      <c r="E849" t="s">
        <v>27</v>
      </c>
      <c r="F849" t="s">
        <v>230</v>
      </c>
      <c r="G849" s="3">
        <v>0</v>
      </c>
    </row>
    <row r="850" spans="1:7">
      <c r="A850" t="s">
        <v>1603</v>
      </c>
      <c r="B850" t="s">
        <v>1604</v>
      </c>
      <c r="C850" s="5" t="str">
        <f>HYPERLINK("https://nusmods.com/modules/DOS4752#timetable","Timetable")</f>
        <v>Timetable</v>
      </c>
      <c r="D850" s="5"/>
      <c r="E850" t="s">
        <v>27</v>
      </c>
      <c r="F850" t="s">
        <v>230</v>
      </c>
      <c r="G850" s="3">
        <v>0</v>
      </c>
    </row>
    <row r="851" spans="1:7">
      <c r="A851" t="s">
        <v>1605</v>
      </c>
      <c r="B851" t="s">
        <v>1606</v>
      </c>
      <c r="C851" s="5" t="str">
        <f>HYPERLINK("https://nusmods.com/modules/DOS4811#timetable","Timetable")</f>
        <v>Timetable</v>
      </c>
      <c r="D851" s="5"/>
      <c r="E851" t="s">
        <v>27</v>
      </c>
      <c r="F851" t="s">
        <v>230</v>
      </c>
      <c r="G851" s="3">
        <v>0</v>
      </c>
    </row>
    <row r="852" spans="1:7">
      <c r="A852" t="s">
        <v>1607</v>
      </c>
      <c r="B852" t="s">
        <v>1608</v>
      </c>
      <c r="C852" s="5" t="str">
        <f>HYPERLINK("https://nusmods.com/modules/DOS5101#timetable","Timetable")</f>
        <v>Timetable</v>
      </c>
      <c r="D852" s="5"/>
      <c r="E852" t="s">
        <v>27</v>
      </c>
      <c r="F852" t="s">
        <v>230</v>
      </c>
      <c r="G852" s="3">
        <v>0</v>
      </c>
    </row>
    <row r="853" spans="1:7">
      <c r="A853" t="s">
        <v>1609</v>
      </c>
      <c r="B853" t="s">
        <v>1610</v>
      </c>
      <c r="C853" s="5" t="str">
        <f>HYPERLINK("https://nusmods.com/modules/DOS5102#timetable","Timetable")</f>
        <v>Timetable</v>
      </c>
      <c r="D853" s="5"/>
      <c r="E853" t="s">
        <v>27</v>
      </c>
      <c r="F853" t="s">
        <v>230</v>
      </c>
      <c r="G853" s="3">
        <v>0</v>
      </c>
    </row>
    <row r="854" spans="1:7">
      <c r="A854" t="s">
        <v>1611</v>
      </c>
      <c r="B854" t="s">
        <v>533</v>
      </c>
      <c r="C854" s="5" t="str">
        <f>HYPERLINK("https://nusmods.com/modules/DOS5106#timetable","Timetable")</f>
        <v>Timetable</v>
      </c>
      <c r="D854" s="5"/>
      <c r="E854" t="s">
        <v>27</v>
      </c>
      <c r="F854" t="s">
        <v>230</v>
      </c>
      <c r="G854" s="3">
        <v>0</v>
      </c>
    </row>
    <row r="855" spans="1:7">
      <c r="A855" t="s">
        <v>1612</v>
      </c>
      <c r="B855" t="s">
        <v>1613</v>
      </c>
      <c r="C855" s="5" t="str">
        <f>HYPERLINK("https://nusmods.com/modules/DSA1101#timetable","Timetable")</f>
        <v>Timetable</v>
      </c>
      <c r="D855" s="5"/>
      <c r="E855" t="s">
        <v>266</v>
      </c>
      <c r="F855" t="s">
        <v>1614</v>
      </c>
      <c r="G855" s="3">
        <v>0</v>
      </c>
    </row>
    <row r="856" spans="1:7">
      <c r="A856" t="s">
        <v>1615</v>
      </c>
      <c r="B856" t="s">
        <v>1616</v>
      </c>
      <c r="C856" s="5" t="str">
        <f>HYPERLINK("https://nusmods.com/modules/DSA2101#timetable","Timetable")</f>
        <v>Timetable</v>
      </c>
      <c r="D856" s="5"/>
      <c r="E856" t="s">
        <v>266</v>
      </c>
      <c r="F856" t="s">
        <v>1614</v>
      </c>
      <c r="G856" s="3">
        <v>0</v>
      </c>
    </row>
    <row r="857" spans="1:7">
      <c r="A857" t="s">
        <v>1617</v>
      </c>
      <c r="B857" t="s">
        <v>1618</v>
      </c>
      <c r="C857" s="5" t="str">
        <f>HYPERLINK("https://nusmods.com/modules/DSA2102#timetable","Timetable")</f>
        <v>Timetable</v>
      </c>
      <c r="D857" s="5"/>
      <c r="E857" t="s">
        <v>266</v>
      </c>
      <c r="F857" t="s">
        <v>1619</v>
      </c>
      <c r="G857" s="3">
        <v>0</v>
      </c>
    </row>
    <row r="858" spans="1:7">
      <c r="A858" t="s">
        <v>1620</v>
      </c>
      <c r="B858" t="s">
        <v>1621</v>
      </c>
      <c r="C858" s="5" t="str">
        <f>HYPERLINK("https://nusmods.com/modules/DSA2312#timetable","Timetable")</f>
        <v>Timetable</v>
      </c>
      <c r="D858" s="5"/>
      <c r="E858" t="s">
        <v>266</v>
      </c>
      <c r="F858" t="s">
        <v>1614</v>
      </c>
      <c r="G858" s="3">
        <v>0</v>
      </c>
    </row>
    <row r="859" spans="1:7">
      <c r="A859" t="s">
        <v>1622</v>
      </c>
      <c r="B859" t="s">
        <v>1623</v>
      </c>
      <c r="C859" s="5" t="str">
        <f>HYPERLINK("https://nusmods.com/modules/DSA3101#timetable","Timetable")</f>
        <v>Timetable</v>
      </c>
      <c r="D859" s="5"/>
      <c r="E859" t="s">
        <v>266</v>
      </c>
      <c r="F859" t="s">
        <v>1614</v>
      </c>
      <c r="G859" s="3">
        <v>0</v>
      </c>
    </row>
    <row r="860" spans="1:7">
      <c r="A860" t="s">
        <v>1624</v>
      </c>
      <c r="B860" t="s">
        <v>1625</v>
      </c>
      <c r="C860" s="5" t="str">
        <f>HYPERLINK("https://nusmods.com/modules/DSA3102#timetable","Timetable")</f>
        <v>Timetable</v>
      </c>
      <c r="D860" s="5"/>
      <c r="E860" t="s">
        <v>266</v>
      </c>
      <c r="F860" t="s">
        <v>1619</v>
      </c>
      <c r="G860" s="3">
        <v>0</v>
      </c>
    </row>
    <row r="861" spans="1:7">
      <c r="A861" t="s">
        <v>1626</v>
      </c>
      <c r="B861" t="s">
        <v>1088</v>
      </c>
      <c r="C861" s="5" t="str">
        <f>HYPERLINK("https://nusmods.com/modules/DSA3312#timetable","Timetable")</f>
        <v>Timetable</v>
      </c>
      <c r="D861" s="5"/>
      <c r="E861" t="s">
        <v>266</v>
      </c>
      <c r="F861" t="s">
        <v>1614</v>
      </c>
      <c r="G861" s="3">
        <v>0</v>
      </c>
    </row>
    <row r="862" spans="1:7">
      <c r="A862" t="s">
        <v>1627</v>
      </c>
      <c r="B862" t="s">
        <v>1628</v>
      </c>
      <c r="C862" s="5" t="str">
        <f>HYPERLINK("https://nusmods.com/modules/DSA3361#timetable","Timetable")</f>
        <v>Timetable</v>
      </c>
      <c r="D862" s="5" t="str">
        <f>HYPERLINK("https://canvas.nus.edu.sg/courses/46660","Canvas course site")</f>
        <v>Canvas course site</v>
      </c>
      <c r="E862" t="s">
        <v>266</v>
      </c>
      <c r="F862" t="s">
        <v>1614</v>
      </c>
      <c r="G862" s="3">
        <v>0</v>
      </c>
    </row>
    <row r="863" spans="1:7">
      <c r="A863" t="s">
        <v>1629</v>
      </c>
      <c r="B863" t="s">
        <v>1630</v>
      </c>
      <c r="C863" s="5" t="str">
        <f>HYPERLINK("https://nusmods.com/modules/DSA4199#timetable","Timetable")</f>
        <v>Timetable</v>
      </c>
      <c r="D863" s="5"/>
      <c r="E863" t="s">
        <v>266</v>
      </c>
      <c r="F863" t="s">
        <v>1614</v>
      </c>
      <c r="G863" s="3">
        <v>0</v>
      </c>
    </row>
    <row r="864" spans="1:7">
      <c r="A864" t="s">
        <v>1631</v>
      </c>
      <c r="B864" t="s">
        <v>1632</v>
      </c>
      <c r="C864" s="5" t="str">
        <f>HYPERLINK("https://nusmods.com/modules/DSA4211#timetable","Timetable")</f>
        <v>Timetable</v>
      </c>
      <c r="D864" s="5" t="str">
        <f>HYPERLINK("https://canvas.nus.edu.sg/courses/46670","Canvas course site")</f>
        <v>Canvas course site</v>
      </c>
      <c r="E864" t="s">
        <v>266</v>
      </c>
      <c r="F864" t="s">
        <v>1614</v>
      </c>
      <c r="G864" s="3">
        <v>0</v>
      </c>
    </row>
    <row r="865" spans="1:7">
      <c r="A865" t="s">
        <v>1633</v>
      </c>
      <c r="B865" t="s">
        <v>1634</v>
      </c>
      <c r="C865" s="5" t="str">
        <f>HYPERLINK("https://nusmods.com/modules/DSA4262#timetable","Timetable")</f>
        <v>Timetable</v>
      </c>
      <c r="D865" s="5"/>
      <c r="E865" t="s">
        <v>266</v>
      </c>
      <c r="F865" t="s">
        <v>1614</v>
      </c>
      <c r="G865" s="3">
        <v>0</v>
      </c>
    </row>
    <row r="866" spans="1:7">
      <c r="A866" t="s">
        <v>1635</v>
      </c>
      <c r="B866" t="s">
        <v>1636</v>
      </c>
      <c r="C866" s="5" t="str">
        <f>HYPERLINK("https://nusmods.com/modules/DSA4266#timetable","Timetable")</f>
        <v>Timetable</v>
      </c>
      <c r="D866" s="5"/>
      <c r="E866" t="s">
        <v>266</v>
      </c>
      <c r="F866" t="s">
        <v>1614</v>
      </c>
      <c r="G866" s="3">
        <v>0</v>
      </c>
    </row>
    <row r="867" spans="1:7">
      <c r="A867" t="s">
        <v>1637</v>
      </c>
      <c r="B867" t="s">
        <v>1638</v>
      </c>
      <c r="C867" s="5" t="str">
        <f>HYPERLINK("https://nusmods.com/modules/DSA4299#timetable","Timetable")</f>
        <v>Timetable</v>
      </c>
      <c r="D867" s="5"/>
      <c r="E867" t="s">
        <v>266</v>
      </c>
      <c r="F867" t="s">
        <v>1614</v>
      </c>
      <c r="G867" s="3">
        <v>0</v>
      </c>
    </row>
    <row r="868" spans="1:7">
      <c r="A868" t="s">
        <v>1639</v>
      </c>
      <c r="B868" t="s">
        <v>1638</v>
      </c>
      <c r="C868" s="5" t="str">
        <f>HYPERLINK("https://nusmods.com/modules/DSA4299C#timetable","Timetable")</f>
        <v>Timetable</v>
      </c>
      <c r="D868" s="5"/>
      <c r="E868" t="s">
        <v>266</v>
      </c>
      <c r="F868" t="s">
        <v>1614</v>
      </c>
      <c r="G868" s="3">
        <v>0</v>
      </c>
    </row>
    <row r="869" spans="1:7">
      <c r="A869" t="s">
        <v>1640</v>
      </c>
      <c r="B869" t="s">
        <v>1641</v>
      </c>
      <c r="C869" s="5" t="str">
        <f>HYPERLINK("https://nusmods.com/modules/DSA5101#timetable","Timetable")</f>
        <v>Timetable</v>
      </c>
      <c r="D869" s="5"/>
      <c r="E869" t="s">
        <v>266</v>
      </c>
      <c r="F869" t="s">
        <v>1619</v>
      </c>
      <c r="G869" s="3">
        <v>0</v>
      </c>
    </row>
    <row r="870" spans="1:7">
      <c r="A870" t="s">
        <v>1642</v>
      </c>
      <c r="B870" t="s">
        <v>1341</v>
      </c>
      <c r="C870" s="5" t="str">
        <f>HYPERLINK("https://nusmods.com/modules/DSA5102#timetable","Timetable")</f>
        <v>Timetable</v>
      </c>
      <c r="D870" s="5"/>
      <c r="E870" t="s">
        <v>266</v>
      </c>
      <c r="F870" t="s">
        <v>1619</v>
      </c>
      <c r="G870" s="3">
        <v>0</v>
      </c>
    </row>
    <row r="871" spans="1:7">
      <c r="A871" t="s">
        <v>1643</v>
      </c>
      <c r="B871" t="s">
        <v>1644</v>
      </c>
      <c r="C871" s="5" t="str">
        <f>HYPERLINK("https://nusmods.com/modules/DSA5103#timetable","Timetable")</f>
        <v>Timetable</v>
      </c>
      <c r="D871" s="5"/>
      <c r="E871" t="s">
        <v>266</v>
      </c>
      <c r="F871" t="s">
        <v>1619</v>
      </c>
      <c r="G871" s="3">
        <v>0</v>
      </c>
    </row>
    <row r="872" spans="1:7">
      <c r="A872" t="s">
        <v>1645</v>
      </c>
      <c r="B872" t="s">
        <v>1646</v>
      </c>
      <c r="C872" s="5" t="str">
        <f>HYPERLINK("https://nusmods.com/modules/DSA5104#timetable","Timetable")</f>
        <v>Timetable</v>
      </c>
      <c r="D872" s="5"/>
      <c r="E872" t="s">
        <v>266</v>
      </c>
      <c r="F872" t="s">
        <v>1619</v>
      </c>
      <c r="G872" s="3">
        <v>0</v>
      </c>
    </row>
    <row r="873" spans="1:7">
      <c r="A873" t="s">
        <v>1647</v>
      </c>
      <c r="B873" t="s">
        <v>1648</v>
      </c>
      <c r="C873" s="5" t="str">
        <f>HYPERLINK("https://nusmods.com/modules/DSA5105#timetable","Timetable")</f>
        <v>Timetable</v>
      </c>
      <c r="D873" s="5"/>
      <c r="E873" t="s">
        <v>266</v>
      </c>
      <c r="F873" t="s">
        <v>1619</v>
      </c>
      <c r="G873" s="3">
        <v>0</v>
      </c>
    </row>
    <row r="874" spans="1:7">
      <c r="A874" t="s">
        <v>1649</v>
      </c>
      <c r="B874" t="s">
        <v>1650</v>
      </c>
      <c r="C874" s="5" t="str">
        <f>HYPERLINK("https://nusmods.com/modules/DSA5201#timetable","Timetable")</f>
        <v>Timetable</v>
      </c>
      <c r="D874" s="5"/>
      <c r="E874" t="s">
        <v>266</v>
      </c>
      <c r="F874" t="s">
        <v>1619</v>
      </c>
      <c r="G874" s="3">
        <v>0</v>
      </c>
    </row>
    <row r="875" spans="1:7">
      <c r="A875" t="s">
        <v>1651</v>
      </c>
      <c r="B875" t="s">
        <v>1652</v>
      </c>
      <c r="C875" s="5" t="str">
        <f>HYPERLINK("https://nusmods.com/modules/DSA5831#timetable","Timetable")</f>
        <v>Timetable</v>
      </c>
      <c r="D875" s="5"/>
      <c r="E875" t="s">
        <v>266</v>
      </c>
      <c r="F875" t="s">
        <v>1614</v>
      </c>
      <c r="G875" s="3">
        <v>0</v>
      </c>
    </row>
    <row r="876" spans="1:7">
      <c r="A876" t="s">
        <v>1653</v>
      </c>
      <c r="B876" t="s">
        <v>1654</v>
      </c>
      <c r="C876" s="5" t="str">
        <f>HYPERLINK("https://nusmods.com/modules/DSA5843#timetable","Timetable")</f>
        <v>Timetable</v>
      </c>
      <c r="D876" s="5"/>
      <c r="E876" t="s">
        <v>266</v>
      </c>
      <c r="F876" t="s">
        <v>1614</v>
      </c>
      <c r="G876" s="3">
        <v>0</v>
      </c>
    </row>
    <row r="877" spans="1:7">
      <c r="A877" t="s">
        <v>1655</v>
      </c>
      <c r="B877" t="s">
        <v>1656</v>
      </c>
      <c r="C877" s="5" t="str">
        <f>HYPERLINK("https://nusmods.com/modules/DSC3229#timetable","Timetable")</f>
        <v>Timetable</v>
      </c>
      <c r="D877" s="5"/>
      <c r="E877" t="s">
        <v>27</v>
      </c>
      <c r="F877" t="s">
        <v>230</v>
      </c>
      <c r="G877" s="3">
        <v>0</v>
      </c>
    </row>
    <row r="878" spans="1:7">
      <c r="A878" t="s">
        <v>1657</v>
      </c>
      <c r="B878" t="s">
        <v>1602</v>
      </c>
      <c r="C878" s="5" t="str">
        <f>HYPERLINK("https://nusmods.com/modules/DSC4219#timetable","Timetable")</f>
        <v>Timetable</v>
      </c>
      <c r="D878" s="5"/>
      <c r="E878" t="s">
        <v>27</v>
      </c>
      <c r="F878" t="s">
        <v>230</v>
      </c>
      <c r="G878" s="3">
        <v>0</v>
      </c>
    </row>
    <row r="879" spans="1:7">
      <c r="A879" t="s">
        <v>1658</v>
      </c>
      <c r="B879" t="s">
        <v>1602</v>
      </c>
      <c r="C879" s="5" t="str">
        <f>HYPERLINK("https://nusmods.com/modules/DSC4229#timetable","Timetable")</f>
        <v>Timetable</v>
      </c>
      <c r="D879" s="5"/>
      <c r="E879" t="s">
        <v>27</v>
      </c>
      <c r="F879" t="s">
        <v>230</v>
      </c>
      <c r="G879" s="3">
        <v>0</v>
      </c>
    </row>
    <row r="880" spans="1:7">
      <c r="A880" t="s">
        <v>1659</v>
      </c>
      <c r="B880" t="s">
        <v>1660</v>
      </c>
      <c r="C880" s="5" t="str">
        <f>HYPERLINK("https://nusmods.com/modules/DSE1101#timetable","Timetable")</f>
        <v>Timetable</v>
      </c>
      <c r="D880" s="5"/>
      <c r="E880" t="s">
        <v>266</v>
      </c>
      <c r="F880" t="s">
        <v>1614</v>
      </c>
      <c r="G880" s="3">
        <v>0</v>
      </c>
    </row>
    <row r="881" spans="1:7">
      <c r="A881" t="s">
        <v>1661</v>
      </c>
      <c r="B881" t="s">
        <v>1662</v>
      </c>
      <c r="C881" s="5" t="str">
        <f>HYPERLINK("https://nusmods.com/modules/DTK1234#timetable","Timetable")</f>
        <v>Timetable</v>
      </c>
      <c r="D881" s="5"/>
      <c r="E881" t="s">
        <v>9</v>
      </c>
      <c r="F881" t="s">
        <v>738</v>
      </c>
      <c r="G881" s="3">
        <v>0</v>
      </c>
    </row>
    <row r="882" spans="1:7">
      <c r="A882" t="s">
        <v>1663</v>
      </c>
      <c r="B882" t="s">
        <v>1662</v>
      </c>
      <c r="C882" s="5" t="str">
        <f>HYPERLINK("https://nusmods.com/modules/DTK1234A#timetable","Timetable")</f>
        <v>Timetable</v>
      </c>
      <c r="D882" s="5"/>
      <c r="E882" t="s">
        <v>9</v>
      </c>
      <c r="F882" t="s">
        <v>738</v>
      </c>
      <c r="G882" s="3">
        <v>0</v>
      </c>
    </row>
    <row r="883" spans="1:7">
      <c r="A883" t="s">
        <v>1664</v>
      </c>
      <c r="B883" t="s">
        <v>1665</v>
      </c>
      <c r="C883" s="5" t="str">
        <f>HYPERLINK("https://nusmods.com/modules/DY5190#timetable","Timetable")</f>
        <v>Timetable</v>
      </c>
      <c r="D883" s="5"/>
      <c r="E883" t="s">
        <v>1492</v>
      </c>
      <c r="F883" t="s">
        <v>1493</v>
      </c>
      <c r="G883" s="3">
        <v>0</v>
      </c>
    </row>
    <row r="884" spans="1:7">
      <c r="A884" t="s">
        <v>1666</v>
      </c>
      <c r="B884" t="s">
        <v>1667</v>
      </c>
      <c r="C884" s="5" t="str">
        <f>HYPERLINK("https://nusmods.com/modules/DY5310#timetable","Timetable")</f>
        <v>Timetable</v>
      </c>
      <c r="D884" s="5"/>
      <c r="E884" t="s">
        <v>1492</v>
      </c>
      <c r="F884" t="s">
        <v>1668</v>
      </c>
      <c r="G884" s="3">
        <v>0</v>
      </c>
    </row>
    <row r="885" spans="1:7">
      <c r="A885" t="s">
        <v>1669</v>
      </c>
      <c r="B885" t="s">
        <v>1670</v>
      </c>
      <c r="C885" s="5" t="str">
        <f>HYPERLINK("https://nusmods.com/modules/DY5320#timetable","Timetable")</f>
        <v>Timetable</v>
      </c>
      <c r="D885" s="5"/>
      <c r="E885" t="s">
        <v>1492</v>
      </c>
      <c r="F885" t="s">
        <v>1668</v>
      </c>
      <c r="G885" s="3">
        <v>0</v>
      </c>
    </row>
    <row r="886" spans="1:7">
      <c r="A886" t="s">
        <v>1671</v>
      </c>
      <c r="B886" t="s">
        <v>1672</v>
      </c>
      <c r="C886" s="5" t="str">
        <f>HYPERLINK("https://nusmods.com/modules/DY5330#timetable","Timetable")</f>
        <v>Timetable</v>
      </c>
      <c r="D886" s="5"/>
      <c r="E886" t="s">
        <v>1492</v>
      </c>
      <c r="F886" t="s">
        <v>1668</v>
      </c>
      <c r="G886" s="3">
        <v>0</v>
      </c>
    </row>
    <row r="887" spans="1:7">
      <c r="A887" t="s">
        <v>1673</v>
      </c>
      <c r="B887" t="s">
        <v>1674</v>
      </c>
      <c r="C887" s="5" t="str">
        <f>HYPERLINK("https://nusmods.com/modules/DY5340#timetable","Timetable")</f>
        <v>Timetable</v>
      </c>
      <c r="D887" s="5"/>
      <c r="E887" t="s">
        <v>1492</v>
      </c>
      <c r="F887" t="s">
        <v>1668</v>
      </c>
      <c r="G887" s="3">
        <v>0</v>
      </c>
    </row>
    <row r="888" spans="1:7">
      <c r="A888" t="s">
        <v>1675</v>
      </c>
      <c r="B888" t="s">
        <v>1676</v>
      </c>
      <c r="C888" s="5" t="str">
        <f>HYPERLINK("https://nusmods.com/modules/DY5350#timetable","Timetable")</f>
        <v>Timetable</v>
      </c>
      <c r="D888" s="5"/>
      <c r="E888" t="s">
        <v>1492</v>
      </c>
      <c r="F888" t="s">
        <v>1668</v>
      </c>
      <c r="G888" s="3">
        <v>0</v>
      </c>
    </row>
    <row r="889" spans="1:7">
      <c r="A889" t="s">
        <v>1677</v>
      </c>
      <c r="B889" t="s">
        <v>1678</v>
      </c>
      <c r="C889" s="5" t="str">
        <f>HYPERLINK("https://nusmods.com/modules/DY5360#timetable","Timetable")</f>
        <v>Timetable</v>
      </c>
      <c r="D889" s="5"/>
      <c r="E889" t="s">
        <v>1492</v>
      </c>
      <c r="F889" t="s">
        <v>1668</v>
      </c>
      <c r="G889" s="3">
        <v>0</v>
      </c>
    </row>
    <row r="890" spans="1:7">
      <c r="A890" t="s">
        <v>1679</v>
      </c>
      <c r="B890" t="s">
        <v>1680</v>
      </c>
      <c r="C890" s="5" t="str">
        <f>HYPERLINK("https://nusmods.com/modules/EBA5001#timetable","Timetable")</f>
        <v>Timetable</v>
      </c>
      <c r="D890" s="5"/>
      <c r="E890" t="s">
        <v>1498</v>
      </c>
      <c r="F890" t="s">
        <v>1499</v>
      </c>
      <c r="G890" s="3">
        <v>0</v>
      </c>
    </row>
    <row r="891" spans="1:7">
      <c r="A891" t="s">
        <v>1681</v>
      </c>
      <c r="B891" t="s">
        <v>1680</v>
      </c>
      <c r="C891" s="5" t="str">
        <f>HYPERLINK("https://nusmods.com/modules/EBA5001G#timetable","Timetable")</f>
        <v>Timetable</v>
      </c>
      <c r="D891" s="5"/>
      <c r="E891" t="s">
        <v>1498</v>
      </c>
      <c r="F891" t="s">
        <v>1499</v>
      </c>
      <c r="G891" s="3">
        <v>0</v>
      </c>
    </row>
    <row r="892" spans="1:7">
      <c r="A892" t="s">
        <v>1682</v>
      </c>
      <c r="B892" t="s">
        <v>1683</v>
      </c>
      <c r="C892" s="5" t="str">
        <f>HYPERLINK("https://nusmods.com/modules/EBA5002#timetable","Timetable")</f>
        <v>Timetable</v>
      </c>
      <c r="D892" s="5"/>
      <c r="E892" t="s">
        <v>1498</v>
      </c>
      <c r="F892" t="s">
        <v>1499</v>
      </c>
      <c r="G892" s="3">
        <v>0</v>
      </c>
    </row>
    <row r="893" spans="1:7">
      <c r="A893" t="s">
        <v>1684</v>
      </c>
      <c r="B893" t="s">
        <v>1683</v>
      </c>
      <c r="C893" s="5" t="str">
        <f>HYPERLINK("https://nusmods.com/modules/EBA5002G#timetable","Timetable")</f>
        <v>Timetable</v>
      </c>
      <c r="D893" s="5"/>
      <c r="E893" t="s">
        <v>1498</v>
      </c>
      <c r="F893" t="s">
        <v>1499</v>
      </c>
      <c r="G893" s="3">
        <v>0</v>
      </c>
    </row>
    <row r="894" spans="1:7">
      <c r="A894" t="s">
        <v>1685</v>
      </c>
      <c r="B894" t="s">
        <v>1686</v>
      </c>
      <c r="C894" s="5" t="str">
        <f>HYPERLINK("https://nusmods.com/modules/EBA5003#timetable","Timetable")</f>
        <v>Timetable</v>
      </c>
      <c r="D894" s="5"/>
      <c r="E894" t="s">
        <v>1498</v>
      </c>
      <c r="F894" t="s">
        <v>1499</v>
      </c>
      <c r="G894" s="3">
        <v>0</v>
      </c>
    </row>
    <row r="895" spans="1:7">
      <c r="A895" t="s">
        <v>1687</v>
      </c>
      <c r="B895" t="s">
        <v>1688</v>
      </c>
      <c r="C895" s="5" t="str">
        <f>HYPERLINK("https://nusmods.com/modules/EBA5004#timetable","Timetable")</f>
        <v>Timetable</v>
      </c>
      <c r="D895" s="5"/>
      <c r="E895" t="s">
        <v>1498</v>
      </c>
      <c r="F895" t="s">
        <v>1499</v>
      </c>
      <c r="G895" s="3">
        <v>0</v>
      </c>
    </row>
    <row r="896" spans="1:7">
      <c r="A896" t="s">
        <v>1689</v>
      </c>
      <c r="B896" t="s">
        <v>1688</v>
      </c>
      <c r="C896" s="5" t="str">
        <f>HYPERLINK("https://nusmods.com/modules/EBA5004G#timetable","Timetable")</f>
        <v>Timetable</v>
      </c>
      <c r="D896" s="5"/>
      <c r="E896" t="s">
        <v>1498</v>
      </c>
      <c r="F896" t="s">
        <v>1499</v>
      </c>
      <c r="G896" s="3">
        <v>0</v>
      </c>
    </row>
    <row r="897" spans="1:7">
      <c r="A897" t="s">
        <v>1690</v>
      </c>
      <c r="B897" t="s">
        <v>1691</v>
      </c>
      <c r="C897" s="5" t="str">
        <f>HYPERLINK("https://nusmods.com/modules/EBA5005#timetable","Timetable")</f>
        <v>Timetable</v>
      </c>
      <c r="D897" s="5"/>
      <c r="E897" t="s">
        <v>1498</v>
      </c>
      <c r="F897" t="s">
        <v>1499</v>
      </c>
      <c r="G897" s="3">
        <v>0</v>
      </c>
    </row>
    <row r="898" spans="1:7">
      <c r="A898" t="s">
        <v>1692</v>
      </c>
      <c r="B898" t="s">
        <v>1693</v>
      </c>
      <c r="C898" s="5" t="str">
        <f>HYPERLINK("https://nusmods.com/modules/EBA5006#timetable","Timetable")</f>
        <v>Timetable</v>
      </c>
      <c r="D898" s="5"/>
      <c r="E898" t="s">
        <v>1498</v>
      </c>
      <c r="F898" t="s">
        <v>1499</v>
      </c>
      <c r="G898" s="3">
        <v>0</v>
      </c>
    </row>
    <row r="899" spans="1:7">
      <c r="A899" t="s">
        <v>1694</v>
      </c>
      <c r="B899" t="s">
        <v>1695</v>
      </c>
      <c r="C899" s="5" t="str">
        <f>HYPERLINK("https://nusmods.com/modules/EBA5007#timetable","Timetable")</f>
        <v>Timetable</v>
      </c>
      <c r="D899" s="5"/>
      <c r="E899" t="s">
        <v>1498</v>
      </c>
      <c r="F899" t="s">
        <v>1499</v>
      </c>
      <c r="G899" s="3">
        <v>0</v>
      </c>
    </row>
    <row r="900" spans="1:7">
      <c r="A900" t="s">
        <v>1696</v>
      </c>
      <c r="B900" t="s">
        <v>1697</v>
      </c>
      <c r="C900" s="5" t="str">
        <f>HYPERLINK("https://nusmods.com/modules/EBA5008#timetable","Timetable")</f>
        <v>Timetable</v>
      </c>
      <c r="D900" s="5"/>
      <c r="E900" t="s">
        <v>1498</v>
      </c>
      <c r="F900" t="s">
        <v>1499</v>
      </c>
      <c r="G900" s="3">
        <v>0</v>
      </c>
    </row>
    <row r="901" spans="1:7">
      <c r="A901" t="s">
        <v>1698</v>
      </c>
      <c r="B901" t="s">
        <v>1697</v>
      </c>
      <c r="C901" s="5" t="str">
        <f>HYPERLINK("https://nusmods.com/modules/EBA5008G#timetable","Timetable")</f>
        <v>Timetable</v>
      </c>
      <c r="D901" s="5"/>
      <c r="E901" t="s">
        <v>1498</v>
      </c>
      <c r="F901" t="s">
        <v>1499</v>
      </c>
      <c r="G901" s="3">
        <v>0</v>
      </c>
    </row>
    <row r="902" spans="1:7">
      <c r="A902" t="s">
        <v>1699</v>
      </c>
      <c r="B902" t="s">
        <v>1700</v>
      </c>
      <c r="C902" s="5" t="str">
        <f>HYPERLINK("https://nusmods.com/modules/EC1101E#timetable","Timetable")</f>
        <v>Timetable</v>
      </c>
      <c r="D902" s="5" t="str">
        <f>HYPERLINK("https://canvas.nus.edu.sg/courses/46822","Canvas course site")</f>
        <v>Canvas course site</v>
      </c>
      <c r="E902" t="s">
        <v>70</v>
      </c>
      <c r="F902" t="s">
        <v>1701</v>
      </c>
      <c r="G902" s="3">
        <v>0</v>
      </c>
    </row>
    <row r="903" spans="1:7">
      <c r="A903" t="s">
        <v>1702</v>
      </c>
      <c r="B903" t="s">
        <v>1703</v>
      </c>
      <c r="C903" s="5" t="str">
        <f>HYPERLINK("https://nusmods.com/modules/EC2101#timetable","Timetable")</f>
        <v>Timetable</v>
      </c>
      <c r="D903" s="5" t="str">
        <f>HYPERLINK("https://canvas.nus.edu.sg/courses/46827","Canvas course site")</f>
        <v>Canvas course site</v>
      </c>
      <c r="E903" t="s">
        <v>70</v>
      </c>
      <c r="F903" t="s">
        <v>1701</v>
      </c>
      <c r="G903" s="3">
        <v>0</v>
      </c>
    </row>
    <row r="904" spans="1:7">
      <c r="A904" t="s">
        <v>1704</v>
      </c>
      <c r="B904" t="s">
        <v>1705</v>
      </c>
      <c r="C904" s="5" t="str">
        <f>HYPERLINK("https://nusmods.com/modules/EC2102#timetable","Timetable")</f>
        <v>Timetable</v>
      </c>
      <c r="D904" s="5" t="str">
        <f>HYPERLINK("https://canvas.nus.edu.sg/courses/46832","Canvas course site")</f>
        <v>Canvas course site</v>
      </c>
      <c r="E904" t="s">
        <v>70</v>
      </c>
      <c r="F904" t="s">
        <v>1701</v>
      </c>
      <c r="G904" s="3">
        <v>0</v>
      </c>
    </row>
    <row r="905" spans="1:7">
      <c r="A905" t="s">
        <v>1706</v>
      </c>
      <c r="B905" t="s">
        <v>1707</v>
      </c>
      <c r="C905" s="5" t="str">
        <f>HYPERLINK("https://nusmods.com/modules/EC2104#timetable","Timetable")</f>
        <v>Timetable</v>
      </c>
      <c r="D905" s="5" t="str">
        <f>HYPERLINK("https://canvas.nus.edu.sg/courses/46836","Canvas course site")</f>
        <v>Canvas course site</v>
      </c>
      <c r="E905" t="s">
        <v>70</v>
      </c>
      <c r="F905" t="s">
        <v>1701</v>
      </c>
      <c r="G905" s="3">
        <v>0</v>
      </c>
    </row>
    <row r="906" spans="1:7">
      <c r="A906" t="s">
        <v>1708</v>
      </c>
      <c r="B906" t="s">
        <v>1709</v>
      </c>
      <c r="C906" s="5" t="str">
        <f>HYPERLINK("https://nusmods.com/modules/EC2205#timetable","Timetable")</f>
        <v>Timetable</v>
      </c>
      <c r="D906" s="5" t="str">
        <f>HYPERLINK("https://canvas.nus.edu.sg/courses/46848","Canvas course site")</f>
        <v>Canvas course site</v>
      </c>
      <c r="E906" t="s">
        <v>70</v>
      </c>
      <c r="F906" t="s">
        <v>1701</v>
      </c>
      <c r="G906" s="3">
        <v>0</v>
      </c>
    </row>
    <row r="907" spans="1:7">
      <c r="A907" t="s">
        <v>1710</v>
      </c>
      <c r="B907" t="s">
        <v>1711</v>
      </c>
      <c r="C907" s="5" t="str">
        <f>HYPERLINK("https://nusmods.com/modules/EC2303#timetable","Timetable")</f>
        <v>Timetable</v>
      </c>
      <c r="D907" s="5" t="str">
        <f>HYPERLINK("https://canvas.nus.edu.sg/courses/46852","Canvas course site")</f>
        <v>Canvas course site</v>
      </c>
      <c r="E907" t="s">
        <v>70</v>
      </c>
      <c r="F907" t="s">
        <v>1701</v>
      </c>
      <c r="G907" s="3">
        <v>0</v>
      </c>
    </row>
    <row r="908" spans="1:7">
      <c r="A908" t="s">
        <v>1712</v>
      </c>
      <c r="B908" t="s">
        <v>1713</v>
      </c>
      <c r="C908" s="5" t="str">
        <f>HYPERLINK("https://nusmods.com/modules/EC2374#timetable","Timetable")</f>
        <v>Timetable</v>
      </c>
      <c r="D908" s="5"/>
      <c r="E908" t="s">
        <v>70</v>
      </c>
      <c r="F908" t="s">
        <v>1701</v>
      </c>
      <c r="G908" s="3">
        <v>0</v>
      </c>
    </row>
    <row r="909" spans="1:7">
      <c r="A909" t="s">
        <v>1714</v>
      </c>
      <c r="B909" t="s">
        <v>1715</v>
      </c>
      <c r="C909" s="5" t="str">
        <f>HYPERLINK("https://nusmods.com/modules/EC2383#timetable","Timetable")</f>
        <v>Timetable</v>
      </c>
      <c r="D909" s="5"/>
      <c r="E909" t="s">
        <v>70</v>
      </c>
      <c r="F909" t="s">
        <v>1701</v>
      </c>
      <c r="G909" s="3">
        <v>0</v>
      </c>
    </row>
    <row r="910" spans="1:7">
      <c r="A910" t="s">
        <v>1716</v>
      </c>
      <c r="B910" t="s">
        <v>1717</v>
      </c>
      <c r="C910" s="5" t="str">
        <f>HYPERLINK("https://nusmods.com/modules/EC3101#timetable","Timetable")</f>
        <v>Timetable</v>
      </c>
      <c r="D910" s="5" t="str">
        <f>HYPERLINK("https://canvas.nus.edu.sg/courses/46867","Canvas course site")</f>
        <v>Canvas course site</v>
      </c>
      <c r="E910" t="s">
        <v>70</v>
      </c>
      <c r="F910" t="s">
        <v>1701</v>
      </c>
      <c r="G910" s="3">
        <v>0</v>
      </c>
    </row>
    <row r="911" spans="1:7">
      <c r="A911" t="s">
        <v>1718</v>
      </c>
      <c r="B911" t="s">
        <v>1719</v>
      </c>
      <c r="C911" s="5" t="str">
        <f>HYPERLINK("https://nusmods.com/modules/EC3102#timetable","Timetable")</f>
        <v>Timetable</v>
      </c>
      <c r="D911" s="5" t="str">
        <f>HYPERLINK("https://canvas.nus.edu.sg/courses/46872","Canvas course site")</f>
        <v>Canvas course site</v>
      </c>
      <c r="E911" t="s">
        <v>70</v>
      </c>
      <c r="F911" t="s">
        <v>1701</v>
      </c>
      <c r="G911" s="3">
        <v>0</v>
      </c>
    </row>
    <row r="912" spans="1:7">
      <c r="A912" t="s">
        <v>1720</v>
      </c>
      <c r="B912" t="s">
        <v>1721</v>
      </c>
      <c r="C912" s="5" t="str">
        <f>HYPERLINK("https://nusmods.com/modules/EC3303#timetable","Timetable")</f>
        <v>Timetable</v>
      </c>
      <c r="D912" s="5" t="str">
        <f>HYPERLINK("https://canvas.nus.edu.sg/courses/46877","Canvas course site")</f>
        <v>Canvas course site</v>
      </c>
      <c r="E912" t="s">
        <v>70</v>
      </c>
      <c r="F912" t="s">
        <v>1701</v>
      </c>
      <c r="G912" s="3">
        <v>0</v>
      </c>
    </row>
    <row r="913" spans="1:7">
      <c r="A913" t="s">
        <v>1722</v>
      </c>
      <c r="B913" t="s">
        <v>1723</v>
      </c>
      <c r="C913" s="5" t="str">
        <f>HYPERLINK("https://nusmods.com/modules/EC3304#timetable","Timetable")</f>
        <v>Timetable</v>
      </c>
      <c r="D913" s="5" t="str">
        <f>HYPERLINK("https://canvas.nus.edu.sg/courses/46882","Canvas course site")</f>
        <v>Canvas course site</v>
      </c>
      <c r="E913" t="s">
        <v>70</v>
      </c>
      <c r="F913" t="s">
        <v>1701</v>
      </c>
      <c r="G913" s="3">
        <v>0</v>
      </c>
    </row>
    <row r="914" spans="1:7">
      <c r="A914" t="s">
        <v>1724</v>
      </c>
      <c r="B914" t="s">
        <v>1725</v>
      </c>
      <c r="C914" s="5" t="str">
        <f>HYPERLINK("https://nusmods.com/modules/EC3305#timetable","Timetable")</f>
        <v>Timetable</v>
      </c>
      <c r="D914" s="5" t="str">
        <f>HYPERLINK("https://canvas.nus.edu.sg/courses/49055","Canvas course site")</f>
        <v>Canvas course site</v>
      </c>
      <c r="E914" t="s">
        <v>70</v>
      </c>
      <c r="F914" t="s">
        <v>1701</v>
      </c>
      <c r="G914" s="3">
        <v>0</v>
      </c>
    </row>
    <row r="915" spans="1:7">
      <c r="A915" t="s">
        <v>1726</v>
      </c>
      <c r="B915" t="s">
        <v>1727</v>
      </c>
      <c r="C915" s="5" t="str">
        <f>HYPERLINK("https://nusmods.com/modules/EC3305R#timetable","Timetable")</f>
        <v>Timetable</v>
      </c>
      <c r="D915" s="5" t="str">
        <f>HYPERLINK("https://canvas.nus.edu.sg/courses/49055","Canvas course site")</f>
        <v>Canvas course site</v>
      </c>
      <c r="E915" t="s">
        <v>70</v>
      </c>
      <c r="F915" t="s">
        <v>1701</v>
      </c>
      <c r="G915" s="3">
        <v>0</v>
      </c>
    </row>
    <row r="916" spans="1:7">
      <c r="A916" t="s">
        <v>1728</v>
      </c>
      <c r="B916" t="s">
        <v>1729</v>
      </c>
      <c r="C916" s="5" t="str">
        <f>HYPERLINK("https://nusmods.com/modules/EC3312#timetable","Timetable")</f>
        <v>Timetable</v>
      </c>
      <c r="D916" s="5" t="str">
        <f>HYPERLINK("https://canvas.nus.edu.sg/courses/46893","Canvas course site")</f>
        <v>Canvas course site</v>
      </c>
      <c r="E916" t="s">
        <v>70</v>
      </c>
      <c r="F916" t="s">
        <v>1701</v>
      </c>
      <c r="G916" s="3">
        <v>0</v>
      </c>
    </row>
    <row r="917" spans="1:7">
      <c r="A917" t="s">
        <v>1730</v>
      </c>
      <c r="B917" t="s">
        <v>1731</v>
      </c>
      <c r="C917" s="5" t="str">
        <f>HYPERLINK("https://nusmods.com/modules/EC3332#timetable","Timetable")</f>
        <v>Timetable</v>
      </c>
      <c r="D917" s="5" t="str">
        <f>HYPERLINK("https://canvas.nus.edu.sg/courses/46898","Canvas course site")</f>
        <v>Canvas course site</v>
      </c>
      <c r="E917" t="s">
        <v>70</v>
      </c>
      <c r="F917" t="s">
        <v>1701</v>
      </c>
      <c r="G917" s="3">
        <v>0</v>
      </c>
    </row>
    <row r="918" spans="1:7">
      <c r="A918" t="s">
        <v>1732</v>
      </c>
      <c r="B918" t="s">
        <v>1733</v>
      </c>
      <c r="C918" s="5" t="str">
        <f>HYPERLINK("https://nusmods.com/modules/EC3333#timetable","Timetable")</f>
        <v>Timetable</v>
      </c>
      <c r="D918" s="5" t="str">
        <f>HYPERLINK("https://canvas.nus.edu.sg/courses/46903","Canvas course site")</f>
        <v>Canvas course site</v>
      </c>
      <c r="E918" t="s">
        <v>70</v>
      </c>
      <c r="F918" t="s">
        <v>1701</v>
      </c>
      <c r="G918" s="3">
        <v>0</v>
      </c>
    </row>
    <row r="919" spans="1:7">
      <c r="A919" t="s">
        <v>1734</v>
      </c>
      <c r="B919" t="s">
        <v>1735</v>
      </c>
      <c r="C919" s="5" t="str">
        <f>HYPERLINK("https://nusmods.com/modules/EC3342#timetable","Timetable")</f>
        <v>Timetable</v>
      </c>
      <c r="D919" s="5" t="str">
        <f>HYPERLINK("https://canvas.nus.edu.sg/courses/46907","Canvas course site")</f>
        <v>Canvas course site</v>
      </c>
      <c r="E919" t="s">
        <v>70</v>
      </c>
      <c r="F919" t="s">
        <v>1701</v>
      </c>
      <c r="G919" s="3">
        <v>0</v>
      </c>
    </row>
    <row r="920" spans="1:7">
      <c r="A920" t="s">
        <v>1736</v>
      </c>
      <c r="B920" t="s">
        <v>1737</v>
      </c>
      <c r="C920" s="5" t="str">
        <f>HYPERLINK("https://nusmods.com/modules/EC3343#timetable","Timetable")</f>
        <v>Timetable</v>
      </c>
      <c r="D920" s="5" t="str">
        <f>HYPERLINK("https://canvas.nus.edu.sg/courses/46912","Canvas course site")</f>
        <v>Canvas course site</v>
      </c>
      <c r="E920" t="s">
        <v>70</v>
      </c>
      <c r="F920" t="s">
        <v>1701</v>
      </c>
      <c r="G920" s="3">
        <v>0</v>
      </c>
    </row>
    <row r="921" spans="1:7">
      <c r="A921" t="s">
        <v>1738</v>
      </c>
      <c r="B921" t="s">
        <v>1739</v>
      </c>
      <c r="C921" s="5" t="str">
        <f>HYPERLINK("https://nusmods.com/modules/EC3351#timetable","Timetable")</f>
        <v>Timetable</v>
      </c>
      <c r="D921" s="5"/>
      <c r="E921" t="s">
        <v>70</v>
      </c>
      <c r="F921" t="s">
        <v>1701</v>
      </c>
      <c r="G921" s="3">
        <v>0</v>
      </c>
    </row>
    <row r="922" spans="1:7">
      <c r="A922" t="s">
        <v>1740</v>
      </c>
      <c r="B922" t="s">
        <v>1741</v>
      </c>
      <c r="C922" s="5" t="str">
        <f>HYPERLINK("https://nusmods.com/modules/EC3361#timetable","Timetable")</f>
        <v>Timetable</v>
      </c>
      <c r="D922" s="5" t="str">
        <f>HYPERLINK("https://canvas.nus.edu.sg/courses/46923","Canvas course site")</f>
        <v>Canvas course site</v>
      </c>
      <c r="E922" t="s">
        <v>70</v>
      </c>
      <c r="F922" t="s">
        <v>1701</v>
      </c>
      <c r="G922" s="3">
        <v>0</v>
      </c>
    </row>
    <row r="923" spans="1:7">
      <c r="A923" t="s">
        <v>1742</v>
      </c>
      <c r="B923" t="s">
        <v>1743</v>
      </c>
      <c r="C923" s="5" t="str">
        <f>HYPERLINK("https://nusmods.com/modules/EC3373#timetable","Timetable")</f>
        <v>Timetable</v>
      </c>
      <c r="D923" s="5"/>
      <c r="E923" t="s">
        <v>70</v>
      </c>
      <c r="F923" t="s">
        <v>1701</v>
      </c>
      <c r="G923" s="3">
        <v>0</v>
      </c>
    </row>
    <row r="924" spans="1:7">
      <c r="A924" t="s">
        <v>1744</v>
      </c>
      <c r="B924" t="s">
        <v>1745</v>
      </c>
      <c r="C924" s="5" t="str">
        <f>HYPERLINK("https://nusmods.com/modules/EC3381#timetable","Timetable")</f>
        <v>Timetable</v>
      </c>
      <c r="D924" s="5" t="str">
        <f>HYPERLINK("https://canvas.nus.edu.sg/courses/46934","Canvas course site")</f>
        <v>Canvas course site</v>
      </c>
      <c r="E924" t="s">
        <v>70</v>
      </c>
      <c r="F924" t="s">
        <v>1701</v>
      </c>
      <c r="G924" s="3">
        <v>0</v>
      </c>
    </row>
    <row r="925" spans="1:7">
      <c r="A925" t="s">
        <v>1746</v>
      </c>
      <c r="B925" t="s">
        <v>1747</v>
      </c>
      <c r="C925" s="5" t="str">
        <f>HYPERLINK("https://nusmods.com/modules/EC3391#timetable","Timetable")</f>
        <v>Timetable</v>
      </c>
      <c r="D925" s="5" t="str">
        <f>HYPERLINK("https://canvas.nus.edu.sg/courses/46939","Canvas course site")</f>
        <v>Canvas course site</v>
      </c>
      <c r="E925" t="s">
        <v>70</v>
      </c>
      <c r="F925" t="s">
        <v>1701</v>
      </c>
      <c r="G925" s="3">
        <v>0</v>
      </c>
    </row>
    <row r="926" spans="1:7">
      <c r="A926" t="s">
        <v>1748</v>
      </c>
      <c r="B926" t="s">
        <v>1749</v>
      </c>
      <c r="C926" s="5" t="str">
        <f>HYPERLINK("https://nusmods.com/modules/EC3394#timetable","Timetable")</f>
        <v>Timetable</v>
      </c>
      <c r="D926" s="5"/>
      <c r="E926" t="s">
        <v>70</v>
      </c>
      <c r="F926" t="s">
        <v>1701</v>
      </c>
      <c r="G926" s="3">
        <v>0</v>
      </c>
    </row>
    <row r="927" spans="1:7">
      <c r="A927" t="s">
        <v>1750</v>
      </c>
      <c r="B927" t="s">
        <v>1751</v>
      </c>
      <c r="C927" s="5" t="str">
        <f>HYPERLINK("https://nusmods.com/modules/EC3551#timetable","Timetable")</f>
        <v>Timetable</v>
      </c>
      <c r="D927" s="5"/>
      <c r="E927" t="s">
        <v>70</v>
      </c>
      <c r="F927" t="s">
        <v>1701</v>
      </c>
      <c r="G927" s="3">
        <v>0</v>
      </c>
    </row>
    <row r="928" spans="1:7">
      <c r="A928" t="s">
        <v>1752</v>
      </c>
      <c r="B928" t="s">
        <v>1751</v>
      </c>
      <c r="C928" s="5" t="str">
        <f>HYPERLINK("https://nusmods.com/modules/EC3551R#timetable","Timetable")</f>
        <v>Timetable</v>
      </c>
      <c r="D928" s="5"/>
      <c r="E928" t="s">
        <v>70</v>
      </c>
      <c r="F928" t="s">
        <v>1701</v>
      </c>
      <c r="G928" s="3">
        <v>0</v>
      </c>
    </row>
    <row r="929" spans="1:7">
      <c r="A929" t="s">
        <v>1753</v>
      </c>
      <c r="B929" t="s">
        <v>1754</v>
      </c>
      <c r="C929" s="5" t="str">
        <f>HYPERLINK("https://nusmods.com/modules/EC4301#timetable","Timetable")</f>
        <v>Timetable</v>
      </c>
      <c r="D929" s="5"/>
      <c r="E929" t="s">
        <v>70</v>
      </c>
      <c r="F929" t="s">
        <v>1701</v>
      </c>
      <c r="G929" s="3">
        <v>0</v>
      </c>
    </row>
    <row r="930" spans="1:7">
      <c r="A930" t="s">
        <v>1755</v>
      </c>
      <c r="B930" t="s">
        <v>1754</v>
      </c>
      <c r="C930" s="5" t="str">
        <f>HYPERLINK("https://nusmods.com/modules/EC4301HM#timetable","Timetable")</f>
        <v>Timetable</v>
      </c>
      <c r="D930" s="5"/>
      <c r="E930" t="s">
        <v>70</v>
      </c>
      <c r="F930" t="s">
        <v>1701</v>
      </c>
      <c r="G930" s="3">
        <v>0</v>
      </c>
    </row>
    <row r="931" spans="1:7">
      <c r="A931" t="s">
        <v>1756</v>
      </c>
      <c r="B931" t="s">
        <v>1757</v>
      </c>
      <c r="C931" s="5" t="str">
        <f>HYPERLINK("https://nusmods.com/modules/EC4302#timetable","Timetable")</f>
        <v>Timetable</v>
      </c>
      <c r="D931" s="5" t="str">
        <f>HYPERLINK("https://canvas.nus.edu.sg/courses/46967","Canvas course site")</f>
        <v>Canvas course site</v>
      </c>
      <c r="E931" t="s">
        <v>70</v>
      </c>
      <c r="F931" t="s">
        <v>1701</v>
      </c>
      <c r="G931" s="3">
        <v>0</v>
      </c>
    </row>
    <row r="932" spans="1:7">
      <c r="A932" t="s">
        <v>1758</v>
      </c>
      <c r="B932" t="s">
        <v>1757</v>
      </c>
      <c r="C932" s="5" t="str">
        <f>HYPERLINK("https://nusmods.com/modules/EC4302HM#timetable","Timetable")</f>
        <v>Timetable</v>
      </c>
      <c r="D932" s="5" t="str">
        <f>HYPERLINK("https://canvas.nus.edu.sg/courses/46967","Canvas course site")</f>
        <v>Canvas course site</v>
      </c>
      <c r="E932" t="s">
        <v>70</v>
      </c>
      <c r="F932" t="s">
        <v>1701</v>
      </c>
      <c r="G932" s="3">
        <v>0</v>
      </c>
    </row>
    <row r="933" spans="1:7">
      <c r="A933" t="s">
        <v>1759</v>
      </c>
      <c r="B933" t="s">
        <v>1760</v>
      </c>
      <c r="C933" s="5" t="str">
        <f>HYPERLINK("https://nusmods.com/modules/EC4303#timetable","Timetable")</f>
        <v>Timetable</v>
      </c>
      <c r="D933" s="5" t="str">
        <f>HYPERLINK("https://canvas.nus.edu.sg/courses/46977","Canvas course site")</f>
        <v>Canvas course site</v>
      </c>
      <c r="E933" t="s">
        <v>70</v>
      </c>
      <c r="F933" t="s">
        <v>1701</v>
      </c>
      <c r="G933" s="3">
        <v>0</v>
      </c>
    </row>
    <row r="934" spans="1:7">
      <c r="A934" t="s">
        <v>1761</v>
      </c>
      <c r="B934" t="s">
        <v>1760</v>
      </c>
      <c r="C934" s="5" t="str">
        <f>HYPERLINK("https://nusmods.com/modules/EC4303HM#timetable","Timetable")</f>
        <v>Timetable</v>
      </c>
      <c r="D934" s="5" t="str">
        <f>HYPERLINK("https://canvas.nus.edu.sg/courses/46977","Canvas course site")</f>
        <v>Canvas course site</v>
      </c>
      <c r="E934" t="s">
        <v>70</v>
      </c>
      <c r="F934" t="s">
        <v>1701</v>
      </c>
      <c r="G934" s="3">
        <v>0</v>
      </c>
    </row>
    <row r="935" spans="1:7">
      <c r="A935" t="s">
        <v>1762</v>
      </c>
      <c r="B935" t="s">
        <v>1763</v>
      </c>
      <c r="C935" s="5" t="str">
        <f>HYPERLINK("https://nusmods.com/modules/EC4304#timetable","Timetable")</f>
        <v>Timetable</v>
      </c>
      <c r="D935" s="5" t="str">
        <f>HYPERLINK("https://canvas.nus.edu.sg/courses/46987","Canvas course site")</f>
        <v>Canvas course site</v>
      </c>
      <c r="E935" t="s">
        <v>70</v>
      </c>
      <c r="F935" t="s">
        <v>1701</v>
      </c>
      <c r="G935" s="3">
        <v>0</v>
      </c>
    </row>
    <row r="936" spans="1:7">
      <c r="A936" t="s">
        <v>1764</v>
      </c>
      <c r="B936" t="s">
        <v>1763</v>
      </c>
      <c r="C936" s="5" t="str">
        <f>HYPERLINK("https://nusmods.com/modules/EC4304HM#timetable","Timetable")</f>
        <v>Timetable</v>
      </c>
      <c r="D936" s="5" t="str">
        <f>HYPERLINK("https://canvas.nus.edu.sg/courses/46987","Canvas course site")</f>
        <v>Canvas course site</v>
      </c>
      <c r="E936" t="s">
        <v>70</v>
      </c>
      <c r="F936" t="s">
        <v>1701</v>
      </c>
      <c r="G936" s="3">
        <v>0</v>
      </c>
    </row>
    <row r="937" spans="1:7">
      <c r="A937" t="s">
        <v>1765</v>
      </c>
      <c r="B937" t="s">
        <v>1766</v>
      </c>
      <c r="C937" s="5" t="str">
        <f>HYPERLINK("https://nusmods.com/modules/EC4305#timetable","Timetable")</f>
        <v>Timetable</v>
      </c>
      <c r="D937" s="5" t="str">
        <f>HYPERLINK("https://canvas.nus.edu.sg/courses/46997","Canvas course site")</f>
        <v>Canvas course site</v>
      </c>
      <c r="E937" t="s">
        <v>70</v>
      </c>
      <c r="F937" t="s">
        <v>1701</v>
      </c>
      <c r="G937" s="3">
        <v>0</v>
      </c>
    </row>
    <row r="938" spans="1:7">
      <c r="A938" t="s">
        <v>1767</v>
      </c>
      <c r="B938" t="s">
        <v>1766</v>
      </c>
      <c r="C938" s="5" t="str">
        <f>HYPERLINK("https://nusmods.com/modules/EC4305HM#timetable","Timetable")</f>
        <v>Timetable</v>
      </c>
      <c r="D938" s="5" t="str">
        <f>HYPERLINK("https://canvas.nus.edu.sg/courses/46997","Canvas course site")</f>
        <v>Canvas course site</v>
      </c>
      <c r="E938" t="s">
        <v>70</v>
      </c>
      <c r="F938" t="s">
        <v>1701</v>
      </c>
      <c r="G938" s="3">
        <v>0</v>
      </c>
    </row>
    <row r="939" spans="1:7">
      <c r="A939" t="s">
        <v>1768</v>
      </c>
      <c r="B939" t="s">
        <v>1769</v>
      </c>
      <c r="C939" s="5" t="str">
        <f>HYPERLINK("https://nusmods.com/modules/EC4306#timetable","Timetable")</f>
        <v>Timetable</v>
      </c>
      <c r="D939" s="5"/>
      <c r="E939" t="s">
        <v>70</v>
      </c>
      <c r="F939" t="s">
        <v>1701</v>
      </c>
      <c r="G939" s="3">
        <v>0</v>
      </c>
    </row>
    <row r="940" spans="1:7">
      <c r="A940" t="s">
        <v>1770</v>
      </c>
      <c r="B940" t="s">
        <v>1769</v>
      </c>
      <c r="C940" s="5" t="str">
        <f>HYPERLINK("https://nusmods.com/modules/EC4306HM#timetable","Timetable")</f>
        <v>Timetable</v>
      </c>
      <c r="D940" s="5"/>
      <c r="E940" t="s">
        <v>70</v>
      </c>
      <c r="F940" t="s">
        <v>1701</v>
      </c>
      <c r="G940" s="3">
        <v>0</v>
      </c>
    </row>
    <row r="941" spans="1:7">
      <c r="A941" t="s">
        <v>1771</v>
      </c>
      <c r="B941" t="s">
        <v>1772</v>
      </c>
      <c r="C941" s="5" t="str">
        <f>HYPERLINK("https://nusmods.com/modules/EC4307#timetable","Timetable")</f>
        <v>Timetable</v>
      </c>
      <c r="D941" s="5" t="str">
        <f>HYPERLINK("https://canvas.nus.edu.sg/courses/47021","Canvas course site")</f>
        <v>Canvas course site</v>
      </c>
      <c r="E941" t="s">
        <v>70</v>
      </c>
      <c r="F941" t="s">
        <v>1701</v>
      </c>
      <c r="G941" s="3">
        <v>0</v>
      </c>
    </row>
    <row r="942" spans="1:7">
      <c r="A942" t="s">
        <v>1773</v>
      </c>
      <c r="B942" t="s">
        <v>1772</v>
      </c>
      <c r="C942" s="5" t="str">
        <f>HYPERLINK("https://nusmods.com/modules/EC4307HM#timetable","Timetable")</f>
        <v>Timetable</v>
      </c>
      <c r="D942" s="5" t="str">
        <f>HYPERLINK("https://canvas.nus.edu.sg/courses/47021","Canvas course site")</f>
        <v>Canvas course site</v>
      </c>
      <c r="E942" t="s">
        <v>70</v>
      </c>
      <c r="F942" t="s">
        <v>1701</v>
      </c>
      <c r="G942" s="3">
        <v>0</v>
      </c>
    </row>
    <row r="943" spans="1:7">
      <c r="A943" t="s">
        <v>1774</v>
      </c>
      <c r="B943" t="s">
        <v>1775</v>
      </c>
      <c r="C943" s="5" t="str">
        <f>HYPERLINK("https://nusmods.com/modules/EC4308#timetable","Timetable")</f>
        <v>Timetable</v>
      </c>
      <c r="D943" s="5" t="str">
        <f>HYPERLINK("https://canvas.nus.edu.sg/courses/47031","Canvas course site")</f>
        <v>Canvas course site</v>
      </c>
      <c r="E943" t="s">
        <v>70</v>
      </c>
      <c r="F943" t="s">
        <v>1701</v>
      </c>
      <c r="G943" s="3">
        <v>0</v>
      </c>
    </row>
    <row r="944" spans="1:7">
      <c r="A944" t="s">
        <v>1776</v>
      </c>
      <c r="B944" t="s">
        <v>1775</v>
      </c>
      <c r="C944" s="5" t="str">
        <f>HYPERLINK("https://nusmods.com/modules/EC4308HM#timetable","Timetable")</f>
        <v>Timetable</v>
      </c>
      <c r="D944" s="5" t="str">
        <f>HYPERLINK("https://canvas.nus.edu.sg/courses/47031","Canvas course site")</f>
        <v>Canvas course site</v>
      </c>
      <c r="E944" t="s">
        <v>70</v>
      </c>
      <c r="F944" t="s">
        <v>1701</v>
      </c>
      <c r="G944" s="3">
        <v>0</v>
      </c>
    </row>
    <row r="945" spans="1:7">
      <c r="A945" t="s">
        <v>1777</v>
      </c>
      <c r="B945" t="s">
        <v>1778</v>
      </c>
      <c r="C945" s="5" t="str">
        <f>HYPERLINK("https://nusmods.com/modules/EC4313#timetable","Timetable")</f>
        <v>Timetable</v>
      </c>
      <c r="D945" s="5" t="str">
        <f>HYPERLINK("https://canvas.nus.edu.sg/courses/47038","Canvas course site")</f>
        <v>Canvas course site</v>
      </c>
      <c r="E945" t="s">
        <v>70</v>
      </c>
      <c r="F945" t="s">
        <v>1701</v>
      </c>
      <c r="G945" s="3">
        <v>0</v>
      </c>
    </row>
    <row r="946" spans="1:7">
      <c r="A946" t="s">
        <v>1779</v>
      </c>
      <c r="B946" t="s">
        <v>1778</v>
      </c>
      <c r="C946" s="5" t="str">
        <f>HYPERLINK("https://nusmods.com/modules/EC4313HM#timetable","Timetable")</f>
        <v>Timetable</v>
      </c>
      <c r="D946" s="5" t="str">
        <f>HYPERLINK("https://canvas.nus.edu.sg/courses/47038","Canvas course site")</f>
        <v>Canvas course site</v>
      </c>
      <c r="E946" t="s">
        <v>70</v>
      </c>
      <c r="F946" t="s">
        <v>1701</v>
      </c>
      <c r="G946" s="3">
        <v>0</v>
      </c>
    </row>
    <row r="947" spans="1:7">
      <c r="A947" t="s">
        <v>1780</v>
      </c>
      <c r="B947" t="s">
        <v>1781</v>
      </c>
      <c r="C947" s="5" t="str">
        <f>HYPERLINK("https://nusmods.com/modules/EC4324#timetable","Timetable")</f>
        <v>Timetable</v>
      </c>
      <c r="D947" s="5" t="str">
        <f>HYPERLINK("https://canvas.nus.edu.sg/courses/47048","Canvas course site")</f>
        <v>Canvas course site</v>
      </c>
      <c r="E947" t="s">
        <v>70</v>
      </c>
      <c r="F947" t="s">
        <v>1701</v>
      </c>
      <c r="G947" s="3">
        <v>0</v>
      </c>
    </row>
    <row r="948" spans="1:7">
      <c r="A948" t="s">
        <v>1782</v>
      </c>
      <c r="B948" t="s">
        <v>1781</v>
      </c>
      <c r="C948" s="5" t="str">
        <f>HYPERLINK("https://nusmods.com/modules/EC4324HM#timetable","Timetable")</f>
        <v>Timetable</v>
      </c>
      <c r="D948" s="5" t="str">
        <f>HYPERLINK("https://canvas.nus.edu.sg/courses/47048","Canvas course site")</f>
        <v>Canvas course site</v>
      </c>
      <c r="E948" t="s">
        <v>70</v>
      </c>
      <c r="F948" t="s">
        <v>1701</v>
      </c>
      <c r="G948" s="3">
        <v>0</v>
      </c>
    </row>
    <row r="949" spans="1:7">
      <c r="A949" t="s">
        <v>1783</v>
      </c>
      <c r="B949" t="s">
        <v>1784</v>
      </c>
      <c r="C949" s="5" t="str">
        <f>HYPERLINK("https://nusmods.com/modules/EC4325#timetable","Timetable")</f>
        <v>Timetable</v>
      </c>
      <c r="D949" s="5" t="str">
        <f>HYPERLINK("https://canvas.nus.edu.sg/courses/47057","Canvas course site")</f>
        <v>Canvas course site</v>
      </c>
      <c r="E949" t="s">
        <v>70</v>
      </c>
      <c r="F949" t="s">
        <v>1701</v>
      </c>
      <c r="G949" s="3">
        <v>0</v>
      </c>
    </row>
    <row r="950" spans="1:7">
      <c r="A950" t="s">
        <v>1785</v>
      </c>
      <c r="B950" t="s">
        <v>1784</v>
      </c>
      <c r="C950" s="5" t="str">
        <f>HYPERLINK("https://nusmods.com/modules/EC4325HM#timetable","Timetable")</f>
        <v>Timetable</v>
      </c>
      <c r="D950" s="5" t="str">
        <f>HYPERLINK("https://canvas.nus.edu.sg/courses/47057","Canvas course site")</f>
        <v>Canvas course site</v>
      </c>
      <c r="E950" t="s">
        <v>70</v>
      </c>
      <c r="F950" t="s">
        <v>1701</v>
      </c>
      <c r="G950" s="3">
        <v>0</v>
      </c>
    </row>
    <row r="951" spans="1:7">
      <c r="A951" t="s">
        <v>1786</v>
      </c>
      <c r="B951" t="s">
        <v>1787</v>
      </c>
      <c r="C951" s="5" t="str">
        <f>HYPERLINK("https://nusmods.com/modules/EC4331#timetable","Timetable")</f>
        <v>Timetable</v>
      </c>
      <c r="D951" s="5" t="str">
        <f>HYPERLINK("https://canvas.nus.edu.sg/courses/49760","Canvas course site")</f>
        <v>Canvas course site</v>
      </c>
      <c r="E951" t="s">
        <v>70</v>
      </c>
      <c r="F951" t="s">
        <v>1701</v>
      </c>
      <c r="G951" s="3">
        <v>0</v>
      </c>
    </row>
    <row r="952" spans="1:7">
      <c r="A952" t="s">
        <v>1788</v>
      </c>
      <c r="B952" t="s">
        <v>1787</v>
      </c>
      <c r="C952" s="5" t="str">
        <f>HYPERLINK("https://nusmods.com/modules/EC4331HM#timetable","Timetable")</f>
        <v>Timetable</v>
      </c>
      <c r="D952" s="5" t="str">
        <f>HYPERLINK("https://canvas.nus.edu.sg/courses/49760","Canvas course site")</f>
        <v>Canvas course site</v>
      </c>
      <c r="E952" t="s">
        <v>70</v>
      </c>
      <c r="F952" t="s">
        <v>1701</v>
      </c>
      <c r="G952" s="3">
        <v>0</v>
      </c>
    </row>
    <row r="953" spans="1:7">
      <c r="A953" t="s">
        <v>1789</v>
      </c>
      <c r="B953" t="s">
        <v>1790</v>
      </c>
      <c r="C953" s="5" t="str">
        <f>HYPERLINK("https://nusmods.com/modules/EC4332#timetable","Timetable")</f>
        <v>Timetable</v>
      </c>
      <c r="D953" s="5" t="str">
        <f>HYPERLINK("https://canvas.nus.edu.sg/courses/47069","Canvas course site")</f>
        <v>Canvas course site</v>
      </c>
      <c r="E953" t="s">
        <v>70</v>
      </c>
      <c r="F953" t="s">
        <v>1701</v>
      </c>
      <c r="G953" s="3">
        <v>0</v>
      </c>
    </row>
    <row r="954" spans="1:7">
      <c r="A954" t="s">
        <v>1791</v>
      </c>
      <c r="B954" t="s">
        <v>1790</v>
      </c>
      <c r="C954" s="5" t="str">
        <f>HYPERLINK("https://nusmods.com/modules/EC4332HM#timetable","Timetable")</f>
        <v>Timetable</v>
      </c>
      <c r="D954" s="5" t="str">
        <f>HYPERLINK("https://canvas.nus.edu.sg/courses/47069","Canvas course site")</f>
        <v>Canvas course site</v>
      </c>
      <c r="E954" t="s">
        <v>70</v>
      </c>
      <c r="F954" t="s">
        <v>1701</v>
      </c>
      <c r="G954" s="3">
        <v>0</v>
      </c>
    </row>
    <row r="955" spans="1:7">
      <c r="A955" t="s">
        <v>1792</v>
      </c>
      <c r="B955" t="s">
        <v>1793</v>
      </c>
      <c r="C955" s="5" t="str">
        <f>HYPERLINK("https://nusmods.com/modules/EC4333#timetable","Timetable")</f>
        <v>Timetable</v>
      </c>
      <c r="D955" s="5" t="str">
        <f>HYPERLINK("https://canvas.nus.edu.sg/courses/47083","Canvas course site")</f>
        <v>Canvas course site</v>
      </c>
      <c r="E955" t="s">
        <v>70</v>
      </c>
      <c r="F955" t="s">
        <v>1701</v>
      </c>
      <c r="G955" s="3">
        <v>0</v>
      </c>
    </row>
    <row r="956" spans="1:7">
      <c r="A956" t="s">
        <v>1794</v>
      </c>
      <c r="B956" t="s">
        <v>1793</v>
      </c>
      <c r="C956" s="5" t="str">
        <f>HYPERLINK("https://nusmods.com/modules/EC4333HM#timetable","Timetable")</f>
        <v>Timetable</v>
      </c>
      <c r="D956" s="5" t="str">
        <f>HYPERLINK("https://canvas.nus.edu.sg/courses/47083","Canvas course site")</f>
        <v>Canvas course site</v>
      </c>
      <c r="E956" t="s">
        <v>70</v>
      </c>
      <c r="F956" t="s">
        <v>1701</v>
      </c>
      <c r="G956" s="3">
        <v>0</v>
      </c>
    </row>
    <row r="957" spans="1:7">
      <c r="A957" t="s">
        <v>1795</v>
      </c>
      <c r="B957" t="s">
        <v>1796</v>
      </c>
      <c r="C957" s="5" t="str">
        <f>HYPERLINK("https://nusmods.com/modules/EC4343#timetable","Timetable")</f>
        <v>Timetable</v>
      </c>
      <c r="D957" s="5" t="str">
        <f>HYPERLINK("https://canvas.nus.edu.sg/courses/47089","Canvas course site")</f>
        <v>Canvas course site</v>
      </c>
      <c r="E957" t="s">
        <v>70</v>
      </c>
      <c r="F957" t="s">
        <v>1701</v>
      </c>
      <c r="G957" s="3">
        <v>0</v>
      </c>
    </row>
    <row r="958" spans="1:7">
      <c r="A958" t="s">
        <v>1797</v>
      </c>
      <c r="B958" t="s">
        <v>1796</v>
      </c>
      <c r="C958" s="5" t="str">
        <f>HYPERLINK("https://nusmods.com/modules/EC4343HM#timetable","Timetable")</f>
        <v>Timetable</v>
      </c>
      <c r="D958" s="5" t="str">
        <f>HYPERLINK("https://canvas.nus.edu.sg/courses/47089","Canvas course site")</f>
        <v>Canvas course site</v>
      </c>
      <c r="E958" t="s">
        <v>70</v>
      </c>
      <c r="F958" t="s">
        <v>1701</v>
      </c>
      <c r="G958" s="3">
        <v>0</v>
      </c>
    </row>
    <row r="959" spans="1:7">
      <c r="A959" t="s">
        <v>1798</v>
      </c>
      <c r="B959" t="s">
        <v>1799</v>
      </c>
      <c r="C959" s="5" t="str">
        <f>HYPERLINK("https://nusmods.com/modules/EC4351#timetable","Timetable")</f>
        <v>Timetable</v>
      </c>
      <c r="D959" s="5"/>
      <c r="E959" t="s">
        <v>70</v>
      </c>
      <c r="F959" t="s">
        <v>1701</v>
      </c>
      <c r="G959" s="3">
        <v>0</v>
      </c>
    </row>
    <row r="960" spans="1:7">
      <c r="A960" t="s">
        <v>1800</v>
      </c>
      <c r="B960" t="s">
        <v>1799</v>
      </c>
      <c r="C960" s="5" t="str">
        <f>HYPERLINK("https://nusmods.com/modules/EC4351HM#timetable","Timetable")</f>
        <v>Timetable</v>
      </c>
      <c r="D960" s="5"/>
      <c r="E960" t="s">
        <v>70</v>
      </c>
      <c r="F960" t="s">
        <v>1701</v>
      </c>
      <c r="G960" s="3">
        <v>0</v>
      </c>
    </row>
    <row r="961" spans="1:7">
      <c r="A961" t="s">
        <v>1801</v>
      </c>
      <c r="B961" t="s">
        <v>1802</v>
      </c>
      <c r="C961" s="5" t="str">
        <f>HYPERLINK("https://nusmods.com/modules/EC4354#timetable","Timetable")</f>
        <v>Timetable</v>
      </c>
      <c r="D961" s="5" t="str">
        <f>HYPERLINK("https://canvas.nus.edu.sg/courses/47119","Canvas course site")</f>
        <v>Canvas course site</v>
      </c>
      <c r="E961" t="s">
        <v>70</v>
      </c>
      <c r="F961" t="s">
        <v>1701</v>
      </c>
      <c r="G961" s="3">
        <v>0</v>
      </c>
    </row>
    <row r="962" spans="1:7">
      <c r="A962" t="s">
        <v>1803</v>
      </c>
      <c r="B962" t="s">
        <v>1802</v>
      </c>
      <c r="C962" s="5" t="str">
        <f>HYPERLINK("https://nusmods.com/modules/EC4354HM#timetable","Timetable")</f>
        <v>Timetable</v>
      </c>
      <c r="D962" s="5" t="str">
        <f>HYPERLINK("https://canvas.nus.edu.sg/courses/47119","Canvas course site")</f>
        <v>Canvas course site</v>
      </c>
      <c r="E962" t="s">
        <v>70</v>
      </c>
      <c r="F962" t="s">
        <v>1701</v>
      </c>
      <c r="G962" s="3">
        <v>0</v>
      </c>
    </row>
    <row r="963" spans="1:7">
      <c r="A963" t="s">
        <v>1804</v>
      </c>
      <c r="B963" t="s">
        <v>1805</v>
      </c>
      <c r="C963" s="5" t="str">
        <f>HYPERLINK("https://nusmods.com/modules/EC4355#timetable","Timetable")</f>
        <v>Timetable</v>
      </c>
      <c r="D963" s="5" t="str">
        <f>HYPERLINK("https://canvas.nus.edu.sg/courses/47134","Canvas course site")</f>
        <v>Canvas course site</v>
      </c>
      <c r="E963" t="s">
        <v>70</v>
      </c>
      <c r="F963" t="s">
        <v>1701</v>
      </c>
      <c r="G963" s="3">
        <v>0</v>
      </c>
    </row>
    <row r="964" spans="1:7">
      <c r="A964" t="s">
        <v>1806</v>
      </c>
      <c r="B964" t="s">
        <v>1805</v>
      </c>
      <c r="C964" s="5" t="str">
        <f>HYPERLINK("https://nusmods.com/modules/EC4355HM#timetable","Timetable")</f>
        <v>Timetable</v>
      </c>
      <c r="D964" s="5" t="str">
        <f>HYPERLINK("https://canvas.nus.edu.sg/courses/47134","Canvas course site")</f>
        <v>Canvas course site</v>
      </c>
      <c r="E964" t="s">
        <v>70</v>
      </c>
      <c r="F964" t="s">
        <v>1701</v>
      </c>
      <c r="G964" s="3">
        <v>0</v>
      </c>
    </row>
    <row r="965" spans="1:7">
      <c r="A965" t="s">
        <v>1807</v>
      </c>
      <c r="B965" t="s">
        <v>1808</v>
      </c>
      <c r="C965" s="5" t="str">
        <f>HYPERLINK("https://nusmods.com/modules/EC4362#timetable","Timetable")</f>
        <v>Timetable</v>
      </c>
      <c r="D965" s="5" t="str">
        <f>HYPERLINK("https://canvas.nus.edu.sg/courses/47139","Canvas course site")</f>
        <v>Canvas course site</v>
      </c>
      <c r="E965" t="s">
        <v>70</v>
      </c>
      <c r="F965" t="s">
        <v>1701</v>
      </c>
      <c r="G965" s="3">
        <v>0</v>
      </c>
    </row>
    <row r="966" spans="1:7">
      <c r="A966" t="s">
        <v>1809</v>
      </c>
      <c r="B966" t="s">
        <v>1808</v>
      </c>
      <c r="C966" s="5" t="str">
        <f>HYPERLINK("https://nusmods.com/modules/EC4362HM#timetable","Timetable")</f>
        <v>Timetable</v>
      </c>
      <c r="D966" s="5" t="str">
        <f>HYPERLINK("https://canvas.nus.edu.sg/courses/47139","Canvas course site")</f>
        <v>Canvas course site</v>
      </c>
      <c r="E966" t="s">
        <v>70</v>
      </c>
      <c r="F966" t="s">
        <v>1701</v>
      </c>
      <c r="G966" s="3">
        <v>0</v>
      </c>
    </row>
    <row r="967" spans="1:7">
      <c r="A967" t="s">
        <v>1810</v>
      </c>
      <c r="B967" t="s">
        <v>1811</v>
      </c>
      <c r="C967" s="5" t="str">
        <f>HYPERLINK("https://nusmods.com/modules/EC4363#timetable","Timetable")</f>
        <v>Timetable</v>
      </c>
      <c r="D967" s="5"/>
      <c r="E967" t="s">
        <v>70</v>
      </c>
      <c r="F967" t="s">
        <v>1701</v>
      </c>
      <c r="G967" s="3">
        <v>0</v>
      </c>
    </row>
    <row r="968" spans="1:7">
      <c r="A968" t="s">
        <v>1812</v>
      </c>
      <c r="B968" t="s">
        <v>1811</v>
      </c>
      <c r="C968" s="5" t="str">
        <f>HYPERLINK("https://nusmods.com/modules/EC4363HM#timetable","Timetable")</f>
        <v>Timetable</v>
      </c>
      <c r="D968" s="5"/>
      <c r="E968" t="s">
        <v>70</v>
      </c>
      <c r="F968" t="s">
        <v>1701</v>
      </c>
      <c r="G968" s="3">
        <v>0</v>
      </c>
    </row>
    <row r="969" spans="1:7">
      <c r="A969" t="s">
        <v>1813</v>
      </c>
      <c r="B969" t="s">
        <v>1814</v>
      </c>
      <c r="C969" s="5" t="str">
        <f>HYPERLINK("https://nusmods.com/modules/EC4371#timetable","Timetable")</f>
        <v>Timetable</v>
      </c>
      <c r="D969" s="5" t="str">
        <f>HYPERLINK("https://canvas.nus.edu.sg/courses/47159","Canvas course site")</f>
        <v>Canvas course site</v>
      </c>
      <c r="E969" t="s">
        <v>70</v>
      </c>
      <c r="F969" t="s">
        <v>1701</v>
      </c>
      <c r="G969" s="3">
        <v>0</v>
      </c>
    </row>
    <row r="970" spans="1:7">
      <c r="A970" t="s">
        <v>1815</v>
      </c>
      <c r="B970" t="s">
        <v>1814</v>
      </c>
      <c r="C970" s="5" t="str">
        <f>HYPERLINK("https://nusmods.com/modules/EC4371HM#timetable","Timetable")</f>
        <v>Timetable</v>
      </c>
      <c r="D970" s="5" t="str">
        <f>HYPERLINK("https://canvas.nus.edu.sg/courses/47159","Canvas course site")</f>
        <v>Canvas course site</v>
      </c>
      <c r="E970" t="s">
        <v>70</v>
      </c>
      <c r="F970" t="s">
        <v>1701</v>
      </c>
      <c r="G970" s="3">
        <v>0</v>
      </c>
    </row>
    <row r="971" spans="1:7">
      <c r="A971" t="s">
        <v>1816</v>
      </c>
      <c r="B971" t="s">
        <v>1817</v>
      </c>
      <c r="C971" s="5" t="str">
        <f>HYPERLINK("https://nusmods.com/modules/EC4372#timetable","Timetable")</f>
        <v>Timetable</v>
      </c>
      <c r="D971" s="5" t="str">
        <f>HYPERLINK("https://canvas.nus.edu.sg/courses/47174","Canvas course site")</f>
        <v>Canvas course site</v>
      </c>
      <c r="E971" t="s">
        <v>70</v>
      </c>
      <c r="F971" t="s">
        <v>1701</v>
      </c>
      <c r="G971" s="3">
        <v>0</v>
      </c>
    </row>
    <row r="972" spans="1:7">
      <c r="A972" t="s">
        <v>1818</v>
      </c>
      <c r="B972" t="s">
        <v>1817</v>
      </c>
      <c r="C972" s="5" t="str">
        <f>HYPERLINK("https://nusmods.com/modules/EC4372HM#timetable","Timetable")</f>
        <v>Timetable</v>
      </c>
      <c r="D972" s="5" t="str">
        <f>HYPERLINK("https://canvas.nus.edu.sg/courses/47174","Canvas course site")</f>
        <v>Canvas course site</v>
      </c>
      <c r="E972" t="s">
        <v>70</v>
      </c>
      <c r="F972" t="s">
        <v>1701</v>
      </c>
      <c r="G972" s="3">
        <v>0</v>
      </c>
    </row>
    <row r="973" spans="1:7">
      <c r="A973" t="s">
        <v>1819</v>
      </c>
      <c r="B973" t="s">
        <v>1820</v>
      </c>
      <c r="C973" s="5" t="str">
        <f>HYPERLINK("https://nusmods.com/modules/EC4382#timetable","Timetable")</f>
        <v>Timetable</v>
      </c>
      <c r="D973" s="5"/>
      <c r="E973" t="s">
        <v>70</v>
      </c>
      <c r="F973" t="s">
        <v>1701</v>
      </c>
      <c r="G973" s="3">
        <v>0</v>
      </c>
    </row>
    <row r="974" spans="1:7">
      <c r="A974" t="s">
        <v>1821</v>
      </c>
      <c r="B974" t="s">
        <v>1820</v>
      </c>
      <c r="C974" s="5" t="str">
        <f>HYPERLINK("https://nusmods.com/modules/EC4382HM#timetable","Timetable")</f>
        <v>Timetable</v>
      </c>
      <c r="D974" s="5"/>
      <c r="E974" t="s">
        <v>70</v>
      </c>
      <c r="F974" t="s">
        <v>1701</v>
      </c>
      <c r="G974" s="3">
        <v>0</v>
      </c>
    </row>
    <row r="975" spans="1:7">
      <c r="A975" t="s">
        <v>1822</v>
      </c>
      <c r="B975" t="s">
        <v>1823</v>
      </c>
      <c r="C975" s="5" t="str">
        <f>HYPERLINK("https://nusmods.com/modules/EC4383#timetable","Timetable")</f>
        <v>Timetable</v>
      </c>
      <c r="D975" s="5"/>
      <c r="E975" t="s">
        <v>70</v>
      </c>
      <c r="F975" t="s">
        <v>1701</v>
      </c>
      <c r="G975" s="3">
        <v>0</v>
      </c>
    </row>
    <row r="976" spans="1:7">
      <c r="A976" t="s">
        <v>1824</v>
      </c>
      <c r="B976" t="s">
        <v>1823</v>
      </c>
      <c r="C976" s="5" t="str">
        <f>HYPERLINK("https://nusmods.com/modules/EC4383HM#timetable","Timetable")</f>
        <v>Timetable</v>
      </c>
      <c r="D976" s="5"/>
      <c r="E976" t="s">
        <v>70</v>
      </c>
      <c r="F976" t="s">
        <v>1701</v>
      </c>
      <c r="G976" s="3">
        <v>0</v>
      </c>
    </row>
    <row r="977" spans="1:7">
      <c r="A977" t="s">
        <v>1825</v>
      </c>
      <c r="B977" t="s">
        <v>1826</v>
      </c>
      <c r="C977" s="5" t="str">
        <f>HYPERLINK("https://nusmods.com/modules/EC4394#timetable","Timetable")</f>
        <v>Timetable</v>
      </c>
      <c r="D977" s="5"/>
      <c r="E977" t="s">
        <v>70</v>
      </c>
      <c r="F977" t="s">
        <v>1701</v>
      </c>
      <c r="G977" s="3">
        <v>0</v>
      </c>
    </row>
    <row r="978" spans="1:7">
      <c r="A978" t="s">
        <v>1827</v>
      </c>
      <c r="B978" t="s">
        <v>1826</v>
      </c>
      <c r="C978" s="5" t="str">
        <f>HYPERLINK("https://nusmods.com/modules/EC4394HM#timetable","Timetable")</f>
        <v>Timetable</v>
      </c>
      <c r="D978" s="5"/>
      <c r="E978" t="s">
        <v>70</v>
      </c>
      <c r="F978" t="s">
        <v>1701</v>
      </c>
      <c r="G978" s="3">
        <v>0</v>
      </c>
    </row>
    <row r="979" spans="1:7">
      <c r="A979" t="s">
        <v>1828</v>
      </c>
      <c r="B979" t="s">
        <v>1829</v>
      </c>
      <c r="C979" s="5" t="str">
        <f>HYPERLINK("https://nusmods.com/modules/EC4398#timetable","Timetable")</f>
        <v>Timetable</v>
      </c>
      <c r="D979" s="5" t="str">
        <f>HYPERLINK("https://canvas.nus.edu.sg/courses/47209","Canvas course site")</f>
        <v>Canvas course site</v>
      </c>
      <c r="E979" t="s">
        <v>70</v>
      </c>
      <c r="F979" t="s">
        <v>1701</v>
      </c>
      <c r="G979" s="3">
        <v>0</v>
      </c>
    </row>
    <row r="980" spans="1:7">
      <c r="A980" t="s">
        <v>1830</v>
      </c>
      <c r="B980" t="s">
        <v>1829</v>
      </c>
      <c r="C980" s="5" t="str">
        <f>HYPERLINK("https://nusmods.com/modules/EC4398HM#timetable","Timetable")</f>
        <v>Timetable</v>
      </c>
      <c r="D980" s="5" t="str">
        <f>HYPERLINK("https://canvas.nus.edu.sg/courses/47209","Canvas course site")</f>
        <v>Canvas course site</v>
      </c>
      <c r="E980" t="s">
        <v>70</v>
      </c>
      <c r="F980" t="s">
        <v>1701</v>
      </c>
      <c r="G980" s="3">
        <v>0</v>
      </c>
    </row>
    <row r="981" spans="1:7">
      <c r="A981" t="s">
        <v>1831</v>
      </c>
      <c r="B981" t="s">
        <v>1832</v>
      </c>
      <c r="C981" s="5" t="str">
        <f>HYPERLINK("https://nusmods.com/modules/EC4399#timetable","Timetable")</f>
        <v>Timetable</v>
      </c>
      <c r="D981" s="5"/>
      <c r="E981" t="s">
        <v>70</v>
      </c>
      <c r="F981" t="s">
        <v>1701</v>
      </c>
      <c r="G981" s="3">
        <v>0</v>
      </c>
    </row>
    <row r="982" spans="1:7">
      <c r="A982" t="s">
        <v>1833</v>
      </c>
      <c r="B982" t="s">
        <v>1832</v>
      </c>
      <c r="C982" s="5" t="str">
        <f>HYPERLINK("https://nusmods.com/modules/EC4399HM#timetable","Timetable")</f>
        <v>Timetable</v>
      </c>
      <c r="D982" s="5"/>
      <c r="E982" t="s">
        <v>70</v>
      </c>
      <c r="F982" t="s">
        <v>1701</v>
      </c>
      <c r="G982" s="3">
        <v>0</v>
      </c>
    </row>
    <row r="983" spans="1:7">
      <c r="A983" t="s">
        <v>1834</v>
      </c>
      <c r="B983" t="s">
        <v>949</v>
      </c>
      <c r="C983" s="5" t="str">
        <f>HYPERLINK("https://nusmods.com/modules/EC4401#timetable","Timetable")</f>
        <v>Timetable</v>
      </c>
      <c r="D983" s="5" t="str">
        <f>HYPERLINK("https://canvas.nus.edu.sg/courses/47228","Canvas course site")</f>
        <v>Canvas course site</v>
      </c>
      <c r="E983" t="s">
        <v>70</v>
      </c>
      <c r="F983" t="s">
        <v>1701</v>
      </c>
      <c r="G983" s="3">
        <v>0</v>
      </c>
    </row>
    <row r="984" spans="1:7">
      <c r="A984" t="s">
        <v>1835</v>
      </c>
      <c r="B984" t="s">
        <v>949</v>
      </c>
      <c r="C984" s="5" t="str">
        <f>HYPERLINK("https://nusmods.com/modules/EC4401HM#timetable","Timetable")</f>
        <v>Timetable</v>
      </c>
      <c r="D984" s="5" t="str">
        <f>HYPERLINK("https://canvas.nus.edu.sg/courses/47228","Canvas course site")</f>
        <v>Canvas course site</v>
      </c>
      <c r="E984" t="s">
        <v>70</v>
      </c>
      <c r="F984" t="s">
        <v>1701</v>
      </c>
      <c r="G984" s="3">
        <v>0</v>
      </c>
    </row>
    <row r="985" spans="1:7">
      <c r="A985" t="s">
        <v>1836</v>
      </c>
      <c r="B985" t="s">
        <v>572</v>
      </c>
      <c r="C985" s="5" t="str">
        <f>HYPERLINK("https://nusmods.com/modules/EC4660#timetable","Timetable")</f>
        <v>Timetable</v>
      </c>
      <c r="D985" s="5"/>
      <c r="E985" t="s">
        <v>70</v>
      </c>
      <c r="F985" t="s">
        <v>1701</v>
      </c>
      <c r="G985" s="3">
        <v>0</v>
      </c>
    </row>
    <row r="986" spans="1:7">
      <c r="A986" t="s">
        <v>1837</v>
      </c>
      <c r="B986" t="s">
        <v>572</v>
      </c>
      <c r="C986" s="5" t="str">
        <f>HYPERLINK("https://nusmods.com/modules/EC4660HM#timetable","Timetable")</f>
        <v>Timetable</v>
      </c>
      <c r="D986" s="5"/>
      <c r="E986" t="s">
        <v>70</v>
      </c>
      <c r="F986" t="s">
        <v>1701</v>
      </c>
      <c r="G986" s="3">
        <v>0</v>
      </c>
    </row>
    <row r="987" spans="1:7">
      <c r="A987" t="s">
        <v>1838</v>
      </c>
      <c r="B987" t="s">
        <v>1839</v>
      </c>
      <c r="C987" s="5" t="str">
        <f>HYPERLINK("https://nusmods.com/modules/EC4880#timetable","Timetable")</f>
        <v>Timetable</v>
      </c>
      <c r="D987" s="5" t="str">
        <f>HYPERLINK("https://canvas.nus.edu.sg/courses/47248","Canvas course site")</f>
        <v>Canvas course site</v>
      </c>
      <c r="E987" t="s">
        <v>70</v>
      </c>
      <c r="F987" t="s">
        <v>1701</v>
      </c>
      <c r="G987" s="3">
        <v>0</v>
      </c>
    </row>
    <row r="988" spans="1:7">
      <c r="A988" t="s">
        <v>1840</v>
      </c>
      <c r="B988" t="s">
        <v>1839</v>
      </c>
      <c r="C988" s="5" t="str">
        <f>HYPERLINK("https://nusmods.com/modules/EC4880HM#timetable","Timetable")</f>
        <v>Timetable</v>
      </c>
      <c r="D988" s="5" t="str">
        <f>HYPERLINK("https://canvas.nus.edu.sg/courses/47248","Canvas course site")</f>
        <v>Canvas course site</v>
      </c>
      <c r="E988" t="s">
        <v>70</v>
      </c>
      <c r="F988" t="s">
        <v>1701</v>
      </c>
      <c r="G988" s="3">
        <v>0</v>
      </c>
    </row>
    <row r="989" spans="1:7">
      <c r="A989" t="s">
        <v>1841</v>
      </c>
      <c r="B989" t="s">
        <v>1842</v>
      </c>
      <c r="C989" s="5" t="str">
        <f>HYPERLINK("https://nusmods.com/modules/EC5101#timetable","Timetable")</f>
        <v>Timetable</v>
      </c>
      <c r="D989" s="5"/>
      <c r="E989" t="s">
        <v>70</v>
      </c>
      <c r="F989" t="s">
        <v>1701</v>
      </c>
      <c r="G989" s="3">
        <v>0</v>
      </c>
    </row>
    <row r="990" spans="1:7">
      <c r="A990" t="s">
        <v>1843</v>
      </c>
      <c r="B990" t="s">
        <v>1842</v>
      </c>
      <c r="C990" s="5" t="str">
        <f>HYPERLINK("https://nusmods.com/modules/EC5101R#timetable","Timetable")</f>
        <v>Timetable</v>
      </c>
      <c r="D990" s="5"/>
      <c r="E990" t="s">
        <v>70</v>
      </c>
      <c r="F990" t="s">
        <v>1701</v>
      </c>
      <c r="G990" s="3">
        <v>0</v>
      </c>
    </row>
    <row r="991" spans="1:7">
      <c r="A991" t="s">
        <v>1844</v>
      </c>
      <c r="B991" t="s">
        <v>1845</v>
      </c>
      <c r="C991" s="5" t="str">
        <f>HYPERLINK("https://nusmods.com/modules/EC5102#timetable","Timetable")</f>
        <v>Timetable</v>
      </c>
      <c r="D991" s="5" t="str">
        <f>HYPERLINK("https://canvas.nus.edu.sg/courses/47268","Canvas course site")</f>
        <v>Canvas course site</v>
      </c>
      <c r="E991" t="s">
        <v>70</v>
      </c>
      <c r="F991" t="s">
        <v>1701</v>
      </c>
      <c r="G991" s="3">
        <v>0</v>
      </c>
    </row>
    <row r="992" spans="1:7">
      <c r="A992" t="s">
        <v>1846</v>
      </c>
      <c r="B992" t="s">
        <v>1845</v>
      </c>
      <c r="C992" s="5" t="str">
        <f>HYPERLINK("https://nusmods.com/modules/EC5102R#timetable","Timetable")</f>
        <v>Timetable</v>
      </c>
      <c r="D992" s="5" t="str">
        <f>HYPERLINK("https://canvas.nus.edu.sg/courses/47268","Canvas course site")</f>
        <v>Canvas course site</v>
      </c>
      <c r="E992" t="s">
        <v>70</v>
      </c>
      <c r="F992" t="s">
        <v>1701</v>
      </c>
      <c r="G992" s="3">
        <v>0</v>
      </c>
    </row>
    <row r="993" spans="1:7">
      <c r="A993" t="s">
        <v>1847</v>
      </c>
      <c r="B993" t="s">
        <v>1848</v>
      </c>
      <c r="C993" s="5" t="str">
        <f>HYPERLINK("https://nusmods.com/modules/EC5103#timetable","Timetable")</f>
        <v>Timetable</v>
      </c>
      <c r="D993" s="5" t="str">
        <f>HYPERLINK("https://canvas.nus.edu.sg/courses/47278","Canvas course site")</f>
        <v>Canvas course site</v>
      </c>
      <c r="E993" t="s">
        <v>70</v>
      </c>
      <c r="F993" t="s">
        <v>1701</v>
      </c>
      <c r="G993" s="3">
        <v>0</v>
      </c>
    </row>
    <row r="994" spans="1:7">
      <c r="A994" t="s">
        <v>1849</v>
      </c>
      <c r="B994" t="s">
        <v>1848</v>
      </c>
      <c r="C994" s="5" t="str">
        <f>HYPERLINK("https://nusmods.com/modules/EC5103R#timetable","Timetable")</f>
        <v>Timetable</v>
      </c>
      <c r="D994" s="5" t="str">
        <f>HYPERLINK("https://canvas.nus.edu.sg/courses/47278","Canvas course site")</f>
        <v>Canvas course site</v>
      </c>
      <c r="E994" t="s">
        <v>70</v>
      </c>
      <c r="F994" t="s">
        <v>1701</v>
      </c>
      <c r="G994" s="3">
        <v>0</v>
      </c>
    </row>
    <row r="995" spans="1:7">
      <c r="A995" t="s">
        <v>1850</v>
      </c>
      <c r="B995" t="s">
        <v>1851</v>
      </c>
      <c r="C995" s="5" t="str">
        <f>HYPERLINK("https://nusmods.com/modules/EC5104#timetable","Timetable")</f>
        <v>Timetable</v>
      </c>
      <c r="D995" s="5"/>
      <c r="E995" t="s">
        <v>70</v>
      </c>
      <c r="F995" t="s">
        <v>1701</v>
      </c>
      <c r="G995" s="3">
        <v>0</v>
      </c>
    </row>
    <row r="996" spans="1:7">
      <c r="A996" t="s">
        <v>1852</v>
      </c>
      <c r="B996" t="s">
        <v>1851</v>
      </c>
      <c r="C996" s="5" t="str">
        <f>HYPERLINK("https://nusmods.com/modules/EC5104R#timetable","Timetable")</f>
        <v>Timetable</v>
      </c>
      <c r="D996" s="5"/>
      <c r="E996" t="s">
        <v>70</v>
      </c>
      <c r="F996" t="s">
        <v>1701</v>
      </c>
      <c r="G996" s="3">
        <v>0</v>
      </c>
    </row>
    <row r="997" spans="1:7">
      <c r="A997" t="s">
        <v>1853</v>
      </c>
      <c r="B997" t="s">
        <v>1854</v>
      </c>
      <c r="C997" s="5" t="str">
        <f>HYPERLINK("https://nusmods.com/modules/EC5319#timetable","Timetable")</f>
        <v>Timetable</v>
      </c>
      <c r="D997" s="5"/>
      <c r="E997" t="s">
        <v>70</v>
      </c>
      <c r="F997" t="s">
        <v>1701</v>
      </c>
      <c r="G997" s="3">
        <v>0</v>
      </c>
    </row>
    <row r="998" spans="1:7">
      <c r="A998" t="s">
        <v>1855</v>
      </c>
      <c r="B998" t="s">
        <v>1856</v>
      </c>
      <c r="C998" s="5" t="str">
        <f>HYPERLINK("https://nusmods.com/modules/EC5326#timetable","Timetable")</f>
        <v>Timetable</v>
      </c>
      <c r="D998" s="5" t="str">
        <f>HYPERLINK("https://canvas.nus.edu.sg/courses/47303","Canvas course site")</f>
        <v>Canvas course site</v>
      </c>
      <c r="E998" t="s">
        <v>70</v>
      </c>
      <c r="F998" t="s">
        <v>1701</v>
      </c>
      <c r="G998" s="3">
        <v>0</v>
      </c>
    </row>
    <row r="999" spans="1:7">
      <c r="A999" t="s">
        <v>1857</v>
      </c>
      <c r="B999" t="s">
        <v>1856</v>
      </c>
      <c r="C999" s="5" t="str">
        <f>HYPERLINK("https://nusmods.com/modules/EC5326R#timetable","Timetable")</f>
        <v>Timetable</v>
      </c>
      <c r="D999" s="5" t="str">
        <f>HYPERLINK("https://canvas.nus.edu.sg/courses/47303","Canvas course site")</f>
        <v>Canvas course site</v>
      </c>
      <c r="E999" t="s">
        <v>70</v>
      </c>
      <c r="F999" t="s">
        <v>1701</v>
      </c>
      <c r="G999" s="3">
        <v>0</v>
      </c>
    </row>
    <row r="1000" spans="1:7">
      <c r="A1000" t="s">
        <v>1858</v>
      </c>
      <c r="B1000" t="s">
        <v>1859</v>
      </c>
      <c r="C1000" s="5" t="str">
        <f>HYPERLINK("https://nusmods.com/modules/EC5361#timetable","Timetable")</f>
        <v>Timetable</v>
      </c>
      <c r="D1000" s="5"/>
      <c r="E1000" t="s">
        <v>70</v>
      </c>
      <c r="F1000" t="s">
        <v>1701</v>
      </c>
      <c r="G1000" s="3">
        <v>0</v>
      </c>
    </row>
    <row r="1001" spans="1:7">
      <c r="A1001" t="s">
        <v>1860</v>
      </c>
      <c r="B1001" t="s">
        <v>1859</v>
      </c>
      <c r="C1001" s="5" t="str">
        <f>HYPERLINK("https://nusmods.com/modules/EC5361R#timetable","Timetable")</f>
        <v>Timetable</v>
      </c>
      <c r="D1001" s="5"/>
      <c r="E1001" t="s">
        <v>70</v>
      </c>
      <c r="F1001" t="s">
        <v>1701</v>
      </c>
      <c r="G1001" s="3">
        <v>0</v>
      </c>
    </row>
    <row r="1002" spans="1:7">
      <c r="A1002" t="s">
        <v>1861</v>
      </c>
      <c r="B1002" t="s">
        <v>1862</v>
      </c>
      <c r="C1002" s="5" t="str">
        <f>HYPERLINK("https://nusmods.com/modules/EC6312#timetable","Timetable")</f>
        <v>Timetable</v>
      </c>
      <c r="D1002" s="5"/>
      <c r="E1002" t="s">
        <v>70</v>
      </c>
      <c r="F1002" t="s">
        <v>1701</v>
      </c>
      <c r="G1002" s="3">
        <v>0</v>
      </c>
    </row>
    <row r="1003" spans="1:7">
      <c r="A1003" t="s">
        <v>1863</v>
      </c>
      <c r="B1003" t="s">
        <v>1864</v>
      </c>
      <c r="C1003" s="5" t="str">
        <f>HYPERLINK("https://nusmods.com/modules/EC6371#timetable","Timetable")</f>
        <v>Timetable</v>
      </c>
      <c r="D1003" s="5" t="str">
        <f>HYPERLINK("https://canvas.nus.edu.sg/courses/47323","Canvas course site")</f>
        <v>Canvas course site</v>
      </c>
      <c r="E1003" t="s">
        <v>70</v>
      </c>
      <c r="F1003" t="s">
        <v>1701</v>
      </c>
      <c r="G1003" s="3">
        <v>0</v>
      </c>
    </row>
    <row r="1004" spans="1:7">
      <c r="A1004" t="s">
        <v>1865</v>
      </c>
      <c r="B1004" t="s">
        <v>978</v>
      </c>
      <c r="C1004" s="5" t="str">
        <f>HYPERLINK("https://nusmods.com/modules/EC6770#timetable","Timetable")</f>
        <v>Timetable</v>
      </c>
      <c r="D1004" s="5"/>
      <c r="E1004" t="s">
        <v>70</v>
      </c>
      <c r="F1004" t="s">
        <v>1701</v>
      </c>
      <c r="G1004" s="3">
        <v>0</v>
      </c>
    </row>
    <row r="1005" spans="1:7">
      <c r="A1005" t="s">
        <v>1866</v>
      </c>
      <c r="B1005" t="s">
        <v>1867</v>
      </c>
      <c r="C1005" s="5" t="str">
        <f>HYPERLINK("https://nusmods.com/modules/EC6881#timetable","Timetable")</f>
        <v>Timetable</v>
      </c>
      <c r="D1005" s="5"/>
      <c r="E1005" t="s">
        <v>70</v>
      </c>
      <c r="F1005" t="s">
        <v>1701</v>
      </c>
      <c r="G1005" s="3">
        <v>0</v>
      </c>
    </row>
    <row r="1006" spans="1:7">
      <c r="A1006" t="s">
        <v>1868</v>
      </c>
      <c r="B1006" t="s">
        <v>1869</v>
      </c>
      <c r="C1006" s="5" t="str">
        <f>HYPERLINK("https://nusmods.com/modules/EC6882#timetable","Timetable")</f>
        <v>Timetable</v>
      </c>
      <c r="D1006" s="5"/>
      <c r="E1006" t="s">
        <v>70</v>
      </c>
      <c r="F1006" t="s">
        <v>1701</v>
      </c>
      <c r="G1006" s="3">
        <v>0</v>
      </c>
    </row>
    <row r="1007" spans="1:7">
      <c r="A1007" t="s">
        <v>1870</v>
      </c>
      <c r="B1007" t="s">
        <v>1871</v>
      </c>
      <c r="C1007" s="5" t="str">
        <f>HYPERLINK("https://nusmods.com/modules/ECA5101#timetable","Timetable")</f>
        <v>Timetable</v>
      </c>
      <c r="D1007" s="5" t="str">
        <f>HYPERLINK("https://canvas.nus.edu.sg/courses/47341","Canvas course site")</f>
        <v>Canvas course site</v>
      </c>
      <c r="E1007" t="s">
        <v>70</v>
      </c>
      <c r="F1007" t="s">
        <v>1701</v>
      </c>
      <c r="G1007" s="3">
        <v>0</v>
      </c>
    </row>
    <row r="1008" spans="1:7">
      <c r="A1008" t="s">
        <v>1872</v>
      </c>
      <c r="B1008" t="s">
        <v>1873</v>
      </c>
      <c r="C1008" s="5" t="str">
        <f>HYPERLINK("https://nusmods.com/modules/ECA5102#timetable","Timetable")</f>
        <v>Timetable</v>
      </c>
      <c r="D1008" s="5" t="str">
        <f>HYPERLINK("https://canvas.nus.edu.sg/courses/47345","Canvas course site")</f>
        <v>Canvas course site</v>
      </c>
      <c r="E1008" t="s">
        <v>70</v>
      </c>
      <c r="F1008" t="s">
        <v>1701</v>
      </c>
      <c r="G1008" s="3">
        <v>0</v>
      </c>
    </row>
    <row r="1009" spans="1:7">
      <c r="A1009" t="s">
        <v>1874</v>
      </c>
      <c r="B1009" t="s">
        <v>1875</v>
      </c>
      <c r="C1009" s="5" t="str">
        <f>HYPERLINK("https://nusmods.com/modules/ECA5103#timetable","Timetable")</f>
        <v>Timetable</v>
      </c>
      <c r="D1009" s="5" t="str">
        <f>HYPERLINK("https://canvas.nus.edu.sg/courses/47347","Canvas course site")</f>
        <v>Canvas course site</v>
      </c>
      <c r="E1009" t="s">
        <v>70</v>
      </c>
      <c r="F1009" t="s">
        <v>1701</v>
      </c>
      <c r="G1009" s="3">
        <v>0</v>
      </c>
    </row>
    <row r="1010" spans="1:7">
      <c r="A1010" t="s">
        <v>1876</v>
      </c>
      <c r="B1010" t="s">
        <v>1877</v>
      </c>
      <c r="C1010" s="5" t="str">
        <f>HYPERLINK("https://nusmods.com/modules/ECA5305#timetable","Timetable")</f>
        <v>Timetable</v>
      </c>
      <c r="D1010" s="5" t="str">
        <f>HYPERLINK("https://canvas.nus.edu.sg/courses/47351","Canvas course site")</f>
        <v>Canvas course site</v>
      </c>
      <c r="E1010" t="s">
        <v>70</v>
      </c>
      <c r="F1010" t="s">
        <v>1701</v>
      </c>
      <c r="G1010" s="3">
        <v>0</v>
      </c>
    </row>
    <row r="1011" spans="1:7">
      <c r="A1011" t="s">
        <v>1878</v>
      </c>
      <c r="B1011" t="s">
        <v>1879</v>
      </c>
      <c r="C1011" s="5" t="str">
        <f>HYPERLINK("https://nusmods.com/modules/ECA5307#timetable","Timetable")</f>
        <v>Timetable</v>
      </c>
      <c r="D1011" s="5"/>
      <c r="E1011" t="s">
        <v>70</v>
      </c>
      <c r="F1011" t="s">
        <v>1701</v>
      </c>
      <c r="G1011" s="3">
        <v>0</v>
      </c>
    </row>
    <row r="1012" spans="1:7">
      <c r="A1012" t="s">
        <v>1880</v>
      </c>
      <c r="B1012" t="s">
        <v>1881</v>
      </c>
      <c r="C1012" s="5" t="str">
        <f>HYPERLINK("https://nusmods.com/modules/ECA5315#timetable","Timetable")</f>
        <v>Timetable</v>
      </c>
      <c r="D1012" s="5"/>
      <c r="E1012" t="s">
        <v>70</v>
      </c>
      <c r="F1012" t="s">
        <v>1701</v>
      </c>
      <c r="G1012" s="3">
        <v>0</v>
      </c>
    </row>
    <row r="1013" spans="1:7">
      <c r="A1013" t="s">
        <v>1882</v>
      </c>
      <c r="B1013" t="s">
        <v>1883</v>
      </c>
      <c r="C1013" s="5" t="str">
        <f>HYPERLINK("https://nusmods.com/modules/ECA5333#timetable","Timetable")</f>
        <v>Timetable</v>
      </c>
      <c r="D1013" s="5"/>
      <c r="E1013" t="s">
        <v>70</v>
      </c>
      <c r="F1013" t="s">
        <v>1701</v>
      </c>
      <c r="G1013" s="3">
        <v>0</v>
      </c>
    </row>
    <row r="1014" spans="1:7">
      <c r="A1014" t="s">
        <v>1884</v>
      </c>
      <c r="B1014" t="s">
        <v>1885</v>
      </c>
      <c r="C1014" s="5" t="str">
        <f>HYPERLINK("https://nusmods.com/modules/ECA5334#timetable","Timetable")</f>
        <v>Timetable</v>
      </c>
      <c r="D1014" s="5"/>
      <c r="E1014" t="s">
        <v>70</v>
      </c>
      <c r="F1014" t="s">
        <v>1701</v>
      </c>
      <c r="G1014" s="3">
        <v>0</v>
      </c>
    </row>
    <row r="1015" spans="1:7">
      <c r="A1015" t="s">
        <v>1886</v>
      </c>
      <c r="B1015" t="s">
        <v>1887</v>
      </c>
      <c r="C1015" s="5" t="str">
        <f>HYPERLINK("https://nusmods.com/modules/ECA5335#timetable","Timetable")</f>
        <v>Timetable</v>
      </c>
      <c r="D1015" s="5"/>
      <c r="E1015" t="s">
        <v>70</v>
      </c>
      <c r="F1015" t="s">
        <v>1701</v>
      </c>
      <c r="G1015" s="3">
        <v>0</v>
      </c>
    </row>
    <row r="1016" spans="1:7">
      <c r="A1016" t="s">
        <v>1888</v>
      </c>
      <c r="B1016" t="s">
        <v>1889</v>
      </c>
      <c r="C1016" s="5" t="str">
        <f>HYPERLINK("https://nusmods.com/modules/ECA5351#timetable","Timetable")</f>
        <v>Timetable</v>
      </c>
      <c r="D1016" s="5"/>
      <c r="E1016" t="s">
        <v>70</v>
      </c>
      <c r="F1016" t="s">
        <v>1701</v>
      </c>
      <c r="G1016" s="3">
        <v>0</v>
      </c>
    </row>
    <row r="1017" spans="1:7">
      <c r="A1017" t="s">
        <v>1890</v>
      </c>
      <c r="B1017" t="s">
        <v>1891</v>
      </c>
      <c r="C1017" s="5" t="str">
        <f>HYPERLINK("https://nusmods.com/modules/ECA5371#timetable","Timetable")</f>
        <v>Timetable</v>
      </c>
      <c r="D1017" s="5"/>
      <c r="E1017" t="s">
        <v>70</v>
      </c>
      <c r="F1017" t="s">
        <v>1701</v>
      </c>
      <c r="G1017" s="3">
        <v>0</v>
      </c>
    </row>
    <row r="1018" spans="1:7">
      <c r="A1018" t="s">
        <v>1892</v>
      </c>
      <c r="B1018" t="s">
        <v>1893</v>
      </c>
      <c r="C1018" s="5" t="str">
        <f>HYPERLINK("https://nusmods.com/modules/ECA5375#timetable","Timetable")</f>
        <v>Timetable</v>
      </c>
      <c r="D1018" s="5" t="str">
        <f>HYPERLINK("https://canvas.nus.edu.sg/courses/47383","Canvas course site")</f>
        <v>Canvas course site</v>
      </c>
      <c r="E1018" t="s">
        <v>70</v>
      </c>
      <c r="F1018" t="s">
        <v>1701</v>
      </c>
      <c r="G1018" s="3">
        <v>0</v>
      </c>
    </row>
    <row r="1019" spans="1:7">
      <c r="A1019" t="s">
        <v>1894</v>
      </c>
      <c r="B1019" t="s">
        <v>1745</v>
      </c>
      <c r="C1019" s="5" t="str">
        <f>HYPERLINK("https://nusmods.com/modules/ECA5381#timetable","Timetable")</f>
        <v>Timetable</v>
      </c>
      <c r="D1019" s="5"/>
      <c r="E1019" t="s">
        <v>70</v>
      </c>
      <c r="F1019" t="s">
        <v>1701</v>
      </c>
      <c r="G1019" s="3">
        <v>0</v>
      </c>
    </row>
    <row r="1020" spans="1:7">
      <c r="A1020" t="s">
        <v>1895</v>
      </c>
      <c r="B1020" t="s">
        <v>1896</v>
      </c>
      <c r="C1020" s="5" t="str">
        <f>HYPERLINK("https://nusmods.com/modules/EE1111A#timetable","Timetable")</f>
        <v>Timetable</v>
      </c>
      <c r="D1020" s="5"/>
      <c r="E1020" t="s">
        <v>9</v>
      </c>
      <c r="F1020" t="s">
        <v>869</v>
      </c>
      <c r="G1020" s="3">
        <v>0</v>
      </c>
    </row>
    <row r="1021" spans="1:7">
      <c r="A1021" t="s">
        <v>1897</v>
      </c>
      <c r="B1021" t="s">
        <v>1898</v>
      </c>
      <c r="C1021" s="5" t="str">
        <f>HYPERLINK("https://nusmods.com/modules/EE2012#timetable","Timetable")</f>
        <v>Timetable</v>
      </c>
      <c r="D1021" s="5"/>
      <c r="E1021" t="s">
        <v>9</v>
      </c>
      <c r="F1021" t="s">
        <v>869</v>
      </c>
      <c r="G1021" s="3">
        <v>0</v>
      </c>
    </row>
    <row r="1022" spans="1:7">
      <c r="A1022" t="s">
        <v>1899</v>
      </c>
      <c r="B1022" t="s">
        <v>1900</v>
      </c>
      <c r="C1022" s="5" t="str">
        <f>HYPERLINK("https://nusmods.com/modules/EE2022#timetable","Timetable")</f>
        <v>Timetable</v>
      </c>
      <c r="D1022" s="5"/>
      <c r="E1022" t="s">
        <v>9</v>
      </c>
      <c r="F1022" t="s">
        <v>869</v>
      </c>
      <c r="G1022" s="3">
        <v>0</v>
      </c>
    </row>
    <row r="1023" spans="1:7">
      <c r="A1023" t="s">
        <v>1901</v>
      </c>
      <c r="B1023" t="s">
        <v>1902</v>
      </c>
      <c r="C1023" s="5" t="str">
        <f>HYPERLINK("https://nusmods.com/modules/EE2023#timetable","Timetable")</f>
        <v>Timetable</v>
      </c>
      <c r="D1023" s="5"/>
      <c r="E1023" t="s">
        <v>9</v>
      </c>
      <c r="F1023" t="s">
        <v>869</v>
      </c>
      <c r="G1023" s="3">
        <v>0</v>
      </c>
    </row>
    <row r="1024" spans="1:7">
      <c r="A1024" t="s">
        <v>1903</v>
      </c>
      <c r="B1024" t="s">
        <v>1904</v>
      </c>
      <c r="C1024" s="5" t="str">
        <f>HYPERLINK("https://nusmods.com/modules/EE2026#timetable","Timetable")</f>
        <v>Timetable</v>
      </c>
      <c r="D1024" s="5"/>
      <c r="E1024" t="s">
        <v>9</v>
      </c>
      <c r="F1024" t="s">
        <v>869</v>
      </c>
      <c r="G1024" s="3">
        <v>0</v>
      </c>
    </row>
    <row r="1025" spans="1:7">
      <c r="A1025" t="s">
        <v>1905</v>
      </c>
      <c r="B1025" t="s">
        <v>1906</v>
      </c>
      <c r="C1025" s="5" t="str">
        <f>HYPERLINK("https://nusmods.com/modules/EE2027#timetable","Timetable")</f>
        <v>Timetable</v>
      </c>
      <c r="D1025" s="5"/>
      <c r="E1025" t="s">
        <v>9</v>
      </c>
      <c r="F1025" t="s">
        <v>869</v>
      </c>
      <c r="G1025" s="3">
        <v>0</v>
      </c>
    </row>
    <row r="1026" spans="1:7">
      <c r="A1026" t="s">
        <v>1907</v>
      </c>
      <c r="B1026" t="s">
        <v>1908</v>
      </c>
      <c r="C1026" s="5" t="str">
        <f>HYPERLINK("https://nusmods.com/modules/EE2028#timetable","Timetable")</f>
        <v>Timetable</v>
      </c>
      <c r="D1026" s="5"/>
      <c r="E1026" t="s">
        <v>9</v>
      </c>
      <c r="F1026" t="s">
        <v>869</v>
      </c>
      <c r="G1026" s="3">
        <v>0</v>
      </c>
    </row>
    <row r="1027" spans="1:7">
      <c r="A1027" t="s">
        <v>1909</v>
      </c>
      <c r="B1027" t="s">
        <v>1910</v>
      </c>
      <c r="C1027" s="5" t="str">
        <f>HYPERLINK("https://nusmods.com/modules/EE2033#timetable","Timetable")</f>
        <v>Timetable</v>
      </c>
      <c r="D1027" s="5"/>
      <c r="E1027" t="s">
        <v>9</v>
      </c>
      <c r="F1027" t="s">
        <v>869</v>
      </c>
      <c r="G1027" s="3">
        <v>0</v>
      </c>
    </row>
    <row r="1028" spans="1:7">
      <c r="A1028" t="s">
        <v>1911</v>
      </c>
      <c r="B1028" t="s">
        <v>1912</v>
      </c>
      <c r="C1028" s="5" t="str">
        <f>HYPERLINK("https://nusmods.com/modules/EE2211#timetable","Timetable")</f>
        <v>Timetable</v>
      </c>
      <c r="D1028" s="5"/>
      <c r="E1028" t="s">
        <v>9</v>
      </c>
      <c r="F1028" t="s">
        <v>869</v>
      </c>
      <c r="G1028" s="3">
        <v>0</v>
      </c>
    </row>
    <row r="1029" spans="1:7">
      <c r="A1029" t="s">
        <v>1913</v>
      </c>
      <c r="B1029" t="s">
        <v>1914</v>
      </c>
      <c r="C1029" s="5" t="str">
        <f>HYPERLINK("https://nusmods.com/modules/EE3031#timetable","Timetable")</f>
        <v>Timetable</v>
      </c>
      <c r="D1029" s="5"/>
      <c r="E1029" t="s">
        <v>9</v>
      </c>
      <c r="F1029" t="s">
        <v>869</v>
      </c>
      <c r="G1029" s="3">
        <v>0</v>
      </c>
    </row>
    <row r="1030" spans="1:7">
      <c r="A1030" t="s">
        <v>1915</v>
      </c>
      <c r="B1030" t="s">
        <v>1916</v>
      </c>
      <c r="C1030" s="5" t="str">
        <f>HYPERLINK("https://nusmods.com/modules/EE3104C#timetable","Timetable")</f>
        <v>Timetable</v>
      </c>
      <c r="D1030" s="5"/>
      <c r="E1030" t="s">
        <v>9</v>
      </c>
      <c r="F1030" t="s">
        <v>869</v>
      </c>
      <c r="G1030" s="3">
        <v>0</v>
      </c>
    </row>
    <row r="1031" spans="1:7">
      <c r="A1031" t="s">
        <v>1917</v>
      </c>
      <c r="B1031" t="s">
        <v>1918</v>
      </c>
      <c r="C1031" s="5" t="str">
        <f>HYPERLINK("https://nusmods.com/modules/EE3105#timetable","Timetable")</f>
        <v>Timetable</v>
      </c>
      <c r="D1031" s="5"/>
      <c r="E1031" t="s">
        <v>9</v>
      </c>
      <c r="F1031" t="s">
        <v>869</v>
      </c>
      <c r="G1031" s="3">
        <v>0</v>
      </c>
    </row>
    <row r="1032" spans="1:7">
      <c r="A1032" t="s">
        <v>1919</v>
      </c>
      <c r="B1032" t="s">
        <v>1920</v>
      </c>
      <c r="C1032" s="5" t="str">
        <f>HYPERLINK("https://nusmods.com/modules/EE3305#timetable","Timetable")</f>
        <v>Timetable</v>
      </c>
      <c r="D1032" s="5"/>
      <c r="E1032" t="s">
        <v>9</v>
      </c>
      <c r="F1032" t="s">
        <v>869</v>
      </c>
      <c r="G1032" s="3">
        <v>0</v>
      </c>
    </row>
    <row r="1033" spans="1:7">
      <c r="A1033" t="s">
        <v>1921</v>
      </c>
      <c r="B1033" t="s">
        <v>1922</v>
      </c>
      <c r="C1033" s="5" t="str">
        <f>HYPERLINK("https://nusmods.com/modules/EE3306#timetable","Timetable")</f>
        <v>Timetable</v>
      </c>
      <c r="D1033" s="5"/>
      <c r="E1033" t="s">
        <v>9</v>
      </c>
      <c r="F1033" t="s">
        <v>869</v>
      </c>
      <c r="G1033" s="3">
        <v>0</v>
      </c>
    </row>
    <row r="1034" spans="1:7">
      <c r="A1034" t="s">
        <v>1923</v>
      </c>
      <c r="B1034" t="s">
        <v>1924</v>
      </c>
      <c r="C1034" s="5" t="str">
        <f>HYPERLINK("https://nusmods.com/modules/EE3331C#timetable","Timetable")</f>
        <v>Timetable</v>
      </c>
      <c r="D1034" s="5"/>
      <c r="E1034" t="s">
        <v>9</v>
      </c>
      <c r="F1034" t="s">
        <v>869</v>
      </c>
      <c r="G1034" s="3">
        <v>0</v>
      </c>
    </row>
    <row r="1035" spans="1:7">
      <c r="A1035" t="s">
        <v>1925</v>
      </c>
      <c r="B1035" t="s">
        <v>1926</v>
      </c>
      <c r="C1035" s="5" t="str">
        <f>HYPERLINK("https://nusmods.com/modules/EE3408C#timetable","Timetable")</f>
        <v>Timetable</v>
      </c>
      <c r="D1035" s="5"/>
      <c r="E1035" t="s">
        <v>9</v>
      </c>
      <c r="F1035" t="s">
        <v>869</v>
      </c>
      <c r="G1035" s="3">
        <v>0</v>
      </c>
    </row>
    <row r="1036" spans="1:7">
      <c r="A1036" t="s">
        <v>1927</v>
      </c>
      <c r="B1036" t="s">
        <v>1928</v>
      </c>
      <c r="C1036" s="5" t="str">
        <f>HYPERLINK("https://nusmods.com/modules/EE3431C#timetable","Timetable")</f>
        <v>Timetable</v>
      </c>
      <c r="D1036" s="5"/>
      <c r="E1036" t="s">
        <v>9</v>
      </c>
      <c r="F1036" t="s">
        <v>869</v>
      </c>
      <c r="G1036" s="3">
        <v>0</v>
      </c>
    </row>
    <row r="1037" spans="1:7">
      <c r="A1037" t="s">
        <v>1929</v>
      </c>
      <c r="B1037" t="s">
        <v>1930</v>
      </c>
      <c r="C1037" s="5" t="str">
        <f>HYPERLINK("https://nusmods.com/modules/EE3731C#timetable","Timetable")</f>
        <v>Timetable</v>
      </c>
      <c r="D1037" s="5"/>
      <c r="E1037" t="s">
        <v>9</v>
      </c>
      <c r="F1037" t="s">
        <v>869</v>
      </c>
      <c r="G1037" s="3">
        <v>0</v>
      </c>
    </row>
    <row r="1038" spans="1:7">
      <c r="A1038" t="s">
        <v>1931</v>
      </c>
      <c r="B1038" t="s">
        <v>1932</v>
      </c>
      <c r="C1038" s="5" t="str">
        <f>HYPERLINK("https://nusmods.com/modules/EE3801#timetable","Timetable")</f>
        <v>Timetable</v>
      </c>
      <c r="D1038" s="5"/>
      <c r="E1038" t="s">
        <v>9</v>
      </c>
      <c r="F1038" t="s">
        <v>869</v>
      </c>
      <c r="G1038" s="3">
        <v>0</v>
      </c>
    </row>
    <row r="1039" spans="1:7">
      <c r="A1039" t="s">
        <v>1933</v>
      </c>
      <c r="B1039" t="s">
        <v>582</v>
      </c>
      <c r="C1039" s="5" t="str">
        <f>HYPERLINK("https://nusmods.com/modules/EE4001#timetable","Timetable")</f>
        <v>Timetable</v>
      </c>
      <c r="D1039" s="5"/>
      <c r="E1039" t="s">
        <v>9</v>
      </c>
      <c r="F1039" t="s">
        <v>869</v>
      </c>
      <c r="G1039" s="3">
        <v>0</v>
      </c>
    </row>
    <row r="1040" spans="1:7">
      <c r="A1040" t="s">
        <v>1934</v>
      </c>
      <c r="B1040" t="s">
        <v>1935</v>
      </c>
      <c r="C1040" s="5" t="str">
        <f>HYPERLINK("https://nusmods.com/modules/EE4002D#timetable","Timetable")</f>
        <v>Timetable</v>
      </c>
      <c r="D1040" s="5"/>
      <c r="E1040" t="s">
        <v>9</v>
      </c>
      <c r="F1040" t="s">
        <v>869</v>
      </c>
      <c r="G1040" s="3">
        <v>0</v>
      </c>
    </row>
    <row r="1041" spans="1:7">
      <c r="A1041" t="s">
        <v>1936</v>
      </c>
      <c r="B1041" t="s">
        <v>1937</v>
      </c>
      <c r="C1041" s="5" t="str">
        <f>HYPERLINK("https://nusmods.com/modules/EE4002R#timetable","Timetable")</f>
        <v>Timetable</v>
      </c>
      <c r="D1041" s="5"/>
      <c r="E1041" t="s">
        <v>9</v>
      </c>
      <c r="F1041" t="s">
        <v>869</v>
      </c>
      <c r="G1041" s="3">
        <v>0</v>
      </c>
    </row>
    <row r="1042" spans="1:7">
      <c r="A1042" t="s">
        <v>1938</v>
      </c>
      <c r="B1042" t="s">
        <v>1939</v>
      </c>
      <c r="C1042" s="5" t="str">
        <f>HYPERLINK("https://nusmods.com/modules/EE4031#timetable","Timetable")</f>
        <v>Timetable</v>
      </c>
      <c r="D1042" s="5"/>
      <c r="E1042" t="s">
        <v>9</v>
      </c>
      <c r="F1042" t="s">
        <v>869</v>
      </c>
      <c r="G1042" s="3">
        <v>0</v>
      </c>
    </row>
    <row r="1043" spans="1:7">
      <c r="A1043" t="s">
        <v>1940</v>
      </c>
      <c r="B1043" t="s">
        <v>1941</v>
      </c>
      <c r="C1043" s="5" t="str">
        <f>HYPERLINK("https://nusmods.com/modules/EE4032#timetable","Timetable")</f>
        <v>Timetable</v>
      </c>
      <c r="D1043" s="5"/>
      <c r="E1043" t="s">
        <v>9</v>
      </c>
      <c r="F1043" t="s">
        <v>869</v>
      </c>
      <c r="G1043" s="3">
        <v>0</v>
      </c>
    </row>
    <row r="1044" spans="1:7">
      <c r="A1044" t="s">
        <v>1942</v>
      </c>
      <c r="B1044" t="s">
        <v>1943</v>
      </c>
      <c r="C1044" s="5" t="str">
        <f>HYPERLINK("https://nusmods.com/modules/EE4101#timetable","Timetable")</f>
        <v>Timetable</v>
      </c>
      <c r="D1044" s="5"/>
      <c r="E1044" t="s">
        <v>9</v>
      </c>
      <c r="F1044" t="s">
        <v>869</v>
      </c>
      <c r="G1044" s="3">
        <v>0</v>
      </c>
    </row>
    <row r="1045" spans="1:7">
      <c r="A1045" t="s">
        <v>1944</v>
      </c>
      <c r="B1045" t="s">
        <v>1945</v>
      </c>
      <c r="C1045" s="5" t="str">
        <f>HYPERLINK("https://nusmods.com/modules/EE4112#timetable","Timetable")</f>
        <v>Timetable</v>
      </c>
      <c r="D1045" s="5"/>
      <c r="E1045" t="s">
        <v>9</v>
      </c>
      <c r="F1045" t="s">
        <v>869</v>
      </c>
      <c r="G1045" s="3">
        <v>0</v>
      </c>
    </row>
    <row r="1046" spans="1:7">
      <c r="A1046" t="s">
        <v>1946</v>
      </c>
      <c r="B1046" t="s">
        <v>1947</v>
      </c>
      <c r="C1046" s="5" t="str">
        <f>HYPERLINK("https://nusmods.com/modules/EE4204#timetable","Timetable")</f>
        <v>Timetable</v>
      </c>
      <c r="D1046" s="5"/>
      <c r="E1046" t="s">
        <v>9</v>
      </c>
      <c r="F1046" t="s">
        <v>869</v>
      </c>
      <c r="G1046" s="3">
        <v>0</v>
      </c>
    </row>
    <row r="1047" spans="1:7">
      <c r="A1047" t="s">
        <v>1948</v>
      </c>
      <c r="B1047" t="s">
        <v>1949</v>
      </c>
      <c r="C1047" s="5" t="str">
        <f>HYPERLINK("https://nusmods.com/modules/EE4211#timetable","Timetable")</f>
        <v>Timetable</v>
      </c>
      <c r="D1047" s="5"/>
      <c r="E1047" t="s">
        <v>9</v>
      </c>
      <c r="F1047" t="s">
        <v>869</v>
      </c>
      <c r="G1047" s="3">
        <v>0</v>
      </c>
    </row>
    <row r="1048" spans="1:7">
      <c r="A1048" t="s">
        <v>1950</v>
      </c>
      <c r="B1048" t="s">
        <v>1951</v>
      </c>
      <c r="C1048" s="5" t="str">
        <f>HYPERLINK("https://nusmods.com/modules/EE4302#timetable","Timetable")</f>
        <v>Timetable</v>
      </c>
      <c r="D1048" s="5"/>
      <c r="E1048" t="s">
        <v>9</v>
      </c>
      <c r="F1048" t="s">
        <v>869</v>
      </c>
      <c r="G1048" s="3">
        <v>0</v>
      </c>
    </row>
    <row r="1049" spans="1:7">
      <c r="A1049" t="s">
        <v>1952</v>
      </c>
      <c r="B1049" t="s">
        <v>1953</v>
      </c>
      <c r="C1049" s="5" t="str">
        <f>HYPERLINK("https://nusmods.com/modules/EE4303#timetable","Timetable")</f>
        <v>Timetable</v>
      </c>
      <c r="D1049" s="5"/>
      <c r="E1049" t="s">
        <v>9</v>
      </c>
      <c r="F1049" t="s">
        <v>869</v>
      </c>
      <c r="G1049" s="3">
        <v>0</v>
      </c>
    </row>
    <row r="1050" spans="1:7">
      <c r="A1050" t="s">
        <v>1954</v>
      </c>
      <c r="B1050" t="s">
        <v>1955</v>
      </c>
      <c r="C1050" s="5" t="str">
        <f>HYPERLINK("https://nusmods.com/modules/EE4309#timetable","Timetable")</f>
        <v>Timetable</v>
      </c>
      <c r="D1050" s="5"/>
      <c r="E1050" t="s">
        <v>9</v>
      </c>
      <c r="F1050" t="s">
        <v>869</v>
      </c>
      <c r="G1050" s="3">
        <v>0</v>
      </c>
    </row>
    <row r="1051" spans="1:7">
      <c r="A1051" t="s">
        <v>1956</v>
      </c>
      <c r="B1051" t="s">
        <v>1957</v>
      </c>
      <c r="C1051" s="5" t="str">
        <f>HYPERLINK("https://nusmods.com/modules/EE4435#timetable","Timetable")</f>
        <v>Timetable</v>
      </c>
      <c r="D1051" s="5"/>
      <c r="E1051" t="s">
        <v>9</v>
      </c>
      <c r="F1051" t="s">
        <v>869</v>
      </c>
      <c r="G1051" s="3">
        <v>0</v>
      </c>
    </row>
    <row r="1052" spans="1:7">
      <c r="A1052" t="s">
        <v>1958</v>
      </c>
      <c r="B1052" t="s">
        <v>1959</v>
      </c>
      <c r="C1052" s="5" t="str">
        <f>HYPERLINK("https://nusmods.com/modules/EE4436#timetable","Timetable")</f>
        <v>Timetable</v>
      </c>
      <c r="D1052" s="5"/>
      <c r="E1052" t="s">
        <v>9</v>
      </c>
      <c r="F1052" t="s">
        <v>869</v>
      </c>
      <c r="G1052" s="3">
        <v>0</v>
      </c>
    </row>
    <row r="1053" spans="1:7">
      <c r="A1053" t="s">
        <v>1960</v>
      </c>
      <c r="B1053" t="s">
        <v>1961</v>
      </c>
      <c r="C1053" s="5" t="str">
        <f>HYPERLINK("https://nusmods.com/modules/EE4501#timetable","Timetable")</f>
        <v>Timetable</v>
      </c>
      <c r="D1053" s="5"/>
      <c r="E1053" t="s">
        <v>9</v>
      </c>
      <c r="F1053" t="s">
        <v>869</v>
      </c>
      <c r="G1053" s="3">
        <v>0</v>
      </c>
    </row>
    <row r="1054" spans="1:7">
      <c r="A1054" t="s">
        <v>1962</v>
      </c>
      <c r="B1054" t="s">
        <v>1963</v>
      </c>
      <c r="C1054" s="5" t="str">
        <f>HYPERLINK("https://nusmods.com/modules/EE4502#timetable","Timetable")</f>
        <v>Timetable</v>
      </c>
      <c r="D1054" s="5"/>
      <c r="E1054" t="s">
        <v>9</v>
      </c>
      <c r="F1054" t="s">
        <v>869</v>
      </c>
      <c r="G1054" s="3">
        <v>0</v>
      </c>
    </row>
    <row r="1055" spans="1:7">
      <c r="A1055" t="s">
        <v>1964</v>
      </c>
      <c r="B1055" t="s">
        <v>1965</v>
      </c>
      <c r="C1055" s="5" t="str">
        <f>HYPERLINK("https://nusmods.com/modules/EE4704#timetable","Timetable")</f>
        <v>Timetable</v>
      </c>
      <c r="D1055" s="5"/>
      <c r="E1055" t="s">
        <v>9</v>
      </c>
      <c r="F1055" t="s">
        <v>869</v>
      </c>
      <c r="G1055" s="3">
        <v>0</v>
      </c>
    </row>
    <row r="1056" spans="1:7">
      <c r="A1056" t="s">
        <v>1966</v>
      </c>
      <c r="B1056" t="s">
        <v>1967</v>
      </c>
      <c r="C1056" s="5" t="str">
        <f>HYPERLINK("https://nusmods.com/modules/EE4705#timetable","Timetable")</f>
        <v>Timetable</v>
      </c>
      <c r="D1056" s="5"/>
      <c r="E1056" t="s">
        <v>9</v>
      </c>
      <c r="F1056" t="s">
        <v>869</v>
      </c>
      <c r="G1056" s="3">
        <v>0</v>
      </c>
    </row>
    <row r="1057" spans="1:7">
      <c r="A1057" t="s">
        <v>1968</v>
      </c>
      <c r="B1057" t="s">
        <v>1969</v>
      </c>
      <c r="C1057" s="5" t="str">
        <f>HYPERLINK("https://nusmods.com/modules/EE5001#timetable","Timetable")</f>
        <v>Timetable</v>
      </c>
      <c r="D1057" s="5"/>
      <c r="E1057" t="s">
        <v>9</v>
      </c>
      <c r="F1057" t="s">
        <v>869</v>
      </c>
      <c r="G1057" s="3">
        <v>0</v>
      </c>
    </row>
    <row r="1058" spans="1:7">
      <c r="A1058" t="s">
        <v>1970</v>
      </c>
      <c r="B1058" t="s">
        <v>1971</v>
      </c>
      <c r="C1058" s="5" t="str">
        <f>HYPERLINK("https://nusmods.com/modules/EE5002#timetable","Timetable")</f>
        <v>Timetable</v>
      </c>
      <c r="D1058" s="5"/>
      <c r="E1058" t="s">
        <v>9</v>
      </c>
      <c r="F1058" t="s">
        <v>869</v>
      </c>
      <c r="G1058" s="3">
        <v>0</v>
      </c>
    </row>
    <row r="1059" spans="1:7">
      <c r="A1059" t="s">
        <v>1972</v>
      </c>
      <c r="B1059" t="s">
        <v>1973</v>
      </c>
      <c r="C1059" s="5" t="str">
        <f>HYPERLINK("https://nusmods.com/modules/EE5003#timetable","Timetable")</f>
        <v>Timetable</v>
      </c>
      <c r="D1059" s="5"/>
      <c r="E1059" t="s">
        <v>9</v>
      </c>
      <c r="F1059" t="s">
        <v>869</v>
      </c>
      <c r="G1059" s="3">
        <v>0</v>
      </c>
    </row>
    <row r="1060" spans="1:7">
      <c r="A1060" t="s">
        <v>1974</v>
      </c>
      <c r="B1060" t="s">
        <v>1975</v>
      </c>
      <c r="C1060" s="5" t="str">
        <f>HYPERLINK("https://nusmods.com/modules/EE5025#timetable","Timetable")</f>
        <v>Timetable</v>
      </c>
      <c r="D1060" s="5"/>
      <c r="E1060" t="s">
        <v>9</v>
      </c>
      <c r="F1060" t="s">
        <v>869</v>
      </c>
      <c r="G1060" s="3">
        <v>0</v>
      </c>
    </row>
    <row r="1061" spans="1:7">
      <c r="A1061" t="s">
        <v>1976</v>
      </c>
      <c r="B1061" t="s">
        <v>1977</v>
      </c>
      <c r="C1061" s="5" t="str">
        <f>HYPERLINK("https://nusmods.com/modules/EE5026#timetable","Timetable")</f>
        <v>Timetable</v>
      </c>
      <c r="D1061" s="5"/>
      <c r="E1061" t="s">
        <v>9</v>
      </c>
      <c r="F1061" t="s">
        <v>869</v>
      </c>
      <c r="G1061" s="3">
        <v>0</v>
      </c>
    </row>
    <row r="1062" spans="1:7">
      <c r="A1062" t="s">
        <v>1978</v>
      </c>
      <c r="B1062" t="s">
        <v>1979</v>
      </c>
      <c r="C1062" s="5" t="str">
        <f>HYPERLINK("https://nusmods.com/modules/EE5027#timetable","Timetable")</f>
        <v>Timetable</v>
      </c>
      <c r="D1062" s="5"/>
      <c r="E1062" t="s">
        <v>9</v>
      </c>
      <c r="F1062" t="s">
        <v>869</v>
      </c>
      <c r="G1062" s="3">
        <v>0</v>
      </c>
    </row>
    <row r="1063" spans="1:7">
      <c r="A1063" t="s">
        <v>1980</v>
      </c>
      <c r="B1063" t="s">
        <v>1981</v>
      </c>
      <c r="C1063" s="5" t="str">
        <f>HYPERLINK("https://nusmods.com/modules/EE5060#timetable","Timetable")</f>
        <v>Timetable</v>
      </c>
      <c r="D1063" s="5"/>
      <c r="E1063" t="s">
        <v>9</v>
      </c>
      <c r="F1063" t="s">
        <v>869</v>
      </c>
      <c r="G1063" s="3">
        <v>0</v>
      </c>
    </row>
    <row r="1064" spans="1:7">
      <c r="A1064" t="s">
        <v>1982</v>
      </c>
      <c r="B1064" t="s">
        <v>1983</v>
      </c>
      <c r="C1064" s="5" t="str">
        <f>HYPERLINK("https://nusmods.com/modules/EE5061#timetable","Timetable")</f>
        <v>Timetable</v>
      </c>
      <c r="D1064" s="5"/>
      <c r="E1064" t="s">
        <v>9</v>
      </c>
      <c r="F1064" t="s">
        <v>869</v>
      </c>
      <c r="G1064" s="3">
        <v>0</v>
      </c>
    </row>
    <row r="1065" spans="1:7">
      <c r="A1065" t="s">
        <v>1984</v>
      </c>
      <c r="B1065" t="s">
        <v>1985</v>
      </c>
      <c r="C1065" s="5" t="str">
        <f>HYPERLINK("https://nusmods.com/modules/EE5062#timetable","Timetable")</f>
        <v>Timetable</v>
      </c>
      <c r="D1065" s="5"/>
      <c r="E1065" t="s">
        <v>9</v>
      </c>
      <c r="F1065" t="s">
        <v>869</v>
      </c>
      <c r="G1065" s="3">
        <v>0</v>
      </c>
    </row>
    <row r="1066" spans="1:7">
      <c r="A1066" t="s">
        <v>1986</v>
      </c>
      <c r="B1066" t="s">
        <v>1987</v>
      </c>
      <c r="C1066" s="5" t="str">
        <f>HYPERLINK("https://nusmods.com/modules/EE5101#timetable","Timetable")</f>
        <v>Timetable</v>
      </c>
      <c r="D1066" s="5"/>
      <c r="E1066" t="s">
        <v>9</v>
      </c>
      <c r="F1066" t="s">
        <v>869</v>
      </c>
      <c r="G1066" s="3">
        <v>0</v>
      </c>
    </row>
    <row r="1067" spans="1:7">
      <c r="A1067" t="s">
        <v>1988</v>
      </c>
      <c r="B1067" t="s">
        <v>1989</v>
      </c>
      <c r="C1067" s="5" t="str">
        <f>HYPERLINK("https://nusmods.com/modules/EE5103#timetable","Timetable")</f>
        <v>Timetable</v>
      </c>
      <c r="D1067" s="5"/>
      <c r="E1067" t="s">
        <v>9</v>
      </c>
      <c r="F1067" t="s">
        <v>869</v>
      </c>
      <c r="G1067" s="3">
        <v>0</v>
      </c>
    </row>
    <row r="1068" spans="1:7">
      <c r="A1068" t="s">
        <v>1990</v>
      </c>
      <c r="B1068" t="s">
        <v>1991</v>
      </c>
      <c r="C1068" s="5" t="str">
        <f>HYPERLINK("https://nusmods.com/modules/EE5110#timetable","Timetable")</f>
        <v>Timetable</v>
      </c>
      <c r="D1068" s="5"/>
      <c r="E1068" t="s">
        <v>9</v>
      </c>
      <c r="F1068" t="s">
        <v>869</v>
      </c>
      <c r="G1068" s="3">
        <v>0</v>
      </c>
    </row>
    <row r="1069" spans="1:7">
      <c r="A1069" t="s">
        <v>1992</v>
      </c>
      <c r="B1069" t="s">
        <v>1993</v>
      </c>
      <c r="C1069" s="5" t="str">
        <f>HYPERLINK("https://nusmods.com/modules/EE5111#timetable","Timetable")</f>
        <v>Timetable</v>
      </c>
      <c r="D1069" s="5"/>
      <c r="E1069" t="s">
        <v>9</v>
      </c>
      <c r="F1069" t="s">
        <v>869</v>
      </c>
      <c r="G1069" s="3">
        <v>0</v>
      </c>
    </row>
    <row r="1070" spans="1:7">
      <c r="A1070" t="s">
        <v>1994</v>
      </c>
      <c r="B1070" t="s">
        <v>1995</v>
      </c>
      <c r="C1070" s="5" t="str">
        <f>HYPERLINK("https://nusmods.com/modules/EE5112#timetable","Timetable")</f>
        <v>Timetable</v>
      </c>
      <c r="D1070" s="5"/>
      <c r="E1070" t="s">
        <v>9</v>
      </c>
      <c r="F1070" t="s">
        <v>869</v>
      </c>
      <c r="G1070" s="3">
        <v>0</v>
      </c>
    </row>
    <row r="1071" spans="1:7">
      <c r="A1071" t="s">
        <v>1996</v>
      </c>
      <c r="B1071" t="s">
        <v>1997</v>
      </c>
      <c r="C1071" s="5" t="str">
        <f>HYPERLINK("https://nusmods.com/modules/EE5114#timetable","Timetable")</f>
        <v>Timetable</v>
      </c>
      <c r="D1071" s="5"/>
      <c r="E1071" t="s">
        <v>9</v>
      </c>
      <c r="F1071" t="s">
        <v>869</v>
      </c>
      <c r="G1071" s="3">
        <v>0</v>
      </c>
    </row>
    <row r="1072" spans="1:7">
      <c r="A1072" t="s">
        <v>1998</v>
      </c>
      <c r="B1072" t="s">
        <v>1999</v>
      </c>
      <c r="C1072" s="5" t="str">
        <f>HYPERLINK("https://nusmods.com/modules/EE5139#timetable","Timetable")</f>
        <v>Timetable</v>
      </c>
      <c r="D1072" s="5"/>
      <c r="E1072" t="s">
        <v>9</v>
      </c>
      <c r="F1072" t="s">
        <v>869</v>
      </c>
      <c r="G1072" s="3">
        <v>0</v>
      </c>
    </row>
    <row r="1073" spans="1:7">
      <c r="A1073" t="s">
        <v>2000</v>
      </c>
      <c r="B1073" t="s">
        <v>2001</v>
      </c>
      <c r="C1073" s="5" t="str">
        <f>HYPERLINK("https://nusmods.com/modules/EE5303#timetable","Timetable")</f>
        <v>Timetable</v>
      </c>
      <c r="D1073" s="5"/>
      <c r="E1073" t="s">
        <v>9</v>
      </c>
      <c r="F1073" t="s">
        <v>869</v>
      </c>
      <c r="G1073" s="3">
        <v>0</v>
      </c>
    </row>
    <row r="1074" spans="1:7">
      <c r="A1074" t="s">
        <v>2002</v>
      </c>
      <c r="B1074" t="s">
        <v>2003</v>
      </c>
      <c r="C1074" s="5" t="str">
        <f>HYPERLINK("https://nusmods.com/modules/EE5308#timetable","Timetable")</f>
        <v>Timetable</v>
      </c>
      <c r="D1074" s="5"/>
      <c r="E1074" t="s">
        <v>9</v>
      </c>
      <c r="F1074" t="s">
        <v>869</v>
      </c>
      <c r="G1074" s="3">
        <v>0</v>
      </c>
    </row>
    <row r="1075" spans="1:7">
      <c r="A1075" t="s">
        <v>2004</v>
      </c>
      <c r="B1075" t="s">
        <v>2005</v>
      </c>
      <c r="C1075" s="5" t="str">
        <f>HYPERLINK("https://nusmods.com/modules/EE5439#timetable","Timetable")</f>
        <v>Timetable</v>
      </c>
      <c r="D1075" s="5"/>
      <c r="E1075" t="s">
        <v>9</v>
      </c>
      <c r="F1075" t="s">
        <v>869</v>
      </c>
      <c r="G1075" s="3">
        <v>0</v>
      </c>
    </row>
    <row r="1076" spans="1:7">
      <c r="A1076" t="s">
        <v>2006</v>
      </c>
      <c r="B1076" t="s">
        <v>2007</v>
      </c>
      <c r="C1076" s="5" t="str">
        <f>HYPERLINK("https://nusmods.com/modules/EE5502#timetable","Timetable")</f>
        <v>Timetable</v>
      </c>
      <c r="D1076" s="5"/>
      <c r="E1076" t="s">
        <v>9</v>
      </c>
      <c r="F1076" t="s">
        <v>869</v>
      </c>
      <c r="G1076" s="3">
        <v>0</v>
      </c>
    </row>
    <row r="1077" spans="1:7">
      <c r="A1077" t="s">
        <v>2008</v>
      </c>
      <c r="B1077" t="s">
        <v>2009</v>
      </c>
      <c r="C1077" s="5" t="str">
        <f>HYPERLINK("https://nusmods.com/modules/EE5508#timetable","Timetable")</f>
        <v>Timetable</v>
      </c>
      <c r="D1077" s="5"/>
      <c r="E1077" t="s">
        <v>9</v>
      </c>
      <c r="F1077" t="s">
        <v>869</v>
      </c>
      <c r="G1077" s="3">
        <v>0</v>
      </c>
    </row>
    <row r="1078" spans="1:7">
      <c r="A1078" t="s">
        <v>2010</v>
      </c>
      <c r="B1078" t="s">
        <v>2011</v>
      </c>
      <c r="C1078" s="5" t="str">
        <f>HYPERLINK("https://nusmods.com/modules/EE5518#timetable","Timetable")</f>
        <v>Timetable</v>
      </c>
      <c r="D1078" s="5"/>
      <c r="E1078" t="s">
        <v>9</v>
      </c>
      <c r="F1078" t="s">
        <v>869</v>
      </c>
      <c r="G1078" s="3">
        <v>0</v>
      </c>
    </row>
    <row r="1079" spans="1:7">
      <c r="A1079" t="s">
        <v>2012</v>
      </c>
      <c r="B1079" t="s">
        <v>616</v>
      </c>
      <c r="C1079" s="5" t="str">
        <f>HYPERLINK("https://nusmods.com/modules/EE5666#timetable","Timetable")</f>
        <v>Timetable</v>
      </c>
      <c r="D1079" s="5"/>
      <c r="E1079" t="s">
        <v>9</v>
      </c>
      <c r="F1079" t="s">
        <v>869</v>
      </c>
      <c r="G1079" s="3">
        <v>0</v>
      </c>
    </row>
    <row r="1080" spans="1:7">
      <c r="A1080" t="s">
        <v>2013</v>
      </c>
      <c r="B1080" t="s">
        <v>2014</v>
      </c>
      <c r="C1080" s="5" t="str">
        <f>HYPERLINK("https://nusmods.com/modules/EE5701#timetable","Timetable")</f>
        <v>Timetable</v>
      </c>
      <c r="D1080" s="5"/>
      <c r="E1080" t="s">
        <v>9</v>
      </c>
      <c r="F1080" t="s">
        <v>869</v>
      </c>
      <c r="G1080" s="3">
        <v>0</v>
      </c>
    </row>
    <row r="1081" spans="1:7">
      <c r="A1081" t="s">
        <v>2015</v>
      </c>
      <c r="B1081" t="s">
        <v>2016</v>
      </c>
      <c r="C1081" s="5" t="str">
        <f>HYPERLINK("https://nusmods.com/modules/EE5702#timetable","Timetable")</f>
        <v>Timetable</v>
      </c>
      <c r="D1081" s="5"/>
      <c r="E1081" t="s">
        <v>9</v>
      </c>
      <c r="F1081" t="s">
        <v>869</v>
      </c>
      <c r="G1081" s="3">
        <v>0</v>
      </c>
    </row>
    <row r="1082" spans="1:7">
      <c r="A1082" t="s">
        <v>2017</v>
      </c>
      <c r="B1082" t="s">
        <v>2018</v>
      </c>
      <c r="C1082" s="5" t="str">
        <f>HYPERLINK("https://nusmods.com/modules/EE5703#timetable","Timetable")</f>
        <v>Timetable</v>
      </c>
      <c r="D1082" s="5"/>
      <c r="E1082" t="s">
        <v>9</v>
      </c>
      <c r="F1082" t="s">
        <v>869</v>
      </c>
      <c r="G1082" s="3">
        <v>0</v>
      </c>
    </row>
    <row r="1083" spans="1:7">
      <c r="A1083" t="s">
        <v>2019</v>
      </c>
      <c r="B1083" t="s">
        <v>2020</v>
      </c>
      <c r="C1083" s="5" t="str">
        <f>HYPERLINK("https://nusmods.com/modules/EE5731#timetable","Timetable")</f>
        <v>Timetable</v>
      </c>
      <c r="D1083" s="5"/>
      <c r="E1083" t="s">
        <v>9</v>
      </c>
      <c r="F1083" t="s">
        <v>869</v>
      </c>
      <c r="G1083" s="3">
        <v>0</v>
      </c>
    </row>
    <row r="1084" spans="1:7">
      <c r="A1084" t="s">
        <v>2021</v>
      </c>
      <c r="B1084" t="s">
        <v>2022</v>
      </c>
      <c r="C1084" s="5" t="str">
        <f>HYPERLINK("https://nusmods.com/modules/EE5831#timetable","Timetable")</f>
        <v>Timetable</v>
      </c>
      <c r="D1084" s="5"/>
      <c r="E1084" t="s">
        <v>9</v>
      </c>
      <c r="F1084" t="s">
        <v>869</v>
      </c>
      <c r="G1084" s="3">
        <v>0</v>
      </c>
    </row>
    <row r="1085" spans="1:7">
      <c r="A1085" t="s">
        <v>2023</v>
      </c>
      <c r="B1085" t="s">
        <v>2024</v>
      </c>
      <c r="C1085" s="5" t="str">
        <f>HYPERLINK("https://nusmods.com/modules/EE5907#timetable","Timetable")</f>
        <v>Timetable</v>
      </c>
      <c r="D1085" s="5"/>
      <c r="E1085" t="s">
        <v>9</v>
      </c>
      <c r="F1085" t="s">
        <v>869</v>
      </c>
      <c r="G1085" s="3">
        <v>0</v>
      </c>
    </row>
    <row r="1086" spans="1:7">
      <c r="A1086" t="s">
        <v>2025</v>
      </c>
      <c r="B1086" t="s">
        <v>618</v>
      </c>
      <c r="C1086" s="5" t="str">
        <f>HYPERLINK("https://nusmods.com/modules/EE5999#timetable","Timetable")</f>
        <v>Timetable</v>
      </c>
      <c r="D1086" s="5"/>
      <c r="E1086" t="s">
        <v>9</v>
      </c>
      <c r="F1086" t="s">
        <v>869</v>
      </c>
      <c r="G1086" s="3">
        <v>0</v>
      </c>
    </row>
    <row r="1087" spans="1:7">
      <c r="A1087" t="s">
        <v>2026</v>
      </c>
      <c r="B1087" t="s">
        <v>2027</v>
      </c>
      <c r="C1087" s="5" t="str">
        <f>HYPERLINK("https://nusmods.com/modules/EE6004#timetable","Timetable")</f>
        <v>Timetable</v>
      </c>
      <c r="D1087" s="5"/>
      <c r="E1087" t="s">
        <v>9</v>
      </c>
      <c r="F1087" t="s">
        <v>869</v>
      </c>
      <c r="G1087" s="3">
        <v>0</v>
      </c>
    </row>
    <row r="1088" spans="1:7">
      <c r="A1088" t="s">
        <v>2028</v>
      </c>
      <c r="B1088" t="s">
        <v>2029</v>
      </c>
      <c r="C1088" s="5" t="str">
        <f>HYPERLINK("https://nusmods.com/modules/EE6110#timetable","Timetable")</f>
        <v>Timetable</v>
      </c>
      <c r="D1088" s="5"/>
      <c r="E1088" t="s">
        <v>9</v>
      </c>
      <c r="F1088" t="s">
        <v>869</v>
      </c>
      <c r="G1088" s="3">
        <v>0</v>
      </c>
    </row>
    <row r="1089" spans="1:7">
      <c r="A1089" t="s">
        <v>2030</v>
      </c>
      <c r="B1089" t="s">
        <v>2031</v>
      </c>
      <c r="C1089" s="5" t="str">
        <f>HYPERLINK("https://nusmods.com/modules/EE6139#timetable","Timetable")</f>
        <v>Timetable</v>
      </c>
      <c r="D1089" s="5"/>
      <c r="E1089" t="s">
        <v>9</v>
      </c>
      <c r="F1089" t="s">
        <v>869</v>
      </c>
      <c r="G1089" s="3">
        <v>0</v>
      </c>
    </row>
    <row r="1090" spans="1:7">
      <c r="A1090" t="s">
        <v>2032</v>
      </c>
      <c r="B1090" t="s">
        <v>2033</v>
      </c>
      <c r="C1090" s="5" t="str">
        <f>HYPERLINK("https://nusmods.com/modules/EE6438#timetable","Timetable")</f>
        <v>Timetable</v>
      </c>
      <c r="D1090" s="5"/>
      <c r="E1090" t="s">
        <v>9</v>
      </c>
      <c r="F1090" t="s">
        <v>869</v>
      </c>
      <c r="G1090" s="3">
        <v>0</v>
      </c>
    </row>
    <row r="1091" spans="1:7">
      <c r="A1091" t="s">
        <v>2034</v>
      </c>
      <c r="B1091" t="s">
        <v>2035</v>
      </c>
      <c r="C1091" s="5" t="str">
        <f>HYPERLINK("https://nusmods.com/modules/EE6439#timetable","Timetable")</f>
        <v>Timetable</v>
      </c>
      <c r="D1091" s="5"/>
      <c r="E1091" t="s">
        <v>9</v>
      </c>
      <c r="F1091" t="s">
        <v>869</v>
      </c>
      <c r="G1091" s="3">
        <v>0</v>
      </c>
    </row>
    <row r="1092" spans="1:7">
      <c r="A1092" t="s">
        <v>2036</v>
      </c>
      <c r="B1092" t="s">
        <v>2037</v>
      </c>
      <c r="C1092" s="5" t="str">
        <f>HYPERLINK("https://nusmods.com/modules/EE6733#timetable","Timetable")</f>
        <v>Timetable</v>
      </c>
      <c r="D1092" s="5"/>
      <c r="E1092" t="s">
        <v>9</v>
      </c>
      <c r="F1092" t="s">
        <v>869</v>
      </c>
      <c r="G1092" s="3">
        <v>0</v>
      </c>
    </row>
    <row r="1093" spans="1:7">
      <c r="A1093" t="s">
        <v>2038</v>
      </c>
      <c r="B1093" t="s">
        <v>2039</v>
      </c>
      <c r="C1093" s="5" t="str">
        <f>HYPERLINK("https://nusmods.com/modules/EE6990#timetable","Timetable")</f>
        <v>Timetable</v>
      </c>
      <c r="D1093" s="5"/>
      <c r="E1093" t="s">
        <v>9</v>
      </c>
      <c r="F1093" t="s">
        <v>869</v>
      </c>
      <c r="G1093" s="3">
        <v>0</v>
      </c>
    </row>
    <row r="1094" spans="1:7">
      <c r="A1094" t="s">
        <v>2040</v>
      </c>
      <c r="B1094" t="s">
        <v>620</v>
      </c>
      <c r="C1094" s="5" t="str">
        <f>HYPERLINK("https://nusmods.com/modules/EE6999#timetable","Timetable")</f>
        <v>Timetable</v>
      </c>
      <c r="D1094" s="5"/>
      <c r="E1094" t="s">
        <v>9</v>
      </c>
      <c r="F1094" t="s">
        <v>869</v>
      </c>
      <c r="G1094" s="3">
        <v>0</v>
      </c>
    </row>
    <row r="1095" spans="1:7">
      <c r="A1095" t="s">
        <v>2041</v>
      </c>
      <c r="B1095" t="s">
        <v>2042</v>
      </c>
      <c r="C1095" s="5" t="str">
        <f>HYPERLINK("https://nusmods.com/modules/EG1311#timetable","Timetable")</f>
        <v>Timetable</v>
      </c>
      <c r="D1095" s="5"/>
      <c r="E1095" t="s">
        <v>9</v>
      </c>
      <c r="F1095" t="s">
        <v>263</v>
      </c>
      <c r="G1095" s="3">
        <v>0</v>
      </c>
    </row>
    <row r="1096" spans="1:7">
      <c r="A1096" t="s">
        <v>2043</v>
      </c>
      <c r="B1096" t="s">
        <v>2044</v>
      </c>
      <c r="C1096" s="5" t="str">
        <f>HYPERLINK("https://nusmods.com/modules/EG2101#timetable","Timetable")</f>
        <v>Timetable</v>
      </c>
      <c r="D1096" s="5"/>
      <c r="E1096" t="s">
        <v>9</v>
      </c>
      <c r="F1096" t="s">
        <v>263</v>
      </c>
      <c r="G1096" s="3">
        <v>0</v>
      </c>
    </row>
    <row r="1097" spans="1:7">
      <c r="A1097" t="s">
        <v>2045</v>
      </c>
      <c r="B1097" t="s">
        <v>2046</v>
      </c>
      <c r="C1097" s="5" t="str">
        <f>HYPERLINK("https://nusmods.com/modules/EG2201A#timetable","Timetable")</f>
        <v>Timetable</v>
      </c>
      <c r="D1097" s="5"/>
      <c r="E1097" t="s">
        <v>9</v>
      </c>
      <c r="F1097" t="s">
        <v>263</v>
      </c>
      <c r="G1097" s="3">
        <v>0</v>
      </c>
    </row>
    <row r="1098" spans="1:7">
      <c r="A1098" t="s">
        <v>2047</v>
      </c>
      <c r="B1098" t="s">
        <v>2048</v>
      </c>
      <c r="C1098" s="5" t="str">
        <f>HYPERLINK("https://nusmods.com/modules/EG2301#timetable","Timetable")</f>
        <v>Timetable</v>
      </c>
      <c r="D1098" s="5"/>
      <c r="E1098" t="s">
        <v>9</v>
      </c>
      <c r="F1098" t="s">
        <v>745</v>
      </c>
      <c r="G1098" s="3">
        <v>0</v>
      </c>
    </row>
    <row r="1099" spans="1:7">
      <c r="A1099" t="s">
        <v>2049</v>
      </c>
      <c r="B1099" t="s">
        <v>2050</v>
      </c>
      <c r="C1099" s="5" t="str">
        <f>HYPERLINK("https://nusmods.com/modules/EG2311#timetable","Timetable")</f>
        <v>Timetable</v>
      </c>
      <c r="D1099" s="5"/>
      <c r="E1099" t="s">
        <v>9</v>
      </c>
      <c r="F1099" t="s">
        <v>263</v>
      </c>
      <c r="G1099" s="3">
        <v>0</v>
      </c>
    </row>
    <row r="1100" spans="1:7">
      <c r="A1100" t="s">
        <v>2051</v>
      </c>
      <c r="B1100" t="s">
        <v>2052</v>
      </c>
      <c r="C1100" s="5" t="str">
        <f>HYPERLINK("https://nusmods.com/modules/EG2401A#timetable","Timetable")</f>
        <v>Timetable</v>
      </c>
      <c r="D1100" s="5"/>
      <c r="E1100" t="s">
        <v>9</v>
      </c>
      <c r="F1100" t="s">
        <v>263</v>
      </c>
      <c r="G1100" s="3">
        <v>0</v>
      </c>
    </row>
    <row r="1101" spans="1:7">
      <c r="A1101" t="s">
        <v>2053</v>
      </c>
      <c r="B1101" t="s">
        <v>2054</v>
      </c>
      <c r="C1101" s="5" t="str">
        <f>HYPERLINK("https://nusmods.com/modules/EG2605#timetable","Timetable")</f>
        <v>Timetable</v>
      </c>
      <c r="D1101" s="5"/>
      <c r="E1101" t="s">
        <v>9</v>
      </c>
      <c r="F1101" t="s">
        <v>263</v>
      </c>
      <c r="G1101" s="3">
        <v>0</v>
      </c>
    </row>
    <row r="1102" spans="1:7">
      <c r="A1102" t="s">
        <v>2055</v>
      </c>
      <c r="B1102" t="s">
        <v>1232</v>
      </c>
      <c r="C1102" s="5" t="str">
        <f>HYPERLINK("https://nusmods.com/modules/EG2606A#timetable","Timetable")</f>
        <v>Timetable</v>
      </c>
      <c r="D1102" s="5"/>
      <c r="E1102" t="s">
        <v>9</v>
      </c>
      <c r="F1102" t="s">
        <v>263</v>
      </c>
      <c r="G1102" s="3">
        <v>0</v>
      </c>
    </row>
    <row r="1103" spans="1:7">
      <c r="A1103" t="s">
        <v>2056</v>
      </c>
      <c r="B1103" t="s">
        <v>1232</v>
      </c>
      <c r="C1103" s="5" t="str">
        <f>HYPERLINK("https://nusmods.com/modules/EG2606B#timetable","Timetable")</f>
        <v>Timetable</v>
      </c>
      <c r="D1103" s="5"/>
      <c r="E1103" t="s">
        <v>9</v>
      </c>
      <c r="F1103" t="s">
        <v>263</v>
      </c>
      <c r="G1103" s="3">
        <v>0</v>
      </c>
    </row>
    <row r="1104" spans="1:7">
      <c r="A1104" t="s">
        <v>2057</v>
      </c>
      <c r="B1104" t="s">
        <v>2058</v>
      </c>
      <c r="C1104" s="5" t="str">
        <f>HYPERLINK("https://nusmods.com/modules/EG2701A#timetable","Timetable")</f>
        <v>Timetable</v>
      </c>
      <c r="D1104" s="5"/>
      <c r="E1104" t="s">
        <v>9</v>
      </c>
      <c r="F1104" t="s">
        <v>263</v>
      </c>
      <c r="G1104" s="3">
        <v>0</v>
      </c>
    </row>
    <row r="1105" spans="1:7">
      <c r="A1105" t="s">
        <v>2059</v>
      </c>
      <c r="B1105" t="s">
        <v>2060</v>
      </c>
      <c r="C1105" s="5" t="str">
        <f>HYPERLINK("https://nusmods.com/modules/EG2701B#timetable","Timetable")</f>
        <v>Timetable</v>
      </c>
      <c r="D1105" s="5"/>
      <c r="E1105" t="s">
        <v>9</v>
      </c>
      <c r="F1105" t="s">
        <v>263</v>
      </c>
      <c r="G1105" s="3">
        <v>0</v>
      </c>
    </row>
    <row r="1106" spans="1:7">
      <c r="A1106" t="s">
        <v>2061</v>
      </c>
      <c r="B1106" t="s">
        <v>2062</v>
      </c>
      <c r="C1106" s="5" t="str">
        <f>HYPERLINK("https://nusmods.com/modules/EG3301R#timetable","Timetable")</f>
        <v>Timetable</v>
      </c>
      <c r="D1106" s="5"/>
      <c r="E1106" t="s">
        <v>9</v>
      </c>
      <c r="F1106" t="s">
        <v>263</v>
      </c>
      <c r="G1106" s="3">
        <v>0</v>
      </c>
    </row>
    <row r="1107" spans="1:7">
      <c r="A1107" t="s">
        <v>2063</v>
      </c>
      <c r="B1107" t="s">
        <v>616</v>
      </c>
      <c r="C1107" s="5" t="str">
        <f>HYPERLINK("https://nusmods.com/modules/EG3611#timetable","Timetable")</f>
        <v>Timetable</v>
      </c>
      <c r="D1107" s="5"/>
      <c r="E1107" t="s">
        <v>9</v>
      </c>
      <c r="F1107" t="s">
        <v>263</v>
      </c>
      <c r="G1107" s="3">
        <v>0</v>
      </c>
    </row>
    <row r="1108" spans="1:7">
      <c r="A1108" t="s">
        <v>2064</v>
      </c>
      <c r="B1108" t="s">
        <v>616</v>
      </c>
      <c r="C1108" s="5" t="str">
        <f>HYPERLINK("https://nusmods.com/modules/EG3611A#timetable","Timetable")</f>
        <v>Timetable</v>
      </c>
      <c r="D1108" s="5"/>
      <c r="E1108" t="s">
        <v>9</v>
      </c>
      <c r="F1108" t="s">
        <v>263</v>
      </c>
      <c r="G1108" s="3">
        <v>0</v>
      </c>
    </row>
    <row r="1109" spans="1:7">
      <c r="A1109" t="s">
        <v>2065</v>
      </c>
      <c r="B1109" t="s">
        <v>616</v>
      </c>
      <c r="C1109" s="5" t="str">
        <f>HYPERLINK("https://nusmods.com/modules/EG3611B#timetable","Timetable")</f>
        <v>Timetable</v>
      </c>
      <c r="D1109" s="5"/>
      <c r="E1109" t="s">
        <v>9</v>
      </c>
      <c r="F1109" t="s">
        <v>263</v>
      </c>
      <c r="G1109" s="3">
        <v>0</v>
      </c>
    </row>
    <row r="1110" spans="1:7">
      <c r="A1110" t="s">
        <v>2066</v>
      </c>
      <c r="B1110" t="s">
        <v>2067</v>
      </c>
      <c r="C1110" s="5" t="str">
        <f>HYPERLINK("https://nusmods.com/modules/EG4301#timetable","Timetable")</f>
        <v>Timetable</v>
      </c>
      <c r="D1110" s="5"/>
      <c r="E1110" t="s">
        <v>9</v>
      </c>
      <c r="F1110" t="s">
        <v>263</v>
      </c>
      <c r="G1110" s="3">
        <v>0</v>
      </c>
    </row>
    <row r="1111" spans="1:7">
      <c r="A1111" t="s">
        <v>2068</v>
      </c>
      <c r="B1111" t="s">
        <v>2069</v>
      </c>
      <c r="C1111" s="5" t="str">
        <f>HYPERLINK("https://nusmods.com/modules/EG4301A#timetable","Timetable")</f>
        <v>Timetable</v>
      </c>
      <c r="D1111" s="5"/>
      <c r="E1111" t="s">
        <v>9</v>
      </c>
      <c r="F1111" t="s">
        <v>263</v>
      </c>
      <c r="G1111" s="3">
        <v>0</v>
      </c>
    </row>
    <row r="1112" spans="1:7">
      <c r="A1112" t="s">
        <v>2070</v>
      </c>
      <c r="B1112" t="s">
        <v>2071</v>
      </c>
      <c r="C1112" s="5" t="str">
        <f>HYPERLINK("https://nusmods.com/modules/EG5301#timetable","Timetable")</f>
        <v>Timetable</v>
      </c>
      <c r="D1112" s="5"/>
      <c r="E1112" t="s">
        <v>9</v>
      </c>
      <c r="F1112" t="s">
        <v>263</v>
      </c>
      <c r="G1112" s="3">
        <v>0</v>
      </c>
    </row>
    <row r="1113" spans="1:7">
      <c r="A1113" t="s">
        <v>2072</v>
      </c>
      <c r="B1113" t="s">
        <v>2073</v>
      </c>
      <c r="C1113" s="5" t="str">
        <f>HYPERLINK("https://nusmods.com/modules/EG5303#timetable","Timetable")</f>
        <v>Timetable</v>
      </c>
      <c r="D1113" s="5"/>
      <c r="E1113" t="s">
        <v>9</v>
      </c>
      <c r="F1113" t="s">
        <v>745</v>
      </c>
      <c r="G1113" s="3">
        <v>0</v>
      </c>
    </row>
    <row r="1114" spans="1:7">
      <c r="A1114" t="s">
        <v>2074</v>
      </c>
      <c r="B1114" t="s">
        <v>2075</v>
      </c>
      <c r="C1114" s="5" t="str">
        <f>HYPERLINK("https://nusmods.com/modules/EG5911R#timetable","Timetable")</f>
        <v>Timetable</v>
      </c>
      <c r="D1114" s="5"/>
      <c r="E1114" t="s">
        <v>9</v>
      </c>
      <c r="F1114" t="s">
        <v>263</v>
      </c>
      <c r="G1114" s="3">
        <v>0</v>
      </c>
    </row>
    <row r="1115" spans="1:7">
      <c r="A1115" t="s">
        <v>2076</v>
      </c>
      <c r="B1115" t="s">
        <v>2077</v>
      </c>
      <c r="C1115" s="5" t="str">
        <f>HYPERLINK("https://nusmods.com/modules/EL1101E#timetable","Timetable")</f>
        <v>Timetable</v>
      </c>
      <c r="D1115" s="5" t="str">
        <f>HYPERLINK("https://canvas.nus.edu.sg/courses/47427","Canvas course site")</f>
        <v>Canvas course site</v>
      </c>
      <c r="E1115" t="s">
        <v>70</v>
      </c>
      <c r="F1115" t="s">
        <v>2078</v>
      </c>
      <c r="G1115" s="3">
        <v>0</v>
      </c>
    </row>
    <row r="1116" spans="1:7">
      <c r="A1116" t="s">
        <v>2079</v>
      </c>
      <c r="B1116" t="s">
        <v>2080</v>
      </c>
      <c r="C1116" s="5" t="str">
        <f>HYPERLINK("https://nusmods.com/modules/EL2102#timetable","Timetable")</f>
        <v>Timetable</v>
      </c>
      <c r="D1116" s="5" t="str">
        <f>HYPERLINK("https://canvas.nus.edu.sg/courses/47799","Canvas course site")</f>
        <v>Canvas course site</v>
      </c>
      <c r="E1116" t="s">
        <v>70</v>
      </c>
      <c r="F1116" t="s">
        <v>2078</v>
      </c>
      <c r="G1116" s="3">
        <v>0</v>
      </c>
    </row>
    <row r="1117" spans="1:7">
      <c r="A1117" t="s">
        <v>2081</v>
      </c>
      <c r="B1117" t="s">
        <v>2082</v>
      </c>
      <c r="C1117" s="5" t="str">
        <f>HYPERLINK("https://nusmods.com/modules/EL2151#timetable","Timetable")</f>
        <v>Timetable</v>
      </c>
      <c r="D1117" s="5"/>
      <c r="E1117" t="s">
        <v>70</v>
      </c>
      <c r="F1117" t="s">
        <v>2078</v>
      </c>
      <c r="G1117" s="3">
        <v>0</v>
      </c>
    </row>
    <row r="1118" spans="1:7">
      <c r="A1118" t="s">
        <v>2083</v>
      </c>
      <c r="B1118" t="s">
        <v>2084</v>
      </c>
      <c r="C1118" s="5" t="str">
        <f>HYPERLINK("https://nusmods.com/modules/EL3201#timetable","Timetable")</f>
        <v>Timetable</v>
      </c>
      <c r="D1118" s="5" t="str">
        <f>HYPERLINK("https://canvas.nus.edu.sg/courses/47807","Canvas course site")</f>
        <v>Canvas course site</v>
      </c>
      <c r="E1118" t="s">
        <v>70</v>
      </c>
      <c r="F1118" t="s">
        <v>2078</v>
      </c>
      <c r="G1118" s="3">
        <v>0</v>
      </c>
    </row>
    <row r="1119" spans="1:7">
      <c r="A1119" t="s">
        <v>2085</v>
      </c>
      <c r="B1119" t="s">
        <v>2086</v>
      </c>
      <c r="C1119" s="5" t="str">
        <f>HYPERLINK("https://nusmods.com/modules/EL3206#timetable","Timetable")</f>
        <v>Timetable</v>
      </c>
      <c r="D1119" s="5" t="str">
        <f>HYPERLINK("https://canvas.nus.edu.sg/courses/47811","Canvas course site")</f>
        <v>Canvas course site</v>
      </c>
      <c r="E1119" t="s">
        <v>70</v>
      </c>
      <c r="F1119" t="s">
        <v>2078</v>
      </c>
      <c r="G1119" s="3">
        <v>0</v>
      </c>
    </row>
    <row r="1120" spans="1:7">
      <c r="A1120" t="s">
        <v>2087</v>
      </c>
      <c r="B1120" t="s">
        <v>2088</v>
      </c>
      <c r="C1120" s="5" t="str">
        <f>HYPERLINK("https://nusmods.com/modules/EL3213#timetable","Timetable")</f>
        <v>Timetable</v>
      </c>
      <c r="D1120" s="5" t="str">
        <f>HYPERLINK("https://canvas.nus.edu.sg/courses/47815","Canvas course site")</f>
        <v>Canvas course site</v>
      </c>
      <c r="E1120" t="s">
        <v>70</v>
      </c>
      <c r="F1120" t="s">
        <v>2078</v>
      </c>
      <c r="G1120" s="3">
        <v>0</v>
      </c>
    </row>
    <row r="1121" spans="1:7">
      <c r="A1121" t="s">
        <v>2089</v>
      </c>
      <c r="B1121" t="s">
        <v>2090</v>
      </c>
      <c r="C1121" s="5" t="str">
        <f>HYPERLINK("https://nusmods.com/modules/EL3216#timetable","Timetable")</f>
        <v>Timetable</v>
      </c>
      <c r="D1121" s="5" t="str">
        <f>HYPERLINK("https://canvas.nus.edu.sg/courses/47819","Canvas course site")</f>
        <v>Canvas course site</v>
      </c>
      <c r="E1121" t="s">
        <v>70</v>
      </c>
      <c r="F1121" t="s">
        <v>2078</v>
      </c>
      <c r="G1121" s="3">
        <v>0</v>
      </c>
    </row>
    <row r="1122" spans="1:7">
      <c r="A1122" t="s">
        <v>2091</v>
      </c>
      <c r="B1122" t="s">
        <v>1751</v>
      </c>
      <c r="C1122" s="5" t="str">
        <f>HYPERLINK("https://nusmods.com/modules/EL3551#timetable","Timetable")</f>
        <v>Timetable</v>
      </c>
      <c r="D1122" s="5"/>
      <c r="E1122" t="s">
        <v>70</v>
      </c>
      <c r="F1122" t="s">
        <v>2078</v>
      </c>
      <c r="G1122" s="3">
        <v>0</v>
      </c>
    </row>
    <row r="1123" spans="1:7">
      <c r="A1123" t="s">
        <v>2092</v>
      </c>
      <c r="B1123" t="s">
        <v>2093</v>
      </c>
      <c r="C1123" s="5" t="str">
        <f>HYPERLINK("https://nusmods.com/modules/EL4204#timetable","Timetable")</f>
        <v>Timetable</v>
      </c>
      <c r="D1123" s="5"/>
      <c r="E1123" t="s">
        <v>70</v>
      </c>
      <c r="F1123" t="s">
        <v>2078</v>
      </c>
      <c r="G1123" s="3">
        <v>0</v>
      </c>
    </row>
    <row r="1124" spans="1:7">
      <c r="A1124" t="s">
        <v>2094</v>
      </c>
      <c r="B1124" t="s">
        <v>2093</v>
      </c>
      <c r="C1124" s="5" t="str">
        <f>HYPERLINK("https://nusmods.com/modules/EL4204HM#timetable","Timetable")</f>
        <v>Timetable</v>
      </c>
      <c r="D1124" s="5"/>
      <c r="E1124" t="s">
        <v>70</v>
      </c>
      <c r="F1124" t="s">
        <v>2078</v>
      </c>
      <c r="G1124" s="3">
        <v>0</v>
      </c>
    </row>
    <row r="1125" spans="1:7">
      <c r="A1125" t="s">
        <v>2095</v>
      </c>
      <c r="B1125" t="s">
        <v>2096</v>
      </c>
      <c r="C1125" s="5" t="str">
        <f>HYPERLINK("https://nusmods.com/modules/EL4212#timetable","Timetable")</f>
        <v>Timetable</v>
      </c>
      <c r="D1125" s="5" t="str">
        <f>HYPERLINK("https://canvas.nus.edu.sg/courses/47835","Canvas course site")</f>
        <v>Canvas course site</v>
      </c>
      <c r="E1125" t="s">
        <v>70</v>
      </c>
      <c r="F1125" t="s">
        <v>2078</v>
      </c>
      <c r="G1125" s="3">
        <v>0</v>
      </c>
    </row>
    <row r="1126" spans="1:7">
      <c r="A1126" t="s">
        <v>2097</v>
      </c>
      <c r="B1126" t="s">
        <v>2096</v>
      </c>
      <c r="C1126" s="5" t="str">
        <f>HYPERLINK("https://nusmods.com/modules/EL4212HM#timetable","Timetable")</f>
        <v>Timetable</v>
      </c>
      <c r="D1126" s="5" t="str">
        <f>HYPERLINK("https://canvas.nus.edu.sg/courses/47835","Canvas course site")</f>
        <v>Canvas course site</v>
      </c>
      <c r="E1126" t="s">
        <v>70</v>
      </c>
      <c r="F1126" t="s">
        <v>2078</v>
      </c>
      <c r="G1126" s="3">
        <v>0</v>
      </c>
    </row>
    <row r="1127" spans="1:7">
      <c r="A1127" t="s">
        <v>2098</v>
      </c>
      <c r="B1127" t="s">
        <v>2099</v>
      </c>
      <c r="C1127" s="5" t="str">
        <f>HYPERLINK("https://nusmods.com/modules/EL4252#timetable","Timetable")</f>
        <v>Timetable</v>
      </c>
      <c r="D1127" s="5" t="str">
        <f>HYPERLINK("https://canvas.nus.edu.sg/courses/47843","Canvas course site")</f>
        <v>Canvas course site</v>
      </c>
      <c r="E1127" t="s">
        <v>70</v>
      </c>
      <c r="F1127" t="s">
        <v>2078</v>
      </c>
      <c r="G1127" s="3">
        <v>0</v>
      </c>
    </row>
    <row r="1128" spans="1:7">
      <c r="A1128" t="s">
        <v>2100</v>
      </c>
      <c r="B1128" t="s">
        <v>2099</v>
      </c>
      <c r="C1128" s="5" t="str">
        <f>HYPERLINK("https://nusmods.com/modules/EL4252HM#timetable","Timetable")</f>
        <v>Timetable</v>
      </c>
      <c r="D1128" s="5" t="str">
        <f>HYPERLINK("https://canvas.nus.edu.sg/courses/47843","Canvas course site")</f>
        <v>Canvas course site</v>
      </c>
      <c r="E1128" t="s">
        <v>70</v>
      </c>
      <c r="F1128" t="s">
        <v>2078</v>
      </c>
      <c r="G1128" s="3">
        <v>0</v>
      </c>
    </row>
    <row r="1129" spans="1:7">
      <c r="A1129" t="s">
        <v>2101</v>
      </c>
      <c r="B1129" t="s">
        <v>2102</v>
      </c>
      <c r="C1129" s="5" t="str">
        <f>HYPERLINK("https://nusmods.com/modules/EL4253#timetable","Timetable")</f>
        <v>Timetable</v>
      </c>
      <c r="D1129" s="5" t="str">
        <f>HYPERLINK("https://canvas.nus.edu.sg/courses/47851","Canvas course site")</f>
        <v>Canvas course site</v>
      </c>
      <c r="E1129" t="s">
        <v>70</v>
      </c>
      <c r="F1129" t="s">
        <v>2078</v>
      </c>
      <c r="G1129" s="3">
        <v>0</v>
      </c>
    </row>
    <row r="1130" spans="1:7">
      <c r="A1130" t="s">
        <v>2103</v>
      </c>
      <c r="B1130" t="s">
        <v>2102</v>
      </c>
      <c r="C1130" s="5" t="str">
        <f>HYPERLINK("https://nusmods.com/modules/EL4253HM#timetable","Timetable")</f>
        <v>Timetable</v>
      </c>
      <c r="D1130" s="5" t="str">
        <f>HYPERLINK("https://canvas.nus.edu.sg/courses/47851","Canvas course site")</f>
        <v>Canvas course site</v>
      </c>
      <c r="E1130" t="s">
        <v>70</v>
      </c>
      <c r="F1130" t="s">
        <v>2078</v>
      </c>
      <c r="G1130" s="3">
        <v>0</v>
      </c>
    </row>
    <row r="1131" spans="1:7">
      <c r="A1131" t="s">
        <v>2104</v>
      </c>
      <c r="B1131" t="s">
        <v>2105</v>
      </c>
      <c r="C1131" s="5" t="str">
        <f>HYPERLINK("https://nusmods.com/modules/EL4258#timetable","Timetable")</f>
        <v>Timetable</v>
      </c>
      <c r="D1131" s="5" t="str">
        <f>HYPERLINK("https://canvas.nus.edu.sg/courses/47859","Canvas course site")</f>
        <v>Canvas course site</v>
      </c>
      <c r="E1131" t="s">
        <v>70</v>
      </c>
      <c r="F1131" t="s">
        <v>2078</v>
      </c>
      <c r="G1131" s="3">
        <v>0</v>
      </c>
    </row>
    <row r="1132" spans="1:7">
      <c r="A1132" t="s">
        <v>2106</v>
      </c>
      <c r="B1132" t="s">
        <v>2105</v>
      </c>
      <c r="C1132" s="5" t="str">
        <f>HYPERLINK("https://nusmods.com/modules/EL4258HM#timetable","Timetable")</f>
        <v>Timetable</v>
      </c>
      <c r="D1132" s="5" t="str">
        <f>HYPERLINK("https://canvas.nus.edu.sg/courses/47859","Canvas course site")</f>
        <v>Canvas course site</v>
      </c>
      <c r="E1132" t="s">
        <v>70</v>
      </c>
      <c r="F1132" t="s">
        <v>2078</v>
      </c>
      <c r="G1132" s="3">
        <v>0</v>
      </c>
    </row>
    <row r="1133" spans="1:7">
      <c r="A1133" t="s">
        <v>2107</v>
      </c>
      <c r="B1133" t="s">
        <v>949</v>
      </c>
      <c r="C1133" s="5" t="str">
        <f>HYPERLINK("https://nusmods.com/modules/EL4401#timetable","Timetable")</f>
        <v>Timetable</v>
      </c>
      <c r="D1133" s="5"/>
      <c r="E1133" t="s">
        <v>70</v>
      </c>
      <c r="F1133" t="s">
        <v>2078</v>
      </c>
      <c r="G1133" s="3">
        <v>0</v>
      </c>
    </row>
    <row r="1134" spans="1:7">
      <c r="A1134" t="s">
        <v>2108</v>
      </c>
      <c r="B1134" t="s">
        <v>949</v>
      </c>
      <c r="C1134" s="5" t="str">
        <f>HYPERLINK("https://nusmods.com/modules/EL4401HM#timetable","Timetable")</f>
        <v>Timetable</v>
      </c>
      <c r="D1134" s="5"/>
      <c r="E1134" t="s">
        <v>70</v>
      </c>
      <c r="F1134" t="s">
        <v>2078</v>
      </c>
      <c r="G1134" s="3">
        <v>0</v>
      </c>
    </row>
    <row r="1135" spans="1:7">
      <c r="A1135" t="s">
        <v>2109</v>
      </c>
      <c r="B1135" t="s">
        <v>572</v>
      </c>
      <c r="C1135" s="5" t="str">
        <f>HYPERLINK("https://nusmods.com/modules/EL4660#timetable","Timetable")</f>
        <v>Timetable</v>
      </c>
      <c r="D1135" s="5"/>
      <c r="E1135" t="s">
        <v>70</v>
      </c>
      <c r="F1135" t="s">
        <v>2078</v>
      </c>
      <c r="G1135" s="3">
        <v>0</v>
      </c>
    </row>
    <row r="1136" spans="1:7">
      <c r="A1136" t="s">
        <v>2110</v>
      </c>
      <c r="B1136" t="s">
        <v>572</v>
      </c>
      <c r="C1136" s="5" t="str">
        <f>HYPERLINK("https://nusmods.com/modules/EL4660HM#timetable","Timetable")</f>
        <v>Timetable</v>
      </c>
      <c r="D1136" s="5"/>
      <c r="E1136" t="s">
        <v>70</v>
      </c>
      <c r="F1136" t="s">
        <v>2078</v>
      </c>
      <c r="G1136" s="3">
        <v>0</v>
      </c>
    </row>
    <row r="1137" spans="1:7">
      <c r="A1137" t="s">
        <v>2111</v>
      </c>
      <c r="B1137" t="s">
        <v>2112</v>
      </c>
      <c r="C1137" s="5" t="str">
        <f>HYPERLINK("https://nusmods.com/modules/EL5204R#timetable","Timetable")</f>
        <v>Timetable</v>
      </c>
      <c r="D1137" s="5" t="str">
        <f>HYPERLINK("https://canvas.nus.edu.sg/courses/47931","Canvas course site")</f>
        <v>Canvas course site</v>
      </c>
      <c r="E1137" t="s">
        <v>70</v>
      </c>
      <c r="F1137" t="s">
        <v>2078</v>
      </c>
      <c r="G1137" s="3">
        <v>0</v>
      </c>
    </row>
    <row r="1138" spans="1:7">
      <c r="A1138" t="s">
        <v>2113</v>
      </c>
      <c r="B1138" t="s">
        <v>2114</v>
      </c>
      <c r="C1138" s="5" t="str">
        <f>HYPERLINK("https://nusmods.com/modules/EL5206R#timetable","Timetable")</f>
        <v>Timetable</v>
      </c>
      <c r="D1138" s="5" t="str">
        <f>HYPERLINK("https://canvas.nus.edu.sg/courses/47935","Canvas course site")</f>
        <v>Canvas course site</v>
      </c>
      <c r="E1138" t="s">
        <v>70</v>
      </c>
      <c r="F1138" t="s">
        <v>2078</v>
      </c>
      <c r="G1138" s="3">
        <v>0</v>
      </c>
    </row>
    <row r="1139" spans="1:7">
      <c r="A1139" t="s">
        <v>2115</v>
      </c>
      <c r="B1139" t="s">
        <v>2116</v>
      </c>
      <c r="C1139" s="5" t="str">
        <f>HYPERLINK("https://nusmods.com/modules/EL5255R#timetable","Timetable")</f>
        <v>Timetable</v>
      </c>
      <c r="D1139" s="5"/>
      <c r="E1139" t="s">
        <v>70</v>
      </c>
      <c r="F1139" t="s">
        <v>2078</v>
      </c>
      <c r="G1139" s="3">
        <v>0</v>
      </c>
    </row>
    <row r="1140" spans="1:7">
      <c r="A1140" t="s">
        <v>2117</v>
      </c>
      <c r="B1140" t="s">
        <v>2118</v>
      </c>
      <c r="C1140" s="5" t="str">
        <f>HYPERLINK("https://nusmods.com/modules/EL5270R#timetable","Timetable")</f>
        <v>Timetable</v>
      </c>
      <c r="D1140" s="5"/>
      <c r="E1140" t="s">
        <v>70</v>
      </c>
      <c r="F1140" t="s">
        <v>2078</v>
      </c>
      <c r="G1140" s="3">
        <v>0</v>
      </c>
    </row>
    <row r="1141" spans="1:7">
      <c r="A1141" t="s">
        <v>2119</v>
      </c>
      <c r="B1141" t="s">
        <v>572</v>
      </c>
      <c r="C1141" s="5" t="str">
        <f>HYPERLINK("https://nusmods.com/modules/EL5660#timetable","Timetable")</f>
        <v>Timetable</v>
      </c>
      <c r="D1141" s="5"/>
      <c r="E1141" t="s">
        <v>70</v>
      </c>
      <c r="F1141" t="s">
        <v>2078</v>
      </c>
      <c r="G1141" s="3">
        <v>0</v>
      </c>
    </row>
    <row r="1142" spans="1:7">
      <c r="A1142" t="s">
        <v>2120</v>
      </c>
      <c r="B1142" t="s">
        <v>572</v>
      </c>
      <c r="C1142" s="5" t="str">
        <f>HYPERLINK("https://nusmods.com/modules/EL6660#timetable","Timetable")</f>
        <v>Timetable</v>
      </c>
      <c r="D1142" s="5"/>
      <c r="E1142" t="s">
        <v>70</v>
      </c>
      <c r="F1142" t="s">
        <v>2078</v>
      </c>
      <c r="G1142" s="3">
        <v>0</v>
      </c>
    </row>
    <row r="1143" spans="1:7">
      <c r="A1143" t="s">
        <v>2121</v>
      </c>
      <c r="B1143" t="s">
        <v>978</v>
      </c>
      <c r="C1143" s="5" t="str">
        <f>HYPERLINK("https://nusmods.com/modules/EL6770#timetable","Timetable")</f>
        <v>Timetable</v>
      </c>
      <c r="D1143" s="5" t="str">
        <f>HYPERLINK("https://canvas.nus.edu.sg/courses/47911","Canvas course site")</f>
        <v>Canvas course site</v>
      </c>
      <c r="E1143" t="s">
        <v>70</v>
      </c>
      <c r="F1143" t="s">
        <v>2078</v>
      </c>
      <c r="G1143" s="3">
        <v>0</v>
      </c>
    </row>
    <row r="1144" spans="1:7">
      <c r="A1144" t="s">
        <v>2122</v>
      </c>
      <c r="B1144" t="s">
        <v>2123</v>
      </c>
      <c r="C1144" s="5" t="str">
        <f>HYPERLINK("https://nusmods.com/modules/EL6880#timetable","Timetable")</f>
        <v>Timetable</v>
      </c>
      <c r="D1144" s="5"/>
      <c r="E1144" t="s">
        <v>70</v>
      </c>
      <c r="F1144" t="s">
        <v>2078</v>
      </c>
      <c r="G1144" s="3">
        <v>0</v>
      </c>
    </row>
    <row r="1145" spans="1:7">
      <c r="A1145" t="s">
        <v>2124</v>
      </c>
      <c r="B1145" t="s">
        <v>2125</v>
      </c>
      <c r="C1145" s="5" t="str">
        <f>HYPERLINK("https://nusmods.com/modules/EL6881#timetable","Timetable")</f>
        <v>Timetable</v>
      </c>
      <c r="D1145" s="5" t="str">
        <f>HYPERLINK("https://canvas.nus.edu.sg/courses/47935","Canvas course site")</f>
        <v>Canvas course site</v>
      </c>
      <c r="E1145" t="s">
        <v>70</v>
      </c>
      <c r="F1145" t="s">
        <v>2078</v>
      </c>
      <c r="G1145" s="3">
        <v>0</v>
      </c>
    </row>
    <row r="1146" spans="1:7">
      <c r="A1146" t="s">
        <v>2126</v>
      </c>
      <c r="B1146" t="s">
        <v>2127</v>
      </c>
      <c r="C1146" s="5" t="str">
        <f>HYPERLINK("https://nusmods.com/modules/EL6884#timetable","Timetable")</f>
        <v>Timetable</v>
      </c>
      <c r="D1146" s="5"/>
      <c r="E1146" t="s">
        <v>70</v>
      </c>
      <c r="F1146" t="s">
        <v>2078</v>
      </c>
      <c r="G1146" s="3">
        <v>0</v>
      </c>
    </row>
    <row r="1147" spans="1:7">
      <c r="A1147" t="s">
        <v>2128</v>
      </c>
      <c r="B1147" t="s">
        <v>2129</v>
      </c>
      <c r="C1147" s="5" t="str">
        <f>HYPERLINK("https://nusmods.com/modules/ELC5104#timetable","Timetable")</f>
        <v>Timetable</v>
      </c>
      <c r="D1147" s="5" t="str">
        <f>HYPERLINK("https://canvas.nus.edu.sg/courses/47927","Canvas course site")</f>
        <v>Canvas course site</v>
      </c>
      <c r="E1147" t="s">
        <v>70</v>
      </c>
      <c r="F1147" t="s">
        <v>2078</v>
      </c>
      <c r="G1147" s="3">
        <v>0</v>
      </c>
    </row>
    <row r="1148" spans="1:7">
      <c r="A1148" t="s">
        <v>2130</v>
      </c>
      <c r="B1148" t="s">
        <v>2131</v>
      </c>
      <c r="C1148" s="5" t="str">
        <f>HYPERLINK("https://nusmods.com/modules/ELC5204#timetable","Timetable")</f>
        <v>Timetable</v>
      </c>
      <c r="D1148" s="5" t="str">
        <f>HYPERLINK("https://canvas.nus.edu.sg/courses/47931","Canvas course site")</f>
        <v>Canvas course site</v>
      </c>
      <c r="E1148" t="s">
        <v>70</v>
      </c>
      <c r="F1148" t="s">
        <v>2078</v>
      </c>
      <c r="G1148" s="3">
        <v>0</v>
      </c>
    </row>
    <row r="1149" spans="1:7">
      <c r="A1149" t="s">
        <v>2132</v>
      </c>
      <c r="B1149" t="s">
        <v>2133</v>
      </c>
      <c r="C1149" s="5" t="str">
        <f>HYPERLINK("https://nusmods.com/modules/ELC5206#timetable","Timetable")</f>
        <v>Timetable</v>
      </c>
      <c r="D1149" s="5" t="str">
        <f>HYPERLINK("https://canvas.nus.edu.sg/courses/47935","Canvas course site")</f>
        <v>Canvas course site</v>
      </c>
      <c r="E1149" t="s">
        <v>70</v>
      </c>
      <c r="F1149" t="s">
        <v>2078</v>
      </c>
      <c r="G1149" s="3">
        <v>0</v>
      </c>
    </row>
    <row r="1150" spans="1:7">
      <c r="A1150" t="s">
        <v>2134</v>
      </c>
      <c r="B1150" t="s">
        <v>2116</v>
      </c>
      <c r="C1150" s="5" t="str">
        <f>HYPERLINK("https://nusmods.com/modules/ELC5255#timetable","Timetable")</f>
        <v>Timetable</v>
      </c>
      <c r="D1150" s="5"/>
      <c r="E1150" t="s">
        <v>70</v>
      </c>
      <c r="F1150" t="s">
        <v>2078</v>
      </c>
      <c r="G1150" s="3">
        <v>0</v>
      </c>
    </row>
    <row r="1151" spans="1:7">
      <c r="A1151" t="s">
        <v>2135</v>
      </c>
      <c r="B1151" t="s">
        <v>2136</v>
      </c>
      <c r="C1151" s="5" t="str">
        <f>HYPERLINK("https://nusmods.com/modules/ELC5270#timetable","Timetable")</f>
        <v>Timetable</v>
      </c>
      <c r="D1151" s="5"/>
      <c r="E1151" t="s">
        <v>70</v>
      </c>
      <c r="F1151" t="s">
        <v>2078</v>
      </c>
      <c r="G1151" s="3">
        <v>0</v>
      </c>
    </row>
    <row r="1152" spans="1:7">
      <c r="A1152" t="s">
        <v>2137</v>
      </c>
      <c r="B1152" t="s">
        <v>2138</v>
      </c>
      <c r="C1152" s="5" t="str">
        <f>HYPERLINK("https://nusmods.com/modules/EM1201#timetable","Timetable")</f>
        <v>Timetable</v>
      </c>
      <c r="D1152" s="5"/>
      <c r="E1152" t="s">
        <v>884</v>
      </c>
      <c r="F1152" t="s">
        <v>1282</v>
      </c>
      <c r="G1152" s="3">
        <v>0</v>
      </c>
    </row>
    <row r="1153" spans="1:7">
      <c r="A1153" t="s">
        <v>2139</v>
      </c>
      <c r="B1153" t="s">
        <v>2140</v>
      </c>
      <c r="C1153" s="5" t="str">
        <f>HYPERLINK("https://nusmods.com/modules/EM1202#timetable","Timetable")</f>
        <v>Timetable</v>
      </c>
      <c r="D1153" s="5"/>
      <c r="E1153" t="s">
        <v>884</v>
      </c>
      <c r="F1153" t="s">
        <v>1282</v>
      </c>
      <c r="G1153" s="3">
        <v>0</v>
      </c>
    </row>
    <row r="1154" spans="1:7">
      <c r="A1154" t="s">
        <v>2141</v>
      </c>
      <c r="B1154" t="s">
        <v>2142</v>
      </c>
      <c r="C1154" s="5" t="str">
        <f>HYPERLINK("https://nusmods.com/modules/EN1101E#timetable","Timetable")</f>
        <v>Timetable</v>
      </c>
      <c r="D1154" s="5" t="str">
        <f>HYPERLINK("https://canvas.nus.edu.sg/courses/47432","Canvas course site")</f>
        <v>Canvas course site</v>
      </c>
      <c r="E1154" t="s">
        <v>70</v>
      </c>
      <c r="F1154" t="s">
        <v>2078</v>
      </c>
      <c r="G1154" s="3">
        <v>0</v>
      </c>
    </row>
    <row r="1155" spans="1:7">
      <c r="A1155" t="s">
        <v>2143</v>
      </c>
      <c r="B1155" t="s">
        <v>2144</v>
      </c>
      <c r="C1155" s="5" t="str">
        <f>HYPERLINK("https://nusmods.com/modules/EN2207#timetable","Timetable")</f>
        <v>Timetable</v>
      </c>
      <c r="D1155" s="5" t="str">
        <f>HYPERLINK("https://canvas.nus.edu.sg/courses/47959","Canvas course site")</f>
        <v>Canvas course site</v>
      </c>
      <c r="E1155" t="s">
        <v>70</v>
      </c>
      <c r="F1155" t="s">
        <v>2078</v>
      </c>
      <c r="G1155" s="3">
        <v>0</v>
      </c>
    </row>
    <row r="1156" spans="1:7">
      <c r="A1156" t="s">
        <v>2145</v>
      </c>
      <c r="B1156" t="s">
        <v>2146</v>
      </c>
      <c r="C1156" s="5" t="str">
        <f>HYPERLINK("https://nusmods.com/modules/EN2275#timetable","Timetable")</f>
        <v>Timetable</v>
      </c>
      <c r="D1156" s="5" t="str">
        <f>HYPERLINK("https://canvas.nus.edu.sg/courses/47964","Canvas course site")</f>
        <v>Canvas course site</v>
      </c>
      <c r="E1156" t="s">
        <v>70</v>
      </c>
      <c r="F1156" t="s">
        <v>2078</v>
      </c>
      <c r="G1156" s="3">
        <v>0</v>
      </c>
    </row>
    <row r="1157" spans="1:7">
      <c r="A1157" t="s">
        <v>2147</v>
      </c>
      <c r="B1157" t="s">
        <v>2148</v>
      </c>
      <c r="C1157" s="5" t="str">
        <f>HYPERLINK("https://nusmods.com/modules/EN3222#timetable","Timetable")</f>
        <v>Timetable</v>
      </c>
      <c r="D1157" s="5" t="str">
        <f>HYPERLINK("https://canvas.nus.edu.sg/courses/47968","Canvas course site")</f>
        <v>Canvas course site</v>
      </c>
      <c r="E1157" t="s">
        <v>70</v>
      </c>
      <c r="F1157" t="s">
        <v>2078</v>
      </c>
      <c r="G1157" s="3">
        <v>0</v>
      </c>
    </row>
    <row r="1158" spans="1:7">
      <c r="A1158" t="s">
        <v>2149</v>
      </c>
      <c r="B1158" t="s">
        <v>2150</v>
      </c>
      <c r="C1158" s="5" t="str">
        <f>HYPERLINK("https://nusmods.com/modules/EN3242#timetable","Timetable")</f>
        <v>Timetable</v>
      </c>
      <c r="D1158" s="5" t="str">
        <f>HYPERLINK("https://canvas.nus.edu.sg/courses/47971","Canvas course site")</f>
        <v>Canvas course site</v>
      </c>
      <c r="E1158" t="s">
        <v>70</v>
      </c>
      <c r="F1158" t="s">
        <v>2078</v>
      </c>
      <c r="G1158" s="3">
        <v>0</v>
      </c>
    </row>
    <row r="1159" spans="1:7">
      <c r="A1159" t="s">
        <v>2151</v>
      </c>
      <c r="B1159" t="s">
        <v>2152</v>
      </c>
      <c r="C1159" s="5" t="str">
        <f>HYPERLINK("https://nusmods.com/modules/EN3243#timetable","Timetable")</f>
        <v>Timetable</v>
      </c>
      <c r="D1159" s="5" t="str">
        <f>HYPERLINK("https://canvas.nus.edu.sg/courses/47975","Canvas course site")</f>
        <v>Canvas course site</v>
      </c>
      <c r="E1159" t="s">
        <v>70</v>
      </c>
      <c r="F1159" t="s">
        <v>2078</v>
      </c>
      <c r="G1159" s="3">
        <v>0</v>
      </c>
    </row>
    <row r="1160" spans="1:7">
      <c r="A1160" t="s">
        <v>2153</v>
      </c>
      <c r="B1160" t="s">
        <v>2154</v>
      </c>
      <c r="C1160" s="5" t="str">
        <f>HYPERLINK("https://nusmods.com/modules/EN3248#timetable","Timetable")</f>
        <v>Timetable</v>
      </c>
      <c r="D1160" s="5" t="str">
        <f>HYPERLINK("https://canvas.nus.edu.sg/courses/47979","Canvas course site")</f>
        <v>Canvas course site</v>
      </c>
      <c r="E1160" t="s">
        <v>70</v>
      </c>
      <c r="F1160" t="s">
        <v>2078</v>
      </c>
      <c r="G1160" s="3">
        <v>0</v>
      </c>
    </row>
    <row r="1161" spans="1:7">
      <c r="A1161" t="s">
        <v>2155</v>
      </c>
      <c r="B1161" t="s">
        <v>2156</v>
      </c>
      <c r="C1161" s="5" t="str">
        <f>HYPERLINK("https://nusmods.com/modules/EN3249#timetable","Timetable")</f>
        <v>Timetable</v>
      </c>
      <c r="D1161" s="5"/>
      <c r="E1161" t="s">
        <v>70</v>
      </c>
      <c r="F1161" t="s">
        <v>2078</v>
      </c>
      <c r="G1161" s="3">
        <v>0</v>
      </c>
    </row>
    <row r="1162" spans="1:7">
      <c r="A1162" t="s">
        <v>2157</v>
      </c>
      <c r="B1162" t="s">
        <v>2158</v>
      </c>
      <c r="C1162" s="5" t="str">
        <f>HYPERLINK("https://nusmods.com/modules/EN3252#timetable","Timetable")</f>
        <v>Timetable</v>
      </c>
      <c r="D1162" s="5"/>
      <c r="E1162" t="s">
        <v>70</v>
      </c>
      <c r="F1162" t="s">
        <v>2078</v>
      </c>
      <c r="G1162" s="3">
        <v>0</v>
      </c>
    </row>
    <row r="1163" spans="1:7">
      <c r="A1163" t="s">
        <v>2159</v>
      </c>
      <c r="B1163" t="s">
        <v>2160</v>
      </c>
      <c r="C1163" s="5" t="str">
        <f>HYPERLINK("https://nusmods.com/modules/EN3263#timetable","Timetable")</f>
        <v>Timetable</v>
      </c>
      <c r="D1163" s="5" t="str">
        <f>HYPERLINK("https://canvas.nus.edu.sg/courses/47991","Canvas course site")</f>
        <v>Canvas course site</v>
      </c>
      <c r="E1163" t="s">
        <v>70</v>
      </c>
      <c r="F1163" t="s">
        <v>2078</v>
      </c>
      <c r="G1163" s="3">
        <v>0</v>
      </c>
    </row>
    <row r="1164" spans="1:7">
      <c r="A1164" t="s">
        <v>2161</v>
      </c>
      <c r="B1164" t="s">
        <v>2162</v>
      </c>
      <c r="C1164" s="5" t="str">
        <f>HYPERLINK("https://nusmods.com/modules/EN3264#timetable","Timetable")</f>
        <v>Timetable</v>
      </c>
      <c r="D1164" s="5" t="str">
        <f>HYPERLINK("https://canvas.nus.edu.sg/courses/47995","Canvas course site")</f>
        <v>Canvas course site</v>
      </c>
      <c r="E1164" t="s">
        <v>70</v>
      </c>
      <c r="F1164" t="s">
        <v>2078</v>
      </c>
      <c r="G1164" s="3">
        <v>0</v>
      </c>
    </row>
    <row r="1165" spans="1:7">
      <c r="A1165" t="s">
        <v>2163</v>
      </c>
      <c r="B1165" t="s">
        <v>1751</v>
      </c>
      <c r="C1165" s="5" t="str">
        <f>HYPERLINK("https://nusmods.com/modules/EN3551#timetable","Timetable")</f>
        <v>Timetable</v>
      </c>
      <c r="D1165" s="5"/>
      <c r="E1165" t="s">
        <v>70</v>
      </c>
      <c r="F1165" t="s">
        <v>2078</v>
      </c>
      <c r="G1165" s="3">
        <v>0</v>
      </c>
    </row>
    <row r="1166" spans="1:7">
      <c r="A1166" t="s">
        <v>2164</v>
      </c>
      <c r="B1166" t="s">
        <v>2165</v>
      </c>
      <c r="C1166" s="5" t="str">
        <f>HYPERLINK("https://nusmods.com/modules/EN4232#timetable","Timetable")</f>
        <v>Timetable</v>
      </c>
      <c r="D1166" s="5" t="str">
        <f>HYPERLINK("https://canvas.nus.edu.sg/courses/47442","Canvas course site")</f>
        <v>Canvas course site</v>
      </c>
      <c r="E1166" t="s">
        <v>70</v>
      </c>
      <c r="F1166" t="s">
        <v>2078</v>
      </c>
      <c r="G1166" s="3">
        <v>0</v>
      </c>
    </row>
    <row r="1167" spans="1:7">
      <c r="A1167" t="s">
        <v>2166</v>
      </c>
      <c r="B1167" t="s">
        <v>2165</v>
      </c>
      <c r="C1167" s="5" t="str">
        <f>HYPERLINK("https://nusmods.com/modules/EN4232HM#timetable","Timetable")</f>
        <v>Timetable</v>
      </c>
      <c r="D1167" s="5" t="str">
        <f>HYPERLINK("https://canvas.nus.edu.sg/courses/47442","Canvas course site")</f>
        <v>Canvas course site</v>
      </c>
      <c r="E1167" t="s">
        <v>70</v>
      </c>
      <c r="F1167" t="s">
        <v>2078</v>
      </c>
      <c r="G1167" s="3">
        <v>0</v>
      </c>
    </row>
    <row r="1168" spans="1:7">
      <c r="A1168" t="s">
        <v>2167</v>
      </c>
      <c r="B1168" t="s">
        <v>2168</v>
      </c>
      <c r="C1168" s="5" t="str">
        <f>HYPERLINK("https://nusmods.com/modules/EN4234#timetable","Timetable")</f>
        <v>Timetable</v>
      </c>
      <c r="D1168" s="5"/>
      <c r="E1168" t="s">
        <v>70</v>
      </c>
      <c r="F1168" t="s">
        <v>2078</v>
      </c>
      <c r="G1168" s="3">
        <v>0</v>
      </c>
    </row>
    <row r="1169" spans="1:7">
      <c r="A1169" t="s">
        <v>2169</v>
      </c>
      <c r="B1169" t="s">
        <v>2168</v>
      </c>
      <c r="C1169" s="5" t="str">
        <f>HYPERLINK("https://nusmods.com/modules/EN4234HM#timetable","Timetable")</f>
        <v>Timetable</v>
      </c>
      <c r="D1169" s="5"/>
      <c r="E1169" t="s">
        <v>70</v>
      </c>
      <c r="F1169" t="s">
        <v>2078</v>
      </c>
      <c r="G1169" s="3">
        <v>0</v>
      </c>
    </row>
    <row r="1170" spans="1:7">
      <c r="A1170" t="s">
        <v>2170</v>
      </c>
      <c r="B1170" t="s">
        <v>2171</v>
      </c>
      <c r="C1170" s="5" t="str">
        <f>HYPERLINK("https://nusmods.com/modules/EN4251#timetable","Timetable")</f>
        <v>Timetable</v>
      </c>
      <c r="D1170" s="5" t="str">
        <f>HYPERLINK("https://canvas.nus.edu.sg/courses/48011","Canvas course site")</f>
        <v>Canvas course site</v>
      </c>
      <c r="E1170" t="s">
        <v>70</v>
      </c>
      <c r="F1170" t="s">
        <v>2078</v>
      </c>
      <c r="G1170" s="3">
        <v>0</v>
      </c>
    </row>
    <row r="1171" spans="1:7">
      <c r="A1171" t="s">
        <v>2172</v>
      </c>
      <c r="B1171" t="s">
        <v>2171</v>
      </c>
      <c r="C1171" s="5" t="str">
        <f>HYPERLINK("https://nusmods.com/modules/EN4251HM#timetable","Timetable")</f>
        <v>Timetable</v>
      </c>
      <c r="D1171" s="5" t="str">
        <f>HYPERLINK("https://canvas.nus.edu.sg/courses/48011","Canvas course site")</f>
        <v>Canvas course site</v>
      </c>
      <c r="E1171" t="s">
        <v>70</v>
      </c>
      <c r="F1171" t="s">
        <v>2078</v>
      </c>
      <c r="G1171" s="3">
        <v>0</v>
      </c>
    </row>
    <row r="1172" spans="1:7">
      <c r="A1172" t="s">
        <v>2173</v>
      </c>
      <c r="B1172" t="s">
        <v>2174</v>
      </c>
      <c r="C1172" s="5" t="str">
        <f>HYPERLINK("https://nusmods.com/modules/EN4261#timetable","Timetable")</f>
        <v>Timetable</v>
      </c>
      <c r="D1172" s="5" t="str">
        <f>HYPERLINK("https://canvas.nus.edu.sg/courses/48018","Canvas course site")</f>
        <v>Canvas course site</v>
      </c>
      <c r="E1172" t="s">
        <v>70</v>
      </c>
      <c r="F1172" t="s">
        <v>2078</v>
      </c>
      <c r="G1172" s="3">
        <v>0</v>
      </c>
    </row>
    <row r="1173" spans="1:7">
      <c r="A1173" t="s">
        <v>2175</v>
      </c>
      <c r="B1173" t="s">
        <v>2174</v>
      </c>
      <c r="C1173" s="5" t="str">
        <f>HYPERLINK("https://nusmods.com/modules/EN4261HM#timetable","Timetable")</f>
        <v>Timetable</v>
      </c>
      <c r="D1173" s="5" t="str">
        <f>HYPERLINK("https://canvas.nus.edu.sg/courses/48018","Canvas course site")</f>
        <v>Canvas course site</v>
      </c>
      <c r="E1173" t="s">
        <v>70</v>
      </c>
      <c r="F1173" t="s">
        <v>2078</v>
      </c>
      <c r="G1173" s="3">
        <v>0</v>
      </c>
    </row>
    <row r="1174" spans="1:7">
      <c r="A1174" t="s">
        <v>2176</v>
      </c>
      <c r="B1174" t="s">
        <v>949</v>
      </c>
      <c r="C1174" s="5" t="str">
        <f>HYPERLINK("https://nusmods.com/modules/EN4401#timetable","Timetable")</f>
        <v>Timetable</v>
      </c>
      <c r="D1174" s="5"/>
      <c r="E1174" t="s">
        <v>70</v>
      </c>
      <c r="F1174" t="s">
        <v>2078</v>
      </c>
      <c r="G1174" s="3">
        <v>0</v>
      </c>
    </row>
    <row r="1175" spans="1:7">
      <c r="A1175" t="s">
        <v>2177</v>
      </c>
      <c r="B1175" t="s">
        <v>949</v>
      </c>
      <c r="C1175" s="5" t="str">
        <f>HYPERLINK("https://nusmods.com/modules/EN4401HM#timetable","Timetable")</f>
        <v>Timetable</v>
      </c>
      <c r="D1175" s="5"/>
      <c r="E1175" t="s">
        <v>70</v>
      </c>
      <c r="F1175" t="s">
        <v>2078</v>
      </c>
      <c r="G1175" s="3">
        <v>0</v>
      </c>
    </row>
    <row r="1176" spans="1:7">
      <c r="A1176" t="s">
        <v>2178</v>
      </c>
      <c r="B1176" t="s">
        <v>572</v>
      </c>
      <c r="C1176" s="5" t="str">
        <f>HYPERLINK("https://nusmods.com/modules/EN4660#timetable","Timetable")</f>
        <v>Timetable</v>
      </c>
      <c r="D1176" s="5"/>
      <c r="E1176" t="s">
        <v>70</v>
      </c>
      <c r="F1176" t="s">
        <v>2078</v>
      </c>
      <c r="G1176" s="3">
        <v>0</v>
      </c>
    </row>
    <row r="1177" spans="1:7">
      <c r="A1177" t="s">
        <v>2179</v>
      </c>
      <c r="B1177" t="s">
        <v>572</v>
      </c>
      <c r="C1177" s="5" t="str">
        <f>HYPERLINK("https://nusmods.com/modules/EN4660HM#timetable","Timetable")</f>
        <v>Timetable</v>
      </c>
      <c r="D1177" s="5"/>
      <c r="E1177" t="s">
        <v>70</v>
      </c>
      <c r="F1177" t="s">
        <v>2078</v>
      </c>
      <c r="G1177" s="3">
        <v>0</v>
      </c>
    </row>
    <row r="1178" spans="1:7">
      <c r="A1178" t="s">
        <v>2180</v>
      </c>
      <c r="B1178" t="s">
        <v>2181</v>
      </c>
      <c r="C1178" s="5" t="str">
        <f>HYPERLINK("https://nusmods.com/modules/EN4880A#timetable","Timetable")</f>
        <v>Timetable</v>
      </c>
      <c r="D1178" s="5" t="str">
        <f>HYPERLINK("https://canvas.nus.edu.sg/courses/48042","Canvas course site")</f>
        <v>Canvas course site</v>
      </c>
      <c r="E1178" t="s">
        <v>70</v>
      </c>
      <c r="F1178" t="s">
        <v>2078</v>
      </c>
      <c r="G1178" s="3">
        <v>0</v>
      </c>
    </row>
    <row r="1179" spans="1:7">
      <c r="A1179" t="s">
        <v>2182</v>
      </c>
      <c r="B1179" t="s">
        <v>2181</v>
      </c>
      <c r="C1179" s="5" t="str">
        <f>HYPERLINK("https://nusmods.com/modules/EN4880AHM#timetable","Timetable")</f>
        <v>Timetable</v>
      </c>
      <c r="D1179" s="5" t="str">
        <f>HYPERLINK("https://canvas.nus.edu.sg/courses/48042","Canvas course site")</f>
        <v>Canvas course site</v>
      </c>
      <c r="E1179" t="s">
        <v>70</v>
      </c>
      <c r="F1179" t="s">
        <v>2078</v>
      </c>
      <c r="G1179" s="3">
        <v>0</v>
      </c>
    </row>
    <row r="1180" spans="1:7">
      <c r="A1180" t="s">
        <v>2183</v>
      </c>
      <c r="B1180" t="s">
        <v>2184</v>
      </c>
      <c r="C1180" s="5" t="str">
        <f>HYPERLINK("https://nusmods.com/modules/EN5235R#timetable","Timetable")</f>
        <v>Timetable</v>
      </c>
      <c r="D1180" s="5"/>
      <c r="E1180" t="s">
        <v>70</v>
      </c>
      <c r="F1180" t="s">
        <v>2078</v>
      </c>
      <c r="G1180" s="3">
        <v>0</v>
      </c>
    </row>
    <row r="1181" spans="1:7">
      <c r="A1181" t="s">
        <v>2185</v>
      </c>
      <c r="B1181" t="s">
        <v>2186</v>
      </c>
      <c r="C1181" s="5" t="str">
        <f>HYPERLINK("https://nusmods.com/modules/EN5247R#timetable","Timetable")</f>
        <v>Timetable</v>
      </c>
      <c r="D1181" s="5" t="str">
        <f>HYPERLINK("https://canvas.nus.edu.sg/courses/48090","Canvas course site")</f>
        <v>Canvas course site</v>
      </c>
      <c r="E1181" t="s">
        <v>70</v>
      </c>
      <c r="F1181" t="s">
        <v>2078</v>
      </c>
      <c r="G1181" s="3">
        <v>0</v>
      </c>
    </row>
    <row r="1182" spans="1:7">
      <c r="A1182" t="s">
        <v>2187</v>
      </c>
      <c r="B1182" t="s">
        <v>572</v>
      </c>
      <c r="C1182" s="5" t="str">
        <f>HYPERLINK("https://nusmods.com/modules/EN5660#timetable","Timetable")</f>
        <v>Timetable</v>
      </c>
      <c r="D1182" s="5"/>
      <c r="E1182" t="s">
        <v>70</v>
      </c>
      <c r="F1182" t="s">
        <v>2078</v>
      </c>
      <c r="G1182" s="3">
        <v>0</v>
      </c>
    </row>
    <row r="1183" spans="1:7">
      <c r="A1183" t="s">
        <v>2188</v>
      </c>
      <c r="B1183" t="s">
        <v>572</v>
      </c>
      <c r="C1183" s="5" t="str">
        <f>HYPERLINK("https://nusmods.com/modules/EN6660#timetable","Timetable")</f>
        <v>Timetable</v>
      </c>
      <c r="D1183" s="5"/>
      <c r="E1183" t="s">
        <v>70</v>
      </c>
      <c r="F1183" t="s">
        <v>2078</v>
      </c>
      <c r="G1183" s="3">
        <v>0</v>
      </c>
    </row>
    <row r="1184" spans="1:7">
      <c r="A1184" t="s">
        <v>2189</v>
      </c>
      <c r="B1184" t="s">
        <v>2190</v>
      </c>
      <c r="C1184" s="5" t="str">
        <f>HYPERLINK("https://nusmods.com/modules/EN6880#timetable","Timetable")</f>
        <v>Timetable</v>
      </c>
      <c r="D1184" s="5"/>
      <c r="E1184" t="s">
        <v>70</v>
      </c>
      <c r="F1184" t="s">
        <v>2078</v>
      </c>
      <c r="G1184" s="3">
        <v>0</v>
      </c>
    </row>
    <row r="1185" spans="1:7">
      <c r="A1185" t="s">
        <v>2191</v>
      </c>
      <c r="B1185" t="s">
        <v>2192</v>
      </c>
      <c r="C1185" s="5" t="str">
        <f>HYPERLINK("https://nusmods.com/modules/EN6881#timetable","Timetable")</f>
        <v>Timetable</v>
      </c>
      <c r="D1185" s="5"/>
      <c r="E1185" t="s">
        <v>70</v>
      </c>
      <c r="F1185" t="s">
        <v>2078</v>
      </c>
      <c r="G1185" s="3">
        <v>0</v>
      </c>
    </row>
    <row r="1186" spans="1:7">
      <c r="A1186" t="s">
        <v>2193</v>
      </c>
      <c r="B1186" t="s">
        <v>2194</v>
      </c>
      <c r="C1186" s="5" t="str">
        <f>HYPERLINK("https://nusmods.com/modules/ENC5149#timetable","Timetable")</f>
        <v>Timetable</v>
      </c>
      <c r="D1186" s="5" t="str">
        <f>HYPERLINK("https://canvas.nus.edu.sg/courses/48075","Canvas course site")</f>
        <v>Canvas course site</v>
      </c>
      <c r="E1186" t="s">
        <v>70</v>
      </c>
      <c r="F1186" t="s">
        <v>2078</v>
      </c>
      <c r="G1186" s="3">
        <v>0</v>
      </c>
    </row>
    <row r="1187" spans="1:7">
      <c r="A1187" t="s">
        <v>2195</v>
      </c>
      <c r="B1187" t="s">
        <v>2196</v>
      </c>
      <c r="C1187" s="5" t="str">
        <f>HYPERLINK("https://nusmods.com/modules/ENC5150#timetable","Timetable")</f>
        <v>Timetable</v>
      </c>
      <c r="D1187" s="5"/>
      <c r="E1187" t="s">
        <v>70</v>
      </c>
      <c r="F1187" t="s">
        <v>2078</v>
      </c>
      <c r="G1187" s="3">
        <v>0</v>
      </c>
    </row>
    <row r="1188" spans="1:7">
      <c r="A1188" t="s">
        <v>2197</v>
      </c>
      <c r="B1188" t="s">
        <v>2198</v>
      </c>
      <c r="C1188" s="5" t="str">
        <f>HYPERLINK("https://nusmods.com/modules/ENC5151#timetable","Timetable")</f>
        <v>Timetable</v>
      </c>
      <c r="D1188" s="5" t="str">
        <f>HYPERLINK("https://canvas.nus.edu.sg/courses/48082","Canvas course site")</f>
        <v>Canvas course site</v>
      </c>
      <c r="E1188" t="s">
        <v>70</v>
      </c>
      <c r="F1188" t="s">
        <v>2078</v>
      </c>
      <c r="G1188" s="3">
        <v>0</v>
      </c>
    </row>
    <row r="1189" spans="1:7">
      <c r="A1189" t="s">
        <v>2199</v>
      </c>
      <c r="B1189" t="s">
        <v>2200</v>
      </c>
      <c r="C1189" s="5" t="str">
        <f>HYPERLINK("https://nusmods.com/modules/ENC5235#timetable","Timetable")</f>
        <v>Timetable</v>
      </c>
      <c r="D1189" s="5"/>
      <c r="E1189" t="s">
        <v>70</v>
      </c>
      <c r="F1189" t="s">
        <v>2078</v>
      </c>
      <c r="G1189" s="3">
        <v>0</v>
      </c>
    </row>
    <row r="1190" spans="1:7">
      <c r="A1190" t="s">
        <v>2201</v>
      </c>
      <c r="B1190" t="s">
        <v>2186</v>
      </c>
      <c r="C1190" s="5" t="str">
        <f>HYPERLINK("https://nusmods.com/modules/ENC5247#timetable","Timetable")</f>
        <v>Timetable</v>
      </c>
      <c r="D1190" s="5" t="str">
        <f>HYPERLINK("https://canvas.nus.edu.sg/courses/48090","Canvas course site")</f>
        <v>Canvas course site</v>
      </c>
      <c r="E1190" t="s">
        <v>70</v>
      </c>
      <c r="F1190" t="s">
        <v>2078</v>
      </c>
      <c r="G1190" s="3">
        <v>0</v>
      </c>
    </row>
    <row r="1191" spans="1:7">
      <c r="A1191" t="s">
        <v>2202</v>
      </c>
      <c r="B1191" t="s">
        <v>572</v>
      </c>
      <c r="C1191" s="5" t="str">
        <f>HYPERLINK("https://nusmods.com/modules/ENC5660#timetable","Timetable")</f>
        <v>Timetable</v>
      </c>
      <c r="D1191" s="5"/>
      <c r="E1191" t="s">
        <v>70</v>
      </c>
      <c r="F1191" t="s">
        <v>2078</v>
      </c>
      <c r="G1191" s="3">
        <v>0</v>
      </c>
    </row>
    <row r="1192" spans="1:7">
      <c r="A1192" t="s">
        <v>2203</v>
      </c>
      <c r="B1192" t="s">
        <v>2204</v>
      </c>
      <c r="C1192" s="5" t="str">
        <f>HYPERLINK("https://nusmods.com/modules/ENV1101#timetable","Timetable")</f>
        <v>Timetable</v>
      </c>
      <c r="D1192" s="5"/>
      <c r="E1192" t="s">
        <v>266</v>
      </c>
      <c r="F1192" t="s">
        <v>267</v>
      </c>
      <c r="G1192" s="3">
        <v>0</v>
      </c>
    </row>
    <row r="1193" spans="1:7">
      <c r="A1193" t="s">
        <v>2205</v>
      </c>
      <c r="B1193" t="s">
        <v>2206</v>
      </c>
      <c r="C1193" s="5" t="str">
        <f>HYPERLINK("https://nusmods.com/modules/ENV2103#timetable","Timetable")</f>
        <v>Timetable</v>
      </c>
      <c r="D1193" s="5"/>
      <c r="E1193" t="s">
        <v>266</v>
      </c>
      <c r="F1193" t="s">
        <v>267</v>
      </c>
      <c r="G1193" s="3">
        <v>0</v>
      </c>
    </row>
    <row r="1194" spans="1:7">
      <c r="A1194" t="s">
        <v>2207</v>
      </c>
      <c r="B1194" t="s">
        <v>2208</v>
      </c>
      <c r="C1194" s="5" t="str">
        <f>HYPERLINK("https://nusmods.com/modules/ENV2288#timetable","Timetable")</f>
        <v>Timetable</v>
      </c>
      <c r="D1194" s="5"/>
      <c r="E1194" t="s">
        <v>266</v>
      </c>
      <c r="F1194" t="s">
        <v>267</v>
      </c>
      <c r="G1194" s="3">
        <v>0</v>
      </c>
    </row>
    <row r="1195" spans="1:7">
      <c r="A1195" t="s">
        <v>2209</v>
      </c>
      <c r="B1195" t="s">
        <v>2210</v>
      </c>
      <c r="C1195" s="5" t="str">
        <f>HYPERLINK("https://nusmods.com/modules/ENV2289#timetable","Timetable")</f>
        <v>Timetable</v>
      </c>
      <c r="D1195" s="5"/>
      <c r="E1195" t="s">
        <v>266</v>
      </c>
      <c r="F1195" t="s">
        <v>267</v>
      </c>
      <c r="G1195" s="3">
        <v>0</v>
      </c>
    </row>
    <row r="1196" spans="1:7">
      <c r="A1196" t="s">
        <v>2211</v>
      </c>
      <c r="B1196" t="s">
        <v>2212</v>
      </c>
      <c r="C1196" s="5" t="str">
        <f>HYPERLINK("https://nusmods.com/modules/ENV2301#timetable","Timetable")</f>
        <v>Timetable</v>
      </c>
      <c r="D1196" s="5"/>
      <c r="E1196" t="s">
        <v>266</v>
      </c>
      <c r="F1196" t="s">
        <v>267</v>
      </c>
      <c r="G1196" s="3">
        <v>0</v>
      </c>
    </row>
    <row r="1197" spans="1:7">
      <c r="A1197" t="s">
        <v>2213</v>
      </c>
      <c r="B1197" t="s">
        <v>2214</v>
      </c>
      <c r="C1197" s="5" t="str">
        <f>HYPERLINK("https://nusmods.com/modules/ENV2302#timetable","Timetable")</f>
        <v>Timetable</v>
      </c>
      <c r="D1197" s="5" t="str">
        <f>HYPERLINK("https://canvas.nus.edu.sg/courses/48119","Canvas course site")</f>
        <v>Canvas course site</v>
      </c>
      <c r="E1197" t="s">
        <v>884</v>
      </c>
      <c r="F1197" t="s">
        <v>1282</v>
      </c>
      <c r="G1197" s="3">
        <v>0</v>
      </c>
    </row>
    <row r="1198" spans="1:7">
      <c r="A1198" t="s">
        <v>2215</v>
      </c>
      <c r="B1198" t="s">
        <v>2216</v>
      </c>
      <c r="C1198" s="5" t="str">
        <f>HYPERLINK("https://nusmods.com/modules/ENV3101#timetable","Timetable")</f>
        <v>Timetable</v>
      </c>
      <c r="D1198" s="5"/>
      <c r="E1198" t="s">
        <v>266</v>
      </c>
      <c r="F1198" t="s">
        <v>267</v>
      </c>
      <c r="G1198" s="3">
        <v>0</v>
      </c>
    </row>
    <row r="1199" spans="1:7">
      <c r="A1199" t="s">
        <v>2217</v>
      </c>
      <c r="B1199" t="s">
        <v>2218</v>
      </c>
      <c r="C1199" s="5" t="str">
        <f>HYPERLINK("https://nusmods.com/modules/ENV3206#timetable","Timetable")</f>
        <v>Timetable</v>
      </c>
      <c r="D1199" s="5"/>
      <c r="E1199" t="s">
        <v>266</v>
      </c>
      <c r="F1199" t="s">
        <v>267</v>
      </c>
      <c r="G1199" s="3">
        <v>0</v>
      </c>
    </row>
    <row r="1200" spans="1:7">
      <c r="A1200" t="s">
        <v>2219</v>
      </c>
      <c r="B1200" t="s">
        <v>2220</v>
      </c>
      <c r="C1200" s="5" t="str">
        <f>HYPERLINK("https://nusmods.com/modules/ENV3288#timetable","Timetable")</f>
        <v>Timetable</v>
      </c>
      <c r="D1200" s="5"/>
      <c r="E1200" t="s">
        <v>266</v>
      </c>
      <c r="F1200" t="s">
        <v>267</v>
      </c>
      <c r="G1200" s="3">
        <v>0</v>
      </c>
    </row>
    <row r="1201" spans="1:7">
      <c r="A1201" t="s">
        <v>2221</v>
      </c>
      <c r="B1201" t="s">
        <v>2222</v>
      </c>
      <c r="C1201" s="5" t="str">
        <f>HYPERLINK("https://nusmods.com/modules/ENV3289#timetable","Timetable")</f>
        <v>Timetable</v>
      </c>
      <c r="D1201" s="5"/>
      <c r="E1201" t="s">
        <v>266</v>
      </c>
      <c r="F1201" t="s">
        <v>267</v>
      </c>
      <c r="G1201" s="3">
        <v>0</v>
      </c>
    </row>
    <row r="1202" spans="1:7">
      <c r="A1202" t="s">
        <v>2223</v>
      </c>
      <c r="B1202" t="s">
        <v>2224</v>
      </c>
      <c r="C1202" s="5" t="str">
        <f>HYPERLINK("https://nusmods.com/modules/ES1000#timetable","Timetable")</f>
        <v>Timetable</v>
      </c>
      <c r="D1202" s="5"/>
      <c r="E1202" t="s">
        <v>884</v>
      </c>
      <c r="F1202" t="s">
        <v>1282</v>
      </c>
      <c r="G1202" s="3">
        <v>0</v>
      </c>
    </row>
    <row r="1203" spans="1:7">
      <c r="A1203" t="s">
        <v>2225</v>
      </c>
      <c r="B1203" t="s">
        <v>2226</v>
      </c>
      <c r="C1203" s="5" t="str">
        <f>HYPERLINK("https://nusmods.com/modules/ES1103#timetable","Timetable")</f>
        <v>Timetable</v>
      </c>
      <c r="D1203" s="5" t="str">
        <f>HYPERLINK("https://canvas.nus.edu.sg/courses/48143","Canvas course site")</f>
        <v>Canvas course site</v>
      </c>
      <c r="E1203" t="s">
        <v>884</v>
      </c>
      <c r="F1203" t="s">
        <v>1282</v>
      </c>
      <c r="G1203" s="3">
        <v>0</v>
      </c>
    </row>
    <row r="1204" spans="1:7">
      <c r="A1204" t="s">
        <v>2227</v>
      </c>
      <c r="B1204" t="s">
        <v>2228</v>
      </c>
      <c r="C1204" s="5" t="str">
        <f>HYPERLINK("https://nusmods.com/modules/ES2002#timetable","Timetable")</f>
        <v>Timetable</v>
      </c>
      <c r="D1204" s="5"/>
      <c r="E1204" t="s">
        <v>884</v>
      </c>
      <c r="F1204" t="s">
        <v>1282</v>
      </c>
      <c r="G1204" s="3">
        <v>0</v>
      </c>
    </row>
    <row r="1205" spans="1:7">
      <c r="A1205" t="s">
        <v>2229</v>
      </c>
      <c r="B1205" t="s">
        <v>2230</v>
      </c>
      <c r="C1205" s="5" t="str">
        <f>HYPERLINK("https://nusmods.com/modules/ES2007D#timetable","Timetable")</f>
        <v>Timetable</v>
      </c>
      <c r="D1205" s="5"/>
      <c r="E1205" t="s">
        <v>884</v>
      </c>
      <c r="F1205" t="s">
        <v>1282</v>
      </c>
      <c r="G1205" s="3">
        <v>0</v>
      </c>
    </row>
    <row r="1206" spans="1:7">
      <c r="A1206" t="s">
        <v>2231</v>
      </c>
      <c r="B1206" t="s">
        <v>2232</v>
      </c>
      <c r="C1206" s="5" t="str">
        <f>HYPERLINK("https://nusmods.com/modules/ES2631#timetable","Timetable")</f>
        <v>Timetable</v>
      </c>
      <c r="D1206" s="5"/>
      <c r="E1206" t="s">
        <v>884</v>
      </c>
      <c r="F1206" t="s">
        <v>1282</v>
      </c>
      <c r="G1206" s="3">
        <v>0</v>
      </c>
    </row>
    <row r="1207" spans="1:7">
      <c r="A1207" t="s">
        <v>2233</v>
      </c>
      <c r="B1207" t="s">
        <v>2234</v>
      </c>
      <c r="C1207" s="5" t="str">
        <f>HYPERLINK("https://nusmods.com/modules/ES2660#timetable","Timetable")</f>
        <v>Timetable</v>
      </c>
      <c r="D1207" s="5"/>
      <c r="E1207" t="s">
        <v>884</v>
      </c>
      <c r="F1207" t="s">
        <v>1282</v>
      </c>
      <c r="G1207" s="3">
        <v>0</v>
      </c>
    </row>
    <row r="1208" spans="1:7">
      <c r="A1208" t="s">
        <v>2235</v>
      </c>
      <c r="B1208" t="s">
        <v>2236</v>
      </c>
      <c r="C1208" s="5" t="str">
        <f>HYPERLINK("https://nusmods.com/modules/ES5000#timetable","Timetable")</f>
        <v>Timetable</v>
      </c>
      <c r="D1208" s="5" t="str">
        <f>HYPERLINK("https://canvas.nus.edu.sg/courses/48163","Canvas course site")</f>
        <v>Canvas course site</v>
      </c>
      <c r="E1208" t="s">
        <v>884</v>
      </c>
      <c r="F1208" t="s">
        <v>1282</v>
      </c>
      <c r="G1208" s="3">
        <v>0</v>
      </c>
    </row>
    <row r="1209" spans="1:7">
      <c r="A1209" t="s">
        <v>2237</v>
      </c>
      <c r="B1209" t="s">
        <v>2238</v>
      </c>
      <c r="C1209" s="5" t="str">
        <f>HYPERLINK("https://nusmods.com/modules/ES5001A#timetable","Timetable")</f>
        <v>Timetable</v>
      </c>
      <c r="D1209" s="5"/>
      <c r="E1209" t="s">
        <v>884</v>
      </c>
      <c r="F1209" t="s">
        <v>1282</v>
      </c>
      <c r="G1209" s="3">
        <v>0</v>
      </c>
    </row>
    <row r="1210" spans="1:7">
      <c r="A1210" t="s">
        <v>2239</v>
      </c>
      <c r="B1210" t="s">
        <v>2240</v>
      </c>
      <c r="C1210" s="5" t="str">
        <f>HYPERLINK("https://nusmods.com/modules/ESE2000#timetable","Timetable")</f>
        <v>Timetable</v>
      </c>
      <c r="D1210" s="5"/>
      <c r="E1210" t="s">
        <v>9</v>
      </c>
      <c r="F1210" t="s">
        <v>753</v>
      </c>
      <c r="G1210" s="3">
        <v>0</v>
      </c>
    </row>
    <row r="1211" spans="1:7">
      <c r="A1211" t="s">
        <v>2241</v>
      </c>
      <c r="B1211" t="s">
        <v>2242</v>
      </c>
      <c r="C1211" s="5" t="str">
        <f>HYPERLINK("https://nusmods.com/modules/ESE2001#timetable","Timetable")</f>
        <v>Timetable</v>
      </c>
      <c r="D1211" s="5"/>
      <c r="E1211" t="s">
        <v>9</v>
      </c>
      <c r="F1211" t="s">
        <v>753</v>
      </c>
      <c r="G1211" s="3">
        <v>0</v>
      </c>
    </row>
    <row r="1212" spans="1:7">
      <c r="A1212" t="s">
        <v>2243</v>
      </c>
      <c r="B1212" t="s">
        <v>2244</v>
      </c>
      <c r="C1212" s="5" t="str">
        <f>HYPERLINK("https://nusmods.com/modules/ESE2101#timetable","Timetable")</f>
        <v>Timetable</v>
      </c>
      <c r="D1212" s="5"/>
      <c r="E1212" t="s">
        <v>9</v>
      </c>
      <c r="F1212" t="s">
        <v>753</v>
      </c>
      <c r="G1212" s="3">
        <v>0</v>
      </c>
    </row>
    <row r="1213" spans="1:7">
      <c r="A1213" t="s">
        <v>2245</v>
      </c>
      <c r="B1213" t="s">
        <v>2246</v>
      </c>
      <c r="C1213" s="5" t="str">
        <f>HYPERLINK("https://nusmods.com/modules/ESE3201#timetable","Timetable")</f>
        <v>Timetable</v>
      </c>
      <c r="D1213" s="5"/>
      <c r="E1213" t="s">
        <v>9</v>
      </c>
      <c r="F1213" t="s">
        <v>753</v>
      </c>
      <c r="G1213" s="3">
        <v>0</v>
      </c>
    </row>
    <row r="1214" spans="1:7">
      <c r="A1214" t="s">
        <v>2247</v>
      </c>
      <c r="B1214" t="s">
        <v>2248</v>
      </c>
      <c r="C1214" s="5" t="str">
        <f>HYPERLINK("https://nusmods.com/modules/ESE3401#timetable","Timetable")</f>
        <v>Timetable</v>
      </c>
      <c r="D1214" s="5"/>
      <c r="E1214" t="s">
        <v>9</v>
      </c>
      <c r="F1214" t="s">
        <v>753</v>
      </c>
      <c r="G1214" s="3">
        <v>0</v>
      </c>
    </row>
    <row r="1215" spans="1:7">
      <c r="A1215" t="s">
        <v>2249</v>
      </c>
      <c r="B1215" t="s">
        <v>773</v>
      </c>
      <c r="C1215" s="5" t="str">
        <f>HYPERLINK("https://nusmods.com/modules/ESE4501#timetable","Timetable")</f>
        <v>Timetable</v>
      </c>
      <c r="D1215" s="5"/>
      <c r="E1215" t="s">
        <v>9</v>
      </c>
      <c r="F1215" t="s">
        <v>753</v>
      </c>
      <c r="G1215" s="3">
        <v>0</v>
      </c>
    </row>
    <row r="1216" spans="1:7">
      <c r="A1216" t="s">
        <v>2250</v>
      </c>
      <c r="B1216" t="s">
        <v>775</v>
      </c>
      <c r="C1216" s="5" t="str">
        <f>HYPERLINK("https://nusmods.com/modules/ESE4502R#timetable","Timetable")</f>
        <v>Timetable</v>
      </c>
      <c r="D1216" s="5"/>
      <c r="E1216" t="s">
        <v>9</v>
      </c>
      <c r="F1216" t="s">
        <v>753</v>
      </c>
      <c r="G1216" s="3">
        <v>0</v>
      </c>
    </row>
    <row r="1217" spans="1:7">
      <c r="A1217" t="s">
        <v>2251</v>
      </c>
      <c r="B1217" t="s">
        <v>2252</v>
      </c>
      <c r="C1217" s="5" t="str">
        <f>HYPERLINK("https://nusmods.com/modules/ESE5001#timetable","Timetable")</f>
        <v>Timetable</v>
      </c>
      <c r="D1217" s="5"/>
      <c r="E1217" t="s">
        <v>9</v>
      </c>
      <c r="F1217" t="s">
        <v>753</v>
      </c>
      <c r="G1217" s="3">
        <v>0</v>
      </c>
    </row>
    <row r="1218" spans="1:7">
      <c r="A1218" t="s">
        <v>2253</v>
      </c>
      <c r="B1218" t="s">
        <v>2252</v>
      </c>
      <c r="C1218" s="5" t="str">
        <f>HYPERLINK("https://nusmods.com/modules/ESE5001AB#timetable","Timetable")</f>
        <v>Timetable</v>
      </c>
      <c r="D1218" s="5"/>
      <c r="E1218" t="s">
        <v>9</v>
      </c>
      <c r="F1218" t="s">
        <v>753</v>
      </c>
      <c r="G1218" s="3">
        <v>0</v>
      </c>
    </row>
    <row r="1219" spans="1:7">
      <c r="A1219" t="s">
        <v>2254</v>
      </c>
      <c r="B1219" t="s">
        <v>2255</v>
      </c>
      <c r="C1219" s="5" t="str">
        <f>HYPERLINK("https://nusmods.com/modules/ESE5003#timetable","Timetable")</f>
        <v>Timetable</v>
      </c>
      <c r="D1219" s="5"/>
      <c r="E1219" t="s">
        <v>9</v>
      </c>
      <c r="F1219" t="s">
        <v>753</v>
      </c>
      <c r="G1219" s="3">
        <v>0</v>
      </c>
    </row>
    <row r="1220" spans="1:7">
      <c r="A1220" t="s">
        <v>2256</v>
      </c>
      <c r="B1220" t="s">
        <v>779</v>
      </c>
      <c r="C1220" s="5" t="str">
        <f>HYPERLINK("https://nusmods.com/modules/ESE5004#timetable","Timetable")</f>
        <v>Timetable</v>
      </c>
      <c r="D1220" s="5"/>
      <c r="E1220" t="s">
        <v>9</v>
      </c>
      <c r="F1220" t="s">
        <v>753</v>
      </c>
      <c r="G1220" s="3">
        <v>0</v>
      </c>
    </row>
    <row r="1221" spans="1:7">
      <c r="A1221" t="s">
        <v>2257</v>
      </c>
      <c r="B1221" t="s">
        <v>2258</v>
      </c>
      <c r="C1221" s="5" t="str">
        <f>HYPERLINK("https://nusmods.com/modules/ESE5205#timetable","Timetable")</f>
        <v>Timetable</v>
      </c>
      <c r="D1221" s="5"/>
      <c r="E1221" t="s">
        <v>9</v>
      </c>
      <c r="F1221" t="s">
        <v>753</v>
      </c>
      <c r="G1221" s="3">
        <v>0</v>
      </c>
    </row>
    <row r="1222" spans="1:7">
      <c r="A1222" t="s">
        <v>2259</v>
      </c>
      <c r="B1222" t="s">
        <v>2260</v>
      </c>
      <c r="C1222" s="5" t="str">
        <f>HYPERLINK("https://nusmods.com/modules/ESE5301#timetable","Timetable")</f>
        <v>Timetable</v>
      </c>
      <c r="D1222" s="5"/>
      <c r="E1222" t="s">
        <v>9</v>
      </c>
      <c r="F1222" t="s">
        <v>753</v>
      </c>
      <c r="G1222" s="3">
        <v>0</v>
      </c>
    </row>
    <row r="1223" spans="1:7">
      <c r="A1223" t="s">
        <v>2261</v>
      </c>
      <c r="B1223" t="s">
        <v>2262</v>
      </c>
      <c r="C1223" s="5" t="str">
        <f>HYPERLINK("https://nusmods.com/modules/ESE5404#timetable","Timetable")</f>
        <v>Timetable</v>
      </c>
      <c r="D1223" s="5"/>
      <c r="E1223" t="s">
        <v>9</v>
      </c>
      <c r="F1223" t="s">
        <v>753</v>
      </c>
      <c r="G1223" s="3">
        <v>0</v>
      </c>
    </row>
    <row r="1224" spans="1:7">
      <c r="A1224" t="s">
        <v>2263</v>
      </c>
      <c r="B1224" t="s">
        <v>616</v>
      </c>
      <c r="C1224" s="5" t="str">
        <f>HYPERLINK("https://nusmods.com/modules/ESE5666#timetable","Timetable")</f>
        <v>Timetable</v>
      </c>
      <c r="D1224" s="5"/>
      <c r="E1224" t="s">
        <v>9</v>
      </c>
      <c r="F1224" t="s">
        <v>753</v>
      </c>
      <c r="G1224" s="3">
        <v>0</v>
      </c>
    </row>
    <row r="1225" spans="1:7">
      <c r="A1225" t="s">
        <v>2264</v>
      </c>
      <c r="B1225" t="s">
        <v>2265</v>
      </c>
      <c r="C1225" s="5" t="str">
        <f>HYPERLINK("https://nusmods.com/modules/ESE5880A#timetable","Timetable")</f>
        <v>Timetable</v>
      </c>
      <c r="D1225" s="5"/>
      <c r="E1225" t="s">
        <v>9</v>
      </c>
      <c r="F1225" t="s">
        <v>753</v>
      </c>
      <c r="G1225" s="3">
        <v>0</v>
      </c>
    </row>
    <row r="1226" spans="1:7">
      <c r="A1226" t="s">
        <v>2266</v>
      </c>
      <c r="B1226" t="s">
        <v>2267</v>
      </c>
      <c r="C1226" s="5" t="str">
        <f>HYPERLINK("https://nusmods.com/modules/ESE5880AB#timetable","Timetable")</f>
        <v>Timetable</v>
      </c>
      <c r="D1226" s="5"/>
      <c r="E1226" t="s">
        <v>9</v>
      </c>
      <c r="F1226" t="s">
        <v>753</v>
      </c>
      <c r="G1226" s="3">
        <v>0</v>
      </c>
    </row>
    <row r="1227" spans="1:7">
      <c r="A1227" t="s">
        <v>2268</v>
      </c>
      <c r="B1227" t="s">
        <v>618</v>
      </c>
      <c r="C1227" s="5" t="str">
        <f>HYPERLINK("https://nusmods.com/modules/ESE5999#timetable","Timetable")</f>
        <v>Timetable</v>
      </c>
      <c r="D1227" s="5"/>
      <c r="E1227" t="s">
        <v>9</v>
      </c>
      <c r="F1227" t="s">
        <v>753</v>
      </c>
      <c r="G1227" s="3">
        <v>0</v>
      </c>
    </row>
    <row r="1228" spans="1:7">
      <c r="A1228" t="s">
        <v>2269</v>
      </c>
      <c r="B1228" t="s">
        <v>2270</v>
      </c>
      <c r="C1228" s="5" t="str">
        <f>HYPERLINK("https://nusmods.com/modules/ESE6003#timetable","Timetable")</f>
        <v>Timetable</v>
      </c>
      <c r="D1228" s="5"/>
      <c r="E1228" t="s">
        <v>9</v>
      </c>
      <c r="F1228" t="s">
        <v>753</v>
      </c>
      <c r="G1228" s="3">
        <v>0</v>
      </c>
    </row>
    <row r="1229" spans="1:7">
      <c r="A1229" t="s">
        <v>2271</v>
      </c>
      <c r="B1229" t="s">
        <v>2272</v>
      </c>
      <c r="C1229" s="5" t="str">
        <f>HYPERLINK("https://nusmods.com/modules/ESE6301#timetable","Timetable")</f>
        <v>Timetable</v>
      </c>
      <c r="D1229" s="5"/>
      <c r="E1229" t="s">
        <v>9</v>
      </c>
      <c r="F1229" t="s">
        <v>753</v>
      </c>
      <c r="G1229" s="3">
        <v>0</v>
      </c>
    </row>
    <row r="1230" spans="1:7">
      <c r="A1230" t="s">
        <v>2273</v>
      </c>
      <c r="B1230" t="s">
        <v>620</v>
      </c>
      <c r="C1230" s="5" t="str">
        <f>HYPERLINK("https://nusmods.com/modules/ESE6999#timetable","Timetable")</f>
        <v>Timetable</v>
      </c>
      <c r="D1230" s="5"/>
      <c r="E1230" t="s">
        <v>9</v>
      </c>
      <c r="F1230" t="s">
        <v>753</v>
      </c>
      <c r="G1230" s="3">
        <v>0</v>
      </c>
    </row>
    <row r="1231" spans="1:7">
      <c r="A1231" t="s">
        <v>2274</v>
      </c>
      <c r="B1231" t="s">
        <v>2275</v>
      </c>
      <c r="C1231" s="5" t="str">
        <f>HYPERLINK("https://nusmods.com/modules/ESP1111#timetable","Timetable")</f>
        <v>Timetable</v>
      </c>
      <c r="D1231" s="5"/>
      <c r="E1231" t="s">
        <v>9</v>
      </c>
      <c r="F1231" t="s">
        <v>2276</v>
      </c>
      <c r="G1231" s="3">
        <v>0</v>
      </c>
    </row>
    <row r="1232" spans="1:7">
      <c r="A1232" t="s">
        <v>2277</v>
      </c>
      <c r="B1232" t="s">
        <v>2278</v>
      </c>
      <c r="C1232" s="5" t="str">
        <f>HYPERLINK("https://nusmods.com/modules/ESP2106#timetable","Timetable")</f>
        <v>Timetable</v>
      </c>
      <c r="D1232" s="5"/>
      <c r="E1232" t="s">
        <v>9</v>
      </c>
      <c r="F1232" t="s">
        <v>2276</v>
      </c>
      <c r="G1232" s="3">
        <v>0</v>
      </c>
    </row>
    <row r="1233" spans="1:7">
      <c r="A1233" t="s">
        <v>2279</v>
      </c>
      <c r="B1233" t="s">
        <v>2280</v>
      </c>
      <c r="C1233" s="5" t="str">
        <f>HYPERLINK("https://nusmods.com/modules/ESP2107#timetable","Timetable")</f>
        <v>Timetable</v>
      </c>
      <c r="D1233" s="5"/>
      <c r="E1233" t="s">
        <v>9</v>
      </c>
      <c r="F1233" t="s">
        <v>2276</v>
      </c>
      <c r="G1233" s="3">
        <v>0</v>
      </c>
    </row>
    <row r="1234" spans="1:7">
      <c r="A1234" t="s">
        <v>2281</v>
      </c>
      <c r="B1234" t="s">
        <v>2282</v>
      </c>
      <c r="C1234" s="5" t="str">
        <f>HYPERLINK("https://nusmods.com/modules/ESP3201#timetable","Timetable")</f>
        <v>Timetable</v>
      </c>
      <c r="D1234" s="5"/>
      <c r="E1234" t="s">
        <v>9</v>
      </c>
      <c r="F1234" t="s">
        <v>2276</v>
      </c>
      <c r="G1234" s="3">
        <v>0</v>
      </c>
    </row>
    <row r="1235" spans="1:7">
      <c r="A1235" t="s">
        <v>2283</v>
      </c>
      <c r="B1235" t="s">
        <v>2284</v>
      </c>
      <c r="C1235" s="5" t="str">
        <f>HYPERLINK("https://nusmods.com/modules/ESP3902#timetable","Timetable")</f>
        <v>Timetable</v>
      </c>
      <c r="D1235" s="5"/>
      <c r="E1235" t="s">
        <v>9</v>
      </c>
      <c r="F1235" t="s">
        <v>2276</v>
      </c>
      <c r="G1235" s="3">
        <v>0</v>
      </c>
    </row>
    <row r="1236" spans="1:7">
      <c r="A1236" t="s">
        <v>2285</v>
      </c>
      <c r="B1236" t="s">
        <v>779</v>
      </c>
      <c r="C1236" s="5" t="str">
        <f>HYPERLINK("https://nusmods.com/modules/ESP4901#timetable","Timetable")</f>
        <v>Timetable</v>
      </c>
      <c r="D1236" s="5"/>
      <c r="E1236" t="s">
        <v>9</v>
      </c>
      <c r="F1236" t="s">
        <v>2276</v>
      </c>
      <c r="G1236" s="3">
        <v>0</v>
      </c>
    </row>
    <row r="1237" spans="1:7">
      <c r="A1237" t="s">
        <v>2286</v>
      </c>
      <c r="B1237" t="s">
        <v>2287</v>
      </c>
      <c r="C1237" s="5" t="str">
        <f>HYPERLINK("https://nusmods.com/modules/ETP2271#timetable","Timetable")</f>
        <v>Timetable</v>
      </c>
      <c r="D1237" s="5"/>
      <c r="E1237" t="s">
        <v>884</v>
      </c>
      <c r="F1237" t="s">
        <v>2288</v>
      </c>
      <c r="G1237" s="3">
        <v>0</v>
      </c>
    </row>
    <row r="1238" spans="1:7">
      <c r="A1238" t="s">
        <v>2289</v>
      </c>
      <c r="B1238" t="s">
        <v>2290</v>
      </c>
      <c r="C1238" s="5" t="str">
        <f>HYPERLINK("https://nusmods.com/modules/ETP3201I#timetable","Timetable")</f>
        <v>Timetable</v>
      </c>
      <c r="D1238" s="5"/>
      <c r="E1238" t="s">
        <v>884</v>
      </c>
      <c r="F1238" t="s">
        <v>2288</v>
      </c>
      <c r="G1238" s="3">
        <v>0</v>
      </c>
    </row>
    <row r="1239" spans="1:7">
      <c r="A1239" t="s">
        <v>2291</v>
      </c>
      <c r="B1239" t="s">
        <v>2292</v>
      </c>
      <c r="C1239" s="5" t="str">
        <f>HYPERLINK("https://nusmods.com/modules/ETP3202I#timetable","Timetable")</f>
        <v>Timetable</v>
      </c>
      <c r="D1239" s="5"/>
      <c r="E1239" t="s">
        <v>884</v>
      </c>
      <c r="F1239" t="s">
        <v>2288</v>
      </c>
      <c r="G1239" s="3">
        <v>0</v>
      </c>
    </row>
    <row r="1240" spans="1:7">
      <c r="A1240" t="s">
        <v>2293</v>
      </c>
      <c r="B1240" t="s">
        <v>2290</v>
      </c>
      <c r="C1240" s="5" t="str">
        <f>HYPERLINK("https://nusmods.com/modules/ETP5301#timetable","Timetable")</f>
        <v>Timetable</v>
      </c>
      <c r="D1240" s="5"/>
      <c r="E1240" t="s">
        <v>884</v>
      </c>
      <c r="F1240" t="s">
        <v>2288</v>
      </c>
      <c r="G1240" s="3">
        <v>0</v>
      </c>
    </row>
    <row r="1241" spans="1:7">
      <c r="A1241" t="s">
        <v>2294</v>
      </c>
      <c r="B1241" t="s">
        <v>2295</v>
      </c>
      <c r="C1241" s="5" t="str">
        <f>HYPERLINK("https://nusmods.com/modules/ETP5331#timetable","Timetable")</f>
        <v>Timetable</v>
      </c>
      <c r="D1241" s="5"/>
      <c r="E1241" t="s">
        <v>884</v>
      </c>
      <c r="F1241" t="s">
        <v>2288</v>
      </c>
      <c r="G1241" s="3">
        <v>0</v>
      </c>
    </row>
    <row r="1242" spans="1:7">
      <c r="A1242" t="s">
        <v>2296</v>
      </c>
      <c r="B1242" t="s">
        <v>2297</v>
      </c>
      <c r="C1242" s="5" t="str">
        <f>HYPERLINK("https://nusmods.com/modules/ETP5341#timetable","Timetable")</f>
        <v>Timetable</v>
      </c>
      <c r="D1242" s="5" t="str">
        <f>HYPERLINK("https://canvas.nus.edu.sg/courses/48271","Canvas course site")</f>
        <v>Canvas course site</v>
      </c>
      <c r="E1242" t="s">
        <v>884</v>
      </c>
      <c r="F1242" t="s">
        <v>2288</v>
      </c>
      <c r="G1242" s="3">
        <v>0</v>
      </c>
    </row>
    <row r="1243" spans="1:7">
      <c r="A1243" t="s">
        <v>2298</v>
      </c>
      <c r="B1243" t="s">
        <v>2299</v>
      </c>
      <c r="C1243" s="5" t="str">
        <f>HYPERLINK("https://nusmods.com/modules/EU3227#timetable","Timetable")</f>
        <v>Timetable</v>
      </c>
      <c r="D1243" s="5" t="str">
        <f>HYPERLINK("https://canvas.nus.edu.sg/courses/47528","Canvas course site")</f>
        <v>Canvas course site</v>
      </c>
      <c r="E1243" t="s">
        <v>70</v>
      </c>
      <c r="F1243" t="s">
        <v>1508</v>
      </c>
      <c r="G1243" s="3">
        <v>0</v>
      </c>
    </row>
    <row r="1244" spans="1:7">
      <c r="A1244" t="s">
        <v>2300</v>
      </c>
      <c r="B1244" t="s">
        <v>949</v>
      </c>
      <c r="C1244" s="5" t="str">
        <f>HYPERLINK("https://nusmods.com/modules/EU4401#timetable","Timetable")</f>
        <v>Timetable</v>
      </c>
      <c r="D1244" s="5"/>
      <c r="E1244" t="s">
        <v>70</v>
      </c>
      <c r="F1244" t="s">
        <v>80</v>
      </c>
      <c r="G1244" s="3">
        <v>0</v>
      </c>
    </row>
    <row r="1245" spans="1:7">
      <c r="A1245" t="s">
        <v>2301</v>
      </c>
      <c r="B1245" t="s">
        <v>572</v>
      </c>
      <c r="C1245" s="5" t="str">
        <f>HYPERLINK("https://nusmods.com/modules/EU4660#timetable","Timetable")</f>
        <v>Timetable</v>
      </c>
      <c r="D1245" s="5"/>
      <c r="E1245" t="s">
        <v>70</v>
      </c>
      <c r="F1245" t="s">
        <v>80</v>
      </c>
      <c r="G1245" s="3">
        <v>0</v>
      </c>
    </row>
    <row r="1246" spans="1:7">
      <c r="A1246" t="s">
        <v>2302</v>
      </c>
      <c r="B1246" t="s">
        <v>2303</v>
      </c>
      <c r="C1246" s="5" t="str">
        <f>HYPERLINK("https://nusmods.com/modules/FAS1101#timetable","Timetable")</f>
        <v>Timetable</v>
      </c>
      <c r="D1246" s="5"/>
      <c r="E1246" t="s">
        <v>884</v>
      </c>
      <c r="F1246" t="s">
        <v>1282</v>
      </c>
      <c r="G1246" s="3">
        <v>0</v>
      </c>
    </row>
    <row r="1247" spans="1:7">
      <c r="A1247" t="s">
        <v>2304</v>
      </c>
      <c r="B1247" t="s">
        <v>2305</v>
      </c>
      <c r="C1247" s="5" t="str">
        <f>HYPERLINK("https://nusmods.com/modules/FAS2551#timetable","Timetable")</f>
        <v>Timetable</v>
      </c>
      <c r="D1247" s="5" t="str">
        <f>HYPERLINK("https://canvas.nus.edu.sg/courses/48285","Canvas course site")</f>
        <v>Canvas course site</v>
      </c>
      <c r="E1247" t="s">
        <v>70</v>
      </c>
      <c r="F1247" t="s">
        <v>2306</v>
      </c>
      <c r="G1247" s="3">
        <v>0</v>
      </c>
    </row>
    <row r="1248" spans="1:7">
      <c r="A1248" t="s">
        <v>2307</v>
      </c>
      <c r="B1248" t="s">
        <v>2308</v>
      </c>
      <c r="C1248" s="5" t="str">
        <f>HYPERLINK("https://nusmods.com/modules/FAS2551A#timetable","Timetable")</f>
        <v>Timetable</v>
      </c>
      <c r="D1248" s="5" t="str">
        <f>HYPERLINK("https://canvas.nus.edu.sg/courses/48285","Canvas course site")</f>
        <v>Canvas course site</v>
      </c>
      <c r="E1248" t="s">
        <v>70</v>
      </c>
      <c r="F1248" t="s">
        <v>2306</v>
      </c>
      <c r="G1248" s="3">
        <v>0</v>
      </c>
    </row>
    <row r="1249" spans="1:7">
      <c r="A1249" t="s">
        <v>2309</v>
      </c>
      <c r="B1249" t="s">
        <v>2310</v>
      </c>
      <c r="C1249" s="5" t="str">
        <f>HYPERLINK("https://nusmods.com/modules/FAS2552#timetable","Timetable")</f>
        <v>Timetable</v>
      </c>
      <c r="D1249" s="5" t="str">
        <f>HYPERLINK("https://canvas.nus.edu.sg/courses/48288","Canvas course site")</f>
        <v>Canvas course site</v>
      </c>
      <c r="E1249" t="s">
        <v>70</v>
      </c>
      <c r="F1249" t="s">
        <v>2306</v>
      </c>
      <c r="G1249" s="3">
        <v>0</v>
      </c>
    </row>
    <row r="1250" spans="1:7">
      <c r="A1250" t="s">
        <v>2311</v>
      </c>
      <c r="B1250" t="s">
        <v>2312</v>
      </c>
      <c r="C1250" s="5" t="str">
        <f>HYPERLINK("https://nusmods.com/modules/FAS2552A#timetable","Timetable")</f>
        <v>Timetable</v>
      </c>
      <c r="D1250" s="5" t="str">
        <f>HYPERLINK("https://canvas.nus.edu.sg/courses/48291","Canvas course site")</f>
        <v>Canvas course site</v>
      </c>
      <c r="E1250" t="s">
        <v>70</v>
      </c>
      <c r="F1250" t="s">
        <v>2306</v>
      </c>
      <c r="G1250" s="3">
        <v>0</v>
      </c>
    </row>
    <row r="1251" spans="1:7">
      <c r="A1251" t="s">
        <v>2313</v>
      </c>
      <c r="B1251" t="s">
        <v>2314</v>
      </c>
      <c r="C1251" s="5" t="str">
        <f>HYPERLINK("https://nusmods.com/modules/FDP2011#timetable","Timetable")</f>
        <v>Timetable</v>
      </c>
      <c r="D1251" s="5"/>
      <c r="E1251" t="s">
        <v>266</v>
      </c>
      <c r="F1251" t="s">
        <v>1529</v>
      </c>
      <c r="G1251" s="3">
        <v>0</v>
      </c>
    </row>
    <row r="1252" spans="1:7">
      <c r="A1252" t="s">
        <v>2315</v>
      </c>
      <c r="B1252" t="s">
        <v>2316</v>
      </c>
      <c r="C1252" s="5" t="str">
        <f>HYPERLINK("https://nusmods.com/modules/FDP2021#timetable","Timetable")</f>
        <v>Timetable</v>
      </c>
      <c r="D1252" s="5"/>
      <c r="E1252" t="s">
        <v>266</v>
      </c>
      <c r="F1252" t="s">
        <v>1529</v>
      </c>
      <c r="G1252" s="3">
        <v>0</v>
      </c>
    </row>
    <row r="1253" spans="1:7">
      <c r="A1253" t="s">
        <v>2317</v>
      </c>
      <c r="B1253" t="s">
        <v>2318</v>
      </c>
      <c r="C1253" s="5" t="str">
        <f>HYPERLINK("https://nusmods.com/modules/FE5101#timetable","Timetable")</f>
        <v>Timetable</v>
      </c>
      <c r="D1253" s="5"/>
      <c r="E1253" t="s">
        <v>2319</v>
      </c>
      <c r="F1253" t="s">
        <v>2319</v>
      </c>
      <c r="G1253" s="3">
        <v>0</v>
      </c>
    </row>
    <row r="1254" spans="1:7">
      <c r="A1254" t="s">
        <v>2320</v>
      </c>
      <c r="B1254" t="s">
        <v>2321</v>
      </c>
      <c r="C1254" s="5" t="str">
        <f>HYPERLINK("https://nusmods.com/modules/FE5108#timetable","Timetable")</f>
        <v>Timetable</v>
      </c>
      <c r="D1254" s="5"/>
      <c r="E1254" t="s">
        <v>2319</v>
      </c>
      <c r="F1254" t="s">
        <v>2319</v>
      </c>
      <c r="G1254" s="3">
        <v>0</v>
      </c>
    </row>
    <row r="1255" spans="1:7">
      <c r="A1255" t="s">
        <v>2322</v>
      </c>
      <c r="B1255" t="s">
        <v>2323</v>
      </c>
      <c r="C1255" s="5" t="str">
        <f>HYPERLINK("https://nusmods.com/modules/FE5110#timetable","Timetable")</f>
        <v>Timetable</v>
      </c>
      <c r="D1255" s="5"/>
      <c r="E1255" t="s">
        <v>2319</v>
      </c>
      <c r="F1255" t="s">
        <v>2319</v>
      </c>
      <c r="G1255" s="3">
        <v>0</v>
      </c>
    </row>
    <row r="1256" spans="1:7">
      <c r="A1256" t="s">
        <v>2324</v>
      </c>
      <c r="B1256" t="s">
        <v>2325</v>
      </c>
      <c r="C1256" s="5" t="str">
        <f>HYPERLINK("https://nusmods.com/modules/FE5112#timetable","Timetable")</f>
        <v>Timetable</v>
      </c>
      <c r="D1256" s="5"/>
      <c r="E1256" t="s">
        <v>2319</v>
      </c>
      <c r="F1256" t="s">
        <v>2319</v>
      </c>
      <c r="G1256" s="3">
        <v>0</v>
      </c>
    </row>
    <row r="1257" spans="1:7">
      <c r="A1257" t="s">
        <v>2326</v>
      </c>
      <c r="B1257" t="s">
        <v>1881</v>
      </c>
      <c r="C1257" s="5" t="str">
        <f>HYPERLINK("https://nusmods.com/modules/FE5209#timetable","Timetable")</f>
        <v>Timetable</v>
      </c>
      <c r="D1257" s="5"/>
      <c r="E1257" t="s">
        <v>2319</v>
      </c>
      <c r="F1257" t="s">
        <v>2319</v>
      </c>
      <c r="G1257" s="3">
        <v>0</v>
      </c>
    </row>
    <row r="1258" spans="1:7">
      <c r="A1258" t="s">
        <v>2327</v>
      </c>
      <c r="B1258" t="s">
        <v>2328</v>
      </c>
      <c r="C1258" s="5" t="str">
        <f>HYPERLINK("https://nusmods.com/modules/FE5221#timetable","Timetable")</f>
        <v>Timetable</v>
      </c>
      <c r="D1258" s="5"/>
      <c r="E1258" t="s">
        <v>2319</v>
      </c>
      <c r="F1258" t="s">
        <v>2319</v>
      </c>
      <c r="G1258" s="3">
        <v>0</v>
      </c>
    </row>
    <row r="1259" spans="1:7">
      <c r="A1259" t="s">
        <v>2329</v>
      </c>
      <c r="B1259" t="s">
        <v>2330</v>
      </c>
      <c r="C1259" s="5" t="str">
        <f>HYPERLINK("https://nusmods.com/modules/FE5222#timetable","Timetable")</f>
        <v>Timetable</v>
      </c>
      <c r="D1259" s="5"/>
      <c r="E1259" t="s">
        <v>2319</v>
      </c>
      <c r="F1259" t="s">
        <v>2319</v>
      </c>
      <c r="G1259" s="3">
        <v>0</v>
      </c>
    </row>
    <row r="1260" spans="1:7">
      <c r="A1260" t="s">
        <v>2331</v>
      </c>
      <c r="B1260" t="s">
        <v>2332</v>
      </c>
      <c r="C1260" s="5" t="str">
        <f>HYPERLINK("https://nusmods.com/modules/FE5223#timetable","Timetable")</f>
        <v>Timetable</v>
      </c>
      <c r="D1260" s="5"/>
      <c r="E1260" t="s">
        <v>2319</v>
      </c>
      <c r="F1260" t="s">
        <v>2319</v>
      </c>
      <c r="G1260" s="3">
        <v>0</v>
      </c>
    </row>
    <row r="1261" spans="1:7">
      <c r="A1261" t="s">
        <v>2333</v>
      </c>
      <c r="B1261" t="s">
        <v>2334</v>
      </c>
      <c r="C1261" s="5" t="str">
        <f>HYPERLINK("https://nusmods.com/modules/FE5226#timetable","Timetable")</f>
        <v>Timetable</v>
      </c>
      <c r="D1261" s="5"/>
      <c r="E1261" t="s">
        <v>2319</v>
      </c>
      <c r="F1261" t="s">
        <v>2319</v>
      </c>
      <c r="G1261" s="3">
        <v>0</v>
      </c>
    </row>
    <row r="1262" spans="1:7">
      <c r="A1262" t="s">
        <v>2335</v>
      </c>
      <c r="B1262" t="s">
        <v>623</v>
      </c>
      <c r="C1262" s="5" t="str">
        <f>HYPERLINK("https://nusmods.com/modules/FIN2704#timetable","Timetable")</f>
        <v>Timetable</v>
      </c>
      <c r="D1262" s="5"/>
      <c r="E1262" t="s">
        <v>27</v>
      </c>
      <c r="F1262" t="s">
        <v>623</v>
      </c>
      <c r="G1262" s="3">
        <v>0</v>
      </c>
    </row>
    <row r="1263" spans="1:7">
      <c r="A1263" t="s">
        <v>2336</v>
      </c>
      <c r="B1263" t="s">
        <v>623</v>
      </c>
      <c r="C1263" s="5" t="str">
        <f>HYPERLINK("https://nusmods.com/modules/FIN2704X#timetable","Timetable")</f>
        <v>Timetable</v>
      </c>
      <c r="D1263" s="5"/>
      <c r="E1263" t="s">
        <v>27</v>
      </c>
      <c r="F1263" t="s">
        <v>623</v>
      </c>
      <c r="G1263" s="3">
        <v>0</v>
      </c>
    </row>
    <row r="1264" spans="1:7">
      <c r="A1264" t="s">
        <v>2337</v>
      </c>
      <c r="B1264" t="s">
        <v>2338</v>
      </c>
      <c r="C1264" s="5" t="str">
        <f>HYPERLINK("https://nusmods.com/modules/FIN3129#timetable","Timetable")</f>
        <v>Timetable</v>
      </c>
      <c r="D1264" s="5"/>
      <c r="E1264" t="s">
        <v>27</v>
      </c>
      <c r="F1264" t="s">
        <v>623</v>
      </c>
      <c r="G1264" s="3">
        <v>0</v>
      </c>
    </row>
    <row r="1265" spans="1:7">
      <c r="A1265" t="s">
        <v>2339</v>
      </c>
      <c r="B1265" t="s">
        <v>2338</v>
      </c>
      <c r="C1265" s="5" t="str">
        <f>HYPERLINK("https://nusmods.com/modules/FIN3139#timetable","Timetable")</f>
        <v>Timetable</v>
      </c>
      <c r="D1265" s="5"/>
      <c r="E1265" t="s">
        <v>27</v>
      </c>
      <c r="F1265" t="s">
        <v>623</v>
      </c>
      <c r="G1265" s="3">
        <v>0</v>
      </c>
    </row>
    <row r="1266" spans="1:7">
      <c r="A1266" t="s">
        <v>2340</v>
      </c>
      <c r="B1266" t="s">
        <v>2341</v>
      </c>
      <c r="C1266" s="5" t="str">
        <f>HYPERLINK("https://nusmods.com/modules/FIN3701A#timetable","Timetable")</f>
        <v>Timetable</v>
      </c>
      <c r="D1266" s="5"/>
      <c r="E1266" t="s">
        <v>27</v>
      </c>
      <c r="F1266" t="s">
        <v>623</v>
      </c>
      <c r="G1266" s="3">
        <v>0</v>
      </c>
    </row>
    <row r="1267" spans="1:7">
      <c r="A1267" t="s">
        <v>2342</v>
      </c>
      <c r="B1267" t="s">
        <v>2343</v>
      </c>
      <c r="C1267" s="5" t="str">
        <f>HYPERLINK("https://nusmods.com/modules/FIN3702A#timetable","Timetable")</f>
        <v>Timetable</v>
      </c>
      <c r="D1267" s="5"/>
      <c r="E1267" t="s">
        <v>27</v>
      </c>
      <c r="F1267" t="s">
        <v>623</v>
      </c>
      <c r="G1267" s="3">
        <v>0</v>
      </c>
    </row>
    <row r="1268" spans="1:7">
      <c r="A1268" t="s">
        <v>2344</v>
      </c>
      <c r="B1268" t="s">
        <v>2343</v>
      </c>
      <c r="C1268" s="5" t="str">
        <f>HYPERLINK("https://nusmods.com/modules/FIN3702B#timetable","Timetable")</f>
        <v>Timetable</v>
      </c>
      <c r="D1268" s="5"/>
      <c r="E1268" t="s">
        <v>27</v>
      </c>
      <c r="F1268" t="s">
        <v>623</v>
      </c>
      <c r="G1268" s="3">
        <v>0</v>
      </c>
    </row>
    <row r="1269" spans="1:7">
      <c r="A1269" t="s">
        <v>2345</v>
      </c>
      <c r="B1269" t="s">
        <v>2346</v>
      </c>
      <c r="C1269" s="5" t="str">
        <f>HYPERLINK("https://nusmods.com/modules/FIN3703A#timetable","Timetable")</f>
        <v>Timetable</v>
      </c>
      <c r="D1269" s="5"/>
      <c r="E1269" t="s">
        <v>27</v>
      </c>
      <c r="F1269" t="s">
        <v>623</v>
      </c>
      <c r="G1269" s="3">
        <v>0</v>
      </c>
    </row>
    <row r="1270" spans="1:7">
      <c r="A1270" t="s">
        <v>2347</v>
      </c>
      <c r="B1270" t="s">
        <v>2346</v>
      </c>
      <c r="C1270" s="5" t="str">
        <f>HYPERLINK("https://nusmods.com/modules/FIN3703B#timetable","Timetable")</f>
        <v>Timetable</v>
      </c>
      <c r="D1270" s="5"/>
      <c r="E1270" t="s">
        <v>27</v>
      </c>
      <c r="F1270" t="s">
        <v>623</v>
      </c>
      <c r="G1270" s="3">
        <v>0</v>
      </c>
    </row>
    <row r="1271" spans="1:7">
      <c r="A1271" t="s">
        <v>2348</v>
      </c>
      <c r="B1271" t="s">
        <v>2349</v>
      </c>
      <c r="C1271" s="5" t="str">
        <f>HYPERLINK("https://nusmods.com/modules/FIN3711#timetable","Timetable")</f>
        <v>Timetable</v>
      </c>
      <c r="D1271" s="5"/>
      <c r="E1271" t="s">
        <v>27</v>
      </c>
      <c r="F1271" t="s">
        <v>623</v>
      </c>
      <c r="G1271" s="3">
        <v>0</v>
      </c>
    </row>
    <row r="1272" spans="1:7">
      <c r="A1272" t="s">
        <v>2350</v>
      </c>
      <c r="B1272" t="s">
        <v>2351</v>
      </c>
      <c r="C1272" s="5" t="str">
        <f>HYPERLINK("https://nusmods.com/modules/FIN3713#timetable","Timetable")</f>
        <v>Timetable</v>
      </c>
      <c r="D1272" s="5"/>
      <c r="E1272" t="s">
        <v>27</v>
      </c>
      <c r="F1272" t="s">
        <v>623</v>
      </c>
      <c r="G1272" s="3">
        <v>0</v>
      </c>
    </row>
    <row r="1273" spans="1:7">
      <c r="A1273" t="s">
        <v>2352</v>
      </c>
      <c r="B1273" t="s">
        <v>2353</v>
      </c>
      <c r="C1273" s="5" t="str">
        <f>HYPERLINK("https://nusmods.com/modules/FIN3714#timetable","Timetable")</f>
        <v>Timetable</v>
      </c>
      <c r="D1273" s="5"/>
      <c r="E1273" t="s">
        <v>27</v>
      </c>
      <c r="F1273" t="s">
        <v>623</v>
      </c>
      <c r="G1273" s="3">
        <v>0</v>
      </c>
    </row>
    <row r="1274" spans="1:7">
      <c r="A1274" t="s">
        <v>2354</v>
      </c>
      <c r="B1274" t="s">
        <v>2355</v>
      </c>
      <c r="C1274" s="5" t="str">
        <f>HYPERLINK("https://nusmods.com/modules/FIN3715#timetable","Timetable")</f>
        <v>Timetable</v>
      </c>
      <c r="D1274" s="5"/>
      <c r="E1274" t="s">
        <v>27</v>
      </c>
      <c r="F1274" t="s">
        <v>623</v>
      </c>
      <c r="G1274" s="3">
        <v>0</v>
      </c>
    </row>
    <row r="1275" spans="1:7">
      <c r="A1275" t="s">
        <v>2356</v>
      </c>
      <c r="B1275" t="s">
        <v>406</v>
      </c>
      <c r="C1275" s="5" t="str">
        <f>HYPERLINK("https://nusmods.com/modules/FIN3716#timetable","Timetable")</f>
        <v>Timetable</v>
      </c>
      <c r="D1275" s="5"/>
      <c r="E1275" t="s">
        <v>27</v>
      </c>
      <c r="F1275" t="s">
        <v>623</v>
      </c>
      <c r="G1275" s="3">
        <v>0</v>
      </c>
    </row>
    <row r="1276" spans="1:7">
      <c r="A1276" t="s">
        <v>2357</v>
      </c>
      <c r="B1276" t="s">
        <v>421</v>
      </c>
      <c r="C1276" s="5" t="str">
        <f>HYPERLINK("https://nusmods.com/modules/FIN3719#timetable","Timetable")</f>
        <v>Timetable</v>
      </c>
      <c r="D1276" s="5"/>
      <c r="E1276" t="s">
        <v>27</v>
      </c>
      <c r="F1276" t="s">
        <v>623</v>
      </c>
      <c r="G1276" s="3">
        <v>0</v>
      </c>
    </row>
    <row r="1277" spans="1:7">
      <c r="A1277" t="s">
        <v>2358</v>
      </c>
      <c r="B1277" t="s">
        <v>2359</v>
      </c>
      <c r="C1277" s="5" t="str">
        <f>HYPERLINK("https://nusmods.com/modules/FIN3720#timetable","Timetable")</f>
        <v>Timetable</v>
      </c>
      <c r="D1277" s="5"/>
      <c r="E1277" t="s">
        <v>27</v>
      </c>
      <c r="F1277" t="s">
        <v>623</v>
      </c>
      <c r="G1277" s="3">
        <v>0</v>
      </c>
    </row>
    <row r="1278" spans="1:7">
      <c r="A1278" t="s">
        <v>2360</v>
      </c>
      <c r="B1278" t="s">
        <v>2338</v>
      </c>
      <c r="C1278" s="5" t="str">
        <f>HYPERLINK("https://nusmods.com/modules/FIN3751#timetable","Timetable")</f>
        <v>Timetable</v>
      </c>
      <c r="D1278" s="5"/>
      <c r="E1278" t="s">
        <v>27</v>
      </c>
      <c r="F1278" t="s">
        <v>623</v>
      </c>
      <c r="G1278" s="3">
        <v>0</v>
      </c>
    </row>
    <row r="1279" spans="1:7">
      <c r="A1279" t="s">
        <v>2361</v>
      </c>
      <c r="B1279" t="s">
        <v>2362</v>
      </c>
      <c r="C1279" s="5" t="str">
        <f>HYPERLINK("https://nusmods.com/modules/FIN3761A#timetable","Timetable")</f>
        <v>Timetable</v>
      </c>
      <c r="D1279" s="5"/>
      <c r="E1279" t="s">
        <v>27</v>
      </c>
      <c r="F1279" t="s">
        <v>623</v>
      </c>
      <c r="G1279" s="3">
        <v>0</v>
      </c>
    </row>
    <row r="1280" spans="1:7">
      <c r="A1280" t="s">
        <v>2363</v>
      </c>
      <c r="B1280" t="s">
        <v>2364</v>
      </c>
      <c r="C1280" s="5" t="str">
        <f>HYPERLINK("https://nusmods.com/modules/FIN4119#timetable","Timetable")</f>
        <v>Timetable</v>
      </c>
      <c r="D1280" s="5"/>
      <c r="E1280" t="s">
        <v>27</v>
      </c>
      <c r="F1280" t="s">
        <v>623</v>
      </c>
      <c r="G1280" s="3">
        <v>0</v>
      </c>
    </row>
    <row r="1281" spans="1:7">
      <c r="A1281" t="s">
        <v>2365</v>
      </c>
      <c r="B1281" t="s">
        <v>2364</v>
      </c>
      <c r="C1281" s="5" t="str">
        <f>HYPERLINK("https://nusmods.com/modules/FIN4129#timetable","Timetable")</f>
        <v>Timetable</v>
      </c>
      <c r="D1281" s="5"/>
      <c r="E1281" t="s">
        <v>27</v>
      </c>
      <c r="F1281" t="s">
        <v>623</v>
      </c>
      <c r="G1281" s="3">
        <v>0</v>
      </c>
    </row>
    <row r="1282" spans="1:7">
      <c r="A1282" t="s">
        <v>2366</v>
      </c>
      <c r="B1282" t="s">
        <v>2367</v>
      </c>
      <c r="C1282" s="5" t="str">
        <f>HYPERLINK("https://nusmods.com/modules/FIN4714#timetable","Timetable")</f>
        <v>Timetable</v>
      </c>
      <c r="D1282" s="5"/>
      <c r="E1282" t="s">
        <v>27</v>
      </c>
      <c r="F1282" t="s">
        <v>623</v>
      </c>
      <c r="G1282" s="3">
        <v>0</v>
      </c>
    </row>
    <row r="1283" spans="1:7">
      <c r="A1283" t="s">
        <v>2368</v>
      </c>
      <c r="B1283" t="s">
        <v>2369</v>
      </c>
      <c r="C1283" s="5" t="str">
        <f>HYPERLINK("https://nusmods.com/modules/FIN4715#timetable","Timetable")</f>
        <v>Timetable</v>
      </c>
      <c r="D1283" s="5"/>
      <c r="E1283" t="s">
        <v>27</v>
      </c>
      <c r="F1283" t="s">
        <v>623</v>
      </c>
      <c r="G1283" s="3">
        <v>0</v>
      </c>
    </row>
    <row r="1284" spans="1:7">
      <c r="A1284" t="s">
        <v>2370</v>
      </c>
      <c r="B1284" t="s">
        <v>335</v>
      </c>
      <c r="C1284" s="5" t="str">
        <f>HYPERLINK("https://nusmods.com/modules/FIN4717#timetable","Timetable")</f>
        <v>Timetable</v>
      </c>
      <c r="D1284" s="5"/>
      <c r="E1284" t="s">
        <v>27</v>
      </c>
      <c r="F1284" t="s">
        <v>623</v>
      </c>
      <c r="G1284" s="3">
        <v>0</v>
      </c>
    </row>
    <row r="1285" spans="1:7">
      <c r="A1285" t="s">
        <v>2371</v>
      </c>
      <c r="B1285" t="s">
        <v>2372</v>
      </c>
      <c r="C1285" s="5" t="str">
        <f>HYPERLINK("https://nusmods.com/modules/FIN4718#timetable","Timetable")</f>
        <v>Timetable</v>
      </c>
      <c r="D1285" s="5"/>
      <c r="E1285" t="s">
        <v>27</v>
      </c>
      <c r="F1285" t="s">
        <v>623</v>
      </c>
      <c r="G1285" s="3">
        <v>0</v>
      </c>
    </row>
    <row r="1286" spans="1:7">
      <c r="A1286" t="s">
        <v>2373</v>
      </c>
      <c r="B1286" t="s">
        <v>2374</v>
      </c>
      <c r="C1286" s="5" t="str">
        <f>HYPERLINK("https://nusmods.com/modules/FIN4720#timetable","Timetable")</f>
        <v>Timetable</v>
      </c>
      <c r="D1286" s="5"/>
      <c r="E1286" t="s">
        <v>27</v>
      </c>
      <c r="F1286" t="s">
        <v>623</v>
      </c>
      <c r="G1286" s="3">
        <v>0</v>
      </c>
    </row>
    <row r="1287" spans="1:7">
      <c r="A1287" t="s">
        <v>2375</v>
      </c>
      <c r="B1287" t="s">
        <v>2376</v>
      </c>
      <c r="C1287" s="5" t="str">
        <f>HYPERLINK("https://nusmods.com/modules/FIN4721#timetable","Timetable")</f>
        <v>Timetable</v>
      </c>
      <c r="D1287" s="5"/>
      <c r="E1287" t="s">
        <v>27</v>
      </c>
      <c r="F1287" t="s">
        <v>623</v>
      </c>
      <c r="G1287" s="3">
        <v>0</v>
      </c>
    </row>
    <row r="1288" spans="1:7">
      <c r="A1288" t="s">
        <v>2377</v>
      </c>
      <c r="B1288" t="s">
        <v>2364</v>
      </c>
      <c r="C1288" s="5" t="str">
        <f>HYPERLINK("https://nusmods.com/modules/FIN4751#timetable","Timetable")</f>
        <v>Timetable</v>
      </c>
      <c r="D1288" s="5"/>
      <c r="E1288" t="s">
        <v>27</v>
      </c>
      <c r="F1288" t="s">
        <v>623</v>
      </c>
      <c r="G1288" s="3">
        <v>0</v>
      </c>
    </row>
    <row r="1289" spans="1:7">
      <c r="A1289" t="s">
        <v>2378</v>
      </c>
      <c r="B1289" t="s">
        <v>2379</v>
      </c>
      <c r="C1289" s="5" t="str">
        <f>HYPERLINK("https://nusmods.com/modules/FIN4752#timetable","Timetable")</f>
        <v>Timetable</v>
      </c>
      <c r="D1289" s="5"/>
      <c r="E1289" t="s">
        <v>27</v>
      </c>
      <c r="F1289" t="s">
        <v>623</v>
      </c>
      <c r="G1289" s="3">
        <v>0</v>
      </c>
    </row>
    <row r="1290" spans="1:7">
      <c r="A1290" t="s">
        <v>2380</v>
      </c>
      <c r="B1290" t="s">
        <v>2381</v>
      </c>
      <c r="C1290" s="5" t="str">
        <f>HYPERLINK("https://nusmods.com/modules/FIN4761C#timetable","Timetable")</f>
        <v>Timetable</v>
      </c>
      <c r="D1290" s="5"/>
      <c r="E1290" t="s">
        <v>27</v>
      </c>
      <c r="F1290" t="s">
        <v>623</v>
      </c>
      <c r="G1290" s="3">
        <v>0</v>
      </c>
    </row>
    <row r="1291" spans="1:7">
      <c r="A1291" t="s">
        <v>2382</v>
      </c>
      <c r="B1291" t="s">
        <v>2383</v>
      </c>
      <c r="C1291" s="5" t="str">
        <f>HYPERLINK("https://nusmods.com/modules/FIN4761D#timetable","Timetable")</f>
        <v>Timetable</v>
      </c>
      <c r="D1291" s="5"/>
      <c r="E1291" t="s">
        <v>27</v>
      </c>
      <c r="F1291" t="s">
        <v>623</v>
      </c>
      <c r="G1291" s="3">
        <v>0</v>
      </c>
    </row>
    <row r="1292" spans="1:7">
      <c r="A1292" t="s">
        <v>2384</v>
      </c>
      <c r="B1292" t="s">
        <v>2385</v>
      </c>
      <c r="C1292" s="5" t="str">
        <f>HYPERLINK("https://nusmods.com/modules/FIN6004#timetable","Timetable")</f>
        <v>Timetable</v>
      </c>
      <c r="D1292" s="5"/>
      <c r="E1292" t="s">
        <v>27</v>
      </c>
      <c r="F1292" t="s">
        <v>623</v>
      </c>
      <c r="G1292" s="3">
        <v>0</v>
      </c>
    </row>
    <row r="1293" spans="1:7">
      <c r="A1293" t="s">
        <v>2386</v>
      </c>
      <c r="B1293" t="s">
        <v>2387</v>
      </c>
      <c r="C1293" s="5" t="str">
        <f>HYPERLINK("https://nusmods.com/modules/FSC2101#timetable","Timetable")</f>
        <v>Timetable</v>
      </c>
      <c r="D1293" s="5"/>
      <c r="E1293" t="s">
        <v>266</v>
      </c>
      <c r="F1293" t="s">
        <v>267</v>
      </c>
      <c r="G1293" s="3">
        <v>0</v>
      </c>
    </row>
    <row r="1294" spans="1:7">
      <c r="A1294" t="s">
        <v>2388</v>
      </c>
      <c r="B1294" t="s">
        <v>2389</v>
      </c>
      <c r="C1294" s="5" t="str">
        <f>HYPERLINK("https://nusmods.com/modules/FSC4201#timetable","Timetable")</f>
        <v>Timetable</v>
      </c>
      <c r="D1294" s="5"/>
      <c r="E1294" t="s">
        <v>266</v>
      </c>
      <c r="F1294" t="s">
        <v>267</v>
      </c>
      <c r="G1294" s="3">
        <v>0</v>
      </c>
    </row>
    <row r="1295" spans="1:7">
      <c r="A1295" t="s">
        <v>2390</v>
      </c>
      <c r="B1295" t="s">
        <v>2391</v>
      </c>
      <c r="C1295" s="5" t="str">
        <f>HYPERLINK("https://nusmods.com/modules/FSC5101#timetable","Timetable")</f>
        <v>Timetable</v>
      </c>
      <c r="D1295" s="5"/>
      <c r="E1295" t="s">
        <v>266</v>
      </c>
      <c r="F1295" t="s">
        <v>267</v>
      </c>
      <c r="G1295" s="3">
        <v>0</v>
      </c>
    </row>
    <row r="1296" spans="1:7">
      <c r="A1296" t="s">
        <v>2392</v>
      </c>
      <c r="B1296" t="s">
        <v>2393</v>
      </c>
      <c r="C1296" s="5" t="str">
        <f>HYPERLINK("https://nusmods.com/modules/FSC5199#timetable","Timetable")</f>
        <v>Timetable</v>
      </c>
      <c r="D1296" s="5"/>
      <c r="E1296" t="s">
        <v>266</v>
      </c>
      <c r="F1296" t="s">
        <v>267</v>
      </c>
      <c r="G1296" s="3">
        <v>0</v>
      </c>
    </row>
    <row r="1297" spans="1:7">
      <c r="A1297" t="s">
        <v>2394</v>
      </c>
      <c r="B1297" t="s">
        <v>2395</v>
      </c>
      <c r="C1297" s="5" t="str">
        <f>HYPERLINK("https://nusmods.com/modules/FSC5201#timetable","Timetable")</f>
        <v>Timetable</v>
      </c>
      <c r="D1297" s="5"/>
      <c r="E1297" t="s">
        <v>266</v>
      </c>
      <c r="F1297" t="s">
        <v>267</v>
      </c>
      <c r="G1297" s="3">
        <v>0</v>
      </c>
    </row>
    <row r="1298" spans="1:7">
      <c r="A1298" t="s">
        <v>2396</v>
      </c>
      <c r="B1298" t="s">
        <v>2397</v>
      </c>
      <c r="C1298" s="5" t="str">
        <f>HYPERLINK("https://nusmods.com/modules/FSC5203#timetable","Timetable")</f>
        <v>Timetable</v>
      </c>
      <c r="D1298" s="5"/>
      <c r="E1298" t="s">
        <v>266</v>
      </c>
      <c r="F1298" t="s">
        <v>267</v>
      </c>
      <c r="G1298" s="3">
        <v>0</v>
      </c>
    </row>
    <row r="1299" spans="1:7">
      <c r="A1299" t="s">
        <v>2398</v>
      </c>
      <c r="B1299" t="s">
        <v>2399</v>
      </c>
      <c r="C1299" s="5" t="str">
        <f>HYPERLINK("https://nusmods.com/modules/FSP4003#timetable","Timetable")</f>
        <v>Timetable</v>
      </c>
      <c r="D1299" s="5" t="str">
        <f>HYPERLINK("https://canvas.nus.edu.sg/courses/48441","Canvas course site")</f>
        <v>Canvas course site</v>
      </c>
      <c r="E1299" t="s">
        <v>27</v>
      </c>
      <c r="F1299" t="s">
        <v>233</v>
      </c>
      <c r="G1299" s="3">
        <v>0</v>
      </c>
    </row>
    <row r="1300" spans="1:7">
      <c r="A1300" t="s">
        <v>2400</v>
      </c>
      <c r="B1300" t="s">
        <v>2401</v>
      </c>
      <c r="C1300" s="5" t="str">
        <f>HYPERLINK("https://nusmods.com/modules/FST1101B#timetable","Timetable")</f>
        <v>Timetable</v>
      </c>
      <c r="D1300" s="5"/>
      <c r="E1300" t="s">
        <v>266</v>
      </c>
      <c r="F1300" t="s">
        <v>2402</v>
      </c>
      <c r="G1300" s="3">
        <v>0</v>
      </c>
    </row>
    <row r="1301" spans="1:7">
      <c r="A1301" t="s">
        <v>2403</v>
      </c>
      <c r="B1301" t="s">
        <v>2404</v>
      </c>
      <c r="C1301" s="5" t="str">
        <f>HYPERLINK("https://nusmods.com/modules/FST2102B#timetable","Timetable")</f>
        <v>Timetable</v>
      </c>
      <c r="D1301" s="5"/>
      <c r="E1301" t="s">
        <v>266</v>
      </c>
      <c r="F1301" t="s">
        <v>2402</v>
      </c>
      <c r="G1301" s="3">
        <v>0</v>
      </c>
    </row>
    <row r="1302" spans="1:7">
      <c r="A1302" t="s">
        <v>2405</v>
      </c>
      <c r="B1302" t="s">
        <v>2406</v>
      </c>
      <c r="C1302" s="5" t="str">
        <f>HYPERLINK("https://nusmods.com/modules/FST2110#timetable","Timetable")</f>
        <v>Timetable</v>
      </c>
      <c r="D1302" s="5" t="str">
        <f>HYPERLINK("https://canvas.nus.edu.sg/courses/48449","Canvas course site")</f>
        <v>Canvas course site</v>
      </c>
      <c r="E1302" t="s">
        <v>266</v>
      </c>
      <c r="F1302" t="s">
        <v>2402</v>
      </c>
      <c r="G1302" s="3">
        <v>0</v>
      </c>
    </row>
    <row r="1303" spans="1:7">
      <c r="A1303" t="s">
        <v>2407</v>
      </c>
      <c r="B1303" t="s">
        <v>2408</v>
      </c>
      <c r="C1303" s="5" t="str">
        <f>HYPERLINK("https://nusmods.com/modules/FST2288#timetable","Timetable")</f>
        <v>Timetable</v>
      </c>
      <c r="D1303" s="5" t="str">
        <f>HYPERLINK("https://canvas.nus.edu.sg/courses/48452","Canvas course site")</f>
        <v>Canvas course site</v>
      </c>
      <c r="E1303" t="s">
        <v>266</v>
      </c>
      <c r="F1303" t="s">
        <v>2402</v>
      </c>
      <c r="G1303" s="3">
        <v>0</v>
      </c>
    </row>
    <row r="1304" spans="1:7">
      <c r="A1304" t="s">
        <v>2409</v>
      </c>
      <c r="B1304" t="s">
        <v>2410</v>
      </c>
      <c r="C1304" s="5" t="str">
        <f>HYPERLINK("https://nusmods.com/modules/FST2289#timetable","Timetable")</f>
        <v>Timetable</v>
      </c>
      <c r="D1304" s="5" t="str">
        <f>HYPERLINK("https://canvas.nus.edu.sg/courses/48452","Canvas course site")</f>
        <v>Canvas course site</v>
      </c>
      <c r="E1304" t="s">
        <v>266</v>
      </c>
      <c r="F1304" t="s">
        <v>2402</v>
      </c>
      <c r="G1304" s="3">
        <v>0</v>
      </c>
    </row>
    <row r="1305" spans="1:7">
      <c r="A1305" t="s">
        <v>2411</v>
      </c>
      <c r="B1305" t="s">
        <v>2412</v>
      </c>
      <c r="C1305" s="5" t="str">
        <f>HYPERLINK("https://nusmods.com/modules/FST3103#timetable","Timetable")</f>
        <v>Timetable</v>
      </c>
      <c r="D1305" s="5"/>
      <c r="E1305" t="s">
        <v>266</v>
      </c>
      <c r="F1305" t="s">
        <v>2402</v>
      </c>
      <c r="G1305" s="3">
        <v>0</v>
      </c>
    </row>
    <row r="1306" spans="1:7">
      <c r="A1306" t="s">
        <v>2413</v>
      </c>
      <c r="B1306" t="s">
        <v>2414</v>
      </c>
      <c r="C1306" s="5" t="str">
        <f>HYPERLINK("https://nusmods.com/modules/FST3107#timetable","Timetable")</f>
        <v>Timetable</v>
      </c>
      <c r="D1306" s="5"/>
      <c r="E1306" t="s">
        <v>266</v>
      </c>
      <c r="F1306" t="s">
        <v>2402</v>
      </c>
      <c r="G1306" s="3">
        <v>0</v>
      </c>
    </row>
    <row r="1307" spans="1:7">
      <c r="A1307" t="s">
        <v>2415</v>
      </c>
      <c r="B1307" t="s">
        <v>2416</v>
      </c>
      <c r="C1307" s="5" t="str">
        <f>HYPERLINK("https://nusmods.com/modules/FST3108#timetable","Timetable")</f>
        <v>Timetable</v>
      </c>
      <c r="D1307" s="5" t="str">
        <f>HYPERLINK("https://canvas.nus.edu.sg/courses/48464","Canvas course site")</f>
        <v>Canvas course site</v>
      </c>
      <c r="E1307" t="s">
        <v>266</v>
      </c>
      <c r="F1307" t="s">
        <v>2402</v>
      </c>
      <c r="G1307" s="3">
        <v>0</v>
      </c>
    </row>
    <row r="1308" spans="1:7">
      <c r="A1308" t="s">
        <v>2417</v>
      </c>
      <c r="B1308" t="s">
        <v>2418</v>
      </c>
      <c r="C1308" s="5" t="str">
        <f>HYPERLINK("https://nusmods.com/modules/FST3109#timetable","Timetable")</f>
        <v>Timetable</v>
      </c>
      <c r="D1308" s="5" t="str">
        <f>HYPERLINK("https://canvas.nus.edu.sg/courses/48467","Canvas course site")</f>
        <v>Canvas course site</v>
      </c>
      <c r="E1308" t="s">
        <v>266</v>
      </c>
      <c r="F1308" t="s">
        <v>2402</v>
      </c>
      <c r="G1308" s="3">
        <v>0</v>
      </c>
    </row>
    <row r="1309" spans="1:7">
      <c r="A1309" t="s">
        <v>2419</v>
      </c>
      <c r="B1309" t="s">
        <v>2420</v>
      </c>
      <c r="C1309" s="5" t="str">
        <f>HYPERLINK("https://nusmods.com/modules/FST3202#timetable","Timetable")</f>
        <v>Timetable</v>
      </c>
      <c r="D1309" s="5"/>
      <c r="E1309" t="s">
        <v>266</v>
      </c>
      <c r="F1309" t="s">
        <v>2402</v>
      </c>
      <c r="G1309" s="3">
        <v>0</v>
      </c>
    </row>
    <row r="1310" spans="1:7">
      <c r="A1310" t="s">
        <v>2421</v>
      </c>
      <c r="B1310" t="s">
        <v>2422</v>
      </c>
      <c r="C1310" s="5" t="str">
        <f>HYPERLINK("https://nusmods.com/modules/FST3203#timetable","Timetable")</f>
        <v>Timetable</v>
      </c>
      <c r="D1310" s="5"/>
      <c r="E1310" t="s">
        <v>266</v>
      </c>
      <c r="F1310" t="s">
        <v>2402</v>
      </c>
      <c r="G1310" s="3">
        <v>0</v>
      </c>
    </row>
    <row r="1311" spans="1:7">
      <c r="A1311" t="s">
        <v>2423</v>
      </c>
      <c r="B1311" t="s">
        <v>2424</v>
      </c>
      <c r="C1311" s="5" t="str">
        <f>HYPERLINK("https://nusmods.com/modules/FST3288#timetable","Timetable")</f>
        <v>Timetable</v>
      </c>
      <c r="D1311" s="5" t="str">
        <f>HYPERLINK("https://canvas.nus.edu.sg/courses/48452","Canvas course site")</f>
        <v>Canvas course site</v>
      </c>
      <c r="E1311" t="s">
        <v>266</v>
      </c>
      <c r="F1311" t="s">
        <v>2402</v>
      </c>
      <c r="G1311" s="3">
        <v>0</v>
      </c>
    </row>
    <row r="1312" spans="1:7">
      <c r="A1312" t="s">
        <v>2425</v>
      </c>
      <c r="B1312" t="s">
        <v>2426</v>
      </c>
      <c r="C1312" s="5" t="str">
        <f>HYPERLINK("https://nusmods.com/modules/FST3289#timetable","Timetable")</f>
        <v>Timetable</v>
      </c>
      <c r="D1312" s="5" t="str">
        <f>HYPERLINK("https://canvas.nus.edu.sg/courses/48452","Canvas course site")</f>
        <v>Canvas course site</v>
      </c>
      <c r="E1312" t="s">
        <v>266</v>
      </c>
      <c r="F1312" t="s">
        <v>2402</v>
      </c>
      <c r="G1312" s="3">
        <v>0</v>
      </c>
    </row>
    <row r="1313" spans="1:7">
      <c r="A1313" t="s">
        <v>2427</v>
      </c>
      <c r="B1313" t="s">
        <v>2428</v>
      </c>
      <c r="C1313" s="5" t="str">
        <f>HYPERLINK("https://nusmods.com/modules/FST4199#timetable","Timetable")</f>
        <v>Timetable</v>
      </c>
      <c r="D1313" s="5"/>
      <c r="E1313" t="s">
        <v>266</v>
      </c>
      <c r="F1313" t="s">
        <v>2402</v>
      </c>
      <c r="G1313" s="3">
        <v>0</v>
      </c>
    </row>
    <row r="1314" spans="1:7">
      <c r="A1314" t="s">
        <v>2429</v>
      </c>
      <c r="B1314" t="s">
        <v>2430</v>
      </c>
      <c r="C1314" s="5" t="str">
        <f>HYPERLINK("https://nusmods.com/modules/FST4202#timetable","Timetable")</f>
        <v>Timetable</v>
      </c>
      <c r="D1314" s="5" t="str">
        <f>HYPERLINK("https://canvas.nus.edu.sg/courses/48485","Canvas course site")</f>
        <v>Canvas course site</v>
      </c>
      <c r="E1314" t="s">
        <v>266</v>
      </c>
      <c r="F1314" t="s">
        <v>2402</v>
      </c>
      <c r="G1314" s="3">
        <v>0</v>
      </c>
    </row>
    <row r="1315" spans="1:7">
      <c r="A1315" t="s">
        <v>2431</v>
      </c>
      <c r="B1315" t="s">
        <v>2432</v>
      </c>
      <c r="C1315" s="5" t="str">
        <f>HYPERLINK("https://nusmods.com/modules/FST4299#timetable","Timetable")</f>
        <v>Timetable</v>
      </c>
      <c r="D1315" s="5"/>
      <c r="E1315" t="s">
        <v>266</v>
      </c>
      <c r="F1315" t="s">
        <v>2402</v>
      </c>
      <c r="G1315" s="3">
        <v>0</v>
      </c>
    </row>
    <row r="1316" spans="1:7">
      <c r="A1316" t="s">
        <v>2433</v>
      </c>
      <c r="B1316" t="s">
        <v>2434</v>
      </c>
      <c r="C1316" s="5" t="str">
        <f>HYPERLINK("https://nusmods.com/modules/FST5198#timetable","Timetable")</f>
        <v>Timetable</v>
      </c>
      <c r="D1316" s="5"/>
      <c r="E1316" t="s">
        <v>266</v>
      </c>
      <c r="F1316" t="s">
        <v>2402</v>
      </c>
      <c r="G1316" s="3">
        <v>0</v>
      </c>
    </row>
    <row r="1317" spans="1:7">
      <c r="A1317" t="s">
        <v>2435</v>
      </c>
      <c r="B1317" t="s">
        <v>2436</v>
      </c>
      <c r="C1317" s="5" t="str">
        <f>HYPERLINK("https://nusmods.com/modules/FST5199#timetable","Timetable")</f>
        <v>Timetable</v>
      </c>
      <c r="D1317" s="5"/>
      <c r="E1317" t="s">
        <v>266</v>
      </c>
      <c r="F1317" t="s">
        <v>2402</v>
      </c>
      <c r="G1317" s="3">
        <v>0</v>
      </c>
    </row>
    <row r="1318" spans="1:7">
      <c r="A1318" t="s">
        <v>2437</v>
      </c>
      <c r="B1318" t="s">
        <v>2438</v>
      </c>
      <c r="C1318" s="5" t="str">
        <f>HYPERLINK("https://nusmods.com/modules/FST5199A#timetable","Timetable")</f>
        <v>Timetable</v>
      </c>
      <c r="D1318" s="5"/>
      <c r="E1318" t="s">
        <v>266</v>
      </c>
      <c r="F1318" t="s">
        <v>2402</v>
      </c>
      <c r="G1318" s="3">
        <v>0</v>
      </c>
    </row>
    <row r="1319" spans="1:7">
      <c r="A1319" t="s">
        <v>2439</v>
      </c>
      <c r="B1319" t="s">
        <v>2440</v>
      </c>
      <c r="C1319" s="5" t="str">
        <f>HYPERLINK("https://nusmods.com/modules/FST5199B#timetable","Timetable")</f>
        <v>Timetable</v>
      </c>
      <c r="D1319" s="5"/>
      <c r="E1319" t="s">
        <v>266</v>
      </c>
      <c r="F1319" t="s">
        <v>2402</v>
      </c>
      <c r="G1319" s="3">
        <v>0</v>
      </c>
    </row>
    <row r="1320" spans="1:7">
      <c r="A1320" t="s">
        <v>2441</v>
      </c>
      <c r="B1320" t="s">
        <v>2442</v>
      </c>
      <c r="C1320" s="5" t="str">
        <f>HYPERLINK("https://nusmods.com/modules/FST5205A#timetable","Timetable")</f>
        <v>Timetable</v>
      </c>
      <c r="D1320" s="5"/>
      <c r="E1320" t="s">
        <v>266</v>
      </c>
      <c r="F1320" t="s">
        <v>2402</v>
      </c>
      <c r="G1320" s="3">
        <v>0</v>
      </c>
    </row>
    <row r="1321" spans="1:7">
      <c r="A1321" t="s">
        <v>2443</v>
      </c>
      <c r="B1321" t="s">
        <v>2444</v>
      </c>
      <c r="C1321" s="5" t="str">
        <f>HYPERLINK("https://nusmods.com/modules/FST5206#timetable","Timetable")</f>
        <v>Timetable</v>
      </c>
      <c r="D1321" s="5"/>
      <c r="E1321" t="s">
        <v>266</v>
      </c>
      <c r="F1321" t="s">
        <v>2402</v>
      </c>
      <c r="G1321" s="3">
        <v>0</v>
      </c>
    </row>
    <row r="1322" spans="1:7">
      <c r="A1322" t="s">
        <v>2445</v>
      </c>
      <c r="B1322" t="s">
        <v>2446</v>
      </c>
      <c r="C1322" s="5" t="str">
        <f>HYPERLINK("https://nusmods.com/modules/FST5301A#timetable","Timetable")</f>
        <v>Timetable</v>
      </c>
      <c r="D1322" s="5"/>
      <c r="E1322" t="s">
        <v>266</v>
      </c>
      <c r="F1322" t="s">
        <v>2402</v>
      </c>
      <c r="G1322" s="3">
        <v>0</v>
      </c>
    </row>
    <row r="1323" spans="1:7">
      <c r="A1323" t="s">
        <v>2447</v>
      </c>
      <c r="B1323" t="s">
        <v>2448</v>
      </c>
      <c r="C1323" s="5" t="str">
        <f>HYPERLINK("https://nusmods.com/modules/FST5302#timetable","Timetable")</f>
        <v>Timetable</v>
      </c>
      <c r="D1323" s="5"/>
      <c r="E1323" t="s">
        <v>266</v>
      </c>
      <c r="F1323" t="s">
        <v>2402</v>
      </c>
      <c r="G1323" s="3">
        <v>0</v>
      </c>
    </row>
    <row r="1324" spans="1:7">
      <c r="A1324" t="s">
        <v>2449</v>
      </c>
      <c r="B1324" t="s">
        <v>2450</v>
      </c>
      <c r="C1324" s="5" t="str">
        <f>HYPERLINK("https://nusmods.com/modules/FT5001#timetable","Timetable")</f>
        <v>Timetable</v>
      </c>
      <c r="D1324" s="5"/>
      <c r="E1324" t="s">
        <v>684</v>
      </c>
      <c r="F1324" t="s">
        <v>685</v>
      </c>
      <c r="G1324" s="3">
        <v>0</v>
      </c>
    </row>
    <row r="1325" spans="1:7">
      <c r="A1325" t="s">
        <v>2451</v>
      </c>
      <c r="B1325" t="s">
        <v>2452</v>
      </c>
      <c r="C1325" s="5" t="str">
        <f>HYPERLINK("https://nusmods.com/modules/FT5002#timetable","Timetable")</f>
        <v>Timetable</v>
      </c>
      <c r="D1325" s="5"/>
      <c r="E1325" t="s">
        <v>684</v>
      </c>
      <c r="F1325" t="s">
        <v>685</v>
      </c>
      <c r="G1325" s="3">
        <v>0</v>
      </c>
    </row>
    <row r="1326" spans="1:7">
      <c r="A1326" t="s">
        <v>2453</v>
      </c>
      <c r="B1326" t="s">
        <v>2454</v>
      </c>
      <c r="C1326" s="5" t="str">
        <f>HYPERLINK("https://nusmods.com/modules/FT5007#timetable","Timetable")</f>
        <v>Timetable</v>
      </c>
      <c r="D1326" s="5"/>
      <c r="E1326" t="s">
        <v>684</v>
      </c>
      <c r="F1326" t="s">
        <v>685</v>
      </c>
      <c r="G1326" s="3">
        <v>0</v>
      </c>
    </row>
    <row r="1327" spans="1:7">
      <c r="A1327" t="s">
        <v>2455</v>
      </c>
      <c r="B1327" t="s">
        <v>2456</v>
      </c>
      <c r="C1327" s="5" t="str">
        <f>HYPERLINK("https://nusmods.com/modules/FT5008#timetable","Timetable")</f>
        <v>Timetable</v>
      </c>
      <c r="D1327" s="5"/>
      <c r="E1327" t="s">
        <v>684</v>
      </c>
      <c r="F1327" t="s">
        <v>685</v>
      </c>
      <c r="G1327" s="3">
        <v>0</v>
      </c>
    </row>
    <row r="1328" spans="1:7">
      <c r="A1328" t="s">
        <v>2457</v>
      </c>
      <c r="B1328" t="s">
        <v>2458</v>
      </c>
      <c r="C1328" s="5" t="str">
        <f>HYPERLINK("https://nusmods.com/modules/FT5009#timetable","Timetable")</f>
        <v>Timetable</v>
      </c>
      <c r="D1328" s="5"/>
      <c r="E1328" t="s">
        <v>684</v>
      </c>
      <c r="F1328" t="s">
        <v>685</v>
      </c>
      <c r="G1328" s="3">
        <v>0</v>
      </c>
    </row>
    <row r="1329" spans="1:7">
      <c r="A1329" t="s">
        <v>2459</v>
      </c>
      <c r="B1329" t="s">
        <v>2460</v>
      </c>
      <c r="C1329" s="5" t="str">
        <f>HYPERLINK("https://nusmods.com/modules/FT5101#timetable","Timetable")</f>
        <v>Timetable</v>
      </c>
      <c r="D1329" s="5"/>
      <c r="E1329" t="s">
        <v>884</v>
      </c>
      <c r="F1329" t="s">
        <v>2461</v>
      </c>
      <c r="G1329" s="3">
        <v>0</v>
      </c>
    </row>
    <row r="1330" spans="1:7">
      <c r="A1330" t="s">
        <v>2462</v>
      </c>
      <c r="B1330" t="s">
        <v>2463</v>
      </c>
      <c r="C1330" s="5" t="str">
        <f>HYPERLINK("https://nusmods.com/modules/GE1101E#timetable","Timetable")</f>
        <v>Timetable</v>
      </c>
      <c r="D1330" s="5" t="str">
        <f>HYPERLINK("https://canvas.nus.edu.sg/courses/47452","Canvas course site")</f>
        <v>Canvas course site</v>
      </c>
      <c r="E1330" t="s">
        <v>70</v>
      </c>
      <c r="F1330" t="s">
        <v>2464</v>
      </c>
      <c r="G1330" s="3">
        <v>0</v>
      </c>
    </row>
    <row r="1331" spans="1:7">
      <c r="A1331" t="s">
        <v>2465</v>
      </c>
      <c r="B1331" t="s">
        <v>2466</v>
      </c>
      <c r="C1331" s="5" t="str">
        <f>HYPERLINK("https://nusmods.com/modules/GE2215#timetable","Timetable")</f>
        <v>Timetable</v>
      </c>
      <c r="D1331" s="5" t="str">
        <f>HYPERLINK("https://canvas.nus.edu.sg/courses/48539","Canvas course site")</f>
        <v>Canvas course site</v>
      </c>
      <c r="E1331" t="s">
        <v>70</v>
      </c>
      <c r="F1331" t="s">
        <v>2464</v>
      </c>
      <c r="G1331" s="3">
        <v>0</v>
      </c>
    </row>
    <row r="1332" spans="1:7">
      <c r="A1332" t="s">
        <v>2467</v>
      </c>
      <c r="B1332" t="s">
        <v>2468</v>
      </c>
      <c r="C1332" s="5" t="str">
        <f>HYPERLINK("https://nusmods.com/modules/GE2231#timetable","Timetable")</f>
        <v>Timetable</v>
      </c>
      <c r="D1332" s="5" t="str">
        <f>HYPERLINK("https://canvas.nus.edu.sg/courses/48542","Canvas course site")</f>
        <v>Canvas course site</v>
      </c>
      <c r="E1332" t="s">
        <v>70</v>
      </c>
      <c r="F1332" t="s">
        <v>2464</v>
      </c>
      <c r="G1332" s="3">
        <v>0</v>
      </c>
    </row>
    <row r="1333" spans="1:7">
      <c r="A1333" t="s">
        <v>2469</v>
      </c>
      <c r="B1333" t="s">
        <v>2470</v>
      </c>
      <c r="C1333" s="5" t="str">
        <f>HYPERLINK("https://nusmods.com/modules/GE3204#timetable","Timetable")</f>
        <v>Timetable</v>
      </c>
      <c r="D1333" s="5" t="str">
        <f>HYPERLINK("https://canvas.nus.edu.sg/courses/48545","Canvas course site")</f>
        <v>Canvas course site</v>
      </c>
      <c r="E1333" t="s">
        <v>70</v>
      </c>
      <c r="F1333" t="s">
        <v>2464</v>
      </c>
      <c r="G1333" s="3">
        <v>0</v>
      </c>
    </row>
    <row r="1334" spans="1:7">
      <c r="A1334" t="s">
        <v>2471</v>
      </c>
      <c r="B1334" t="s">
        <v>2472</v>
      </c>
      <c r="C1334" s="5" t="str">
        <f>HYPERLINK("https://nusmods.com/modules/GE3216#timetable","Timetable")</f>
        <v>Timetable</v>
      </c>
      <c r="D1334" s="5" t="str">
        <f>HYPERLINK("https://canvas.nus.edu.sg/courses/48548","Canvas course site")</f>
        <v>Canvas course site</v>
      </c>
      <c r="E1334" t="s">
        <v>70</v>
      </c>
      <c r="F1334" t="s">
        <v>2464</v>
      </c>
      <c r="G1334" s="3">
        <v>0</v>
      </c>
    </row>
    <row r="1335" spans="1:7">
      <c r="A1335" t="s">
        <v>2473</v>
      </c>
      <c r="B1335" t="s">
        <v>2474</v>
      </c>
      <c r="C1335" s="5" t="str">
        <f>HYPERLINK("https://nusmods.com/modules/GE3231#timetable","Timetable")</f>
        <v>Timetable</v>
      </c>
      <c r="D1335" s="5" t="str">
        <f>HYPERLINK("https://canvas.nus.edu.sg/courses/48551","Canvas course site")</f>
        <v>Canvas course site</v>
      </c>
      <c r="E1335" t="s">
        <v>70</v>
      </c>
      <c r="F1335" t="s">
        <v>2464</v>
      </c>
      <c r="G1335" s="3">
        <v>0</v>
      </c>
    </row>
    <row r="1336" spans="1:7">
      <c r="A1336" t="s">
        <v>2475</v>
      </c>
      <c r="B1336" t="s">
        <v>2476</v>
      </c>
      <c r="C1336" s="5" t="str">
        <f>HYPERLINK("https://nusmods.com/modules/GE3236#timetable","Timetable")</f>
        <v>Timetable</v>
      </c>
      <c r="D1336" s="5" t="str">
        <f>HYPERLINK("https://canvas.nus.edu.sg/courses/48554","Canvas course site")</f>
        <v>Canvas course site</v>
      </c>
      <c r="E1336" t="s">
        <v>70</v>
      </c>
      <c r="F1336" t="s">
        <v>2464</v>
      </c>
      <c r="G1336" s="3">
        <v>0</v>
      </c>
    </row>
    <row r="1337" spans="1:7">
      <c r="A1337" t="s">
        <v>2477</v>
      </c>
      <c r="B1337" t="s">
        <v>2478</v>
      </c>
      <c r="C1337" s="5" t="str">
        <f>HYPERLINK("https://nusmods.com/modules/GE3241#timetable","Timetable")</f>
        <v>Timetable</v>
      </c>
      <c r="D1337" s="5" t="str">
        <f>HYPERLINK("https://canvas.nus.edu.sg/courses/48557","Canvas course site")</f>
        <v>Canvas course site</v>
      </c>
      <c r="E1337" t="s">
        <v>70</v>
      </c>
      <c r="F1337" t="s">
        <v>2464</v>
      </c>
      <c r="G1337" s="3">
        <v>0</v>
      </c>
    </row>
    <row r="1338" spans="1:7">
      <c r="A1338" t="s">
        <v>2479</v>
      </c>
      <c r="B1338" t="s">
        <v>2480</v>
      </c>
      <c r="C1338" s="5" t="str">
        <f>HYPERLINK("https://nusmods.com/modules/GE3247#timetable","Timetable")</f>
        <v>Timetable</v>
      </c>
      <c r="D1338" s="5" t="str">
        <f>HYPERLINK("https://canvas.nus.edu.sg/courses/48560","Canvas course site")</f>
        <v>Canvas course site</v>
      </c>
      <c r="E1338" t="s">
        <v>70</v>
      </c>
      <c r="F1338" t="s">
        <v>2464</v>
      </c>
      <c r="G1338" s="3">
        <v>0</v>
      </c>
    </row>
    <row r="1339" spans="1:7">
      <c r="A1339" t="s">
        <v>2481</v>
      </c>
      <c r="B1339" t="s">
        <v>2482</v>
      </c>
      <c r="C1339" s="5" t="str">
        <f>HYPERLINK("https://nusmods.com/modules/GE3250#timetable","Timetable")</f>
        <v>Timetable</v>
      </c>
      <c r="D1339" s="5" t="str">
        <f>HYPERLINK("https://canvas.nus.edu.sg/courses/48563","Canvas course site")</f>
        <v>Canvas course site</v>
      </c>
      <c r="E1339" t="s">
        <v>70</v>
      </c>
      <c r="F1339" t="s">
        <v>2464</v>
      </c>
      <c r="G1339" s="3">
        <v>0</v>
      </c>
    </row>
    <row r="1340" spans="1:7">
      <c r="A1340" t="s">
        <v>2483</v>
      </c>
      <c r="B1340" t="s">
        <v>2484</v>
      </c>
      <c r="C1340" s="5" t="str">
        <f>HYPERLINK("https://nusmods.com/modules/GE3254#timetable","Timetable")</f>
        <v>Timetable</v>
      </c>
      <c r="D1340" s="5" t="str">
        <f>HYPERLINK("https://canvas.nus.edu.sg/courses/48566","Canvas course site")</f>
        <v>Canvas course site</v>
      </c>
      <c r="E1340" t="s">
        <v>70</v>
      </c>
      <c r="F1340" t="s">
        <v>2464</v>
      </c>
      <c r="G1340" s="3">
        <v>0</v>
      </c>
    </row>
    <row r="1341" spans="1:7">
      <c r="A1341" t="s">
        <v>2485</v>
      </c>
      <c r="B1341" t="s">
        <v>2486</v>
      </c>
      <c r="C1341" s="5" t="str">
        <f>HYPERLINK("https://nusmods.com/modules/GE3255#timetable","Timetable")</f>
        <v>Timetable</v>
      </c>
      <c r="D1341" s="5" t="str">
        <f>HYPERLINK("https://canvas.nus.edu.sg/courses/48569","Canvas course site")</f>
        <v>Canvas course site</v>
      </c>
      <c r="E1341" t="s">
        <v>70</v>
      </c>
      <c r="F1341" t="s">
        <v>2464</v>
      </c>
      <c r="G1341" s="3">
        <v>0</v>
      </c>
    </row>
    <row r="1342" spans="1:7">
      <c r="A1342" t="s">
        <v>2487</v>
      </c>
      <c r="B1342" t="s">
        <v>2488</v>
      </c>
      <c r="C1342" s="5" t="str">
        <f>HYPERLINK("https://nusmods.com/modules/GE3257#timetable","Timetable")</f>
        <v>Timetable</v>
      </c>
      <c r="D1342" s="5" t="str">
        <f>HYPERLINK("https://canvas.nus.edu.sg/courses/48572","Canvas course site")</f>
        <v>Canvas course site</v>
      </c>
      <c r="E1342" t="s">
        <v>70</v>
      </c>
      <c r="F1342" t="s">
        <v>2464</v>
      </c>
      <c r="G1342" s="3">
        <v>0</v>
      </c>
    </row>
    <row r="1343" spans="1:7">
      <c r="A1343" t="s">
        <v>2489</v>
      </c>
      <c r="B1343" t="s">
        <v>2490</v>
      </c>
      <c r="C1343" s="5" t="str">
        <f>HYPERLINK("https://nusmods.com/modules/GE3550A#timetable","Timetable")</f>
        <v>Timetable</v>
      </c>
      <c r="D1343" s="5"/>
      <c r="E1343" t="s">
        <v>70</v>
      </c>
      <c r="F1343" t="s">
        <v>2464</v>
      </c>
      <c r="G1343" s="3">
        <v>0</v>
      </c>
    </row>
    <row r="1344" spans="1:7">
      <c r="A1344" t="s">
        <v>2491</v>
      </c>
      <c r="B1344" t="s">
        <v>2492</v>
      </c>
      <c r="C1344" s="5" t="str">
        <f>HYPERLINK("https://nusmods.com/modules/GE3550B#timetable","Timetable")</f>
        <v>Timetable</v>
      </c>
      <c r="D1344" s="5"/>
      <c r="E1344" t="s">
        <v>70</v>
      </c>
      <c r="F1344" t="s">
        <v>2464</v>
      </c>
      <c r="G1344" s="3">
        <v>0</v>
      </c>
    </row>
    <row r="1345" spans="1:7">
      <c r="A1345" t="s">
        <v>2493</v>
      </c>
      <c r="B1345" t="s">
        <v>1751</v>
      </c>
      <c r="C1345" s="5" t="str">
        <f>HYPERLINK("https://nusmods.com/modules/GE3551#timetable","Timetable")</f>
        <v>Timetable</v>
      </c>
      <c r="D1345" s="5"/>
      <c r="E1345" t="s">
        <v>70</v>
      </c>
      <c r="F1345" t="s">
        <v>2464</v>
      </c>
      <c r="G1345" s="3">
        <v>0</v>
      </c>
    </row>
    <row r="1346" spans="1:7">
      <c r="A1346" t="s">
        <v>2494</v>
      </c>
      <c r="B1346" t="s">
        <v>2495</v>
      </c>
      <c r="C1346" s="5" t="str">
        <f>HYPERLINK("https://nusmods.com/modules/GE4202#timetable","Timetable")</f>
        <v>Timetable</v>
      </c>
      <c r="D1346" s="5"/>
      <c r="E1346" t="s">
        <v>70</v>
      </c>
      <c r="F1346" t="s">
        <v>2464</v>
      </c>
      <c r="G1346" s="3">
        <v>0</v>
      </c>
    </row>
    <row r="1347" spans="1:7">
      <c r="A1347" t="s">
        <v>2496</v>
      </c>
      <c r="B1347" t="s">
        <v>2495</v>
      </c>
      <c r="C1347" s="5" t="str">
        <f>HYPERLINK("https://nusmods.com/modules/GE4202HM#timetable","Timetable")</f>
        <v>Timetable</v>
      </c>
      <c r="D1347" s="5"/>
      <c r="E1347" t="s">
        <v>70</v>
      </c>
      <c r="F1347" t="s">
        <v>2464</v>
      </c>
      <c r="G1347" s="3">
        <v>0</v>
      </c>
    </row>
    <row r="1348" spans="1:7">
      <c r="A1348" t="s">
        <v>2497</v>
      </c>
      <c r="B1348" t="s">
        <v>2498</v>
      </c>
      <c r="C1348" s="5" t="str">
        <f>HYPERLINK("https://nusmods.com/modules/GE4213#timetable","Timetable")</f>
        <v>Timetable</v>
      </c>
      <c r="D1348" s="5" t="str">
        <f>HYPERLINK("https://canvas.nus.edu.sg/courses/48595","Canvas course site")</f>
        <v>Canvas course site</v>
      </c>
      <c r="E1348" t="s">
        <v>70</v>
      </c>
      <c r="F1348" t="s">
        <v>2464</v>
      </c>
      <c r="G1348" s="3">
        <v>0</v>
      </c>
    </row>
    <row r="1349" spans="1:7">
      <c r="A1349" t="s">
        <v>2499</v>
      </c>
      <c r="B1349" t="s">
        <v>2498</v>
      </c>
      <c r="C1349" s="5" t="str">
        <f>HYPERLINK("https://nusmods.com/modules/GE4213HM#timetable","Timetable")</f>
        <v>Timetable</v>
      </c>
      <c r="D1349" s="5" t="str">
        <f>HYPERLINK("https://canvas.nus.edu.sg/courses/48598","Canvas course site")</f>
        <v>Canvas course site</v>
      </c>
      <c r="E1349" t="s">
        <v>70</v>
      </c>
      <c r="F1349" t="s">
        <v>2464</v>
      </c>
      <c r="G1349" s="3">
        <v>0</v>
      </c>
    </row>
    <row r="1350" spans="1:7">
      <c r="A1350" t="s">
        <v>2500</v>
      </c>
      <c r="B1350" t="s">
        <v>2501</v>
      </c>
      <c r="C1350" s="5" t="str">
        <f>HYPERLINK("https://nusmods.com/modules/GE4217#timetable","Timetable")</f>
        <v>Timetable</v>
      </c>
      <c r="D1350" s="5" t="str">
        <f>HYPERLINK("https://canvas.nus.edu.sg/courses/48601","Canvas course site")</f>
        <v>Canvas course site</v>
      </c>
      <c r="E1350" t="s">
        <v>70</v>
      </c>
      <c r="F1350" t="s">
        <v>2464</v>
      </c>
      <c r="G1350" s="3">
        <v>0</v>
      </c>
    </row>
    <row r="1351" spans="1:7">
      <c r="A1351" t="s">
        <v>2502</v>
      </c>
      <c r="B1351" t="s">
        <v>2501</v>
      </c>
      <c r="C1351" s="5" t="str">
        <f>HYPERLINK("https://nusmods.com/modules/GE4217HM#timetable","Timetable")</f>
        <v>Timetable</v>
      </c>
      <c r="D1351" s="5"/>
      <c r="E1351" t="s">
        <v>70</v>
      </c>
      <c r="F1351" t="s">
        <v>2464</v>
      </c>
      <c r="G1351" s="3">
        <v>0</v>
      </c>
    </row>
    <row r="1352" spans="1:7">
      <c r="A1352" t="s">
        <v>2503</v>
      </c>
      <c r="B1352" t="s">
        <v>2504</v>
      </c>
      <c r="C1352" s="5" t="str">
        <f>HYPERLINK("https://nusmods.com/modules/GE4219#timetable","Timetable")</f>
        <v>Timetable</v>
      </c>
      <c r="D1352" s="5"/>
      <c r="E1352" t="s">
        <v>70</v>
      </c>
      <c r="F1352" t="s">
        <v>2464</v>
      </c>
      <c r="G1352" s="3">
        <v>0</v>
      </c>
    </row>
    <row r="1353" spans="1:7">
      <c r="A1353" t="s">
        <v>2505</v>
      </c>
      <c r="B1353" t="s">
        <v>2504</v>
      </c>
      <c r="C1353" s="5" t="str">
        <f>HYPERLINK("https://nusmods.com/modules/GE4219HM#timetable","Timetable")</f>
        <v>Timetable</v>
      </c>
      <c r="D1353" s="5"/>
      <c r="E1353" t="s">
        <v>70</v>
      </c>
      <c r="F1353" t="s">
        <v>2464</v>
      </c>
      <c r="G1353" s="3">
        <v>0</v>
      </c>
    </row>
    <row r="1354" spans="1:7">
      <c r="A1354" t="s">
        <v>2506</v>
      </c>
      <c r="B1354" t="s">
        <v>2507</v>
      </c>
      <c r="C1354" s="5" t="str">
        <f>HYPERLINK("https://nusmods.com/modules/GE4221#timetable","Timetable")</f>
        <v>Timetable</v>
      </c>
      <c r="D1354" s="5"/>
      <c r="E1354" t="s">
        <v>70</v>
      </c>
      <c r="F1354" t="s">
        <v>2464</v>
      </c>
      <c r="G1354" s="3">
        <v>0</v>
      </c>
    </row>
    <row r="1355" spans="1:7">
      <c r="A1355" t="s">
        <v>2508</v>
      </c>
      <c r="B1355" t="s">
        <v>2507</v>
      </c>
      <c r="C1355" s="5" t="str">
        <f>HYPERLINK("https://nusmods.com/modules/GE4221HM#timetable","Timetable")</f>
        <v>Timetable</v>
      </c>
      <c r="D1355" s="5"/>
      <c r="E1355" t="s">
        <v>70</v>
      </c>
      <c r="F1355" t="s">
        <v>2464</v>
      </c>
      <c r="G1355" s="3">
        <v>0</v>
      </c>
    </row>
    <row r="1356" spans="1:7">
      <c r="A1356" t="s">
        <v>2509</v>
      </c>
      <c r="B1356" t="s">
        <v>2510</v>
      </c>
      <c r="C1356" s="5" t="str">
        <f>HYPERLINK("https://nusmods.com/modules/GE4222#timetable","Timetable")</f>
        <v>Timetable</v>
      </c>
      <c r="D1356" s="5" t="str">
        <f>HYPERLINK("https://canvas.nus.edu.sg/courses/48619","Canvas course site")</f>
        <v>Canvas course site</v>
      </c>
      <c r="E1356" t="s">
        <v>70</v>
      </c>
      <c r="F1356" t="s">
        <v>2464</v>
      </c>
      <c r="G1356" s="3">
        <v>0</v>
      </c>
    </row>
    <row r="1357" spans="1:7">
      <c r="A1357" t="s">
        <v>2511</v>
      </c>
      <c r="B1357" t="s">
        <v>2510</v>
      </c>
      <c r="C1357" s="5" t="str">
        <f>HYPERLINK("https://nusmods.com/modules/GE4222HM#timetable","Timetable")</f>
        <v>Timetable</v>
      </c>
      <c r="D1357" s="5" t="str">
        <f>HYPERLINK("https://canvas.nus.edu.sg/courses/48622","Canvas course site")</f>
        <v>Canvas course site</v>
      </c>
      <c r="E1357" t="s">
        <v>70</v>
      </c>
      <c r="F1357" t="s">
        <v>2464</v>
      </c>
      <c r="G1357" s="3">
        <v>0</v>
      </c>
    </row>
    <row r="1358" spans="1:7">
      <c r="A1358" t="s">
        <v>2512</v>
      </c>
      <c r="B1358" t="s">
        <v>2513</v>
      </c>
      <c r="C1358" s="5" t="str">
        <f>HYPERLINK("https://nusmods.com/modules/GE4225#timetable","Timetable")</f>
        <v>Timetable</v>
      </c>
      <c r="D1358" s="5" t="str">
        <f>HYPERLINK("https://canvas.nus.edu.sg/courses/48625","Canvas course site")</f>
        <v>Canvas course site</v>
      </c>
      <c r="E1358" t="s">
        <v>70</v>
      </c>
      <c r="F1358" t="s">
        <v>2464</v>
      </c>
      <c r="G1358" s="3">
        <v>0</v>
      </c>
    </row>
    <row r="1359" spans="1:7">
      <c r="A1359" t="s">
        <v>2514</v>
      </c>
      <c r="B1359" t="s">
        <v>2513</v>
      </c>
      <c r="C1359" s="5" t="str">
        <f>HYPERLINK("https://nusmods.com/modules/GE4225HM#timetable","Timetable")</f>
        <v>Timetable</v>
      </c>
      <c r="D1359" s="5" t="str">
        <f>HYPERLINK("https://canvas.nus.edu.sg/courses/48625","Canvas course site")</f>
        <v>Canvas course site</v>
      </c>
      <c r="E1359" t="s">
        <v>70</v>
      </c>
      <c r="F1359" t="s">
        <v>2464</v>
      </c>
      <c r="G1359" s="3">
        <v>0</v>
      </c>
    </row>
    <row r="1360" spans="1:7">
      <c r="A1360" t="s">
        <v>2515</v>
      </c>
      <c r="B1360" t="s">
        <v>2516</v>
      </c>
      <c r="C1360" s="5" t="str">
        <f>HYPERLINK("https://nusmods.com/modules/GE4226#timetable","Timetable")</f>
        <v>Timetable</v>
      </c>
      <c r="D1360" s="5" t="str">
        <f>HYPERLINK("https://canvas.nus.edu.sg/courses/48631","Canvas course site")</f>
        <v>Canvas course site</v>
      </c>
      <c r="E1360" t="s">
        <v>70</v>
      </c>
      <c r="F1360" t="s">
        <v>2464</v>
      </c>
      <c r="G1360" s="3">
        <v>0</v>
      </c>
    </row>
    <row r="1361" spans="1:7">
      <c r="A1361" t="s">
        <v>2517</v>
      </c>
      <c r="B1361" t="s">
        <v>2516</v>
      </c>
      <c r="C1361" s="5" t="str">
        <f>HYPERLINK("https://nusmods.com/modules/GE4226HM#timetable","Timetable")</f>
        <v>Timetable</v>
      </c>
      <c r="D1361" s="5" t="str">
        <f>HYPERLINK("https://canvas.nus.edu.sg/courses/48634","Canvas course site")</f>
        <v>Canvas course site</v>
      </c>
      <c r="E1361" t="s">
        <v>70</v>
      </c>
      <c r="F1361" t="s">
        <v>2464</v>
      </c>
      <c r="G1361" s="3">
        <v>0</v>
      </c>
    </row>
    <row r="1362" spans="1:7">
      <c r="A1362" t="s">
        <v>2518</v>
      </c>
      <c r="B1362" t="s">
        <v>2519</v>
      </c>
      <c r="C1362" s="5" t="str">
        <f>HYPERLINK("https://nusmods.com/modules/GE4232#timetable","Timetable")</f>
        <v>Timetable</v>
      </c>
      <c r="D1362" s="5" t="str">
        <f>HYPERLINK("https://canvas.nus.edu.sg/courses/48637","Canvas course site")</f>
        <v>Canvas course site</v>
      </c>
      <c r="E1362" t="s">
        <v>70</v>
      </c>
      <c r="F1362" t="s">
        <v>2464</v>
      </c>
      <c r="G1362" s="3">
        <v>0</v>
      </c>
    </row>
    <row r="1363" spans="1:7">
      <c r="A1363" t="s">
        <v>2520</v>
      </c>
      <c r="B1363" t="s">
        <v>2519</v>
      </c>
      <c r="C1363" s="5" t="str">
        <f>HYPERLINK("https://nusmods.com/modules/GE4232HM#timetable","Timetable")</f>
        <v>Timetable</v>
      </c>
      <c r="D1363" s="5" t="str">
        <f>HYPERLINK("https://canvas.nus.edu.sg/courses/48637","Canvas course site")</f>
        <v>Canvas course site</v>
      </c>
      <c r="E1363" t="s">
        <v>70</v>
      </c>
      <c r="F1363" t="s">
        <v>2464</v>
      </c>
      <c r="G1363" s="3">
        <v>0</v>
      </c>
    </row>
    <row r="1364" spans="1:7">
      <c r="A1364" t="s">
        <v>2521</v>
      </c>
      <c r="B1364" t="s">
        <v>2522</v>
      </c>
      <c r="C1364" s="5" t="str">
        <f>HYPERLINK("https://nusmods.com/modules/GE4234#timetable","Timetable")</f>
        <v>Timetable</v>
      </c>
      <c r="D1364" s="5" t="str">
        <f>HYPERLINK("https://canvas.nus.edu.sg/courses/48647","Canvas course site")</f>
        <v>Canvas course site</v>
      </c>
      <c r="E1364" t="s">
        <v>70</v>
      </c>
      <c r="F1364" t="s">
        <v>2464</v>
      </c>
      <c r="G1364" s="3">
        <v>0</v>
      </c>
    </row>
    <row r="1365" spans="1:7">
      <c r="A1365" t="s">
        <v>2523</v>
      </c>
      <c r="B1365" t="s">
        <v>2522</v>
      </c>
      <c r="C1365" s="5" t="str">
        <f>HYPERLINK("https://nusmods.com/modules/GE4234HM#timetable","Timetable")</f>
        <v>Timetable</v>
      </c>
      <c r="D1365" s="5" t="str">
        <f>HYPERLINK("https://canvas.nus.edu.sg/courses/48647","Canvas course site")</f>
        <v>Canvas course site</v>
      </c>
      <c r="E1365" t="s">
        <v>70</v>
      </c>
      <c r="F1365" t="s">
        <v>2464</v>
      </c>
      <c r="G1365" s="3">
        <v>0</v>
      </c>
    </row>
    <row r="1366" spans="1:7">
      <c r="A1366" t="s">
        <v>2524</v>
      </c>
      <c r="B1366" t="s">
        <v>2525</v>
      </c>
      <c r="C1366" s="5" t="str">
        <f>HYPERLINK("https://nusmods.com/modules/GE4235#timetable","Timetable")</f>
        <v>Timetable</v>
      </c>
      <c r="D1366" s="5" t="str">
        <f>HYPERLINK("https://canvas.nus.edu.sg/courses/48650","Canvas course site")</f>
        <v>Canvas course site</v>
      </c>
      <c r="E1366" t="s">
        <v>70</v>
      </c>
      <c r="F1366" t="s">
        <v>2464</v>
      </c>
      <c r="G1366" s="3">
        <v>0</v>
      </c>
    </row>
    <row r="1367" spans="1:7">
      <c r="A1367" t="s">
        <v>2526</v>
      </c>
      <c r="B1367" t="s">
        <v>2525</v>
      </c>
      <c r="C1367" s="5" t="str">
        <f>HYPERLINK("https://nusmods.com/modules/GE4235HM#timetable","Timetable")</f>
        <v>Timetable</v>
      </c>
      <c r="D1367" s="5" t="str">
        <f>HYPERLINK("https://canvas.nus.edu.sg/courses/48653","Canvas course site")</f>
        <v>Canvas course site</v>
      </c>
      <c r="E1367" t="s">
        <v>70</v>
      </c>
      <c r="F1367" t="s">
        <v>2464</v>
      </c>
      <c r="G1367" s="3">
        <v>0</v>
      </c>
    </row>
    <row r="1368" spans="1:7">
      <c r="A1368" t="s">
        <v>2527</v>
      </c>
      <c r="B1368" t="s">
        <v>2528</v>
      </c>
      <c r="C1368" s="5" t="str">
        <f>HYPERLINK("https://nusmods.com/modules/GE4236#timetable","Timetable")</f>
        <v>Timetable</v>
      </c>
      <c r="D1368" s="5" t="str">
        <f>HYPERLINK("https://canvas.nus.edu.sg/courses/48656","Canvas course site")</f>
        <v>Canvas course site</v>
      </c>
      <c r="E1368" t="s">
        <v>70</v>
      </c>
      <c r="F1368" t="s">
        <v>2464</v>
      </c>
      <c r="G1368" s="3">
        <v>0</v>
      </c>
    </row>
    <row r="1369" spans="1:7">
      <c r="A1369" t="s">
        <v>2529</v>
      </c>
      <c r="B1369" t="s">
        <v>2528</v>
      </c>
      <c r="C1369" s="5" t="str">
        <f>HYPERLINK("https://nusmods.com/modules/GE4236HM#timetable","Timetable")</f>
        <v>Timetable</v>
      </c>
      <c r="D1369" s="5" t="str">
        <f>HYPERLINK("https://canvas.nus.edu.sg/courses/48656","Canvas course site")</f>
        <v>Canvas course site</v>
      </c>
      <c r="E1369" t="s">
        <v>70</v>
      </c>
      <c r="F1369" t="s">
        <v>2464</v>
      </c>
      <c r="G1369" s="3">
        <v>0</v>
      </c>
    </row>
    <row r="1370" spans="1:7">
      <c r="A1370" t="s">
        <v>2530</v>
      </c>
      <c r="B1370" t="s">
        <v>2531</v>
      </c>
      <c r="C1370" s="5" t="str">
        <f>HYPERLINK("https://nusmods.com/modules/GE4239#timetable","Timetable")</f>
        <v>Timetable</v>
      </c>
      <c r="D1370" s="5" t="str">
        <f>HYPERLINK("https://canvas.nus.edu.sg/courses/48664","Canvas course site")</f>
        <v>Canvas course site</v>
      </c>
      <c r="E1370" t="s">
        <v>70</v>
      </c>
      <c r="F1370" t="s">
        <v>2464</v>
      </c>
      <c r="G1370" s="3">
        <v>0</v>
      </c>
    </row>
    <row r="1371" spans="1:7">
      <c r="A1371" t="s">
        <v>2532</v>
      </c>
      <c r="B1371" t="s">
        <v>2531</v>
      </c>
      <c r="C1371" s="5" t="str">
        <f>HYPERLINK("https://nusmods.com/modules/GE4239HM#timetable","Timetable")</f>
        <v>Timetable</v>
      </c>
      <c r="D1371" s="5" t="str">
        <f>HYPERLINK("https://canvas.nus.edu.sg/courses/48664","Canvas course site")</f>
        <v>Canvas course site</v>
      </c>
      <c r="E1371" t="s">
        <v>70</v>
      </c>
      <c r="F1371" t="s">
        <v>2464</v>
      </c>
      <c r="G1371" s="3">
        <v>0</v>
      </c>
    </row>
    <row r="1372" spans="1:7">
      <c r="A1372" t="s">
        <v>2533</v>
      </c>
      <c r="B1372" t="s">
        <v>949</v>
      </c>
      <c r="C1372" s="5" t="str">
        <f>HYPERLINK("https://nusmods.com/modules/GE4401#timetable","Timetable")</f>
        <v>Timetable</v>
      </c>
      <c r="D1372" s="5"/>
      <c r="E1372" t="s">
        <v>70</v>
      </c>
      <c r="F1372" t="s">
        <v>2464</v>
      </c>
      <c r="G1372" s="3">
        <v>0</v>
      </c>
    </row>
    <row r="1373" spans="1:7">
      <c r="A1373" t="s">
        <v>2534</v>
      </c>
      <c r="B1373" t="s">
        <v>949</v>
      </c>
      <c r="C1373" s="5" t="str">
        <f>HYPERLINK("https://nusmods.com/modules/GE4401HM#timetable","Timetable")</f>
        <v>Timetable</v>
      </c>
      <c r="D1373" s="5"/>
      <c r="E1373" t="s">
        <v>70</v>
      </c>
      <c r="F1373" t="s">
        <v>2464</v>
      </c>
      <c r="G1373" s="3">
        <v>0</v>
      </c>
    </row>
    <row r="1374" spans="1:7">
      <c r="A1374" t="s">
        <v>2535</v>
      </c>
      <c r="B1374" t="s">
        <v>572</v>
      </c>
      <c r="C1374" s="5" t="str">
        <f>HYPERLINK("https://nusmods.com/modules/GE4660#timetable","Timetable")</f>
        <v>Timetable</v>
      </c>
      <c r="D1374" s="5"/>
      <c r="E1374" t="s">
        <v>70</v>
      </c>
      <c r="F1374" t="s">
        <v>2464</v>
      </c>
      <c r="G1374" s="3">
        <v>0</v>
      </c>
    </row>
    <row r="1375" spans="1:7">
      <c r="A1375" t="s">
        <v>2536</v>
      </c>
      <c r="B1375" t="s">
        <v>572</v>
      </c>
      <c r="C1375" s="5" t="str">
        <f>HYPERLINK("https://nusmods.com/modules/GE4660HM#timetable","Timetable")</f>
        <v>Timetable</v>
      </c>
      <c r="D1375" s="5"/>
      <c r="E1375" t="s">
        <v>70</v>
      </c>
      <c r="F1375" t="s">
        <v>2464</v>
      </c>
      <c r="G1375" s="3">
        <v>0</v>
      </c>
    </row>
    <row r="1376" spans="1:7">
      <c r="A1376" t="s">
        <v>2537</v>
      </c>
      <c r="B1376" t="s">
        <v>2538</v>
      </c>
      <c r="C1376" s="5" t="str">
        <f>HYPERLINK("https://nusmods.com/modules/GE5217#timetable","Timetable")</f>
        <v>Timetable</v>
      </c>
      <c r="D1376" s="5" t="str">
        <f>HYPERLINK("https://canvas.nus.edu.sg/courses/50257","Canvas course site")</f>
        <v>Canvas course site</v>
      </c>
      <c r="E1376" t="s">
        <v>70</v>
      </c>
      <c r="F1376" t="s">
        <v>2464</v>
      </c>
      <c r="G1376" s="3">
        <v>0</v>
      </c>
    </row>
    <row r="1377" spans="1:7">
      <c r="A1377" t="s">
        <v>2539</v>
      </c>
      <c r="B1377" t="s">
        <v>2540</v>
      </c>
      <c r="C1377" s="5" t="str">
        <f>HYPERLINK("https://nusmods.com/modules/GE5219#timetable","Timetable")</f>
        <v>Timetable</v>
      </c>
      <c r="D1377" s="5" t="str">
        <f>HYPERLINK("https://canvas.nus.edu.sg/courses/48683","Canvas course site")</f>
        <v>Canvas course site</v>
      </c>
      <c r="E1377" t="s">
        <v>70</v>
      </c>
      <c r="F1377" t="s">
        <v>2464</v>
      </c>
      <c r="G1377" s="3">
        <v>0</v>
      </c>
    </row>
    <row r="1378" spans="1:7">
      <c r="A1378" t="s">
        <v>2541</v>
      </c>
      <c r="B1378" t="s">
        <v>2542</v>
      </c>
      <c r="C1378" s="5" t="str">
        <f>HYPERLINK("https://nusmods.com/modules/GE5223#timetable","Timetable")</f>
        <v>Timetable</v>
      </c>
      <c r="D1378" s="5" t="str">
        <f>HYPERLINK("https://canvas.nus.edu.sg/courses/48685","Canvas course site")</f>
        <v>Canvas course site</v>
      </c>
      <c r="E1378" t="s">
        <v>70</v>
      </c>
      <c r="F1378" t="s">
        <v>2464</v>
      </c>
      <c r="G1378" s="3">
        <v>0</v>
      </c>
    </row>
    <row r="1379" spans="1:7">
      <c r="A1379" t="s">
        <v>2543</v>
      </c>
      <c r="B1379" t="s">
        <v>2544</v>
      </c>
      <c r="C1379" s="5" t="str">
        <f>HYPERLINK("https://nusmods.com/modules/GE5226#timetable","Timetable")</f>
        <v>Timetable</v>
      </c>
      <c r="D1379" s="5" t="str">
        <f>HYPERLINK("https://canvas.nus.edu.sg/courses/48688","Canvas course site")</f>
        <v>Canvas course site</v>
      </c>
      <c r="E1379" t="s">
        <v>70</v>
      </c>
      <c r="F1379" t="s">
        <v>2464</v>
      </c>
      <c r="G1379" s="3">
        <v>0</v>
      </c>
    </row>
    <row r="1380" spans="1:7">
      <c r="A1380" t="s">
        <v>2545</v>
      </c>
      <c r="B1380" t="s">
        <v>968</v>
      </c>
      <c r="C1380" s="5" t="str">
        <f>HYPERLINK("https://nusmods.com/modules/GE5660#timetable","Timetable")</f>
        <v>Timetable</v>
      </c>
      <c r="D1380" s="5"/>
      <c r="E1380" t="s">
        <v>70</v>
      </c>
      <c r="F1380" t="s">
        <v>2464</v>
      </c>
      <c r="G1380" s="3">
        <v>0</v>
      </c>
    </row>
    <row r="1381" spans="1:7">
      <c r="A1381" t="s">
        <v>2546</v>
      </c>
      <c r="B1381" t="s">
        <v>2547</v>
      </c>
      <c r="C1381" s="5" t="str">
        <f>HYPERLINK("https://nusmods.com/modules/GE6224#timetable","Timetable")</f>
        <v>Timetable</v>
      </c>
      <c r="D1381" s="5" t="str">
        <f>HYPERLINK("https://canvas.nus.edu.sg/courses/48694","Canvas course site")</f>
        <v>Canvas course site</v>
      </c>
      <c r="E1381" t="s">
        <v>70</v>
      </c>
      <c r="F1381" t="s">
        <v>2464</v>
      </c>
      <c r="G1381" s="3">
        <v>0</v>
      </c>
    </row>
    <row r="1382" spans="1:7">
      <c r="A1382" t="s">
        <v>2548</v>
      </c>
      <c r="B1382" t="s">
        <v>968</v>
      </c>
      <c r="C1382" s="5" t="str">
        <f>HYPERLINK("https://nusmods.com/modules/GE6660#timetable","Timetable")</f>
        <v>Timetable</v>
      </c>
      <c r="D1382" s="5"/>
      <c r="E1382" t="s">
        <v>70</v>
      </c>
      <c r="F1382" t="s">
        <v>2464</v>
      </c>
      <c r="G1382" s="3">
        <v>0</v>
      </c>
    </row>
    <row r="1383" spans="1:7">
      <c r="A1383" t="s">
        <v>2549</v>
      </c>
      <c r="B1383" t="s">
        <v>2550</v>
      </c>
      <c r="C1383" s="5" t="str">
        <f>HYPERLINK("https://nusmods.com/modules/GEA1000#timetable","Timetable")</f>
        <v>Timetable</v>
      </c>
      <c r="D1383" s="5"/>
      <c r="E1383" t="s">
        <v>884</v>
      </c>
      <c r="F1383" t="s">
        <v>1532</v>
      </c>
      <c r="G1383" s="3">
        <v>0</v>
      </c>
    </row>
    <row r="1384" spans="1:7">
      <c r="A1384" t="s">
        <v>2551</v>
      </c>
      <c r="B1384" t="s">
        <v>2550</v>
      </c>
      <c r="C1384" s="5" t="str">
        <f>HYPERLINK("https://nusmods.com/modules/GEA1000N#timetable","Timetable")</f>
        <v>Timetable</v>
      </c>
      <c r="D1384" s="5"/>
      <c r="E1384" t="s">
        <v>2552</v>
      </c>
      <c r="F1384" t="s">
        <v>2553</v>
      </c>
      <c r="G1384" s="3">
        <v>0</v>
      </c>
    </row>
    <row r="1385" spans="1:7">
      <c r="A1385" t="s">
        <v>2554</v>
      </c>
      <c r="B1385" t="s">
        <v>2555</v>
      </c>
      <c r="C1385" s="5" t="str">
        <f>HYPERLINK("https://nusmods.com/modules/GEC1005#timetable","Timetable")</f>
        <v>Timetable</v>
      </c>
      <c r="D1385" s="5" t="str">
        <f>HYPERLINK("https://canvas.nus.edu.sg/courses/48747","Canvas course site")</f>
        <v>Canvas course site</v>
      </c>
      <c r="E1385" t="s">
        <v>70</v>
      </c>
      <c r="F1385" t="s">
        <v>2556</v>
      </c>
      <c r="G1385" s="3">
        <v>0</v>
      </c>
    </row>
    <row r="1386" spans="1:7">
      <c r="A1386" t="s">
        <v>2557</v>
      </c>
      <c r="B1386" t="s">
        <v>2558</v>
      </c>
      <c r="C1386" s="5" t="str">
        <f>HYPERLINK("https://nusmods.com/modules/GEC1006#timetable","Timetable")</f>
        <v>Timetable</v>
      </c>
      <c r="D1386" s="5" t="str">
        <f>HYPERLINK("https://canvas.nus.edu.sg/courses/48750","Canvas course site")</f>
        <v>Canvas course site</v>
      </c>
      <c r="E1386" t="s">
        <v>70</v>
      </c>
      <c r="F1386" t="s">
        <v>2556</v>
      </c>
      <c r="G1386" s="3">
        <v>0</v>
      </c>
    </row>
    <row r="1387" spans="1:7">
      <c r="A1387" t="s">
        <v>2559</v>
      </c>
      <c r="B1387" t="s">
        <v>2560</v>
      </c>
      <c r="C1387" s="5" t="str">
        <f>HYPERLINK("https://nusmods.com/modules/GEC1014#timetable","Timetable")</f>
        <v>Timetable</v>
      </c>
      <c r="D1387" s="5"/>
      <c r="E1387" t="s">
        <v>2561</v>
      </c>
      <c r="F1387" t="s">
        <v>2562</v>
      </c>
      <c r="G1387" s="3">
        <v>0</v>
      </c>
    </row>
    <row r="1388" spans="1:7">
      <c r="A1388" t="s">
        <v>2563</v>
      </c>
      <c r="B1388" t="s">
        <v>2564</v>
      </c>
      <c r="C1388" s="5" t="str">
        <f>HYPERLINK("https://nusmods.com/modules/GEC1015#timetable","Timetable")</f>
        <v>Timetable</v>
      </c>
      <c r="D1388" s="5"/>
      <c r="E1388" t="s">
        <v>2565</v>
      </c>
      <c r="F1388" t="s">
        <v>2566</v>
      </c>
      <c r="G1388" s="3">
        <v>0</v>
      </c>
    </row>
    <row r="1389" spans="1:7">
      <c r="A1389" t="s">
        <v>2567</v>
      </c>
      <c r="B1389" t="s">
        <v>2568</v>
      </c>
      <c r="C1389" s="5" t="str">
        <f>HYPERLINK("https://nusmods.com/modules/GEC1018#timetable","Timetable")</f>
        <v>Timetable</v>
      </c>
      <c r="D1389" s="5" t="str">
        <f>HYPERLINK("https://canvas.nus.edu.sg/courses/48714","Canvas course site")</f>
        <v>Canvas course site</v>
      </c>
      <c r="E1389" t="s">
        <v>70</v>
      </c>
      <c r="F1389" t="s">
        <v>2078</v>
      </c>
      <c r="G1389" s="3">
        <v>0</v>
      </c>
    </row>
    <row r="1390" spans="1:7">
      <c r="A1390" t="s">
        <v>2569</v>
      </c>
      <c r="B1390" t="s">
        <v>2570</v>
      </c>
      <c r="C1390" s="5" t="str">
        <f>HYPERLINK("https://nusmods.com/modules/GEC1020#timetable","Timetable")</f>
        <v>Timetable</v>
      </c>
      <c r="D1390" s="5" t="str">
        <f>HYPERLINK("https://canvas.nus.edu.sg/courses/48762","Canvas course site")</f>
        <v>Canvas course site</v>
      </c>
      <c r="E1390" t="s">
        <v>70</v>
      </c>
      <c r="F1390" t="s">
        <v>93</v>
      </c>
      <c r="G1390" s="3">
        <v>0</v>
      </c>
    </row>
    <row r="1391" spans="1:7">
      <c r="A1391" t="s">
        <v>2571</v>
      </c>
      <c r="B1391" t="s">
        <v>2572</v>
      </c>
      <c r="C1391" s="5" t="str">
        <f>HYPERLINK("https://nusmods.com/modules/GEC1023#timetable","Timetable")</f>
        <v>Timetable</v>
      </c>
      <c r="D1391" s="5"/>
      <c r="E1391" t="s">
        <v>2561</v>
      </c>
      <c r="F1391" t="s">
        <v>2562</v>
      </c>
      <c r="G1391" s="3">
        <v>0</v>
      </c>
    </row>
    <row r="1392" spans="1:7">
      <c r="A1392" t="s">
        <v>2573</v>
      </c>
      <c r="B1392" t="s">
        <v>2574</v>
      </c>
      <c r="C1392" s="5" t="str">
        <f>HYPERLINK("https://nusmods.com/modules/GEC1024#timetable","Timetable")</f>
        <v>Timetable</v>
      </c>
      <c r="D1392" s="5" t="str">
        <f>HYPERLINK("https://canvas.nus.edu.sg/courses/48771","Canvas course site")</f>
        <v>Canvas course site</v>
      </c>
      <c r="E1392" t="s">
        <v>70</v>
      </c>
      <c r="F1392" t="s">
        <v>93</v>
      </c>
      <c r="G1392" s="3">
        <v>0</v>
      </c>
    </row>
    <row r="1393" spans="1:7">
      <c r="A1393" t="s">
        <v>2575</v>
      </c>
      <c r="B1393" t="s">
        <v>2576</v>
      </c>
      <c r="C1393" s="5" t="str">
        <f>HYPERLINK("https://nusmods.com/modules/GEC1028#timetable","Timetable")</f>
        <v>Timetable</v>
      </c>
      <c r="D1393" s="5" t="str">
        <f>HYPERLINK("https://canvas.nus.edu.sg/courses/48726","Canvas course site")</f>
        <v>Canvas course site</v>
      </c>
      <c r="E1393" t="s">
        <v>70</v>
      </c>
      <c r="F1393" t="s">
        <v>1701</v>
      </c>
      <c r="G1393" s="3">
        <v>0</v>
      </c>
    </row>
    <row r="1394" spans="1:7">
      <c r="A1394" t="s">
        <v>2577</v>
      </c>
      <c r="B1394" t="s">
        <v>2578</v>
      </c>
      <c r="C1394" s="5" t="str">
        <f>HYPERLINK("https://nusmods.com/modules/GEC1030#timetable","Timetable")</f>
        <v>Timetable</v>
      </c>
      <c r="D1394" s="5" t="str">
        <f>HYPERLINK("https://canvas.nus.edu.sg/courses/48780","Canvas course site")</f>
        <v>Canvas course site</v>
      </c>
      <c r="E1394" t="s">
        <v>70</v>
      </c>
      <c r="F1394" t="s">
        <v>80</v>
      </c>
      <c r="G1394" s="3">
        <v>0</v>
      </c>
    </row>
    <row r="1395" spans="1:7">
      <c r="A1395" t="s">
        <v>2579</v>
      </c>
      <c r="B1395" t="s">
        <v>2580</v>
      </c>
      <c r="C1395" s="5" t="str">
        <f>HYPERLINK("https://nusmods.com/modules/GEC1035#timetable","Timetable")</f>
        <v>Timetable</v>
      </c>
      <c r="D1395" s="5"/>
      <c r="E1395" t="s">
        <v>2561</v>
      </c>
      <c r="F1395" t="s">
        <v>2562</v>
      </c>
      <c r="G1395" s="3">
        <v>0</v>
      </c>
    </row>
    <row r="1396" spans="1:7">
      <c r="A1396" t="s">
        <v>2581</v>
      </c>
      <c r="B1396" t="s">
        <v>2582</v>
      </c>
      <c r="C1396" s="5" t="str">
        <f>HYPERLINK("https://nusmods.com/modules/GEC1039#timetable","Timetable")</f>
        <v>Timetable</v>
      </c>
      <c r="D1396" s="5" t="str">
        <f>HYPERLINK("https://canvas.nus.edu.sg/courses/48753","Canvas course site")</f>
        <v>Canvas course site</v>
      </c>
      <c r="E1396" t="s">
        <v>70</v>
      </c>
      <c r="F1396" t="s">
        <v>2556</v>
      </c>
      <c r="G1396" s="3">
        <v>0</v>
      </c>
    </row>
    <row r="1397" spans="1:7">
      <c r="A1397" t="s">
        <v>2583</v>
      </c>
      <c r="B1397" t="s">
        <v>2584</v>
      </c>
      <c r="C1397" s="5" t="str">
        <f>HYPERLINK("https://nusmods.com/modules/GEC1040#timetable","Timetable")</f>
        <v>Timetable</v>
      </c>
      <c r="D1397" s="5"/>
      <c r="E1397" t="s">
        <v>9</v>
      </c>
      <c r="F1397" t="s">
        <v>753</v>
      </c>
      <c r="G1397" s="3">
        <v>0</v>
      </c>
    </row>
    <row r="1398" spans="1:7">
      <c r="A1398" t="s">
        <v>2585</v>
      </c>
      <c r="B1398" t="s">
        <v>2586</v>
      </c>
      <c r="C1398" s="5" t="str">
        <f>HYPERLINK("https://nusmods.com/modules/GEC1042#timetable","Timetable")</f>
        <v>Timetable</v>
      </c>
      <c r="D1398" s="5" t="str">
        <f>HYPERLINK("https://canvas.nus.edu.sg/courses/48738","Canvas course site")</f>
        <v>Canvas course site</v>
      </c>
      <c r="E1398" t="s">
        <v>70</v>
      </c>
      <c r="F1398" t="s">
        <v>922</v>
      </c>
      <c r="G1398" s="3">
        <v>0</v>
      </c>
    </row>
    <row r="1399" spans="1:7">
      <c r="A1399" t="s">
        <v>2587</v>
      </c>
      <c r="B1399" t="s">
        <v>2588</v>
      </c>
      <c r="C1399" s="5" t="str">
        <f>HYPERLINK("https://nusmods.com/modules/GEC1044#timetable","Timetable")</f>
        <v>Timetable</v>
      </c>
      <c r="D1399" s="5" t="str">
        <f>HYPERLINK("https://canvas.nus.edu.sg/courses/48741","Canvas course site")</f>
        <v>Canvas course site</v>
      </c>
      <c r="E1399" t="s">
        <v>70</v>
      </c>
      <c r="F1399" t="s">
        <v>922</v>
      </c>
      <c r="G1399" s="3">
        <v>0</v>
      </c>
    </row>
    <row r="1400" spans="1:7">
      <c r="A1400" t="s">
        <v>2589</v>
      </c>
      <c r="B1400" t="s">
        <v>2590</v>
      </c>
      <c r="C1400" s="5" t="str">
        <f>HYPERLINK("https://nusmods.com/modules/GEH1009#timetable","Timetable")</f>
        <v>Timetable</v>
      </c>
      <c r="D1400" s="5" t="str">
        <f>HYPERLINK("https://canvas.nus.edu.sg/courses/48744","Canvas course site")</f>
        <v>Canvas course site</v>
      </c>
      <c r="E1400" t="s">
        <v>70</v>
      </c>
      <c r="F1400" t="s">
        <v>2591</v>
      </c>
      <c r="G1400" s="3">
        <v>0</v>
      </c>
    </row>
    <row r="1401" spans="1:7">
      <c r="A1401" t="s">
        <v>2592</v>
      </c>
      <c r="B1401" t="s">
        <v>2555</v>
      </c>
      <c r="C1401" s="5" t="str">
        <f>HYPERLINK("https://nusmods.com/modules/GEH1015#timetable","Timetable")</f>
        <v>Timetable</v>
      </c>
      <c r="D1401" s="5" t="str">
        <f>HYPERLINK("https://canvas.nus.edu.sg/courses/48747","Canvas course site")</f>
        <v>Canvas course site</v>
      </c>
      <c r="E1401" t="s">
        <v>70</v>
      </c>
      <c r="F1401" t="s">
        <v>2556</v>
      </c>
      <c r="G1401" s="3">
        <v>0</v>
      </c>
    </row>
    <row r="1402" spans="1:7">
      <c r="A1402" t="s">
        <v>2593</v>
      </c>
      <c r="B1402" t="s">
        <v>2558</v>
      </c>
      <c r="C1402" s="5" t="str">
        <f>HYPERLINK("https://nusmods.com/modules/GEH1016#timetable","Timetable")</f>
        <v>Timetable</v>
      </c>
      <c r="D1402" s="5" t="str">
        <f>HYPERLINK("https://canvas.nus.edu.sg/courses/48750","Canvas course site")</f>
        <v>Canvas course site</v>
      </c>
      <c r="E1402" t="s">
        <v>70</v>
      </c>
      <c r="F1402" t="s">
        <v>2556</v>
      </c>
      <c r="G1402" s="3">
        <v>0</v>
      </c>
    </row>
    <row r="1403" spans="1:7">
      <c r="A1403" t="s">
        <v>2594</v>
      </c>
      <c r="B1403" t="s">
        <v>2582</v>
      </c>
      <c r="C1403" s="5" t="str">
        <f>HYPERLINK("https://nusmods.com/modules/GEH1024#timetable","Timetable")</f>
        <v>Timetable</v>
      </c>
      <c r="D1403" s="5" t="str">
        <f>HYPERLINK("https://canvas.nus.edu.sg/courses/48753","Canvas course site")</f>
        <v>Canvas course site</v>
      </c>
      <c r="E1403" t="s">
        <v>70</v>
      </c>
      <c r="F1403" t="s">
        <v>2556</v>
      </c>
      <c r="G1403" s="3">
        <v>0</v>
      </c>
    </row>
    <row r="1404" spans="1:7">
      <c r="A1404" t="s">
        <v>2595</v>
      </c>
      <c r="B1404" t="s">
        <v>2560</v>
      </c>
      <c r="C1404" s="5" t="str">
        <f>HYPERLINK("https://nusmods.com/modules/GEH1047#timetable","Timetable")</f>
        <v>Timetable</v>
      </c>
      <c r="D1404" s="5"/>
      <c r="E1404" t="s">
        <v>2561</v>
      </c>
      <c r="F1404" t="s">
        <v>2562</v>
      </c>
      <c r="G1404" s="3">
        <v>0</v>
      </c>
    </row>
    <row r="1405" spans="1:7">
      <c r="A1405" t="s">
        <v>2596</v>
      </c>
      <c r="B1405" t="s">
        <v>2564</v>
      </c>
      <c r="C1405" s="5" t="str">
        <f>HYPERLINK("https://nusmods.com/modules/GEH1049#timetable","Timetable")</f>
        <v>Timetable</v>
      </c>
      <c r="D1405" s="5"/>
      <c r="E1405" t="s">
        <v>2565</v>
      </c>
      <c r="F1405" t="s">
        <v>2566</v>
      </c>
      <c r="G1405" s="3">
        <v>0</v>
      </c>
    </row>
    <row r="1406" spans="1:7">
      <c r="A1406" t="s">
        <v>2597</v>
      </c>
      <c r="B1406" t="s">
        <v>2568</v>
      </c>
      <c r="C1406" s="5" t="str">
        <f>HYPERLINK("https://nusmods.com/modules/GEH1054#timetable","Timetable")</f>
        <v>Timetable</v>
      </c>
      <c r="D1406" s="5" t="str">
        <f>HYPERLINK("https://canvas.nus.edu.sg/courses/48714","Canvas course site")</f>
        <v>Canvas course site</v>
      </c>
      <c r="E1406" t="s">
        <v>70</v>
      </c>
      <c r="F1406" t="s">
        <v>2078</v>
      </c>
      <c r="G1406" s="3">
        <v>0</v>
      </c>
    </row>
    <row r="1407" spans="1:7">
      <c r="A1407" t="s">
        <v>2598</v>
      </c>
      <c r="B1407" t="s">
        <v>2570</v>
      </c>
      <c r="C1407" s="5" t="str">
        <f>HYPERLINK("https://nusmods.com/modules/GEH1056#timetable","Timetable")</f>
        <v>Timetable</v>
      </c>
      <c r="D1407" s="5" t="str">
        <f>HYPERLINK("https://canvas.nus.edu.sg/courses/48762","Canvas course site")</f>
        <v>Canvas course site</v>
      </c>
      <c r="E1407" t="s">
        <v>70</v>
      </c>
      <c r="F1407" t="s">
        <v>93</v>
      </c>
      <c r="G1407" s="3">
        <v>0</v>
      </c>
    </row>
    <row r="1408" spans="1:7">
      <c r="A1408" t="s">
        <v>2599</v>
      </c>
      <c r="B1408" t="s">
        <v>2572</v>
      </c>
      <c r="C1408" s="5" t="str">
        <f>HYPERLINK("https://nusmods.com/modules/GEH1060#timetable","Timetable")</f>
        <v>Timetable</v>
      </c>
      <c r="D1408" s="5"/>
      <c r="E1408" t="s">
        <v>2561</v>
      </c>
      <c r="F1408" t="s">
        <v>2562</v>
      </c>
      <c r="G1408" s="3">
        <v>0</v>
      </c>
    </row>
    <row r="1409" spans="1:7">
      <c r="A1409" t="s">
        <v>2600</v>
      </c>
      <c r="B1409" t="s">
        <v>2574</v>
      </c>
      <c r="C1409" s="5" t="str">
        <f>HYPERLINK("https://nusmods.com/modules/GEH1062#timetable","Timetable")</f>
        <v>Timetable</v>
      </c>
      <c r="D1409" s="5" t="str">
        <f>HYPERLINK("https://canvas.nus.edu.sg/courses/48771","Canvas course site")</f>
        <v>Canvas course site</v>
      </c>
      <c r="E1409" t="s">
        <v>70</v>
      </c>
      <c r="F1409" t="s">
        <v>93</v>
      </c>
      <c r="G1409" s="3">
        <v>0</v>
      </c>
    </row>
    <row r="1410" spans="1:7">
      <c r="A1410" t="s">
        <v>2601</v>
      </c>
      <c r="B1410" t="s">
        <v>2588</v>
      </c>
      <c r="C1410" s="5" t="str">
        <f>HYPERLINK("https://nusmods.com/modules/GEH1070#timetable","Timetable")</f>
        <v>Timetable</v>
      </c>
      <c r="D1410" s="5" t="str">
        <f>HYPERLINK("https://canvas.nus.edu.sg/courses/48741","Canvas course site")</f>
        <v>Canvas course site</v>
      </c>
      <c r="E1410" t="s">
        <v>70</v>
      </c>
      <c r="F1410" t="s">
        <v>922</v>
      </c>
      <c r="G1410" s="3">
        <v>0</v>
      </c>
    </row>
    <row r="1411" spans="1:7">
      <c r="A1411" t="s">
        <v>2602</v>
      </c>
      <c r="B1411" t="s">
        <v>2576</v>
      </c>
      <c r="C1411" s="5" t="str">
        <f>HYPERLINK("https://nusmods.com/modules/GEH1074#timetable","Timetable")</f>
        <v>Timetable</v>
      </c>
      <c r="D1411" s="5" t="str">
        <f>HYPERLINK("https://canvas.nus.edu.sg/courses/48726","Canvas course site")</f>
        <v>Canvas course site</v>
      </c>
      <c r="E1411" t="s">
        <v>70</v>
      </c>
      <c r="F1411" t="s">
        <v>1701</v>
      </c>
      <c r="G1411" s="3">
        <v>0</v>
      </c>
    </row>
    <row r="1412" spans="1:7">
      <c r="A1412" t="s">
        <v>2603</v>
      </c>
      <c r="B1412" t="s">
        <v>2578</v>
      </c>
      <c r="C1412" s="5" t="str">
        <f>HYPERLINK("https://nusmods.com/modules/GEH1077#timetable","Timetable")</f>
        <v>Timetable</v>
      </c>
      <c r="D1412" s="5" t="str">
        <f>HYPERLINK("https://canvas.nus.edu.sg/courses/48780","Canvas course site")</f>
        <v>Canvas course site</v>
      </c>
      <c r="E1412" t="s">
        <v>70</v>
      </c>
      <c r="F1412" t="s">
        <v>80</v>
      </c>
      <c r="G1412" s="3">
        <v>0</v>
      </c>
    </row>
    <row r="1413" spans="1:7">
      <c r="A1413" t="s">
        <v>2604</v>
      </c>
      <c r="B1413" t="s">
        <v>2605</v>
      </c>
      <c r="C1413" s="5" t="str">
        <f>HYPERLINK("https://nusmods.com/modules/GEI1000#timetable","Timetable")</f>
        <v>Timetable</v>
      </c>
      <c r="D1413" s="5"/>
      <c r="E1413" t="s">
        <v>684</v>
      </c>
      <c r="F1413" t="s">
        <v>718</v>
      </c>
      <c r="G1413" s="3">
        <v>0</v>
      </c>
    </row>
    <row r="1414" spans="1:7">
      <c r="A1414" t="s">
        <v>2606</v>
      </c>
      <c r="B1414" t="s">
        <v>2607</v>
      </c>
      <c r="C1414" s="5" t="str">
        <f>HYPERLINK("https://nusmods.com/modules/GEI1001#timetable","Timetable")</f>
        <v>Timetable</v>
      </c>
      <c r="D1414" s="5" t="str">
        <f>HYPERLINK("https://canvas.nus.edu.sg/courses/48786","Canvas course site")</f>
        <v>Canvas course site</v>
      </c>
      <c r="E1414" t="s">
        <v>70</v>
      </c>
      <c r="F1414" t="s">
        <v>1508</v>
      </c>
      <c r="G1414" s="3">
        <v>0</v>
      </c>
    </row>
    <row r="1415" spans="1:7">
      <c r="A1415" t="s">
        <v>2608</v>
      </c>
      <c r="B1415" t="s">
        <v>2609</v>
      </c>
      <c r="C1415" s="5" t="str">
        <f>HYPERLINK("https://nusmods.com/modules/GEI1002#timetable","Timetable")</f>
        <v>Timetable</v>
      </c>
      <c r="D1415" s="5" t="str">
        <f>HYPERLINK("https://canvas.nus.edu.sg/courses/48790","Canvas course site")</f>
        <v>Canvas course site</v>
      </c>
      <c r="E1415" t="s">
        <v>70</v>
      </c>
      <c r="F1415" t="s">
        <v>2078</v>
      </c>
      <c r="G1415" s="3">
        <v>0</v>
      </c>
    </row>
    <row r="1416" spans="1:7">
      <c r="A1416" t="s">
        <v>2610</v>
      </c>
      <c r="B1416" t="s">
        <v>2611</v>
      </c>
      <c r="C1416" s="5" t="str">
        <f>HYPERLINK("https://nusmods.com/modules/GEN2000#timetable","Timetable")</f>
        <v>Timetable</v>
      </c>
      <c r="D1416" s="5" t="str">
        <f>HYPERLINK("https://canvas.nus.edu.sg/courses/48793","Canvas course site")</f>
        <v>Canvas course site</v>
      </c>
      <c r="E1416" t="s">
        <v>70</v>
      </c>
      <c r="F1416" t="s">
        <v>2591</v>
      </c>
      <c r="G1416" s="3">
        <v>0</v>
      </c>
    </row>
    <row r="1417" spans="1:7">
      <c r="A1417" t="s">
        <v>2612</v>
      </c>
      <c r="B1417" t="s">
        <v>2613</v>
      </c>
      <c r="C1417" s="5" t="str">
        <f>HYPERLINK("https://nusmods.com/modules/GEN2001#timetable","Timetable")</f>
        <v>Timetable</v>
      </c>
      <c r="D1417" s="5" t="str">
        <f>HYPERLINK("https://canvas.nus.edu.sg/courses/48796","Canvas course site")</f>
        <v>Canvas course site</v>
      </c>
      <c r="E1417" t="s">
        <v>70</v>
      </c>
      <c r="F1417" t="s">
        <v>2078</v>
      </c>
      <c r="G1417" s="3">
        <v>0</v>
      </c>
    </row>
    <row r="1418" spans="1:7">
      <c r="A1418" t="s">
        <v>2614</v>
      </c>
      <c r="B1418" t="s">
        <v>2615</v>
      </c>
      <c r="C1418" s="5" t="str">
        <f>HYPERLINK("https://nusmods.com/modules/GEN2002#timetable","Timetable")</f>
        <v>Timetable</v>
      </c>
      <c r="D1418" s="5"/>
      <c r="E1418" t="s">
        <v>884</v>
      </c>
      <c r="F1418" t="s">
        <v>1532</v>
      </c>
      <c r="G1418" s="3">
        <v>0</v>
      </c>
    </row>
    <row r="1419" spans="1:7">
      <c r="A1419" t="s">
        <v>2616</v>
      </c>
      <c r="B1419" t="s">
        <v>2617</v>
      </c>
      <c r="C1419" s="5" t="str">
        <f>HYPERLINK("https://nusmods.com/modules/GEN2004#timetable","Timetable")</f>
        <v>Timetable</v>
      </c>
      <c r="D1419" s="5" t="str">
        <f>HYPERLINK("https://canvas.nus.edu.sg/courses/49961","Canvas course site")</f>
        <v>Canvas course site</v>
      </c>
      <c r="E1419" t="s">
        <v>70</v>
      </c>
      <c r="F1419" t="s">
        <v>2078</v>
      </c>
      <c r="G1419" s="3">
        <v>0</v>
      </c>
    </row>
    <row r="1420" spans="1:7">
      <c r="A1420" t="s">
        <v>2618</v>
      </c>
      <c r="B1420" t="s">
        <v>2619</v>
      </c>
      <c r="C1420" s="5" t="str">
        <f>HYPERLINK("https://nusmods.com/modules/GEN2050#timetable","Timetable")</f>
        <v>Timetable</v>
      </c>
      <c r="D1420" s="5"/>
      <c r="E1420" t="s">
        <v>884</v>
      </c>
      <c r="F1420" t="s">
        <v>1532</v>
      </c>
      <c r="G1420" s="3">
        <v>0</v>
      </c>
    </row>
    <row r="1421" spans="1:7">
      <c r="A1421" t="s">
        <v>2620</v>
      </c>
      <c r="B1421" t="s">
        <v>2621</v>
      </c>
      <c r="C1421" s="5" t="str">
        <f>HYPERLINK("https://nusmods.com/modules/GEN2060#timetable","Timetable")</f>
        <v>Timetable</v>
      </c>
      <c r="D1421" s="5"/>
      <c r="E1421" t="s">
        <v>884</v>
      </c>
      <c r="F1421" t="s">
        <v>1532</v>
      </c>
      <c r="G1421" s="3">
        <v>0</v>
      </c>
    </row>
    <row r="1422" spans="1:7">
      <c r="A1422" t="s">
        <v>2622</v>
      </c>
      <c r="B1422" t="s">
        <v>2623</v>
      </c>
      <c r="C1422" s="5" t="str">
        <f>HYPERLINK("https://nusmods.com/modules/GEN2061#timetable","Timetable")</f>
        <v>Timetable</v>
      </c>
      <c r="D1422" s="5"/>
      <c r="E1422" t="s">
        <v>884</v>
      </c>
      <c r="F1422" t="s">
        <v>1532</v>
      </c>
      <c r="G1422" s="3">
        <v>0</v>
      </c>
    </row>
    <row r="1423" spans="1:7">
      <c r="A1423" t="s">
        <v>2624</v>
      </c>
      <c r="B1423" t="s">
        <v>2625</v>
      </c>
      <c r="C1423" s="5" t="str">
        <f>HYPERLINK("https://nusmods.com/modules/GEN2070#timetable","Timetable")</f>
        <v>Timetable</v>
      </c>
      <c r="D1423" s="5"/>
      <c r="E1423" t="s">
        <v>884</v>
      </c>
      <c r="F1423" t="s">
        <v>1532</v>
      </c>
      <c r="G1423" s="3">
        <v>0</v>
      </c>
    </row>
    <row r="1424" spans="1:7">
      <c r="A1424" t="s">
        <v>2626</v>
      </c>
      <c r="B1424" t="s">
        <v>2627</v>
      </c>
      <c r="C1424" s="5" t="str">
        <f>HYPERLINK("https://nusmods.com/modules/GEQ1000#timetable","Timetable")</f>
        <v>Timetable</v>
      </c>
      <c r="D1424" s="5"/>
      <c r="E1424" t="s">
        <v>884</v>
      </c>
      <c r="F1424" t="s">
        <v>1532</v>
      </c>
      <c r="G1424" s="3">
        <v>0</v>
      </c>
    </row>
    <row r="1425" spans="1:7">
      <c r="A1425" t="s">
        <v>2628</v>
      </c>
      <c r="B1425" t="s">
        <v>2629</v>
      </c>
      <c r="C1425" s="5" t="str">
        <f>HYPERLINK("https://nusmods.com/modules/GER1000H#timetable","Timetable")</f>
        <v>Timetable</v>
      </c>
      <c r="D1425" s="5"/>
      <c r="E1425" t="s">
        <v>884</v>
      </c>
      <c r="F1425" t="s">
        <v>1532</v>
      </c>
      <c r="G1425" s="3">
        <v>0</v>
      </c>
    </row>
    <row r="1426" spans="1:7">
      <c r="A1426" t="s">
        <v>2630</v>
      </c>
      <c r="B1426" t="s">
        <v>2631</v>
      </c>
      <c r="C1426" s="5" t="str">
        <f>HYPERLINK("https://nusmods.com/modules/GES1000T#timetable","Timetable")</f>
        <v>Timetable</v>
      </c>
      <c r="D1426" s="5"/>
      <c r="E1426" t="s">
        <v>1172</v>
      </c>
      <c r="F1426" t="s">
        <v>1173</v>
      </c>
      <c r="G1426" s="3">
        <v>0</v>
      </c>
    </row>
    <row r="1427" spans="1:7">
      <c r="A1427" t="s">
        <v>2632</v>
      </c>
      <c r="B1427" t="s">
        <v>2633</v>
      </c>
      <c r="C1427" s="5" t="str">
        <f>HYPERLINK("https://nusmods.com/modules/GES1002#timetable","Timetable")</f>
        <v>Timetable</v>
      </c>
      <c r="D1427" s="5" t="str">
        <f>HYPERLINK("https://canvas.nus.edu.sg/courses/48823","Canvas course site")</f>
        <v>Canvas course site</v>
      </c>
      <c r="E1427" t="s">
        <v>70</v>
      </c>
      <c r="F1427" t="s">
        <v>1701</v>
      </c>
      <c r="G1427" s="3">
        <v>0</v>
      </c>
    </row>
    <row r="1428" spans="1:7">
      <c r="A1428" t="s">
        <v>2634</v>
      </c>
      <c r="B1428" t="s">
        <v>2635</v>
      </c>
      <c r="C1428" s="5" t="str">
        <f>HYPERLINK("https://nusmods.com/modules/GES1005#timetable","Timetable")</f>
        <v>Timetable</v>
      </c>
      <c r="D1428" s="5" t="str">
        <f>HYPERLINK("https://canvas.nus.edu.sg/courses/48826","Canvas course site")</f>
        <v>Canvas course site</v>
      </c>
      <c r="E1428" t="s">
        <v>70</v>
      </c>
      <c r="F1428" t="s">
        <v>922</v>
      </c>
      <c r="G1428" s="3">
        <v>0</v>
      </c>
    </row>
    <row r="1429" spans="1:7">
      <c r="A1429" t="s">
        <v>2636</v>
      </c>
      <c r="B1429" t="s">
        <v>2637</v>
      </c>
      <c r="C1429" s="5" t="str">
        <f>HYPERLINK("https://nusmods.com/modules/GES1007#timetable","Timetable")</f>
        <v>Timetable</v>
      </c>
      <c r="D1429" s="5" t="str">
        <f>HYPERLINK("https://canvas.nus.edu.sg/courses/48829","Canvas course site")</f>
        <v>Canvas course site</v>
      </c>
      <c r="E1429" t="s">
        <v>70</v>
      </c>
      <c r="F1429" t="s">
        <v>2591</v>
      </c>
      <c r="G1429" s="3">
        <v>0</v>
      </c>
    </row>
    <row r="1430" spans="1:7">
      <c r="A1430" t="s">
        <v>2638</v>
      </c>
      <c r="B1430" t="s">
        <v>2639</v>
      </c>
      <c r="C1430" s="5" t="str">
        <f>HYPERLINK("https://nusmods.com/modules/GES1008#timetable","Timetable")</f>
        <v>Timetable</v>
      </c>
      <c r="D1430" s="5" t="str">
        <f>HYPERLINK("https://canvas.nus.edu.sg/courses/48832","Canvas course site")</f>
        <v>Canvas course site</v>
      </c>
      <c r="E1430" t="s">
        <v>70</v>
      </c>
      <c r="F1430" t="s">
        <v>2640</v>
      </c>
      <c r="G1430" s="3">
        <v>0</v>
      </c>
    </row>
    <row r="1431" spans="1:7">
      <c r="A1431" t="s">
        <v>2641</v>
      </c>
      <c r="B1431" t="s">
        <v>2642</v>
      </c>
      <c r="C1431" s="5" t="str">
        <f>HYPERLINK("https://nusmods.com/modules/GES1011#timetable","Timetable")</f>
        <v>Timetable</v>
      </c>
      <c r="D1431" s="5" t="str">
        <f>HYPERLINK("https://canvas.nus.edu.sg/courses/48835","Canvas course site")</f>
        <v>Canvas course site</v>
      </c>
      <c r="E1431" t="s">
        <v>70</v>
      </c>
      <c r="F1431" t="s">
        <v>80</v>
      </c>
      <c r="G1431" s="3">
        <v>0</v>
      </c>
    </row>
    <row r="1432" spans="1:7">
      <c r="A1432" t="s">
        <v>2643</v>
      </c>
      <c r="B1432" t="s">
        <v>2644</v>
      </c>
      <c r="C1432" s="5" t="str">
        <f>HYPERLINK("https://nusmods.com/modules/GES1014#timetable","Timetable")</f>
        <v>Timetable</v>
      </c>
      <c r="D1432" s="5" t="str">
        <f>HYPERLINK("https://canvas.nus.edu.sg/courses/48838","Canvas course site")</f>
        <v>Canvas course site</v>
      </c>
      <c r="E1432" t="s">
        <v>70</v>
      </c>
      <c r="F1432" t="s">
        <v>2640</v>
      </c>
      <c r="G1432" s="3">
        <v>0</v>
      </c>
    </row>
    <row r="1433" spans="1:7">
      <c r="A1433" t="s">
        <v>2645</v>
      </c>
      <c r="B1433" t="s">
        <v>2646</v>
      </c>
      <c r="C1433" s="5" t="str">
        <f>HYPERLINK("https://nusmods.com/modules/GES1019#timetable","Timetable")</f>
        <v>Timetable</v>
      </c>
      <c r="D1433" s="5"/>
      <c r="E1433" t="s">
        <v>9</v>
      </c>
      <c r="F1433" t="s">
        <v>630</v>
      </c>
      <c r="G1433" s="3">
        <v>0</v>
      </c>
    </row>
    <row r="1434" spans="1:7">
      <c r="A1434" t="s">
        <v>2647</v>
      </c>
      <c r="B1434" t="s">
        <v>2648</v>
      </c>
      <c r="C1434" s="5" t="str">
        <f>HYPERLINK("https://nusmods.com/modules/GES1020#timetable","Timetable")</f>
        <v>Timetable</v>
      </c>
      <c r="D1434" s="5"/>
      <c r="E1434" t="s">
        <v>2561</v>
      </c>
      <c r="F1434" t="s">
        <v>2562</v>
      </c>
      <c r="G1434" s="3">
        <v>0</v>
      </c>
    </row>
    <row r="1435" spans="1:7">
      <c r="A1435" t="s">
        <v>2649</v>
      </c>
      <c r="B1435" t="s">
        <v>2650</v>
      </c>
      <c r="C1435" s="5" t="str">
        <f>HYPERLINK("https://nusmods.com/modules/GES1021#timetable","Timetable")</f>
        <v>Timetable</v>
      </c>
      <c r="D1435" s="5"/>
      <c r="E1435" t="s">
        <v>266</v>
      </c>
      <c r="F1435" t="s">
        <v>267</v>
      </c>
      <c r="G1435" s="3">
        <v>0</v>
      </c>
    </row>
    <row r="1436" spans="1:7">
      <c r="A1436" t="s">
        <v>2651</v>
      </c>
      <c r="B1436" t="s">
        <v>2652</v>
      </c>
      <c r="C1436" s="5" t="str">
        <f>HYPERLINK("https://nusmods.com/modules/GES1023#timetable","Timetable")</f>
        <v>Timetable</v>
      </c>
      <c r="D1436" s="5" t="str">
        <f>HYPERLINK("https://canvas.nus.edu.sg/courses/49256","Canvas course site")</f>
        <v>Canvas course site</v>
      </c>
      <c r="E1436" t="s">
        <v>70</v>
      </c>
      <c r="F1436" t="s">
        <v>2078</v>
      </c>
      <c r="G1436" s="3">
        <v>0</v>
      </c>
    </row>
    <row r="1437" spans="1:7">
      <c r="A1437" t="s">
        <v>2653</v>
      </c>
      <c r="B1437" t="s">
        <v>2654</v>
      </c>
      <c r="C1437" s="5" t="str">
        <f>HYPERLINK("https://nusmods.com/modules/GES1024#timetable","Timetable")</f>
        <v>Timetable</v>
      </c>
      <c r="D1437" s="5"/>
      <c r="E1437" t="s">
        <v>27</v>
      </c>
      <c r="F1437" t="s">
        <v>2655</v>
      </c>
      <c r="G1437" s="3">
        <v>0</v>
      </c>
    </row>
    <row r="1438" spans="1:7">
      <c r="A1438" t="s">
        <v>2656</v>
      </c>
      <c r="B1438" t="s">
        <v>2657</v>
      </c>
      <c r="C1438" s="5" t="str">
        <f>HYPERLINK("https://nusmods.com/modules/GES1026#timetable","Timetable")</f>
        <v>Timetable</v>
      </c>
      <c r="D1438" s="5"/>
      <c r="E1438" t="s">
        <v>27</v>
      </c>
      <c r="F1438" t="s">
        <v>2655</v>
      </c>
      <c r="G1438" s="3">
        <v>0</v>
      </c>
    </row>
    <row r="1439" spans="1:7">
      <c r="A1439" t="s">
        <v>2658</v>
      </c>
      <c r="B1439" t="s">
        <v>2659</v>
      </c>
      <c r="C1439" s="5" t="str">
        <f>HYPERLINK("https://nusmods.com/modules/GES1028#timetable","Timetable")</f>
        <v>Timetable</v>
      </c>
      <c r="D1439" s="5" t="str">
        <f>HYPERLINK("https://canvas.nus.edu.sg/courses/48856","Canvas course site")</f>
        <v>Canvas course site</v>
      </c>
      <c r="E1439" t="s">
        <v>70</v>
      </c>
      <c r="F1439" t="s">
        <v>93</v>
      </c>
      <c r="G1439" s="3">
        <v>0</v>
      </c>
    </row>
    <row r="1440" spans="1:7">
      <c r="A1440" t="s">
        <v>2660</v>
      </c>
      <c r="B1440" t="s">
        <v>2661</v>
      </c>
      <c r="C1440" s="5" t="str">
        <f>HYPERLINK("https://nusmods.com/modules/GES1030#timetable","Timetable")</f>
        <v>Timetable</v>
      </c>
      <c r="D1440" s="5" t="str">
        <f>HYPERLINK("https://canvas.nus.edu.sg/courses/48926","Canvas course site")</f>
        <v>Canvas course site</v>
      </c>
      <c r="E1440" t="s">
        <v>70</v>
      </c>
      <c r="F1440" t="s">
        <v>731</v>
      </c>
      <c r="G1440" s="3">
        <v>0</v>
      </c>
    </row>
    <row r="1441" spans="1:7">
      <c r="A1441" t="s">
        <v>2662</v>
      </c>
      <c r="B1441" t="s">
        <v>2663</v>
      </c>
      <c r="C1441" s="5" t="str">
        <f>HYPERLINK("https://nusmods.com/modules/GES1034#timetable","Timetable")</f>
        <v>Timetable</v>
      </c>
      <c r="D1441" s="5"/>
      <c r="E1441" t="s">
        <v>70</v>
      </c>
      <c r="F1441" t="s">
        <v>2664</v>
      </c>
      <c r="G1441" s="3">
        <v>0</v>
      </c>
    </row>
    <row r="1442" spans="1:7">
      <c r="A1442" t="s">
        <v>2665</v>
      </c>
      <c r="B1442" t="s">
        <v>2666</v>
      </c>
      <c r="C1442" s="5" t="str">
        <f>HYPERLINK("https://nusmods.com/modules/GES1035#timetable","Timetable")</f>
        <v>Timetable</v>
      </c>
      <c r="D1442" s="5" t="str">
        <f>HYPERLINK("https://canvas.nus.edu.sg/courses/48866","Canvas course site")</f>
        <v>Canvas course site</v>
      </c>
      <c r="E1442" t="s">
        <v>70</v>
      </c>
      <c r="F1442" t="s">
        <v>93</v>
      </c>
      <c r="G1442" s="3">
        <v>0</v>
      </c>
    </row>
    <row r="1443" spans="1:7">
      <c r="A1443" t="s">
        <v>2667</v>
      </c>
      <c r="B1443" t="s">
        <v>2668</v>
      </c>
      <c r="C1443" s="5" t="str">
        <f>HYPERLINK("https://nusmods.com/modules/GES1039#timetable","Timetable")</f>
        <v>Timetable</v>
      </c>
      <c r="D1443" s="5" t="str">
        <f>HYPERLINK("https://canvas.nus.edu.sg/courses/48918","Canvas course site")</f>
        <v>Canvas course site</v>
      </c>
      <c r="E1443" t="s">
        <v>70</v>
      </c>
      <c r="F1443" t="s">
        <v>2078</v>
      </c>
      <c r="G1443" s="3">
        <v>0</v>
      </c>
    </row>
    <row r="1444" spans="1:7">
      <c r="A1444" t="s">
        <v>2669</v>
      </c>
      <c r="B1444" t="s">
        <v>2670</v>
      </c>
      <c r="C1444" s="5" t="str">
        <f>HYPERLINK("https://nusmods.com/modules/GES1041#timetable","Timetable")</f>
        <v>Timetable</v>
      </c>
      <c r="D1444" s="5" t="str">
        <f>HYPERLINK("https://canvas.nus.edu.sg/courses/48923","Canvas course site")</f>
        <v>Canvas course site</v>
      </c>
      <c r="E1444" t="s">
        <v>70</v>
      </c>
      <c r="F1444" t="s">
        <v>1508</v>
      </c>
      <c r="G1444" s="3">
        <v>0</v>
      </c>
    </row>
    <row r="1445" spans="1:7">
      <c r="A1445" t="s">
        <v>2671</v>
      </c>
      <c r="B1445" t="s">
        <v>2633</v>
      </c>
      <c r="C1445" s="5" t="str">
        <f>HYPERLINK("https://nusmods.com/modules/GESS1000#timetable","Timetable")</f>
        <v>Timetable</v>
      </c>
      <c r="D1445" s="5" t="str">
        <f>HYPERLINK("https://canvas.nus.edu.sg/courses/48823","Canvas course site")</f>
        <v>Canvas course site</v>
      </c>
      <c r="E1445" t="s">
        <v>70</v>
      </c>
      <c r="F1445" t="s">
        <v>1701</v>
      </c>
      <c r="G1445" s="3">
        <v>0</v>
      </c>
    </row>
    <row r="1446" spans="1:7">
      <c r="A1446" t="s">
        <v>2672</v>
      </c>
      <c r="B1446" t="s">
        <v>2635</v>
      </c>
      <c r="C1446" s="5" t="str">
        <f>HYPERLINK("https://nusmods.com/modules/GESS1003#timetable","Timetable")</f>
        <v>Timetable</v>
      </c>
      <c r="D1446" s="5" t="str">
        <f>HYPERLINK("https://canvas.nus.edu.sg/courses/48826","Canvas course site")</f>
        <v>Canvas course site</v>
      </c>
      <c r="E1446" t="s">
        <v>70</v>
      </c>
      <c r="F1446" t="s">
        <v>922</v>
      </c>
      <c r="G1446" s="3">
        <v>0</v>
      </c>
    </row>
    <row r="1447" spans="1:7">
      <c r="A1447" t="s">
        <v>2673</v>
      </c>
      <c r="B1447" t="s">
        <v>2637</v>
      </c>
      <c r="C1447" s="5" t="str">
        <f>HYPERLINK("https://nusmods.com/modules/GESS1005#timetable","Timetable")</f>
        <v>Timetable</v>
      </c>
      <c r="D1447" s="5" t="str">
        <f>HYPERLINK("https://canvas.nus.edu.sg/courses/48829","Canvas course site")</f>
        <v>Canvas course site</v>
      </c>
      <c r="E1447" t="s">
        <v>70</v>
      </c>
      <c r="F1447" t="s">
        <v>2591</v>
      </c>
      <c r="G1447" s="3">
        <v>0</v>
      </c>
    </row>
    <row r="1448" spans="1:7">
      <c r="A1448" t="s">
        <v>2674</v>
      </c>
      <c r="B1448" t="s">
        <v>2639</v>
      </c>
      <c r="C1448" s="5" t="str">
        <f>HYPERLINK("https://nusmods.com/modules/GESS1006#timetable","Timetable")</f>
        <v>Timetable</v>
      </c>
      <c r="D1448" s="5" t="str">
        <f>HYPERLINK("https://canvas.nus.edu.sg/courses/48832","Canvas course site")</f>
        <v>Canvas course site</v>
      </c>
      <c r="E1448" t="s">
        <v>70</v>
      </c>
      <c r="F1448" t="s">
        <v>2640</v>
      </c>
      <c r="G1448" s="3">
        <v>0</v>
      </c>
    </row>
    <row r="1449" spans="1:7">
      <c r="A1449" t="s">
        <v>2675</v>
      </c>
      <c r="B1449" t="s">
        <v>2642</v>
      </c>
      <c r="C1449" s="5" t="str">
        <f>HYPERLINK("https://nusmods.com/modules/GESS1009#timetable","Timetable")</f>
        <v>Timetable</v>
      </c>
      <c r="D1449" s="5" t="str">
        <f>HYPERLINK("https://canvas.nus.edu.sg/courses/48835","Canvas course site")</f>
        <v>Canvas course site</v>
      </c>
      <c r="E1449" t="s">
        <v>70</v>
      </c>
      <c r="F1449" t="s">
        <v>80</v>
      </c>
      <c r="G1449" s="3">
        <v>0</v>
      </c>
    </row>
    <row r="1450" spans="1:7">
      <c r="A1450" t="s">
        <v>2676</v>
      </c>
      <c r="B1450" t="s">
        <v>2644</v>
      </c>
      <c r="C1450" s="5" t="str">
        <f>HYPERLINK("https://nusmods.com/modules/GESS1012#timetable","Timetable")</f>
        <v>Timetable</v>
      </c>
      <c r="D1450" s="5" t="str">
        <f>HYPERLINK("https://canvas.nus.edu.sg/courses/48838","Canvas course site")</f>
        <v>Canvas course site</v>
      </c>
      <c r="E1450" t="s">
        <v>70</v>
      </c>
      <c r="F1450" t="s">
        <v>2640</v>
      </c>
      <c r="G1450" s="3">
        <v>0</v>
      </c>
    </row>
    <row r="1451" spans="1:7">
      <c r="A1451" t="s">
        <v>2677</v>
      </c>
      <c r="B1451" t="s">
        <v>2646</v>
      </c>
      <c r="C1451" s="5" t="str">
        <f>HYPERLINK("https://nusmods.com/modules/GESS1014#timetable","Timetable")</f>
        <v>Timetable</v>
      </c>
      <c r="D1451" s="5"/>
      <c r="E1451" t="s">
        <v>9</v>
      </c>
      <c r="F1451" t="s">
        <v>630</v>
      </c>
      <c r="G1451" s="3">
        <v>0</v>
      </c>
    </row>
    <row r="1452" spans="1:7">
      <c r="A1452" t="s">
        <v>2678</v>
      </c>
      <c r="B1452" t="s">
        <v>2648</v>
      </c>
      <c r="C1452" s="5" t="str">
        <f>HYPERLINK("https://nusmods.com/modules/GESS1015#timetable","Timetable")</f>
        <v>Timetable</v>
      </c>
      <c r="D1452" s="5"/>
      <c r="E1452" t="s">
        <v>2561</v>
      </c>
      <c r="F1452" t="s">
        <v>2562</v>
      </c>
      <c r="G1452" s="3">
        <v>0</v>
      </c>
    </row>
    <row r="1453" spans="1:7">
      <c r="A1453" t="s">
        <v>2679</v>
      </c>
      <c r="B1453" t="s">
        <v>2650</v>
      </c>
      <c r="C1453" s="5" t="str">
        <f>HYPERLINK("https://nusmods.com/modules/GESS1016#timetable","Timetable")</f>
        <v>Timetable</v>
      </c>
      <c r="D1453" s="5"/>
      <c r="E1453" t="s">
        <v>266</v>
      </c>
      <c r="F1453" t="s">
        <v>267</v>
      </c>
      <c r="G1453" s="3">
        <v>0</v>
      </c>
    </row>
    <row r="1454" spans="1:7">
      <c r="A1454" t="s">
        <v>2680</v>
      </c>
      <c r="B1454" t="s">
        <v>2652</v>
      </c>
      <c r="C1454" s="5" t="str">
        <f>HYPERLINK("https://nusmods.com/modules/GESS1017#timetable","Timetable")</f>
        <v>Timetable</v>
      </c>
      <c r="D1454" s="5" t="str">
        <f>HYPERLINK("https://canvas.nus.edu.sg/courses/49256","Canvas course site")</f>
        <v>Canvas course site</v>
      </c>
      <c r="E1454" t="s">
        <v>70</v>
      </c>
      <c r="F1454" t="s">
        <v>2078</v>
      </c>
      <c r="G1454" s="3">
        <v>0</v>
      </c>
    </row>
    <row r="1455" spans="1:7">
      <c r="A1455" t="s">
        <v>2681</v>
      </c>
      <c r="B1455" t="s">
        <v>2654</v>
      </c>
      <c r="C1455" s="5" t="str">
        <f>HYPERLINK("https://nusmods.com/modules/GESS1018#timetable","Timetable")</f>
        <v>Timetable</v>
      </c>
      <c r="D1455" s="5"/>
      <c r="E1455" t="s">
        <v>27</v>
      </c>
      <c r="F1455" t="s">
        <v>2655</v>
      </c>
      <c r="G1455" s="3">
        <v>0</v>
      </c>
    </row>
    <row r="1456" spans="1:7">
      <c r="A1456" t="s">
        <v>2682</v>
      </c>
      <c r="B1456" t="s">
        <v>2657</v>
      </c>
      <c r="C1456" s="5" t="str">
        <f>HYPERLINK("https://nusmods.com/modules/GESS1019#timetable","Timetable")</f>
        <v>Timetable</v>
      </c>
      <c r="D1456" s="5"/>
      <c r="E1456" t="s">
        <v>27</v>
      </c>
      <c r="F1456" t="s">
        <v>2655</v>
      </c>
      <c r="G1456" s="3">
        <v>0</v>
      </c>
    </row>
    <row r="1457" spans="1:7">
      <c r="A1457" t="s">
        <v>2683</v>
      </c>
      <c r="B1457" t="s">
        <v>2659</v>
      </c>
      <c r="C1457" s="5" t="str">
        <f>HYPERLINK("https://nusmods.com/modules/GESS1020#timetable","Timetable")</f>
        <v>Timetable</v>
      </c>
      <c r="D1457" s="5" t="str">
        <f>HYPERLINK("https://canvas.nus.edu.sg/courses/48856","Canvas course site")</f>
        <v>Canvas course site</v>
      </c>
      <c r="E1457" t="s">
        <v>70</v>
      </c>
      <c r="F1457" t="s">
        <v>93</v>
      </c>
      <c r="G1457" s="3">
        <v>0</v>
      </c>
    </row>
    <row r="1458" spans="1:7">
      <c r="A1458" t="s">
        <v>2684</v>
      </c>
      <c r="B1458" t="s">
        <v>2663</v>
      </c>
      <c r="C1458" s="5" t="str">
        <f>HYPERLINK("https://nusmods.com/modules/GESS1024#timetable","Timetable")</f>
        <v>Timetable</v>
      </c>
      <c r="D1458" s="5"/>
      <c r="E1458" t="s">
        <v>70</v>
      </c>
      <c r="F1458" t="s">
        <v>2664</v>
      </c>
      <c r="G1458" s="3">
        <v>0</v>
      </c>
    </row>
    <row r="1459" spans="1:7">
      <c r="A1459" t="s">
        <v>2685</v>
      </c>
      <c r="B1459" t="s">
        <v>2666</v>
      </c>
      <c r="C1459" s="5" t="str">
        <f>HYPERLINK("https://nusmods.com/modules/GESS1025#timetable","Timetable")</f>
        <v>Timetable</v>
      </c>
      <c r="D1459" s="5" t="str">
        <f>HYPERLINK("https://canvas.nus.edu.sg/courses/48866","Canvas course site")</f>
        <v>Canvas course site</v>
      </c>
      <c r="E1459" t="s">
        <v>70</v>
      </c>
      <c r="F1459" t="s">
        <v>93</v>
      </c>
      <c r="G1459" s="3">
        <v>0</v>
      </c>
    </row>
    <row r="1460" spans="1:7">
      <c r="A1460" t="s">
        <v>2686</v>
      </c>
      <c r="B1460" t="s">
        <v>2668</v>
      </c>
      <c r="C1460" s="5" t="str">
        <f>HYPERLINK("https://nusmods.com/modules/GESS1028#timetable","Timetable")</f>
        <v>Timetable</v>
      </c>
      <c r="D1460" s="5" t="str">
        <f>HYPERLINK("https://canvas.nus.edu.sg/courses/48918","Canvas course site")</f>
        <v>Canvas course site</v>
      </c>
      <c r="E1460" t="s">
        <v>70</v>
      </c>
      <c r="F1460" t="s">
        <v>2078</v>
      </c>
      <c r="G1460" s="3">
        <v>0</v>
      </c>
    </row>
    <row r="1461" spans="1:7">
      <c r="A1461" t="s">
        <v>2687</v>
      </c>
      <c r="B1461" t="s">
        <v>2670</v>
      </c>
      <c r="C1461" s="5" t="str">
        <f>HYPERLINK("https://nusmods.com/modules/GESS1029#timetable","Timetable")</f>
        <v>Timetable</v>
      </c>
      <c r="D1461" s="5" t="str">
        <f>HYPERLINK("https://canvas.nus.edu.sg/courses/48923","Canvas course site")</f>
        <v>Canvas course site</v>
      </c>
      <c r="E1461" t="s">
        <v>70</v>
      </c>
      <c r="F1461" t="s">
        <v>1508</v>
      </c>
      <c r="G1461" s="3">
        <v>0</v>
      </c>
    </row>
    <row r="1462" spans="1:7">
      <c r="A1462" t="s">
        <v>2688</v>
      </c>
      <c r="B1462" t="s">
        <v>2661</v>
      </c>
      <c r="C1462" s="5" t="str">
        <f>HYPERLINK("https://nusmods.com/modules/GESS1035#timetable","Timetable")</f>
        <v>Timetable</v>
      </c>
      <c r="D1462" s="5" t="str">
        <f>HYPERLINK("https://canvas.nus.edu.sg/courses/48926","Canvas course site")</f>
        <v>Canvas course site</v>
      </c>
      <c r="E1462" t="s">
        <v>70</v>
      </c>
      <c r="F1462" t="s">
        <v>731</v>
      </c>
      <c r="G1462" s="3">
        <v>0</v>
      </c>
    </row>
    <row r="1463" spans="1:7">
      <c r="A1463" t="s">
        <v>2689</v>
      </c>
      <c r="B1463" t="s">
        <v>2690</v>
      </c>
      <c r="C1463" s="5" t="str">
        <f>HYPERLINK("https://nusmods.com/modules/GESS1036T#timetable","Timetable")</f>
        <v>Timetable</v>
      </c>
      <c r="D1463" s="5"/>
      <c r="E1463" t="s">
        <v>1172</v>
      </c>
      <c r="F1463" t="s">
        <v>1173</v>
      </c>
      <c r="G1463" s="3">
        <v>0</v>
      </c>
    </row>
    <row r="1464" spans="1:7">
      <c r="A1464" t="s">
        <v>2691</v>
      </c>
      <c r="B1464" t="s">
        <v>2692</v>
      </c>
      <c r="C1464" s="5" t="str">
        <f>HYPERLINK("https://nusmods.com/modules/GESS1037#timetable","Timetable")</f>
        <v>Timetable</v>
      </c>
      <c r="D1464" s="5" t="str">
        <f>HYPERLINK("https://canvas.nus.edu.sg/courses/48932","Canvas course site")</f>
        <v>Canvas course site</v>
      </c>
      <c r="E1464" t="s">
        <v>70</v>
      </c>
      <c r="F1464" t="s">
        <v>80</v>
      </c>
      <c r="G1464" s="3">
        <v>0</v>
      </c>
    </row>
    <row r="1465" spans="1:7">
      <c r="A1465" t="s">
        <v>2693</v>
      </c>
      <c r="B1465" t="s">
        <v>2694</v>
      </c>
      <c r="C1465" s="5" t="str">
        <f>HYPERLINK("https://nusmods.com/modules/GET1002#timetable","Timetable")</f>
        <v>Timetable</v>
      </c>
      <c r="D1465" s="5" t="str">
        <f>HYPERLINK("https://canvas.nus.edu.sg/courses/48935","Canvas course site")</f>
        <v>Canvas course site</v>
      </c>
      <c r="E1465" t="s">
        <v>70</v>
      </c>
      <c r="F1465" t="s">
        <v>922</v>
      </c>
      <c r="G1465" s="3">
        <v>0</v>
      </c>
    </row>
    <row r="1466" spans="1:7">
      <c r="A1466" t="s">
        <v>2695</v>
      </c>
      <c r="B1466" t="s">
        <v>2696</v>
      </c>
      <c r="C1466" s="5" t="str">
        <f>HYPERLINK("https://nusmods.com/modules/GET1008#timetable","Timetable")</f>
        <v>Timetable</v>
      </c>
      <c r="D1466" s="5" t="str">
        <f>HYPERLINK("https://canvas.nus.edu.sg/courses/48939","Canvas course site")</f>
        <v>Canvas course site</v>
      </c>
      <c r="E1466" t="s">
        <v>70</v>
      </c>
      <c r="F1466" t="s">
        <v>71</v>
      </c>
      <c r="G1466" s="3">
        <v>0</v>
      </c>
    </row>
    <row r="1467" spans="1:7">
      <c r="A1467" t="s">
        <v>2697</v>
      </c>
      <c r="B1467" t="s">
        <v>2580</v>
      </c>
      <c r="C1467" s="5" t="str">
        <f>HYPERLINK("https://nusmods.com/modules/GET1019#timetable","Timetable")</f>
        <v>Timetable</v>
      </c>
      <c r="D1467" s="5"/>
      <c r="E1467" t="s">
        <v>2561</v>
      </c>
      <c r="F1467" t="s">
        <v>2562</v>
      </c>
      <c r="G1467" s="3">
        <v>0</v>
      </c>
    </row>
    <row r="1468" spans="1:7">
      <c r="A1468" t="s">
        <v>2698</v>
      </c>
      <c r="B1468" t="s">
        <v>2699</v>
      </c>
      <c r="C1468" s="5" t="str">
        <f>HYPERLINK("https://nusmods.com/modules/GET1020#timetable","Timetable")</f>
        <v>Timetable</v>
      </c>
      <c r="D1468" s="5"/>
      <c r="E1468" t="s">
        <v>266</v>
      </c>
      <c r="F1468" t="s">
        <v>267</v>
      </c>
      <c r="G1468" s="3">
        <v>0</v>
      </c>
    </row>
    <row r="1469" spans="1:7">
      <c r="A1469" t="s">
        <v>2700</v>
      </c>
      <c r="B1469" t="s">
        <v>2701</v>
      </c>
      <c r="C1469" s="5" t="str">
        <f>HYPERLINK("https://nusmods.com/modules/GET1025#timetable","Timetable")</f>
        <v>Timetable</v>
      </c>
      <c r="D1469" s="5" t="str">
        <f>HYPERLINK("https://canvas.nus.edu.sg/courses/48946","Canvas course site")</f>
        <v>Canvas course site</v>
      </c>
      <c r="E1469" t="s">
        <v>70</v>
      </c>
      <c r="F1469" t="s">
        <v>1508</v>
      </c>
      <c r="G1469" s="3">
        <v>0</v>
      </c>
    </row>
    <row r="1470" spans="1:7">
      <c r="A1470" t="s">
        <v>2702</v>
      </c>
      <c r="B1470" t="s">
        <v>2703</v>
      </c>
      <c r="C1470" s="5" t="str">
        <f>HYPERLINK("https://nusmods.com/modules/GET1026#timetable","Timetable")</f>
        <v>Timetable</v>
      </c>
      <c r="D1470" s="5" t="str">
        <f>HYPERLINK("https://canvas.nus.edu.sg/courses/49002","Canvas course site")</f>
        <v>Canvas course site</v>
      </c>
      <c r="E1470" t="s">
        <v>70</v>
      </c>
      <c r="F1470" t="s">
        <v>1508</v>
      </c>
      <c r="G1470" s="3">
        <v>0</v>
      </c>
    </row>
    <row r="1471" spans="1:7">
      <c r="A1471" t="s">
        <v>2704</v>
      </c>
      <c r="B1471" t="s">
        <v>2705</v>
      </c>
      <c r="C1471" s="5" t="str">
        <f>HYPERLINK("https://nusmods.com/modules/GET1028#timetable","Timetable")</f>
        <v>Timetable</v>
      </c>
      <c r="D1471" s="5"/>
      <c r="E1471" t="s">
        <v>70</v>
      </c>
      <c r="F1471" t="s">
        <v>1508</v>
      </c>
      <c r="G1471" s="3">
        <v>0</v>
      </c>
    </row>
    <row r="1472" spans="1:7">
      <c r="A1472" t="s">
        <v>2706</v>
      </c>
      <c r="B1472" t="s">
        <v>2707</v>
      </c>
      <c r="C1472" s="5" t="str">
        <f>HYPERLINK("https://nusmods.com/modules/GET1029#timetable","Timetable")</f>
        <v>Timetable</v>
      </c>
      <c r="D1472" s="5" t="str">
        <f>HYPERLINK("https://canvas.nus.edu.sg/courses/48956","Canvas course site")</f>
        <v>Canvas course site</v>
      </c>
      <c r="E1472" t="s">
        <v>70</v>
      </c>
      <c r="F1472" t="s">
        <v>1508</v>
      </c>
      <c r="G1472" s="3">
        <v>0</v>
      </c>
    </row>
    <row r="1473" spans="1:7">
      <c r="A1473" t="s">
        <v>2708</v>
      </c>
      <c r="B1473" t="s">
        <v>2609</v>
      </c>
      <c r="C1473" s="5" t="str">
        <f>HYPERLINK("https://nusmods.com/modules/GET1030#timetable","Timetable")</f>
        <v>Timetable</v>
      </c>
      <c r="D1473" s="5" t="str">
        <f>HYPERLINK("https://canvas.nus.edu.sg/courses/48790","Canvas course site")</f>
        <v>Canvas course site</v>
      </c>
      <c r="E1473" t="s">
        <v>70</v>
      </c>
      <c r="F1473" t="s">
        <v>2078</v>
      </c>
      <c r="G1473" s="3">
        <v>0</v>
      </c>
    </row>
    <row r="1474" spans="1:7">
      <c r="A1474" t="s">
        <v>2709</v>
      </c>
      <c r="B1474" t="s">
        <v>2605</v>
      </c>
      <c r="C1474" s="5" t="str">
        <f>HYPERLINK("https://nusmods.com/modules/GET1031#timetable","Timetable")</f>
        <v>Timetable</v>
      </c>
      <c r="D1474" s="5"/>
      <c r="E1474" t="s">
        <v>684</v>
      </c>
      <c r="F1474" t="s">
        <v>718</v>
      </c>
      <c r="G1474" s="3">
        <v>0</v>
      </c>
    </row>
    <row r="1475" spans="1:7">
      <c r="A1475" t="s">
        <v>2710</v>
      </c>
      <c r="B1475" t="s">
        <v>2711</v>
      </c>
      <c r="C1475" s="5" t="str">
        <f>HYPERLINK("https://nusmods.com/modules/GET1044#timetable","Timetable")</f>
        <v>Timetable</v>
      </c>
      <c r="D1475" s="5" t="str">
        <f>HYPERLINK("https://canvas.nus.edu.sg/courses/49013","Canvas course site")</f>
        <v>Canvas course site</v>
      </c>
      <c r="E1475" t="s">
        <v>70</v>
      </c>
      <c r="F1475" t="s">
        <v>2078</v>
      </c>
      <c r="G1475" s="3">
        <v>0</v>
      </c>
    </row>
    <row r="1476" spans="1:7">
      <c r="A1476" t="s">
        <v>2712</v>
      </c>
      <c r="B1476" t="s">
        <v>2713</v>
      </c>
      <c r="C1476" s="5" t="str">
        <f>HYPERLINK("https://nusmods.com/modules/GET1046#timetable","Timetable")</f>
        <v>Timetable</v>
      </c>
      <c r="D1476" s="5"/>
      <c r="E1476" t="s">
        <v>70</v>
      </c>
      <c r="F1476" t="s">
        <v>922</v>
      </c>
      <c r="G1476" s="3">
        <v>0</v>
      </c>
    </row>
    <row r="1477" spans="1:7">
      <c r="A1477" t="s">
        <v>2714</v>
      </c>
      <c r="B1477" t="s">
        <v>2607</v>
      </c>
      <c r="C1477" s="5" t="str">
        <f>HYPERLINK("https://nusmods.com/modules/GET1050#timetable","Timetable")</f>
        <v>Timetable</v>
      </c>
      <c r="D1477" s="5" t="str">
        <f>HYPERLINK("https://canvas.nus.edu.sg/courses/48786","Canvas course site")</f>
        <v>Canvas course site</v>
      </c>
      <c r="E1477" t="s">
        <v>70</v>
      </c>
      <c r="F1477" t="s">
        <v>1508</v>
      </c>
      <c r="G1477" s="3">
        <v>0</v>
      </c>
    </row>
    <row r="1478" spans="1:7">
      <c r="A1478" t="s">
        <v>2715</v>
      </c>
      <c r="B1478" t="s">
        <v>2590</v>
      </c>
      <c r="C1478" s="5" t="str">
        <f>HYPERLINK("https://nusmods.com/modules/GEX1000#timetable","Timetable")</f>
        <v>Timetable</v>
      </c>
      <c r="D1478" s="5" t="str">
        <f>HYPERLINK("https://canvas.nus.edu.sg/courses/48744","Canvas course site")</f>
        <v>Canvas course site</v>
      </c>
      <c r="E1478" t="s">
        <v>70</v>
      </c>
      <c r="F1478" t="s">
        <v>2591</v>
      </c>
      <c r="G1478" s="3">
        <v>0</v>
      </c>
    </row>
    <row r="1479" spans="1:7">
      <c r="A1479" t="s">
        <v>2716</v>
      </c>
      <c r="B1479" t="s">
        <v>2694</v>
      </c>
      <c r="C1479" s="5" t="str">
        <f>HYPERLINK("https://nusmods.com/modules/GEX1004#timetable","Timetable")</f>
        <v>Timetable</v>
      </c>
      <c r="D1479" s="5" t="str">
        <f>HYPERLINK("https://canvas.nus.edu.sg/courses/48935","Canvas course site")</f>
        <v>Canvas course site</v>
      </c>
      <c r="E1479" t="s">
        <v>70</v>
      </c>
      <c r="F1479" t="s">
        <v>922</v>
      </c>
      <c r="G1479" s="3">
        <v>0</v>
      </c>
    </row>
    <row r="1480" spans="1:7">
      <c r="A1480" t="s">
        <v>2717</v>
      </c>
      <c r="B1480" t="s">
        <v>2696</v>
      </c>
      <c r="C1480" s="5" t="str">
        <f>HYPERLINK("https://nusmods.com/modules/GEX1005#timetable","Timetable")</f>
        <v>Timetable</v>
      </c>
      <c r="D1480" s="5" t="str">
        <f>HYPERLINK("https://canvas.nus.edu.sg/courses/48939","Canvas course site")</f>
        <v>Canvas course site</v>
      </c>
      <c r="E1480" t="s">
        <v>70</v>
      </c>
      <c r="F1480" t="s">
        <v>71</v>
      </c>
      <c r="G1480" s="3">
        <v>0</v>
      </c>
    </row>
    <row r="1481" spans="1:7">
      <c r="A1481" t="s">
        <v>2718</v>
      </c>
      <c r="B1481" t="s">
        <v>2699</v>
      </c>
      <c r="C1481" s="5" t="str">
        <f>HYPERLINK("https://nusmods.com/modules/GEX1007#timetable","Timetable")</f>
        <v>Timetable</v>
      </c>
      <c r="D1481" s="5"/>
      <c r="E1481" t="s">
        <v>266</v>
      </c>
      <c r="F1481" t="s">
        <v>267</v>
      </c>
      <c r="G1481" s="3">
        <v>0</v>
      </c>
    </row>
    <row r="1482" spans="1:7">
      <c r="A1482" t="s">
        <v>2719</v>
      </c>
      <c r="B1482" t="s">
        <v>2701</v>
      </c>
      <c r="C1482" s="5" t="str">
        <f>HYPERLINK("https://nusmods.com/modules/GEX1011#timetable","Timetable")</f>
        <v>Timetable</v>
      </c>
      <c r="D1482" s="5" t="str">
        <f>HYPERLINK("https://canvas.nus.edu.sg/courses/48946","Canvas course site")</f>
        <v>Canvas course site</v>
      </c>
      <c r="E1482" t="s">
        <v>70</v>
      </c>
      <c r="F1482" t="s">
        <v>1508</v>
      </c>
      <c r="G1482" s="3">
        <v>0</v>
      </c>
    </row>
    <row r="1483" spans="1:7">
      <c r="A1483" t="s">
        <v>2720</v>
      </c>
      <c r="B1483" t="s">
        <v>2703</v>
      </c>
      <c r="C1483" s="5" t="str">
        <f>HYPERLINK("https://nusmods.com/modules/GEX1012#timetable","Timetable")</f>
        <v>Timetable</v>
      </c>
      <c r="D1483" s="5" t="str">
        <f>HYPERLINK("https://canvas.nus.edu.sg/courses/49002","Canvas course site")</f>
        <v>Canvas course site</v>
      </c>
      <c r="E1483" t="s">
        <v>70</v>
      </c>
      <c r="F1483" t="s">
        <v>1508</v>
      </c>
      <c r="G1483" s="3">
        <v>0</v>
      </c>
    </row>
    <row r="1484" spans="1:7">
      <c r="A1484" t="s">
        <v>2721</v>
      </c>
      <c r="B1484" t="s">
        <v>2705</v>
      </c>
      <c r="C1484" s="5" t="str">
        <f>HYPERLINK("https://nusmods.com/modules/GEX1014#timetable","Timetable")</f>
        <v>Timetable</v>
      </c>
      <c r="D1484" s="5"/>
      <c r="E1484" t="s">
        <v>70</v>
      </c>
      <c r="F1484" t="s">
        <v>1508</v>
      </c>
      <c r="G1484" s="3">
        <v>0</v>
      </c>
    </row>
    <row r="1485" spans="1:7">
      <c r="A1485" t="s">
        <v>2722</v>
      </c>
      <c r="B1485" t="s">
        <v>2707</v>
      </c>
      <c r="C1485" s="5" t="str">
        <f>HYPERLINK("https://nusmods.com/modules/GEX1015#timetable","Timetable")</f>
        <v>Timetable</v>
      </c>
      <c r="D1485" s="5" t="str">
        <f>HYPERLINK("https://canvas.nus.edu.sg/courses/48956","Canvas course site")</f>
        <v>Canvas course site</v>
      </c>
      <c r="E1485" t="s">
        <v>70</v>
      </c>
      <c r="F1485" t="s">
        <v>1508</v>
      </c>
      <c r="G1485" s="3">
        <v>0</v>
      </c>
    </row>
    <row r="1486" spans="1:7">
      <c r="A1486" t="s">
        <v>2723</v>
      </c>
      <c r="B1486" t="s">
        <v>2713</v>
      </c>
      <c r="C1486" s="5" t="str">
        <f>HYPERLINK("https://nusmods.com/modules/GEX1026#timetable","Timetable")</f>
        <v>Timetable</v>
      </c>
      <c r="D1486" s="5"/>
      <c r="E1486" t="s">
        <v>70</v>
      </c>
      <c r="F1486" t="s">
        <v>922</v>
      </c>
      <c r="G1486" s="3">
        <v>0</v>
      </c>
    </row>
    <row r="1487" spans="1:7">
      <c r="A1487" t="s">
        <v>2724</v>
      </c>
      <c r="B1487" t="s">
        <v>2711</v>
      </c>
      <c r="C1487" s="5" t="str">
        <f>HYPERLINK("https://nusmods.com/modules/GEX1031#timetable","Timetable")</f>
        <v>Timetable</v>
      </c>
      <c r="D1487" s="5" t="str">
        <f>HYPERLINK("https://canvas.nus.edu.sg/courses/49013","Canvas course site")</f>
        <v>Canvas course site</v>
      </c>
      <c r="E1487" t="s">
        <v>70</v>
      </c>
      <c r="F1487" t="s">
        <v>2078</v>
      </c>
      <c r="G1487" s="3">
        <v>0</v>
      </c>
    </row>
    <row r="1488" spans="1:7">
      <c r="A1488" t="s">
        <v>2725</v>
      </c>
      <c r="B1488" t="s">
        <v>2726</v>
      </c>
      <c r="C1488" s="5" t="str">
        <f>HYPERLINK("https://nusmods.com/modules/GL1101E#timetable","Timetable")</f>
        <v>Timetable</v>
      </c>
      <c r="D1488" s="5" t="str">
        <f>HYPERLINK("https://canvas.nus.edu.sg/courses/49015","Canvas course site")</f>
        <v>Canvas course site</v>
      </c>
      <c r="E1488" t="s">
        <v>70</v>
      </c>
      <c r="F1488" t="s">
        <v>2664</v>
      </c>
      <c r="G1488" s="3">
        <v>0</v>
      </c>
    </row>
    <row r="1489" spans="1:7">
      <c r="A1489" t="s">
        <v>2727</v>
      </c>
      <c r="B1489" t="s">
        <v>2728</v>
      </c>
      <c r="C1489" s="5" t="str">
        <f>HYPERLINK("https://nusmods.com/modules/GL2102#timetable","Timetable")</f>
        <v>Timetable</v>
      </c>
      <c r="D1489" s="5" t="str">
        <f>HYPERLINK("https://canvas.nus.edu.sg/courses/49017","Canvas course site")</f>
        <v>Canvas course site</v>
      </c>
      <c r="E1489" t="s">
        <v>70</v>
      </c>
      <c r="F1489" t="s">
        <v>2664</v>
      </c>
      <c r="G1489" s="3">
        <v>0</v>
      </c>
    </row>
    <row r="1490" spans="1:7">
      <c r="A1490" t="s">
        <v>2729</v>
      </c>
      <c r="B1490" t="s">
        <v>2730</v>
      </c>
      <c r="C1490" s="5" t="str">
        <f>HYPERLINK("https://nusmods.com/modules/GL2104#timetable","Timetable")</f>
        <v>Timetable</v>
      </c>
      <c r="D1490" s="5" t="str">
        <f>HYPERLINK("https://canvas.nus.edu.sg/courses/49019","Canvas course site")</f>
        <v>Canvas course site</v>
      </c>
      <c r="E1490" t="s">
        <v>70</v>
      </c>
      <c r="F1490" t="s">
        <v>2664</v>
      </c>
      <c r="G1490" s="3">
        <v>0</v>
      </c>
    </row>
    <row r="1491" spans="1:7">
      <c r="A1491" t="s">
        <v>2731</v>
      </c>
      <c r="B1491" t="s">
        <v>2732</v>
      </c>
      <c r="C1491" s="5" t="str">
        <f>HYPERLINK("https://nusmods.com/modules/GL3201#timetable","Timetable")</f>
        <v>Timetable</v>
      </c>
      <c r="D1491" s="5" t="str">
        <f>HYPERLINK("https://canvas.nus.edu.sg/courses/49021","Canvas course site")</f>
        <v>Canvas course site</v>
      </c>
      <c r="E1491" t="s">
        <v>70</v>
      </c>
      <c r="F1491" t="s">
        <v>2664</v>
      </c>
      <c r="G1491" s="3">
        <v>0</v>
      </c>
    </row>
    <row r="1492" spans="1:7">
      <c r="A1492" t="s">
        <v>2733</v>
      </c>
      <c r="B1492" t="s">
        <v>2734</v>
      </c>
      <c r="C1492" s="5" t="str">
        <f>HYPERLINK("https://nusmods.com/modules/GL3550#timetable","Timetable")</f>
        <v>Timetable</v>
      </c>
      <c r="D1492" s="5"/>
      <c r="E1492" t="s">
        <v>70</v>
      </c>
      <c r="F1492" t="s">
        <v>2664</v>
      </c>
      <c r="G1492" s="3">
        <v>0</v>
      </c>
    </row>
    <row r="1493" spans="1:7">
      <c r="A1493" t="s">
        <v>2735</v>
      </c>
      <c r="B1493" t="s">
        <v>2736</v>
      </c>
      <c r="C1493" s="5" t="str">
        <f>HYPERLINK("https://nusmods.com/modules/GL3551#timetable","Timetable")</f>
        <v>Timetable</v>
      </c>
      <c r="D1493" s="5"/>
      <c r="E1493" t="s">
        <v>70</v>
      </c>
      <c r="F1493" t="s">
        <v>2664</v>
      </c>
      <c r="G1493" s="3">
        <v>0</v>
      </c>
    </row>
    <row r="1494" spans="1:7">
      <c r="A1494" t="s">
        <v>2737</v>
      </c>
      <c r="B1494" t="s">
        <v>2738</v>
      </c>
      <c r="C1494" s="5" t="str">
        <f>HYPERLINK("https://nusmods.com/modules/GL4101#timetable","Timetable")</f>
        <v>Timetable</v>
      </c>
      <c r="D1494" s="5" t="str">
        <f>HYPERLINK("https://canvas.nus.edu.sg/courses/49025","Canvas course site")</f>
        <v>Canvas course site</v>
      </c>
      <c r="E1494" t="s">
        <v>70</v>
      </c>
      <c r="F1494" t="s">
        <v>2664</v>
      </c>
      <c r="G1494" s="3">
        <v>0</v>
      </c>
    </row>
    <row r="1495" spans="1:7">
      <c r="A1495" t="s">
        <v>2739</v>
      </c>
      <c r="B1495" t="s">
        <v>2738</v>
      </c>
      <c r="C1495" s="5" t="str">
        <f>HYPERLINK("https://nusmods.com/modules/GL4101HM#timetable","Timetable")</f>
        <v>Timetable</v>
      </c>
      <c r="D1495" s="5"/>
      <c r="E1495" t="s">
        <v>70</v>
      </c>
      <c r="F1495" t="s">
        <v>2664</v>
      </c>
      <c r="G1495" s="3">
        <v>0</v>
      </c>
    </row>
    <row r="1496" spans="1:7">
      <c r="A1496" t="s">
        <v>2740</v>
      </c>
      <c r="B1496" t="s">
        <v>949</v>
      </c>
      <c r="C1496" s="5" t="str">
        <f>HYPERLINK("https://nusmods.com/modules/GL4401#timetable","Timetable")</f>
        <v>Timetable</v>
      </c>
      <c r="D1496" s="5"/>
      <c r="E1496" t="s">
        <v>70</v>
      </c>
      <c r="F1496" t="s">
        <v>2664</v>
      </c>
      <c r="G1496" s="3">
        <v>0</v>
      </c>
    </row>
    <row r="1497" spans="1:7">
      <c r="A1497" t="s">
        <v>2741</v>
      </c>
      <c r="B1497" t="s">
        <v>572</v>
      </c>
      <c r="C1497" s="5" t="str">
        <f>HYPERLINK("https://nusmods.com/modules/GL4660#timetable","Timetable")</f>
        <v>Timetable</v>
      </c>
      <c r="D1497" s="5"/>
      <c r="E1497" t="s">
        <v>70</v>
      </c>
      <c r="F1497" t="s">
        <v>2664</v>
      </c>
      <c r="G1497" s="3">
        <v>0</v>
      </c>
    </row>
    <row r="1498" spans="1:7">
      <c r="A1498" t="s">
        <v>2742</v>
      </c>
      <c r="B1498" t="s">
        <v>2743</v>
      </c>
      <c r="C1498" s="5" t="str">
        <f>HYPERLINK("https://nusmods.com/modules/GL4881A#timetable","Timetable")</f>
        <v>Timetable</v>
      </c>
      <c r="D1498" s="5" t="str">
        <f>HYPERLINK("https://canvas.nus.edu.sg/courses/44789","Canvas course site")</f>
        <v>Canvas course site</v>
      </c>
      <c r="E1498" t="s">
        <v>70</v>
      </c>
      <c r="F1498" t="s">
        <v>2664</v>
      </c>
      <c r="G1498" s="3">
        <v>0</v>
      </c>
    </row>
    <row r="1499" spans="1:7">
      <c r="A1499" t="s">
        <v>2744</v>
      </c>
      <c r="B1499" t="s">
        <v>2743</v>
      </c>
      <c r="C1499" s="5" t="str">
        <f>HYPERLINK("https://nusmods.com/modules/GL4881AHM#timetable","Timetable")</f>
        <v>Timetable</v>
      </c>
      <c r="D1499" s="5" t="str">
        <f>HYPERLINK("https://canvas.nus.edu.sg/courses/44789","Canvas course site")</f>
        <v>Canvas course site</v>
      </c>
      <c r="E1499" t="s">
        <v>70</v>
      </c>
      <c r="F1499" t="s">
        <v>2664</v>
      </c>
      <c r="G1499" s="3">
        <v>0</v>
      </c>
    </row>
    <row r="1500" spans="1:7">
      <c r="A1500" t="s">
        <v>2745</v>
      </c>
      <c r="B1500" t="s">
        <v>2746</v>
      </c>
      <c r="C1500" s="5" t="str">
        <f>HYPERLINK("https://nusmods.com/modules/GL4882B#timetable","Timetable")</f>
        <v>Timetable</v>
      </c>
      <c r="D1500" s="5" t="str">
        <f>HYPERLINK("https://canvas.nus.edu.sg/courses/44794","Canvas course site")</f>
        <v>Canvas course site</v>
      </c>
      <c r="E1500" t="s">
        <v>70</v>
      </c>
      <c r="F1500" t="s">
        <v>2664</v>
      </c>
      <c r="G1500" s="3">
        <v>0</v>
      </c>
    </row>
    <row r="1501" spans="1:7">
      <c r="A1501" t="s">
        <v>2747</v>
      </c>
      <c r="B1501" t="s">
        <v>2746</v>
      </c>
      <c r="C1501" s="5" t="str">
        <f>HYPERLINK("https://nusmods.com/modules/GL4882BHM#timetable","Timetable")</f>
        <v>Timetable</v>
      </c>
      <c r="D1501" s="5"/>
      <c r="E1501" t="s">
        <v>70</v>
      </c>
      <c r="F1501" t="s">
        <v>2664</v>
      </c>
      <c r="G1501" s="3">
        <v>0</v>
      </c>
    </row>
    <row r="1502" spans="1:7">
      <c r="A1502" t="s">
        <v>2748</v>
      </c>
      <c r="B1502" t="s">
        <v>2749</v>
      </c>
      <c r="C1502" s="5" t="str">
        <f>HYPERLINK("https://nusmods.com/modules/GL4882D#timetable","Timetable")</f>
        <v>Timetable</v>
      </c>
      <c r="D1502" s="5" t="str">
        <f>HYPERLINK("https://canvas.nus.edu.sg/courses/44800","Canvas course site")</f>
        <v>Canvas course site</v>
      </c>
      <c r="E1502" t="s">
        <v>70</v>
      </c>
      <c r="F1502" t="s">
        <v>2664</v>
      </c>
      <c r="G1502" s="3">
        <v>0</v>
      </c>
    </row>
    <row r="1503" spans="1:7">
      <c r="A1503" t="s">
        <v>2750</v>
      </c>
      <c r="B1503" t="s">
        <v>2749</v>
      </c>
      <c r="C1503" s="5" t="str">
        <f>HYPERLINK("https://nusmods.com/modules/GL4882DHM#timetable","Timetable")</f>
        <v>Timetable</v>
      </c>
      <c r="D1503" s="5" t="str">
        <f>HYPERLINK("https://canvas.nus.edu.sg/courses/44800","Canvas course site")</f>
        <v>Canvas course site</v>
      </c>
      <c r="E1503" t="s">
        <v>70</v>
      </c>
      <c r="F1503" t="s">
        <v>2664</v>
      </c>
      <c r="G1503" s="3">
        <v>0</v>
      </c>
    </row>
    <row r="1504" spans="1:7">
      <c r="A1504" t="s">
        <v>2751</v>
      </c>
      <c r="B1504" t="s">
        <v>2752</v>
      </c>
      <c r="C1504" s="5" t="str">
        <f>HYPERLINK("https://nusmods.com/modules/GL4883B#timetable","Timetable")</f>
        <v>Timetable</v>
      </c>
      <c r="D1504" s="5" t="str">
        <f>HYPERLINK("https://canvas.nus.edu.sg/courses/44807","Canvas course site")</f>
        <v>Canvas course site</v>
      </c>
      <c r="E1504" t="s">
        <v>70</v>
      </c>
      <c r="F1504" t="s">
        <v>2664</v>
      </c>
      <c r="G1504" s="3">
        <v>0</v>
      </c>
    </row>
    <row r="1505" spans="1:7">
      <c r="A1505" t="s">
        <v>2753</v>
      </c>
      <c r="B1505" t="s">
        <v>2752</v>
      </c>
      <c r="C1505" s="5" t="str">
        <f>HYPERLINK("https://nusmods.com/modules/GL4883BHM#timetable","Timetable")</f>
        <v>Timetable</v>
      </c>
      <c r="D1505" s="5"/>
      <c r="E1505" t="s">
        <v>70</v>
      </c>
      <c r="F1505" t="s">
        <v>2664</v>
      </c>
      <c r="G1505" s="3">
        <v>0</v>
      </c>
    </row>
    <row r="1506" spans="1:7">
      <c r="A1506" t="s">
        <v>2754</v>
      </c>
      <c r="B1506" t="s">
        <v>2755</v>
      </c>
      <c r="C1506" s="5" t="str">
        <f>HYPERLINK("https://nusmods.com/modules/GL4884A#timetable","Timetable")</f>
        <v>Timetable</v>
      </c>
      <c r="D1506" s="5" t="str">
        <f>HYPERLINK("https://canvas.nus.edu.sg/courses/44815","Canvas course site")</f>
        <v>Canvas course site</v>
      </c>
      <c r="E1506" t="s">
        <v>70</v>
      </c>
      <c r="F1506" t="s">
        <v>2664</v>
      </c>
      <c r="G1506" s="3">
        <v>0</v>
      </c>
    </row>
    <row r="1507" spans="1:7">
      <c r="A1507" t="s">
        <v>2756</v>
      </c>
      <c r="B1507" t="s">
        <v>2755</v>
      </c>
      <c r="C1507" s="5" t="str">
        <f>HYPERLINK("https://nusmods.com/modules/GL4884AHM#timetable","Timetable")</f>
        <v>Timetable</v>
      </c>
      <c r="D1507" s="5" t="str">
        <f>HYPERLINK("https://canvas.nus.edu.sg/courses/44815","Canvas course site")</f>
        <v>Canvas course site</v>
      </c>
      <c r="E1507" t="s">
        <v>70</v>
      </c>
      <c r="F1507" t="s">
        <v>2664</v>
      </c>
      <c r="G1507" s="3">
        <v>0</v>
      </c>
    </row>
    <row r="1508" spans="1:7">
      <c r="A1508" t="s">
        <v>2757</v>
      </c>
      <c r="B1508" t="s">
        <v>2758</v>
      </c>
      <c r="C1508" s="5" t="str">
        <f>HYPERLINK("https://nusmods.com/modules/GMS4100A#timetable","Timetable")</f>
        <v>Timetable</v>
      </c>
      <c r="D1508" s="5"/>
      <c r="E1508" t="s">
        <v>2759</v>
      </c>
      <c r="F1508" t="s">
        <v>2760</v>
      </c>
      <c r="G1508" s="3">
        <v>0</v>
      </c>
    </row>
    <row r="1509" spans="1:7">
      <c r="A1509" t="s">
        <v>2761</v>
      </c>
      <c r="B1509" t="s">
        <v>2762</v>
      </c>
      <c r="C1509" s="5" t="str">
        <f>HYPERLINK("https://nusmods.com/modules/GMS5003#timetable","Timetable")</f>
        <v>Timetable</v>
      </c>
      <c r="D1509" s="5"/>
      <c r="E1509" t="s">
        <v>2759</v>
      </c>
      <c r="F1509" t="s">
        <v>2760</v>
      </c>
      <c r="G1509" s="3">
        <v>0</v>
      </c>
    </row>
    <row r="1510" spans="1:7">
      <c r="A1510" t="s">
        <v>2763</v>
      </c>
      <c r="B1510" t="s">
        <v>2764</v>
      </c>
      <c r="C1510" s="5" t="str">
        <f>HYPERLINK("https://nusmods.com/modules/GMS5106#timetable","Timetable")</f>
        <v>Timetable</v>
      </c>
      <c r="D1510" s="5"/>
      <c r="E1510" t="s">
        <v>2759</v>
      </c>
      <c r="F1510" t="s">
        <v>2760</v>
      </c>
      <c r="G1510" s="3">
        <v>0</v>
      </c>
    </row>
    <row r="1511" spans="1:7">
      <c r="A1511" t="s">
        <v>2765</v>
      </c>
      <c r="B1511" t="s">
        <v>2766</v>
      </c>
      <c r="C1511" s="5" t="str">
        <f>HYPERLINK("https://nusmods.com/modules/GMS5107#timetable","Timetable")</f>
        <v>Timetable</v>
      </c>
      <c r="D1511" s="5"/>
      <c r="E1511" t="s">
        <v>2759</v>
      </c>
      <c r="F1511" t="s">
        <v>2760</v>
      </c>
      <c r="G1511" s="3">
        <v>0</v>
      </c>
    </row>
    <row r="1512" spans="1:7">
      <c r="A1512" t="s">
        <v>2767</v>
      </c>
      <c r="B1512" t="s">
        <v>2768</v>
      </c>
      <c r="C1512" s="5" t="str">
        <f>HYPERLINK("https://nusmods.com/modules/GMS5111#timetable","Timetable")</f>
        <v>Timetable</v>
      </c>
      <c r="D1512" s="5"/>
      <c r="E1512" t="s">
        <v>2759</v>
      </c>
      <c r="F1512" t="s">
        <v>2760</v>
      </c>
      <c r="G1512" s="3">
        <v>0</v>
      </c>
    </row>
    <row r="1513" spans="1:7">
      <c r="A1513" t="s">
        <v>2769</v>
      </c>
      <c r="B1513" t="s">
        <v>2770</v>
      </c>
      <c r="C1513" s="5" t="str">
        <f>HYPERLINK("https://nusmods.com/modules/GMS5113#timetable","Timetable")</f>
        <v>Timetable</v>
      </c>
      <c r="D1513" s="5"/>
      <c r="E1513" t="s">
        <v>2759</v>
      </c>
      <c r="F1513" t="s">
        <v>2760</v>
      </c>
      <c r="G1513" s="3">
        <v>0</v>
      </c>
    </row>
    <row r="1514" spans="1:7">
      <c r="A1514" t="s">
        <v>2771</v>
      </c>
      <c r="B1514" t="s">
        <v>2772</v>
      </c>
      <c r="C1514" s="5" t="str">
        <f>HYPERLINK("https://nusmods.com/modules/GMS5115#timetable","Timetable")</f>
        <v>Timetable</v>
      </c>
      <c r="D1514" s="5"/>
      <c r="E1514" t="s">
        <v>2759</v>
      </c>
      <c r="F1514" t="s">
        <v>2760</v>
      </c>
      <c r="G1514" s="3">
        <v>0</v>
      </c>
    </row>
    <row r="1515" spans="1:7">
      <c r="A1515" t="s">
        <v>2773</v>
      </c>
      <c r="B1515" t="s">
        <v>2774</v>
      </c>
      <c r="C1515" s="5" t="str">
        <f>HYPERLINK("https://nusmods.com/modules/GMS5116#timetable","Timetable")</f>
        <v>Timetable</v>
      </c>
      <c r="D1515" s="5"/>
      <c r="E1515" t="s">
        <v>2759</v>
      </c>
      <c r="F1515" t="s">
        <v>2760</v>
      </c>
      <c r="G1515" s="3">
        <v>0</v>
      </c>
    </row>
    <row r="1516" spans="1:7">
      <c r="A1516" t="s">
        <v>2775</v>
      </c>
      <c r="B1516" t="s">
        <v>2776</v>
      </c>
      <c r="C1516" s="5" t="str">
        <f>HYPERLINK("https://nusmods.com/modules/GMS5202#timetable","Timetable")</f>
        <v>Timetable</v>
      </c>
      <c r="D1516" s="5"/>
      <c r="E1516" t="s">
        <v>2759</v>
      </c>
      <c r="F1516" t="s">
        <v>2760</v>
      </c>
      <c r="G1516" s="3">
        <v>0</v>
      </c>
    </row>
    <row r="1517" spans="1:7">
      <c r="A1517" t="s">
        <v>2777</v>
      </c>
      <c r="B1517" t="s">
        <v>2778</v>
      </c>
      <c r="C1517" s="5" t="str">
        <f>HYPERLINK("https://nusmods.com/modules/GMS5204#timetable","Timetable")</f>
        <v>Timetable</v>
      </c>
      <c r="D1517" s="5"/>
      <c r="E1517" t="s">
        <v>2759</v>
      </c>
      <c r="F1517" t="s">
        <v>2760</v>
      </c>
      <c r="G1517" s="3">
        <v>0</v>
      </c>
    </row>
    <row r="1518" spans="1:7">
      <c r="A1518" t="s">
        <v>2779</v>
      </c>
      <c r="B1518" t="s">
        <v>2780</v>
      </c>
      <c r="C1518" s="5" t="str">
        <f>HYPERLINK("https://nusmods.com/modules/GMS5301#timetable","Timetable")</f>
        <v>Timetable</v>
      </c>
      <c r="D1518" s="5"/>
      <c r="E1518" t="s">
        <v>2759</v>
      </c>
      <c r="F1518" t="s">
        <v>2760</v>
      </c>
      <c r="G1518" s="3">
        <v>0</v>
      </c>
    </row>
    <row r="1519" spans="1:7">
      <c r="A1519" t="s">
        <v>2781</v>
      </c>
      <c r="B1519" t="s">
        <v>2782</v>
      </c>
      <c r="C1519" s="5" t="str">
        <f>HYPERLINK("https://nusmods.com/modules/GMS5302#timetable","Timetable")</f>
        <v>Timetable</v>
      </c>
      <c r="D1519" s="5"/>
      <c r="E1519" t="s">
        <v>2759</v>
      </c>
      <c r="F1519" t="s">
        <v>2760</v>
      </c>
      <c r="G1519" s="3">
        <v>0</v>
      </c>
    </row>
    <row r="1520" spans="1:7">
      <c r="A1520" t="s">
        <v>2783</v>
      </c>
      <c r="B1520" t="s">
        <v>2784</v>
      </c>
      <c r="C1520" s="5" t="str">
        <f>HYPERLINK("https://nusmods.com/modules/GMS5312#timetable","Timetable")</f>
        <v>Timetable</v>
      </c>
      <c r="D1520" s="5"/>
      <c r="E1520" t="s">
        <v>2759</v>
      </c>
      <c r="F1520" t="s">
        <v>2760</v>
      </c>
      <c r="G1520" s="3">
        <v>0</v>
      </c>
    </row>
    <row r="1521" spans="1:7">
      <c r="A1521" t="s">
        <v>2785</v>
      </c>
      <c r="B1521" t="s">
        <v>2786</v>
      </c>
      <c r="C1521" s="5" t="str">
        <f>HYPERLINK("https://nusmods.com/modules/GMS5313#timetable","Timetable")</f>
        <v>Timetable</v>
      </c>
      <c r="D1521" s="5"/>
      <c r="E1521" t="s">
        <v>2759</v>
      </c>
      <c r="F1521" t="s">
        <v>2760</v>
      </c>
      <c r="G1521" s="3">
        <v>0</v>
      </c>
    </row>
    <row r="1522" spans="1:7">
      <c r="A1522" t="s">
        <v>2787</v>
      </c>
      <c r="B1522" t="s">
        <v>2788</v>
      </c>
      <c r="C1522" s="5" t="str">
        <f>HYPERLINK("https://nusmods.com/modules/GMS5314#timetable","Timetable")</f>
        <v>Timetable</v>
      </c>
      <c r="D1522" s="5"/>
      <c r="E1522" t="s">
        <v>2759</v>
      </c>
      <c r="F1522" t="s">
        <v>2760</v>
      </c>
      <c r="G1522" s="3">
        <v>0</v>
      </c>
    </row>
    <row r="1523" spans="1:7">
      <c r="A1523" t="s">
        <v>2789</v>
      </c>
      <c r="B1523" t="s">
        <v>2790</v>
      </c>
      <c r="C1523" s="5" t="str">
        <f>HYPERLINK("https://nusmods.com/modules/GMS5315#timetable","Timetable")</f>
        <v>Timetable</v>
      </c>
      <c r="D1523" s="5"/>
      <c r="E1523" t="s">
        <v>2759</v>
      </c>
      <c r="F1523" t="s">
        <v>2760</v>
      </c>
      <c r="G1523" s="3">
        <v>0</v>
      </c>
    </row>
    <row r="1524" spans="1:7">
      <c r="A1524" t="s">
        <v>2791</v>
      </c>
      <c r="B1524" t="s">
        <v>2792</v>
      </c>
      <c r="C1524" s="5" t="str">
        <f>HYPERLINK("https://nusmods.com/modules/GMS5501#timetable","Timetable")</f>
        <v>Timetable</v>
      </c>
      <c r="D1524" s="5"/>
      <c r="E1524" t="s">
        <v>2759</v>
      </c>
      <c r="F1524" t="s">
        <v>2760</v>
      </c>
      <c r="G1524" s="3">
        <v>0</v>
      </c>
    </row>
    <row r="1525" spans="1:7">
      <c r="A1525" t="s">
        <v>2793</v>
      </c>
      <c r="B1525" t="s">
        <v>2794</v>
      </c>
      <c r="C1525" s="5" t="str">
        <f>HYPERLINK("https://nusmods.com/modules/GMS5502#timetable","Timetable")</f>
        <v>Timetable</v>
      </c>
      <c r="D1525" s="5"/>
      <c r="E1525" t="s">
        <v>2759</v>
      </c>
      <c r="F1525" t="s">
        <v>2760</v>
      </c>
      <c r="G1525" s="3">
        <v>0</v>
      </c>
    </row>
    <row r="1526" spans="1:7">
      <c r="A1526" t="s">
        <v>2795</v>
      </c>
      <c r="B1526" t="s">
        <v>2796</v>
      </c>
      <c r="C1526" s="5" t="str">
        <f>HYPERLINK("https://nusmods.com/modules/GMS5503#timetable","Timetable")</f>
        <v>Timetable</v>
      </c>
      <c r="D1526" s="5"/>
      <c r="E1526" t="s">
        <v>2759</v>
      </c>
      <c r="F1526" t="s">
        <v>2760</v>
      </c>
      <c r="G1526" s="3">
        <v>0</v>
      </c>
    </row>
    <row r="1527" spans="1:7">
      <c r="A1527" t="s">
        <v>2797</v>
      </c>
      <c r="B1527" t="s">
        <v>2798</v>
      </c>
      <c r="C1527" s="5" t="str">
        <f>HYPERLINK("https://nusmods.com/modules/GMS5504#timetable","Timetable")</f>
        <v>Timetable</v>
      </c>
      <c r="D1527" s="5"/>
      <c r="E1527" t="s">
        <v>2759</v>
      </c>
      <c r="F1527" t="s">
        <v>2760</v>
      </c>
      <c r="G1527" s="3">
        <v>0</v>
      </c>
    </row>
    <row r="1528" spans="1:7">
      <c r="A1528" t="s">
        <v>2799</v>
      </c>
      <c r="B1528" t="s">
        <v>2800</v>
      </c>
      <c r="C1528" s="5" t="str">
        <f>HYPERLINK("https://nusmods.com/modules/GMS5801#timetable","Timetable")</f>
        <v>Timetable</v>
      </c>
      <c r="D1528" s="5"/>
      <c r="E1528" t="s">
        <v>2759</v>
      </c>
      <c r="F1528" t="s">
        <v>2760</v>
      </c>
      <c r="G1528" s="3">
        <v>0</v>
      </c>
    </row>
    <row r="1529" spans="1:7">
      <c r="A1529" t="s">
        <v>2801</v>
      </c>
      <c r="B1529" t="s">
        <v>2802</v>
      </c>
      <c r="C1529" s="5" t="str">
        <f>HYPERLINK("https://nusmods.com/modules/GMS5802#timetable","Timetable")</f>
        <v>Timetable</v>
      </c>
      <c r="D1529" s="5"/>
      <c r="E1529" t="s">
        <v>2759</v>
      </c>
      <c r="F1529" t="s">
        <v>2760</v>
      </c>
      <c r="G1529" s="3">
        <v>0</v>
      </c>
    </row>
    <row r="1530" spans="1:7">
      <c r="A1530" t="s">
        <v>2803</v>
      </c>
      <c r="B1530" t="s">
        <v>2804</v>
      </c>
      <c r="C1530" s="5" t="str">
        <f>HYPERLINK("https://nusmods.com/modules/GMS5806#timetable","Timetable")</f>
        <v>Timetable</v>
      </c>
      <c r="D1530" s="5"/>
      <c r="E1530" t="s">
        <v>2759</v>
      </c>
      <c r="F1530" t="s">
        <v>2760</v>
      </c>
      <c r="G1530" s="3">
        <v>0</v>
      </c>
    </row>
    <row r="1531" spans="1:7">
      <c r="A1531" t="s">
        <v>2805</v>
      </c>
      <c r="B1531" t="s">
        <v>2806</v>
      </c>
      <c r="C1531" s="5" t="str">
        <f>HYPERLINK("https://nusmods.com/modules/GMS5849#timetable","Timetable")</f>
        <v>Timetable</v>
      </c>
      <c r="D1531" s="5"/>
      <c r="E1531" t="s">
        <v>2759</v>
      </c>
      <c r="F1531" t="s">
        <v>2760</v>
      </c>
      <c r="G1531" s="3">
        <v>0</v>
      </c>
    </row>
    <row r="1532" spans="1:7">
      <c r="A1532" t="s">
        <v>2807</v>
      </c>
      <c r="B1532" t="s">
        <v>2808</v>
      </c>
      <c r="C1532" s="5" t="str">
        <f>HYPERLINK("https://nusmods.com/modules/GMS6800#timetable","Timetable")</f>
        <v>Timetable</v>
      </c>
      <c r="D1532" s="5"/>
      <c r="E1532" t="s">
        <v>2759</v>
      </c>
      <c r="F1532" t="s">
        <v>2760</v>
      </c>
      <c r="G1532" s="3">
        <v>0</v>
      </c>
    </row>
    <row r="1533" spans="1:7">
      <c r="A1533" t="s">
        <v>2809</v>
      </c>
      <c r="B1533" t="s">
        <v>2810</v>
      </c>
      <c r="C1533" s="5" t="str">
        <f>HYPERLINK("https://nusmods.com/modules/GMS6801#timetable","Timetable")</f>
        <v>Timetable</v>
      </c>
      <c r="D1533" s="5"/>
      <c r="E1533" t="s">
        <v>2759</v>
      </c>
      <c r="F1533" t="s">
        <v>2760</v>
      </c>
      <c r="G1533" s="3">
        <v>0</v>
      </c>
    </row>
    <row r="1534" spans="1:7">
      <c r="A1534" t="s">
        <v>2811</v>
      </c>
      <c r="B1534" t="s">
        <v>2812</v>
      </c>
      <c r="C1534" s="5" t="str">
        <f>HYPERLINK("https://nusmods.com/modules/GMS6804#timetable","Timetable")</f>
        <v>Timetable</v>
      </c>
      <c r="D1534" s="5"/>
      <c r="E1534" t="s">
        <v>2759</v>
      </c>
      <c r="F1534" t="s">
        <v>2760</v>
      </c>
      <c r="G1534" s="3">
        <v>0</v>
      </c>
    </row>
    <row r="1535" spans="1:7">
      <c r="A1535" t="s">
        <v>2813</v>
      </c>
      <c r="B1535" t="s">
        <v>2814</v>
      </c>
      <c r="C1535" s="5" t="str">
        <f>HYPERLINK("https://nusmods.com/modules/GMS6810#timetable","Timetable")</f>
        <v>Timetable</v>
      </c>
      <c r="D1535" s="5"/>
      <c r="E1535" t="s">
        <v>2759</v>
      </c>
      <c r="F1535" t="s">
        <v>2760</v>
      </c>
      <c r="G1535" s="3">
        <v>0</v>
      </c>
    </row>
    <row r="1536" spans="1:7">
      <c r="A1536" t="s">
        <v>2815</v>
      </c>
      <c r="B1536" t="s">
        <v>2816</v>
      </c>
      <c r="C1536" s="5" t="str">
        <f>HYPERLINK("https://nusmods.com/modules/GMS6811#timetable","Timetable")</f>
        <v>Timetable</v>
      </c>
      <c r="D1536" s="5"/>
      <c r="E1536" t="s">
        <v>2759</v>
      </c>
      <c r="F1536" t="s">
        <v>2760</v>
      </c>
      <c r="G1536" s="3">
        <v>0</v>
      </c>
    </row>
    <row r="1537" spans="1:7">
      <c r="A1537" t="s">
        <v>2817</v>
      </c>
      <c r="B1537" t="s">
        <v>2818</v>
      </c>
      <c r="C1537" s="5" t="str">
        <f>HYPERLINK("https://nusmods.com/modules/GMS6812#timetable","Timetable")</f>
        <v>Timetable</v>
      </c>
      <c r="D1537" s="5"/>
      <c r="E1537" t="s">
        <v>2759</v>
      </c>
      <c r="F1537" t="s">
        <v>2760</v>
      </c>
      <c r="G1537" s="3">
        <v>0</v>
      </c>
    </row>
    <row r="1538" spans="1:7">
      <c r="A1538" t="s">
        <v>2819</v>
      </c>
      <c r="B1538" t="s">
        <v>2820</v>
      </c>
      <c r="C1538" s="5" t="str">
        <f>HYPERLINK("https://nusmods.com/modules/GMS6813#timetable","Timetable")</f>
        <v>Timetable</v>
      </c>
      <c r="D1538" s="5"/>
      <c r="E1538" t="s">
        <v>2759</v>
      </c>
      <c r="F1538" t="s">
        <v>2760</v>
      </c>
      <c r="G1538" s="3">
        <v>0</v>
      </c>
    </row>
    <row r="1539" spans="1:7">
      <c r="A1539" t="s">
        <v>2821</v>
      </c>
      <c r="B1539" t="s">
        <v>2822</v>
      </c>
      <c r="C1539" s="5" t="str">
        <f>HYPERLINK("https://nusmods.com/modules/GMS6820#timetable","Timetable")</f>
        <v>Timetable</v>
      </c>
      <c r="D1539" s="5"/>
      <c r="E1539" t="s">
        <v>2759</v>
      </c>
      <c r="F1539" t="s">
        <v>2760</v>
      </c>
      <c r="G1539" s="3">
        <v>0</v>
      </c>
    </row>
    <row r="1540" spans="1:7">
      <c r="A1540" t="s">
        <v>2823</v>
      </c>
      <c r="B1540" t="s">
        <v>2824</v>
      </c>
      <c r="C1540" s="5" t="str">
        <f>HYPERLINK("https://nusmods.com/modules/GMS6821#timetable","Timetable")</f>
        <v>Timetable</v>
      </c>
      <c r="D1540" s="5"/>
      <c r="E1540" t="s">
        <v>2759</v>
      </c>
      <c r="F1540" t="s">
        <v>2760</v>
      </c>
      <c r="G1540" s="3">
        <v>0</v>
      </c>
    </row>
    <row r="1541" spans="1:7">
      <c r="A1541" t="s">
        <v>2825</v>
      </c>
      <c r="B1541" t="s">
        <v>2826</v>
      </c>
      <c r="C1541" s="5" t="str">
        <f>HYPERLINK("https://nusmods.com/modules/GMS6891#timetable","Timetable")</f>
        <v>Timetable</v>
      </c>
      <c r="D1541" s="5"/>
      <c r="E1541" t="s">
        <v>2759</v>
      </c>
      <c r="F1541" t="s">
        <v>2760</v>
      </c>
      <c r="G1541" s="3">
        <v>0</v>
      </c>
    </row>
    <row r="1542" spans="1:7">
      <c r="A1542" t="s">
        <v>2827</v>
      </c>
      <c r="B1542" t="s">
        <v>2828</v>
      </c>
      <c r="C1542" s="5" t="str">
        <f>HYPERLINK("https://nusmods.com/modules/GMS6892#timetable","Timetable")</f>
        <v>Timetable</v>
      </c>
      <c r="D1542" s="5"/>
      <c r="E1542" t="s">
        <v>2759</v>
      </c>
      <c r="F1542" t="s">
        <v>2760</v>
      </c>
      <c r="G1542" s="3">
        <v>0</v>
      </c>
    </row>
    <row r="1543" spans="1:7">
      <c r="A1543" t="s">
        <v>2829</v>
      </c>
      <c r="B1543" t="s">
        <v>2830</v>
      </c>
      <c r="C1543" s="5" t="str">
        <f>HYPERLINK("https://nusmods.com/modules/GMS6895#timetable","Timetable")</f>
        <v>Timetable</v>
      </c>
      <c r="D1543" s="5"/>
      <c r="E1543" t="s">
        <v>2759</v>
      </c>
      <c r="F1543" t="s">
        <v>2760</v>
      </c>
      <c r="G1543" s="3">
        <v>0</v>
      </c>
    </row>
    <row r="1544" spans="1:7">
      <c r="A1544" t="s">
        <v>2831</v>
      </c>
      <c r="B1544" t="s">
        <v>2832</v>
      </c>
      <c r="C1544" s="5" t="str">
        <f>HYPERLINK("https://nusmods.com/modules/GMS6900#timetable","Timetable")</f>
        <v>Timetable</v>
      </c>
      <c r="D1544" s="5"/>
      <c r="E1544" t="s">
        <v>2759</v>
      </c>
      <c r="F1544" t="s">
        <v>2760</v>
      </c>
      <c r="G1544" s="3">
        <v>0</v>
      </c>
    </row>
    <row r="1545" spans="1:7">
      <c r="A1545" t="s">
        <v>2833</v>
      </c>
      <c r="B1545" t="s">
        <v>2834</v>
      </c>
      <c r="C1545" s="5" t="str">
        <f>HYPERLINK("https://nusmods.com/modules/GMS6901#timetable","Timetable")</f>
        <v>Timetable</v>
      </c>
      <c r="D1545" s="5"/>
      <c r="E1545" t="s">
        <v>2759</v>
      </c>
      <c r="F1545" t="s">
        <v>2760</v>
      </c>
      <c r="G1545" s="3">
        <v>0</v>
      </c>
    </row>
    <row r="1546" spans="1:7">
      <c r="A1546" t="s">
        <v>2835</v>
      </c>
      <c r="B1546" t="s">
        <v>2836</v>
      </c>
      <c r="C1546" s="5" t="str">
        <f>HYPERLINK("https://nusmods.com/modules/GMS6902#timetable","Timetable")</f>
        <v>Timetable</v>
      </c>
      <c r="D1546" s="5"/>
      <c r="E1546" t="s">
        <v>2759</v>
      </c>
      <c r="F1546" t="s">
        <v>2760</v>
      </c>
      <c r="G1546" s="3">
        <v>0</v>
      </c>
    </row>
    <row r="1547" spans="1:7">
      <c r="A1547" t="s">
        <v>2837</v>
      </c>
      <c r="B1547" t="s">
        <v>2838</v>
      </c>
      <c r="C1547" s="5" t="str">
        <f>HYPERLINK("https://nusmods.com/modules/GMS6903#timetable","Timetable")</f>
        <v>Timetable</v>
      </c>
      <c r="D1547" s="5"/>
      <c r="E1547" t="s">
        <v>2759</v>
      </c>
      <c r="F1547" t="s">
        <v>2760</v>
      </c>
      <c r="G1547" s="3">
        <v>0</v>
      </c>
    </row>
    <row r="1548" spans="1:7">
      <c r="A1548" t="s">
        <v>2839</v>
      </c>
      <c r="B1548" t="s">
        <v>2840</v>
      </c>
      <c r="C1548" s="5" t="str">
        <f>HYPERLINK("https://nusmods.com/modules/GMS6906#timetable","Timetable")</f>
        <v>Timetable</v>
      </c>
      <c r="D1548" s="5"/>
      <c r="E1548" t="s">
        <v>2759</v>
      </c>
      <c r="F1548" t="s">
        <v>2760</v>
      </c>
      <c r="G1548" s="3">
        <v>0</v>
      </c>
    </row>
    <row r="1549" spans="1:7">
      <c r="A1549" t="s">
        <v>2841</v>
      </c>
      <c r="B1549" t="s">
        <v>2842</v>
      </c>
      <c r="C1549" s="5" t="str">
        <f>HYPERLINK("https://nusmods.com/modules/GMS6907#timetable","Timetable")</f>
        <v>Timetable</v>
      </c>
      <c r="D1549" s="5"/>
      <c r="E1549" t="s">
        <v>2759</v>
      </c>
      <c r="F1549" t="s">
        <v>2760</v>
      </c>
      <c r="G1549" s="3">
        <v>0</v>
      </c>
    </row>
    <row r="1550" spans="1:7">
      <c r="A1550" t="s">
        <v>2843</v>
      </c>
      <c r="B1550" t="s">
        <v>2844</v>
      </c>
      <c r="C1550" s="5" t="str">
        <f>HYPERLINK("https://nusmods.com/modules/GMS6910#timetable","Timetable")</f>
        <v>Timetable</v>
      </c>
      <c r="D1550" s="5"/>
      <c r="E1550" t="s">
        <v>2759</v>
      </c>
      <c r="F1550" t="s">
        <v>2760</v>
      </c>
      <c r="G1550" s="3">
        <v>0</v>
      </c>
    </row>
    <row r="1551" spans="1:7">
      <c r="A1551" t="s">
        <v>2845</v>
      </c>
      <c r="B1551" t="s">
        <v>2846</v>
      </c>
      <c r="C1551" s="5" t="str">
        <f>HYPERLINK("https://nusmods.com/modules/GMS6920#timetable","Timetable")</f>
        <v>Timetable</v>
      </c>
      <c r="D1551" s="5"/>
      <c r="E1551" t="s">
        <v>2759</v>
      </c>
      <c r="F1551" t="s">
        <v>2760</v>
      </c>
      <c r="G1551" s="3">
        <v>0</v>
      </c>
    </row>
    <row r="1552" spans="1:7">
      <c r="A1552" t="s">
        <v>2847</v>
      </c>
      <c r="B1552" t="s">
        <v>2848</v>
      </c>
      <c r="C1552" s="5" t="str">
        <f>HYPERLINK("https://nusmods.com/modules/GMS6921#timetable","Timetable")</f>
        <v>Timetable</v>
      </c>
      <c r="D1552" s="5"/>
      <c r="E1552" t="s">
        <v>2759</v>
      </c>
      <c r="F1552" t="s">
        <v>2760</v>
      </c>
      <c r="G1552" s="3">
        <v>0</v>
      </c>
    </row>
    <row r="1553" spans="1:7">
      <c r="A1553" t="s">
        <v>2849</v>
      </c>
      <c r="B1553" t="s">
        <v>2850</v>
      </c>
      <c r="C1553" s="5" t="str">
        <f>HYPERLINK("https://nusmods.com/modules/GMS6950#timetable","Timetable")</f>
        <v>Timetable</v>
      </c>
      <c r="D1553" s="5"/>
      <c r="E1553" t="s">
        <v>2759</v>
      </c>
      <c r="F1553" t="s">
        <v>2760</v>
      </c>
      <c r="G1553" s="3">
        <v>0</v>
      </c>
    </row>
    <row r="1554" spans="1:7">
      <c r="A1554" t="s">
        <v>2851</v>
      </c>
      <c r="B1554" t="s">
        <v>2852</v>
      </c>
      <c r="C1554" s="5" t="str">
        <f>HYPERLINK("https://nusmods.com/modules/GMS6951#timetable","Timetable")</f>
        <v>Timetable</v>
      </c>
      <c r="D1554" s="5"/>
      <c r="E1554" t="s">
        <v>2759</v>
      </c>
      <c r="F1554" t="s">
        <v>2760</v>
      </c>
      <c r="G1554" s="3">
        <v>0</v>
      </c>
    </row>
    <row r="1555" spans="1:7">
      <c r="A1555" t="s">
        <v>2853</v>
      </c>
      <c r="B1555" t="s">
        <v>2854</v>
      </c>
      <c r="C1555" s="5" t="str">
        <f>HYPERLINK("https://nusmods.com/modules/GMS6961#timetable","Timetable")</f>
        <v>Timetable</v>
      </c>
      <c r="D1555" s="5"/>
      <c r="E1555" t="s">
        <v>2759</v>
      </c>
      <c r="F1555" t="s">
        <v>2760</v>
      </c>
      <c r="G1555" s="3">
        <v>0</v>
      </c>
    </row>
    <row r="1556" spans="1:7">
      <c r="A1556" t="s">
        <v>2855</v>
      </c>
      <c r="B1556" t="s">
        <v>2806</v>
      </c>
      <c r="C1556" s="5" t="str">
        <f>HYPERLINK("https://nusmods.com/modules/GMS6991#timetable","Timetable")</f>
        <v>Timetable</v>
      </c>
      <c r="D1556" s="5"/>
      <c r="E1556" t="s">
        <v>2759</v>
      </c>
      <c r="F1556" t="s">
        <v>2760</v>
      </c>
      <c r="G1556" s="3">
        <v>0</v>
      </c>
    </row>
    <row r="1557" spans="1:7">
      <c r="A1557" t="s">
        <v>2856</v>
      </c>
      <c r="B1557" t="s">
        <v>2857</v>
      </c>
      <c r="C1557" s="5" t="str">
        <f>HYPERLINK("https://nusmods.com/modules/GMS6992#timetable","Timetable")</f>
        <v>Timetable</v>
      </c>
      <c r="D1557" s="5"/>
      <c r="E1557" t="s">
        <v>2759</v>
      </c>
      <c r="F1557" t="s">
        <v>2760</v>
      </c>
      <c r="G1557" s="3">
        <v>0</v>
      </c>
    </row>
    <row r="1558" spans="1:7">
      <c r="A1558" t="s">
        <v>2858</v>
      </c>
      <c r="B1558" t="s">
        <v>2859</v>
      </c>
      <c r="C1558" s="5" t="str">
        <f>HYPERLINK("https://nusmods.com/modules/GS5101#timetable","Timetable")</f>
        <v>Timetable</v>
      </c>
      <c r="D1558" s="5"/>
      <c r="E1558" t="s">
        <v>2860</v>
      </c>
      <c r="F1558" t="s">
        <v>2861</v>
      </c>
      <c r="G1558" s="3">
        <v>0</v>
      </c>
    </row>
    <row r="1559" spans="1:7">
      <c r="A1559" t="s">
        <v>2862</v>
      </c>
      <c r="B1559" t="s">
        <v>2863</v>
      </c>
      <c r="C1559" s="5" t="str">
        <f>HYPERLINK("https://nusmods.com/modules/GS6001#timetable","Timetable")</f>
        <v>Timetable</v>
      </c>
      <c r="D1559" s="5"/>
      <c r="E1559" t="s">
        <v>2860</v>
      </c>
      <c r="F1559" t="s">
        <v>2861</v>
      </c>
      <c r="G1559" s="3">
        <v>0</v>
      </c>
    </row>
    <row r="1560" spans="1:7">
      <c r="A1560" t="s">
        <v>2864</v>
      </c>
      <c r="B1560" t="s">
        <v>2865</v>
      </c>
      <c r="C1560" s="5" t="str">
        <f>HYPERLINK("https://nusmods.com/modules/GS6883A#timetable","Timetable")</f>
        <v>Timetable</v>
      </c>
      <c r="D1560" s="5"/>
      <c r="E1560" t="s">
        <v>2860</v>
      </c>
      <c r="F1560" t="s">
        <v>2861</v>
      </c>
      <c r="G1560" s="3">
        <v>0</v>
      </c>
    </row>
    <row r="1561" spans="1:7">
      <c r="A1561" t="s">
        <v>2866</v>
      </c>
      <c r="B1561" t="s">
        <v>2867</v>
      </c>
      <c r="C1561" s="5" t="str">
        <f>HYPERLINK("https://nusmods.com/modules/GS6883B#timetable","Timetable")</f>
        <v>Timetable</v>
      </c>
      <c r="D1561" s="5"/>
      <c r="E1561" t="s">
        <v>2860</v>
      </c>
      <c r="F1561" t="s">
        <v>2861</v>
      </c>
      <c r="G1561" s="3">
        <v>0</v>
      </c>
    </row>
    <row r="1562" spans="1:7">
      <c r="A1562" t="s">
        <v>2868</v>
      </c>
      <c r="B1562" t="s">
        <v>2869</v>
      </c>
      <c r="C1562" s="5" t="str">
        <f>HYPERLINK("https://nusmods.com/modules/GS6889B#timetable","Timetable")</f>
        <v>Timetable</v>
      </c>
      <c r="D1562" s="5"/>
      <c r="E1562" t="s">
        <v>2860</v>
      </c>
      <c r="F1562" t="s">
        <v>2861</v>
      </c>
      <c r="G1562" s="3">
        <v>0</v>
      </c>
    </row>
    <row r="1563" spans="1:7">
      <c r="A1563" t="s">
        <v>2870</v>
      </c>
      <c r="B1563" t="s">
        <v>2871</v>
      </c>
      <c r="C1563" s="5" t="str">
        <f>HYPERLINK("https://nusmods.com/modules/GS6889C#timetable","Timetable")</f>
        <v>Timetable</v>
      </c>
      <c r="D1563" s="5"/>
      <c r="E1563" t="s">
        <v>2860</v>
      </c>
      <c r="F1563" t="s">
        <v>2861</v>
      </c>
      <c r="G1563" s="3">
        <v>0</v>
      </c>
    </row>
    <row r="1564" spans="1:7">
      <c r="A1564" t="s">
        <v>2872</v>
      </c>
      <c r="B1564" t="s">
        <v>2873</v>
      </c>
      <c r="C1564" s="5" t="str">
        <f>HYPERLINK("https://nusmods.com/modules/HI5101#timetable","Timetable")</f>
        <v>Timetable</v>
      </c>
      <c r="D1564" s="5"/>
      <c r="E1564" t="s">
        <v>89</v>
      </c>
      <c r="F1564" t="s">
        <v>214</v>
      </c>
      <c r="G1564" s="3">
        <v>0</v>
      </c>
    </row>
    <row r="1565" spans="1:7">
      <c r="A1565" t="s">
        <v>2874</v>
      </c>
      <c r="B1565" t="s">
        <v>2875</v>
      </c>
      <c r="C1565" s="5" t="str">
        <f>HYPERLINK("https://nusmods.com/modules/HI5102#timetable","Timetable")</f>
        <v>Timetable</v>
      </c>
      <c r="D1565" s="5"/>
      <c r="E1565" t="s">
        <v>89</v>
      </c>
      <c r="F1565" t="s">
        <v>214</v>
      </c>
      <c r="G1565" s="3">
        <v>0</v>
      </c>
    </row>
    <row r="1566" spans="1:7">
      <c r="A1566" t="s">
        <v>2876</v>
      </c>
      <c r="B1566" t="s">
        <v>2877</v>
      </c>
      <c r="C1566" s="5" t="str">
        <f>HYPERLINK("https://nusmods.com/modules/HI5103#timetable","Timetable")</f>
        <v>Timetable</v>
      </c>
      <c r="D1566" s="5"/>
      <c r="E1566" t="s">
        <v>89</v>
      </c>
      <c r="F1566" t="s">
        <v>214</v>
      </c>
      <c r="G1566" s="3">
        <v>0</v>
      </c>
    </row>
    <row r="1567" spans="1:7">
      <c r="A1567" t="s">
        <v>2878</v>
      </c>
      <c r="B1567" t="s">
        <v>2879</v>
      </c>
      <c r="C1567" s="5" t="str">
        <f>HYPERLINK("https://nusmods.com/modules/HI5104#timetable","Timetable")</f>
        <v>Timetable</v>
      </c>
      <c r="D1567" s="5"/>
      <c r="E1567" t="s">
        <v>89</v>
      </c>
      <c r="F1567" t="s">
        <v>214</v>
      </c>
      <c r="G1567" s="3">
        <v>0</v>
      </c>
    </row>
    <row r="1568" spans="1:7">
      <c r="A1568" t="s">
        <v>2880</v>
      </c>
      <c r="B1568" t="s">
        <v>2881</v>
      </c>
      <c r="C1568" s="5" t="str">
        <f>HYPERLINK("https://nusmods.com/modules/HLE5101#timetable","Timetable")</f>
        <v>Timetable</v>
      </c>
      <c r="D1568" s="5"/>
      <c r="E1568" t="s">
        <v>89</v>
      </c>
      <c r="F1568" t="s">
        <v>2882</v>
      </c>
      <c r="G1568" s="3">
        <v>0</v>
      </c>
    </row>
    <row r="1569" spans="1:7">
      <c r="A1569" t="s">
        <v>2883</v>
      </c>
      <c r="B1569" t="s">
        <v>2884</v>
      </c>
      <c r="C1569" s="5" t="str">
        <f>HYPERLINK("https://nusmods.com/modules/HLE5102#timetable","Timetable")</f>
        <v>Timetable</v>
      </c>
      <c r="D1569" s="5"/>
      <c r="E1569" t="s">
        <v>89</v>
      </c>
      <c r="F1569" t="s">
        <v>2882</v>
      </c>
      <c r="G1569" s="3">
        <v>0</v>
      </c>
    </row>
    <row r="1570" spans="1:7">
      <c r="A1570" t="s">
        <v>2885</v>
      </c>
      <c r="B1570" t="s">
        <v>2886</v>
      </c>
      <c r="C1570" s="5" t="str">
        <f>HYPERLINK("https://nusmods.com/modules/HM5102#timetable","Timetable")</f>
        <v>Timetable</v>
      </c>
      <c r="D1570" s="5"/>
      <c r="E1570" t="s">
        <v>89</v>
      </c>
      <c r="F1570" t="s">
        <v>214</v>
      </c>
      <c r="G1570" s="3">
        <v>0</v>
      </c>
    </row>
    <row r="1571" spans="1:7">
      <c r="A1571" t="s">
        <v>2887</v>
      </c>
      <c r="B1571" t="s">
        <v>2888</v>
      </c>
      <c r="C1571" s="5" t="str">
        <f>HYPERLINK("https://nusmods.com/modules/HM5103#timetable","Timetable")</f>
        <v>Timetable</v>
      </c>
      <c r="D1571" s="5"/>
      <c r="E1571" t="s">
        <v>89</v>
      </c>
      <c r="F1571" t="s">
        <v>214</v>
      </c>
      <c r="G1571" s="3">
        <v>0</v>
      </c>
    </row>
    <row r="1572" spans="1:7">
      <c r="A1572" t="s">
        <v>2889</v>
      </c>
      <c r="B1572" t="s">
        <v>2890</v>
      </c>
      <c r="C1572" s="5" t="str">
        <f>HYPERLINK("https://nusmods.com/modules/HM5106#timetable","Timetable")</f>
        <v>Timetable</v>
      </c>
      <c r="D1572" s="5"/>
      <c r="E1572" t="s">
        <v>89</v>
      </c>
      <c r="F1572" t="s">
        <v>214</v>
      </c>
      <c r="G1572" s="3">
        <v>0</v>
      </c>
    </row>
    <row r="1573" spans="1:7">
      <c r="A1573" t="s">
        <v>2891</v>
      </c>
      <c r="B1573" t="s">
        <v>2892</v>
      </c>
      <c r="C1573" s="5" t="str">
        <f>HYPERLINK("https://nusmods.com/modules/HM5107#timetable","Timetable")</f>
        <v>Timetable</v>
      </c>
      <c r="D1573" s="5"/>
      <c r="E1573" t="s">
        <v>89</v>
      </c>
      <c r="F1573" t="s">
        <v>214</v>
      </c>
      <c r="G1573" s="3">
        <v>0</v>
      </c>
    </row>
    <row r="1574" spans="1:7">
      <c r="A1574" t="s">
        <v>2893</v>
      </c>
      <c r="B1574" t="s">
        <v>2894</v>
      </c>
      <c r="C1574" s="5" t="str">
        <f>HYPERLINK("https://nusmods.com/modules/HS1401A#timetable","Timetable")</f>
        <v>Timetable</v>
      </c>
      <c r="D1574" s="5"/>
      <c r="E1574" t="s">
        <v>70</v>
      </c>
      <c r="F1574" t="s">
        <v>2306</v>
      </c>
      <c r="G1574" s="3">
        <v>0</v>
      </c>
    </row>
    <row r="1575" spans="1:7">
      <c r="A1575" t="s">
        <v>2895</v>
      </c>
      <c r="B1575" t="s">
        <v>2894</v>
      </c>
      <c r="C1575" s="5" t="str">
        <f>HYPERLINK("https://nusmods.com/modules/HS1401S#timetable","Timetable")</f>
        <v>Timetable</v>
      </c>
      <c r="D1575" s="5"/>
      <c r="E1575" t="s">
        <v>266</v>
      </c>
      <c r="F1575" t="s">
        <v>1529</v>
      </c>
      <c r="G1575" s="3">
        <v>0</v>
      </c>
    </row>
    <row r="1576" spans="1:7">
      <c r="A1576" t="s">
        <v>2896</v>
      </c>
      <c r="B1576" t="s">
        <v>2897</v>
      </c>
      <c r="C1576" s="5" t="str">
        <f>HYPERLINK("https://nusmods.com/modules/HS1402A#timetable","Timetable")</f>
        <v>Timetable</v>
      </c>
      <c r="D1576" s="5"/>
      <c r="E1576" t="s">
        <v>70</v>
      </c>
      <c r="F1576" t="s">
        <v>2306</v>
      </c>
      <c r="G1576" s="3">
        <v>0</v>
      </c>
    </row>
    <row r="1577" spans="1:7">
      <c r="A1577" t="s">
        <v>2898</v>
      </c>
      <c r="B1577" t="s">
        <v>2897</v>
      </c>
      <c r="C1577" s="5" t="str">
        <f>HYPERLINK("https://nusmods.com/modules/HS1402S#timetable","Timetable")</f>
        <v>Timetable</v>
      </c>
      <c r="D1577" s="5"/>
      <c r="E1577" t="s">
        <v>266</v>
      </c>
      <c r="F1577" t="s">
        <v>1529</v>
      </c>
      <c r="G1577" s="3">
        <v>0</v>
      </c>
    </row>
    <row r="1578" spans="1:7">
      <c r="A1578" t="s">
        <v>2899</v>
      </c>
      <c r="B1578" t="s">
        <v>2900</v>
      </c>
      <c r="C1578" s="5" t="str">
        <f>HYPERLINK("https://nusmods.com/modules/HS1403A#timetable","Timetable")</f>
        <v>Timetable</v>
      </c>
      <c r="D1578" s="5"/>
      <c r="E1578" t="s">
        <v>70</v>
      </c>
      <c r="F1578" t="s">
        <v>2306</v>
      </c>
      <c r="G1578" s="3">
        <v>0</v>
      </c>
    </row>
    <row r="1579" spans="1:7">
      <c r="A1579" t="s">
        <v>2901</v>
      </c>
      <c r="B1579" t="s">
        <v>2900</v>
      </c>
      <c r="C1579" s="5" t="str">
        <f>HYPERLINK("https://nusmods.com/modules/HS1403S#timetable","Timetable")</f>
        <v>Timetable</v>
      </c>
      <c r="D1579" s="5"/>
      <c r="E1579" t="s">
        <v>266</v>
      </c>
      <c r="F1579" t="s">
        <v>1529</v>
      </c>
      <c r="G1579" s="3">
        <v>0</v>
      </c>
    </row>
    <row r="1580" spans="1:7">
      <c r="A1580" t="s">
        <v>2902</v>
      </c>
      <c r="B1580" t="s">
        <v>2903</v>
      </c>
      <c r="C1580" s="5" t="str">
        <f>HYPERLINK("https://nusmods.com/modules/HS1501#timetable","Timetable")</f>
        <v>Timetable</v>
      </c>
      <c r="D1580" s="5"/>
      <c r="E1580" t="s">
        <v>266</v>
      </c>
      <c r="F1580" t="s">
        <v>1619</v>
      </c>
      <c r="G1580" s="3">
        <v>0</v>
      </c>
    </row>
    <row r="1581" spans="1:7">
      <c r="A1581" t="s">
        <v>2904</v>
      </c>
      <c r="B1581" t="s">
        <v>2905</v>
      </c>
      <c r="C1581" s="5" t="str">
        <f>HYPERLINK("https://nusmods.com/modules/HS2301#timetable","Timetable")</f>
        <v>Timetable</v>
      </c>
      <c r="D1581" s="5"/>
      <c r="E1581" t="s">
        <v>884</v>
      </c>
      <c r="F1581" t="s">
        <v>2319</v>
      </c>
      <c r="G1581" s="3">
        <v>0</v>
      </c>
    </row>
    <row r="1582" spans="1:7">
      <c r="A1582" t="s">
        <v>2906</v>
      </c>
      <c r="B1582" t="s">
        <v>2907</v>
      </c>
      <c r="C1582" s="5" t="str">
        <f>HYPERLINK("https://nusmods.com/modules/HS2903#timetable","Timetable")</f>
        <v>Timetable</v>
      </c>
      <c r="D1582" s="5" t="str">
        <f>HYPERLINK("https://canvas.nus.edu.sg/courses/45157","Canvas course site")</f>
        <v>Canvas course site</v>
      </c>
      <c r="E1582" t="s">
        <v>2908</v>
      </c>
      <c r="F1582" t="s">
        <v>71</v>
      </c>
      <c r="G1582" s="3">
        <v>0</v>
      </c>
    </row>
    <row r="1583" spans="1:7">
      <c r="A1583" t="s">
        <v>2909</v>
      </c>
      <c r="B1583" t="s">
        <v>2910</v>
      </c>
      <c r="C1583" s="5" t="str">
        <f>HYPERLINK("https://nusmods.com/modules/HS2904#timetable","Timetable")</f>
        <v>Timetable</v>
      </c>
      <c r="D1583" s="5" t="str">
        <f>HYPERLINK("https://canvas.nus.edu.sg/courses/45162","Canvas course site")</f>
        <v>Canvas course site</v>
      </c>
      <c r="E1583" t="s">
        <v>266</v>
      </c>
      <c r="F1583" t="s">
        <v>1050</v>
      </c>
      <c r="G1583" s="3">
        <v>0</v>
      </c>
    </row>
    <row r="1584" spans="1:7">
      <c r="A1584" t="s">
        <v>2911</v>
      </c>
      <c r="B1584" t="s">
        <v>2912</v>
      </c>
      <c r="C1584" s="5" t="str">
        <f>HYPERLINK("https://nusmods.com/modules/HS2907#timetable","Timetable")</f>
        <v>Timetable</v>
      </c>
      <c r="D1584" s="5" t="str">
        <f>HYPERLINK("https://canvas.nus.edu.sg/courses/45167","Canvas course site")</f>
        <v>Canvas course site</v>
      </c>
      <c r="E1584" t="s">
        <v>70</v>
      </c>
      <c r="F1584" t="s">
        <v>2464</v>
      </c>
      <c r="G1584" s="3">
        <v>0</v>
      </c>
    </row>
    <row r="1585" spans="1:7">
      <c r="A1585" t="s">
        <v>2913</v>
      </c>
      <c r="B1585" t="s">
        <v>2914</v>
      </c>
      <c r="C1585" s="5" t="str">
        <f>HYPERLINK("https://nusmods.com/modules/HS2909#timetable","Timetable")</f>
        <v>Timetable</v>
      </c>
      <c r="D1585" s="5" t="str">
        <f>HYPERLINK("https://canvas.nus.edu.sg/courses/45172","Canvas course site")</f>
        <v>Canvas course site</v>
      </c>
      <c r="E1585" t="s">
        <v>70</v>
      </c>
      <c r="F1585" t="s">
        <v>922</v>
      </c>
      <c r="G1585" s="3">
        <v>0</v>
      </c>
    </row>
    <row r="1586" spans="1:7">
      <c r="A1586" t="s">
        <v>2915</v>
      </c>
      <c r="B1586" t="s">
        <v>2916</v>
      </c>
      <c r="C1586" s="5" t="str">
        <f>HYPERLINK("https://nusmods.com/modules/HS2912#timetable","Timetable")</f>
        <v>Timetable</v>
      </c>
      <c r="D1586" s="5" t="str">
        <f>HYPERLINK("https://canvas.nus.edu.sg/courses/45177","Canvas course site")</f>
        <v>Canvas course site</v>
      </c>
      <c r="E1586" t="s">
        <v>2908</v>
      </c>
      <c r="F1586" t="s">
        <v>2078</v>
      </c>
      <c r="G1586" s="3">
        <v>0</v>
      </c>
    </row>
    <row r="1587" spans="1:7">
      <c r="A1587" t="s">
        <v>2917</v>
      </c>
      <c r="B1587" t="s">
        <v>2918</v>
      </c>
      <c r="C1587" s="5" t="str">
        <f>HYPERLINK("https://nusmods.com/modules/HSA1000#timetable","Timetable")</f>
        <v>Timetable</v>
      </c>
      <c r="D1587" s="5" t="str">
        <f>HYPERLINK("https://canvas.nus.edu.sg/courses/45182","Canvas course site")</f>
        <v>Canvas course site</v>
      </c>
      <c r="E1587" t="s">
        <v>70</v>
      </c>
      <c r="F1587" t="s">
        <v>2591</v>
      </c>
      <c r="G1587" s="3">
        <v>0</v>
      </c>
    </row>
    <row r="1588" spans="1:7">
      <c r="A1588" t="s">
        <v>2919</v>
      </c>
      <c r="B1588" t="s">
        <v>2920</v>
      </c>
      <c r="C1588" s="5" t="str">
        <f>HYPERLINK("https://nusmods.com/modules/HSH1000#timetable","Timetable")</f>
        <v>Timetable</v>
      </c>
      <c r="D1588" s="5" t="str">
        <f>HYPERLINK("https://canvas.nus.edu.sg/courses/45187","Canvas course site")</f>
        <v>Canvas course site</v>
      </c>
      <c r="E1588" t="s">
        <v>70</v>
      </c>
      <c r="F1588" t="s">
        <v>2306</v>
      </c>
      <c r="G1588" s="3">
        <v>0</v>
      </c>
    </row>
    <row r="1589" spans="1:7">
      <c r="A1589" t="s">
        <v>2921</v>
      </c>
      <c r="B1589" t="s">
        <v>2922</v>
      </c>
      <c r="C1589" s="5" t="str">
        <f>HYPERLINK("https://nusmods.com/modules/HSI1000#timetable","Timetable")</f>
        <v>Timetable</v>
      </c>
      <c r="D1589" s="5"/>
      <c r="E1589" t="s">
        <v>266</v>
      </c>
      <c r="F1589" t="s">
        <v>1529</v>
      </c>
      <c r="G1589" s="3">
        <v>0</v>
      </c>
    </row>
    <row r="1590" spans="1:7">
      <c r="A1590" t="s">
        <v>2923</v>
      </c>
      <c r="B1590" t="s">
        <v>2924</v>
      </c>
      <c r="C1590" s="5" t="str">
        <f>HYPERLINK("https://nusmods.com/modules/HSI2005#timetable","Timetable")</f>
        <v>Timetable</v>
      </c>
      <c r="D1590" s="5"/>
      <c r="E1590" t="s">
        <v>266</v>
      </c>
      <c r="F1590" t="s">
        <v>267</v>
      </c>
      <c r="G1590" s="3">
        <v>0</v>
      </c>
    </row>
    <row r="1591" spans="1:7">
      <c r="A1591" t="s">
        <v>2925</v>
      </c>
      <c r="B1591" t="s">
        <v>2926</v>
      </c>
      <c r="C1591" s="5" t="str">
        <f>HYPERLINK("https://nusmods.com/modules/HSI2007#timetable","Timetable")</f>
        <v>Timetable</v>
      </c>
      <c r="D1591" s="5"/>
      <c r="E1591" t="s">
        <v>266</v>
      </c>
      <c r="F1591" t="s">
        <v>2402</v>
      </c>
      <c r="G1591" s="3">
        <v>0</v>
      </c>
    </row>
    <row r="1592" spans="1:7">
      <c r="A1592" t="s">
        <v>2927</v>
      </c>
      <c r="B1592" t="s">
        <v>2928</v>
      </c>
      <c r="C1592" s="5" t="str">
        <f>HYPERLINK("https://nusmods.com/modules/HSI2010#timetable","Timetable")</f>
        <v>Timetable</v>
      </c>
      <c r="D1592" s="5" t="str">
        <f>HYPERLINK("https://canvas.nus.edu.sg/courses/45208","Canvas course site")</f>
        <v>Canvas course site</v>
      </c>
      <c r="E1592" t="s">
        <v>266</v>
      </c>
      <c r="F1592" t="s">
        <v>1223</v>
      </c>
      <c r="G1592" s="3">
        <v>0</v>
      </c>
    </row>
    <row r="1593" spans="1:7">
      <c r="A1593" t="s">
        <v>2929</v>
      </c>
      <c r="B1593" t="s">
        <v>2930</v>
      </c>
      <c r="C1593" s="5" t="str">
        <f>HYPERLINK("https://nusmods.com/modules/HSI2011#timetable","Timetable")</f>
        <v>Timetable</v>
      </c>
      <c r="D1593" s="5"/>
      <c r="E1593" t="s">
        <v>266</v>
      </c>
      <c r="F1593" t="s">
        <v>1223</v>
      </c>
      <c r="G1593" s="3">
        <v>0</v>
      </c>
    </row>
    <row r="1594" spans="1:7">
      <c r="A1594" t="s">
        <v>2931</v>
      </c>
      <c r="B1594" t="s">
        <v>2932</v>
      </c>
      <c r="C1594" s="5" t="str">
        <f>HYPERLINK("https://nusmods.com/modules/HSI2013#timetable","Timetable")</f>
        <v>Timetable</v>
      </c>
      <c r="D1594" s="5"/>
      <c r="E1594" t="s">
        <v>266</v>
      </c>
      <c r="F1594" t="s">
        <v>1223</v>
      </c>
      <c r="G1594" s="3">
        <v>0</v>
      </c>
    </row>
    <row r="1595" spans="1:7">
      <c r="A1595" t="s">
        <v>2933</v>
      </c>
      <c r="B1595" t="s">
        <v>2934</v>
      </c>
      <c r="C1595" s="5" t="str">
        <f>HYPERLINK("https://nusmods.com/modules/HSI2014#timetable","Timetable")</f>
        <v>Timetable</v>
      </c>
      <c r="D1595" s="5"/>
      <c r="E1595" t="s">
        <v>266</v>
      </c>
      <c r="F1595" t="s">
        <v>1223</v>
      </c>
      <c r="G1595" s="3">
        <v>0</v>
      </c>
    </row>
    <row r="1596" spans="1:7">
      <c r="A1596" t="s">
        <v>2935</v>
      </c>
      <c r="B1596" t="s">
        <v>2936</v>
      </c>
      <c r="C1596" s="5" t="str">
        <f>HYPERLINK("https://nusmods.com/modules/HSS1000#timetable","Timetable")</f>
        <v>Timetable</v>
      </c>
      <c r="D1596" s="5"/>
      <c r="E1596" t="s">
        <v>70</v>
      </c>
      <c r="F1596" t="s">
        <v>2306</v>
      </c>
      <c r="G1596" s="3">
        <v>0</v>
      </c>
    </row>
    <row r="1597" spans="1:7">
      <c r="A1597" t="s">
        <v>2937</v>
      </c>
      <c r="B1597" t="s">
        <v>2938</v>
      </c>
      <c r="C1597" s="5" t="str">
        <f>HYPERLINK("https://nusmods.com/modules/HY1101E#timetable","Timetable")</f>
        <v>Timetable</v>
      </c>
      <c r="D1597" s="5" t="str">
        <f>HYPERLINK("https://canvas.nus.edu.sg/courses/45232","Canvas course site")</f>
        <v>Canvas course site</v>
      </c>
      <c r="E1597" t="s">
        <v>70</v>
      </c>
      <c r="F1597" t="s">
        <v>80</v>
      </c>
      <c r="G1597" s="3">
        <v>0</v>
      </c>
    </row>
    <row r="1598" spans="1:7">
      <c r="A1598" t="s">
        <v>2939</v>
      </c>
      <c r="B1598" t="s">
        <v>2940</v>
      </c>
      <c r="C1598" s="5" t="str">
        <f>HYPERLINK("https://nusmods.com/modules/HY2232#timetable","Timetable")</f>
        <v>Timetable</v>
      </c>
      <c r="D1598" s="5" t="str">
        <f>HYPERLINK("https://canvas.nus.edu.sg/courses/45237","Canvas course site")</f>
        <v>Canvas course site</v>
      </c>
      <c r="E1598" t="s">
        <v>70</v>
      </c>
      <c r="F1598" t="s">
        <v>80</v>
      </c>
      <c r="G1598" s="3">
        <v>0</v>
      </c>
    </row>
    <row r="1599" spans="1:7">
      <c r="A1599" t="s">
        <v>2941</v>
      </c>
      <c r="B1599" t="s">
        <v>211</v>
      </c>
      <c r="C1599" s="5" t="str">
        <f>HYPERLINK("https://nusmods.com/modules/HY2237#timetable","Timetable")</f>
        <v>Timetable</v>
      </c>
      <c r="D1599" s="5" t="str">
        <f>HYPERLINK("https://canvas.nus.edu.sg/courses/47457","Canvas course site")</f>
        <v>Canvas course site</v>
      </c>
      <c r="E1599" t="s">
        <v>70</v>
      </c>
      <c r="F1599" t="s">
        <v>80</v>
      </c>
      <c r="G1599" s="3">
        <v>0</v>
      </c>
    </row>
    <row r="1600" spans="1:7">
      <c r="A1600" t="s">
        <v>2942</v>
      </c>
      <c r="B1600" t="s">
        <v>2943</v>
      </c>
      <c r="C1600" s="5" t="str">
        <f>HYPERLINK("https://nusmods.com/modules/HY2249#timetable","Timetable")</f>
        <v>Timetable</v>
      </c>
      <c r="D1600" s="5"/>
      <c r="E1600" t="s">
        <v>70</v>
      </c>
      <c r="F1600" t="s">
        <v>80</v>
      </c>
      <c r="G1600" s="3">
        <v>0</v>
      </c>
    </row>
    <row r="1601" spans="1:7">
      <c r="A1601" t="s">
        <v>2944</v>
      </c>
      <c r="B1601" t="s">
        <v>2945</v>
      </c>
      <c r="C1601" s="5" t="str">
        <f>HYPERLINK("https://nusmods.com/modules/HY2250#timetable","Timetable")</f>
        <v>Timetable</v>
      </c>
      <c r="D1601" s="5" t="str">
        <f>HYPERLINK("https://canvas.nus.edu.sg/courses/45247","Canvas course site")</f>
        <v>Canvas course site</v>
      </c>
      <c r="E1601" t="s">
        <v>70</v>
      </c>
      <c r="F1601" t="s">
        <v>80</v>
      </c>
      <c r="G1601" s="3">
        <v>0</v>
      </c>
    </row>
    <row r="1602" spans="1:7">
      <c r="A1602" t="s">
        <v>2946</v>
      </c>
      <c r="B1602" t="s">
        <v>2947</v>
      </c>
      <c r="C1602" s="5" t="str">
        <f>HYPERLINK("https://nusmods.com/modules/HY2253#timetable","Timetable")</f>
        <v>Timetable</v>
      </c>
      <c r="D1602" s="5" t="str">
        <f>HYPERLINK("https://canvas.nus.edu.sg/courses/45252","Canvas course site")</f>
        <v>Canvas course site</v>
      </c>
      <c r="E1602" t="s">
        <v>70</v>
      </c>
      <c r="F1602" t="s">
        <v>80</v>
      </c>
      <c r="G1602" s="3">
        <v>0</v>
      </c>
    </row>
    <row r="1603" spans="1:7">
      <c r="A1603" t="s">
        <v>2948</v>
      </c>
      <c r="B1603" t="s">
        <v>2949</v>
      </c>
      <c r="C1603" s="5" t="str">
        <f>HYPERLINK("https://nusmods.com/modules/HY2264#timetable","Timetable")</f>
        <v>Timetable</v>
      </c>
      <c r="D1603" s="5" t="str">
        <f>HYPERLINK("https://canvas.nus.edu.sg/courses/45257","Canvas course site")</f>
        <v>Canvas course site</v>
      </c>
      <c r="E1603" t="s">
        <v>70</v>
      </c>
      <c r="F1603" t="s">
        <v>80</v>
      </c>
      <c r="G1603" s="3">
        <v>0</v>
      </c>
    </row>
    <row r="1604" spans="1:7">
      <c r="A1604" t="s">
        <v>2950</v>
      </c>
      <c r="B1604" t="s">
        <v>2951</v>
      </c>
      <c r="C1604" s="5" t="str">
        <f>HYPERLINK("https://nusmods.com/modules/HY3214#timetable","Timetable")</f>
        <v>Timetable</v>
      </c>
      <c r="D1604" s="5" t="str">
        <f>HYPERLINK("https://canvas.nus.edu.sg/courses/45262","Canvas course site")</f>
        <v>Canvas course site</v>
      </c>
      <c r="E1604" t="s">
        <v>70</v>
      </c>
      <c r="F1604" t="s">
        <v>80</v>
      </c>
      <c r="G1604" s="3">
        <v>0</v>
      </c>
    </row>
    <row r="1605" spans="1:7">
      <c r="A1605" t="s">
        <v>2952</v>
      </c>
      <c r="B1605" t="s">
        <v>2953</v>
      </c>
      <c r="C1605" s="5" t="str">
        <f>HYPERLINK("https://nusmods.com/modules/HY3248#timetable","Timetable")</f>
        <v>Timetable</v>
      </c>
      <c r="D1605" s="5" t="str">
        <f>HYPERLINK("https://canvas.nus.edu.sg/courses/45267","Canvas course site")</f>
        <v>Canvas course site</v>
      </c>
      <c r="E1605" t="s">
        <v>70</v>
      </c>
      <c r="F1605" t="s">
        <v>80</v>
      </c>
      <c r="G1605" s="3">
        <v>0</v>
      </c>
    </row>
    <row r="1606" spans="1:7">
      <c r="A1606" t="s">
        <v>2954</v>
      </c>
      <c r="B1606" t="s">
        <v>2955</v>
      </c>
      <c r="C1606" s="5" t="str">
        <f>HYPERLINK("https://nusmods.com/modules/HY3257#timetable","Timetable")</f>
        <v>Timetable</v>
      </c>
      <c r="D1606" s="5" t="str">
        <f>HYPERLINK("https://canvas.nus.edu.sg/courses/45272","Canvas course site")</f>
        <v>Canvas course site</v>
      </c>
      <c r="E1606" t="s">
        <v>70</v>
      </c>
      <c r="F1606" t="s">
        <v>80</v>
      </c>
      <c r="G1606" s="3">
        <v>0</v>
      </c>
    </row>
    <row r="1607" spans="1:7">
      <c r="A1607" t="s">
        <v>2956</v>
      </c>
      <c r="B1607" t="s">
        <v>2957</v>
      </c>
      <c r="C1607" s="5" t="str">
        <f>HYPERLINK("https://nusmods.com/modules/HY3264#timetable","Timetable")</f>
        <v>Timetable</v>
      </c>
      <c r="D1607" s="5"/>
      <c r="E1607" t="s">
        <v>70</v>
      </c>
      <c r="F1607" t="s">
        <v>80</v>
      </c>
      <c r="G1607" s="3">
        <v>0</v>
      </c>
    </row>
    <row r="1608" spans="1:7">
      <c r="A1608" t="s">
        <v>2958</v>
      </c>
      <c r="B1608" t="s">
        <v>2736</v>
      </c>
      <c r="C1608" s="5" t="str">
        <f>HYPERLINK("https://nusmods.com/modules/HY3551#timetable","Timetable")</f>
        <v>Timetable</v>
      </c>
      <c r="D1608" s="5"/>
      <c r="E1608" t="s">
        <v>70</v>
      </c>
      <c r="F1608" t="s">
        <v>80</v>
      </c>
      <c r="G1608" s="3">
        <v>0</v>
      </c>
    </row>
    <row r="1609" spans="1:7">
      <c r="A1609" t="s">
        <v>2959</v>
      </c>
      <c r="B1609" t="s">
        <v>2960</v>
      </c>
      <c r="C1609" s="5" t="str">
        <f>HYPERLINK("https://nusmods.com/modules/HY4207#timetable","Timetable")</f>
        <v>Timetable</v>
      </c>
      <c r="D1609" s="5" t="str">
        <f>HYPERLINK("https://canvas.nus.edu.sg/courses/45287","Canvas course site")</f>
        <v>Canvas course site</v>
      </c>
      <c r="E1609" t="s">
        <v>70</v>
      </c>
      <c r="F1609" t="s">
        <v>80</v>
      </c>
      <c r="G1609" s="3">
        <v>0</v>
      </c>
    </row>
    <row r="1610" spans="1:7">
      <c r="A1610" t="s">
        <v>2961</v>
      </c>
      <c r="B1610" t="s">
        <v>2960</v>
      </c>
      <c r="C1610" s="5" t="str">
        <f>HYPERLINK("https://nusmods.com/modules/HY4207HM#timetable","Timetable")</f>
        <v>Timetable</v>
      </c>
      <c r="D1610" s="5" t="str">
        <f>HYPERLINK("https://canvas.nus.edu.sg/courses/45287","Canvas course site")</f>
        <v>Canvas course site</v>
      </c>
      <c r="E1610" t="s">
        <v>70</v>
      </c>
      <c r="F1610" t="s">
        <v>80</v>
      </c>
      <c r="G1610" s="3">
        <v>0</v>
      </c>
    </row>
    <row r="1611" spans="1:7">
      <c r="A1611" t="s">
        <v>2962</v>
      </c>
      <c r="B1611" t="s">
        <v>2963</v>
      </c>
      <c r="C1611" s="5" t="str">
        <f>HYPERLINK("https://nusmods.com/modules/HY4214#timetable","Timetable")</f>
        <v>Timetable</v>
      </c>
      <c r="D1611" s="5" t="str">
        <f>HYPERLINK("https://canvas.nus.edu.sg/courses/45297","Canvas course site")</f>
        <v>Canvas course site</v>
      </c>
      <c r="E1611" t="s">
        <v>70</v>
      </c>
      <c r="F1611" t="s">
        <v>80</v>
      </c>
      <c r="G1611" s="3">
        <v>0</v>
      </c>
    </row>
    <row r="1612" spans="1:7">
      <c r="A1612" t="s">
        <v>2964</v>
      </c>
      <c r="B1612" t="s">
        <v>2963</v>
      </c>
      <c r="C1612" s="5" t="str">
        <f>HYPERLINK("https://nusmods.com/modules/HY4214HM#timetable","Timetable")</f>
        <v>Timetable</v>
      </c>
      <c r="D1612" s="5" t="str">
        <f>HYPERLINK("https://canvas.nus.edu.sg/courses/45297","Canvas course site")</f>
        <v>Canvas course site</v>
      </c>
      <c r="E1612" t="s">
        <v>70</v>
      </c>
      <c r="F1612" t="s">
        <v>80</v>
      </c>
      <c r="G1612" s="3">
        <v>0</v>
      </c>
    </row>
    <row r="1613" spans="1:7">
      <c r="A1613" t="s">
        <v>2965</v>
      </c>
      <c r="B1613" t="s">
        <v>2966</v>
      </c>
      <c r="C1613" s="5" t="str">
        <f>HYPERLINK("https://nusmods.com/modules/HY4217#timetable","Timetable")</f>
        <v>Timetable</v>
      </c>
      <c r="D1613" s="5" t="str">
        <f>HYPERLINK("https://canvas.nus.edu.sg/courses/45307","Canvas course site")</f>
        <v>Canvas course site</v>
      </c>
      <c r="E1613" t="s">
        <v>70</v>
      </c>
      <c r="F1613" t="s">
        <v>80</v>
      </c>
      <c r="G1613" s="3">
        <v>0</v>
      </c>
    </row>
    <row r="1614" spans="1:7">
      <c r="A1614" t="s">
        <v>2967</v>
      </c>
      <c r="B1614" t="s">
        <v>2966</v>
      </c>
      <c r="C1614" s="5" t="str">
        <f>HYPERLINK("https://nusmods.com/modules/HY4217HM#timetable","Timetable")</f>
        <v>Timetable</v>
      </c>
      <c r="D1614" s="5" t="str">
        <f>HYPERLINK("https://canvas.nus.edu.sg/courses/45307","Canvas course site")</f>
        <v>Canvas course site</v>
      </c>
      <c r="E1614" t="s">
        <v>70</v>
      </c>
      <c r="F1614" t="s">
        <v>80</v>
      </c>
      <c r="G1614" s="3">
        <v>0</v>
      </c>
    </row>
    <row r="1615" spans="1:7">
      <c r="A1615" t="s">
        <v>2968</v>
      </c>
      <c r="B1615" t="s">
        <v>2969</v>
      </c>
      <c r="C1615" s="5" t="str">
        <f>HYPERLINK("https://nusmods.com/modules/HY4218#timetable","Timetable")</f>
        <v>Timetable</v>
      </c>
      <c r="D1615" s="5" t="str">
        <f>HYPERLINK("https://canvas.nus.edu.sg/courses/47473","Canvas course site")</f>
        <v>Canvas course site</v>
      </c>
      <c r="E1615" t="s">
        <v>70</v>
      </c>
      <c r="F1615" t="s">
        <v>2556</v>
      </c>
      <c r="G1615" s="3">
        <v>0</v>
      </c>
    </row>
    <row r="1616" spans="1:7">
      <c r="A1616" t="s">
        <v>2970</v>
      </c>
      <c r="B1616" t="s">
        <v>2969</v>
      </c>
      <c r="C1616" s="5" t="str">
        <f>HYPERLINK("https://nusmods.com/modules/HY4218HM#timetable","Timetable")</f>
        <v>Timetable</v>
      </c>
      <c r="D1616" s="5" t="str">
        <f>HYPERLINK("https://canvas.nus.edu.sg/courses/46240","Canvas course site")</f>
        <v>Canvas course site</v>
      </c>
      <c r="E1616" t="s">
        <v>70</v>
      </c>
      <c r="F1616" t="s">
        <v>2556</v>
      </c>
      <c r="G1616" s="3">
        <v>0</v>
      </c>
    </row>
    <row r="1617" spans="1:7">
      <c r="A1617" t="s">
        <v>2971</v>
      </c>
      <c r="B1617" t="s">
        <v>2972</v>
      </c>
      <c r="C1617" s="5" t="str">
        <f>HYPERLINK("https://nusmods.com/modules/HY4222#timetable","Timetable")</f>
        <v>Timetable</v>
      </c>
      <c r="D1617" s="5" t="str">
        <f>HYPERLINK("https://canvas.nus.edu.sg/courses/45322","Canvas course site")</f>
        <v>Canvas course site</v>
      </c>
      <c r="E1617" t="s">
        <v>70</v>
      </c>
      <c r="F1617" t="s">
        <v>80</v>
      </c>
      <c r="G1617" s="3">
        <v>0</v>
      </c>
    </row>
    <row r="1618" spans="1:7">
      <c r="A1618" t="s">
        <v>2973</v>
      </c>
      <c r="B1618" t="s">
        <v>2972</v>
      </c>
      <c r="C1618" s="5" t="str">
        <f>HYPERLINK("https://nusmods.com/modules/HY4222HM#timetable","Timetable")</f>
        <v>Timetable</v>
      </c>
      <c r="D1618" s="5" t="str">
        <f>HYPERLINK("https://canvas.nus.edu.sg/courses/45322","Canvas course site")</f>
        <v>Canvas course site</v>
      </c>
      <c r="E1618" t="s">
        <v>70</v>
      </c>
      <c r="F1618" t="s">
        <v>80</v>
      </c>
      <c r="G1618" s="3">
        <v>0</v>
      </c>
    </row>
    <row r="1619" spans="1:7">
      <c r="A1619" t="s">
        <v>2974</v>
      </c>
      <c r="B1619" t="s">
        <v>2975</v>
      </c>
      <c r="C1619" s="5" t="str">
        <f>HYPERLINK("https://nusmods.com/modules/HY4230#timetable","Timetable")</f>
        <v>Timetable</v>
      </c>
      <c r="D1619" s="5" t="str">
        <f>HYPERLINK("https://canvas.nus.edu.sg/courses/45330","Canvas course site")</f>
        <v>Canvas course site</v>
      </c>
      <c r="E1619" t="s">
        <v>70</v>
      </c>
      <c r="F1619" t="s">
        <v>80</v>
      </c>
      <c r="G1619" s="3">
        <v>0</v>
      </c>
    </row>
    <row r="1620" spans="1:7">
      <c r="A1620" t="s">
        <v>2976</v>
      </c>
      <c r="B1620" t="s">
        <v>2975</v>
      </c>
      <c r="C1620" s="5" t="str">
        <f>HYPERLINK("https://nusmods.com/modules/HY4230HM#timetable","Timetable")</f>
        <v>Timetable</v>
      </c>
      <c r="D1620" s="5" t="str">
        <f>HYPERLINK("https://canvas.nus.edu.sg/courses/45330","Canvas course site")</f>
        <v>Canvas course site</v>
      </c>
      <c r="E1620" t="s">
        <v>70</v>
      </c>
      <c r="F1620" t="s">
        <v>80</v>
      </c>
      <c r="G1620" s="3">
        <v>0</v>
      </c>
    </row>
    <row r="1621" spans="1:7">
      <c r="A1621" t="s">
        <v>2977</v>
      </c>
      <c r="B1621" t="s">
        <v>2978</v>
      </c>
      <c r="C1621" s="5" t="str">
        <f>HYPERLINK("https://nusmods.com/modules/HY4235#timetable","Timetable")</f>
        <v>Timetable</v>
      </c>
      <c r="D1621" s="5"/>
      <c r="E1621" t="s">
        <v>70</v>
      </c>
      <c r="F1621" t="s">
        <v>80</v>
      </c>
      <c r="G1621" s="3">
        <v>0</v>
      </c>
    </row>
    <row r="1622" spans="1:7">
      <c r="A1622" t="s">
        <v>2979</v>
      </c>
      <c r="B1622" t="s">
        <v>2978</v>
      </c>
      <c r="C1622" s="5" t="str">
        <f>HYPERLINK("https://nusmods.com/modules/HY4235HM#timetable","Timetable")</f>
        <v>Timetable</v>
      </c>
      <c r="D1622" s="5"/>
      <c r="E1622" t="s">
        <v>70</v>
      </c>
      <c r="F1622" t="s">
        <v>80</v>
      </c>
      <c r="G1622" s="3">
        <v>0</v>
      </c>
    </row>
    <row r="1623" spans="1:7">
      <c r="A1623" t="s">
        <v>2980</v>
      </c>
      <c r="B1623" t="s">
        <v>2981</v>
      </c>
      <c r="C1623" s="5" t="str">
        <f>HYPERLINK("https://nusmods.com/modules/HY4238#timetable","Timetable")</f>
        <v>Timetable</v>
      </c>
      <c r="D1623" s="5" t="str">
        <f>HYPERLINK("https://canvas.nus.edu.sg/courses/45348","Canvas course site")</f>
        <v>Canvas course site</v>
      </c>
      <c r="E1623" t="s">
        <v>70</v>
      </c>
      <c r="F1623" t="s">
        <v>80</v>
      </c>
      <c r="G1623" s="3">
        <v>0</v>
      </c>
    </row>
    <row r="1624" spans="1:7">
      <c r="A1624" t="s">
        <v>2982</v>
      </c>
      <c r="B1624" t="s">
        <v>2981</v>
      </c>
      <c r="C1624" s="5" t="str">
        <f>HYPERLINK("https://nusmods.com/modules/HY4238HM#timetable","Timetable")</f>
        <v>Timetable</v>
      </c>
      <c r="D1624" s="5" t="str">
        <f>HYPERLINK("https://canvas.nus.edu.sg/courses/45348","Canvas course site")</f>
        <v>Canvas course site</v>
      </c>
      <c r="E1624" t="s">
        <v>70</v>
      </c>
      <c r="F1624" t="s">
        <v>80</v>
      </c>
      <c r="G1624" s="3">
        <v>0</v>
      </c>
    </row>
    <row r="1625" spans="1:7">
      <c r="A1625" t="s">
        <v>2983</v>
      </c>
      <c r="B1625" t="s">
        <v>949</v>
      </c>
      <c r="C1625" s="5" t="str">
        <f>HYPERLINK("https://nusmods.com/modules/HY4401#timetable","Timetable")</f>
        <v>Timetable</v>
      </c>
      <c r="D1625" s="5"/>
      <c r="E1625" t="s">
        <v>70</v>
      </c>
      <c r="F1625" t="s">
        <v>80</v>
      </c>
      <c r="G1625" s="3">
        <v>0</v>
      </c>
    </row>
    <row r="1626" spans="1:7">
      <c r="A1626" t="s">
        <v>2984</v>
      </c>
      <c r="B1626" t="s">
        <v>949</v>
      </c>
      <c r="C1626" s="5" t="str">
        <f>HYPERLINK("https://nusmods.com/modules/HY4401HM#timetable","Timetable")</f>
        <v>Timetable</v>
      </c>
      <c r="D1626" s="5"/>
      <c r="E1626" t="s">
        <v>70</v>
      </c>
      <c r="F1626" t="s">
        <v>80</v>
      </c>
      <c r="G1626" s="3">
        <v>0</v>
      </c>
    </row>
    <row r="1627" spans="1:7">
      <c r="A1627" t="s">
        <v>2985</v>
      </c>
      <c r="B1627" t="s">
        <v>572</v>
      </c>
      <c r="C1627" s="5" t="str">
        <f>HYPERLINK("https://nusmods.com/modules/HY4660#timetable","Timetable")</f>
        <v>Timetable</v>
      </c>
      <c r="D1627" s="5"/>
      <c r="E1627" t="s">
        <v>70</v>
      </c>
      <c r="F1627" t="s">
        <v>80</v>
      </c>
      <c r="G1627" s="3">
        <v>0</v>
      </c>
    </row>
    <row r="1628" spans="1:7">
      <c r="A1628" t="s">
        <v>2986</v>
      </c>
      <c r="B1628" t="s">
        <v>572</v>
      </c>
      <c r="C1628" s="5" t="str">
        <f>HYPERLINK("https://nusmods.com/modules/HY4660HM#timetable","Timetable")</f>
        <v>Timetable</v>
      </c>
      <c r="D1628" s="5"/>
      <c r="E1628" t="s">
        <v>70</v>
      </c>
      <c r="F1628" t="s">
        <v>80</v>
      </c>
      <c r="G1628" s="3">
        <v>0</v>
      </c>
    </row>
    <row r="1629" spans="1:7">
      <c r="A1629" t="s">
        <v>2987</v>
      </c>
      <c r="B1629" t="s">
        <v>2988</v>
      </c>
      <c r="C1629" s="5" t="str">
        <f>HYPERLINK("https://nusmods.com/modules/HY5210#timetable","Timetable")</f>
        <v>Timetable</v>
      </c>
      <c r="D1629" s="5"/>
      <c r="E1629" t="s">
        <v>70</v>
      </c>
      <c r="F1629" t="s">
        <v>80</v>
      </c>
      <c r="G1629" s="3">
        <v>0</v>
      </c>
    </row>
    <row r="1630" spans="1:7">
      <c r="A1630" t="s">
        <v>2989</v>
      </c>
      <c r="B1630" t="s">
        <v>2988</v>
      </c>
      <c r="C1630" s="5" t="str">
        <f>HYPERLINK("https://nusmods.com/modules/HY5210R#timetable","Timetable")</f>
        <v>Timetable</v>
      </c>
      <c r="D1630" s="5"/>
      <c r="E1630" t="s">
        <v>70</v>
      </c>
      <c r="F1630" t="s">
        <v>80</v>
      </c>
      <c r="G1630" s="3">
        <v>0</v>
      </c>
    </row>
    <row r="1631" spans="1:7">
      <c r="A1631" t="s">
        <v>2990</v>
      </c>
      <c r="B1631" t="s">
        <v>2991</v>
      </c>
      <c r="C1631" s="5" t="str">
        <f>HYPERLINK("https://nusmods.com/modules/HY5305#timetable","Timetable")</f>
        <v>Timetable</v>
      </c>
      <c r="D1631" s="5"/>
      <c r="E1631" t="s">
        <v>70</v>
      </c>
      <c r="F1631" t="s">
        <v>80</v>
      </c>
      <c r="G1631" s="3">
        <v>0</v>
      </c>
    </row>
    <row r="1632" spans="1:7">
      <c r="A1632" t="s">
        <v>2992</v>
      </c>
      <c r="B1632" t="s">
        <v>2993</v>
      </c>
      <c r="C1632" s="5" t="str">
        <f>HYPERLINK("https://nusmods.com/modules/HY5401#timetable","Timetable")</f>
        <v>Timetable</v>
      </c>
      <c r="D1632" s="5" t="str">
        <f>HYPERLINK("https://canvas.nus.edu.sg/courses/45398","Canvas course site")</f>
        <v>Canvas course site</v>
      </c>
      <c r="E1632" t="s">
        <v>70</v>
      </c>
      <c r="F1632" t="s">
        <v>80</v>
      </c>
      <c r="G1632" s="3">
        <v>0</v>
      </c>
    </row>
    <row r="1633" spans="1:7">
      <c r="A1633" t="s">
        <v>2994</v>
      </c>
      <c r="B1633" t="s">
        <v>2995</v>
      </c>
      <c r="C1633" s="5" t="str">
        <f>HYPERLINK("https://nusmods.com/modules/HY5405#timetable","Timetable")</f>
        <v>Timetable</v>
      </c>
      <c r="D1633" s="5" t="str">
        <f>HYPERLINK("https://canvas.nus.edu.sg/courses/45403","Canvas course site")</f>
        <v>Canvas course site</v>
      </c>
      <c r="E1633" t="s">
        <v>70</v>
      </c>
      <c r="F1633" t="s">
        <v>80</v>
      </c>
      <c r="G1633" s="3">
        <v>0</v>
      </c>
    </row>
    <row r="1634" spans="1:7">
      <c r="A1634" t="s">
        <v>2996</v>
      </c>
      <c r="B1634" t="s">
        <v>2997</v>
      </c>
      <c r="C1634" s="5" t="str">
        <f>HYPERLINK("https://nusmods.com/modules/HY5407#timetable","Timetable")</f>
        <v>Timetable</v>
      </c>
      <c r="D1634" s="5" t="str">
        <f>HYPERLINK("https://canvas.nus.edu.sg/courses/45408","Canvas course site")</f>
        <v>Canvas course site</v>
      </c>
      <c r="E1634" t="s">
        <v>70</v>
      </c>
      <c r="F1634" t="s">
        <v>80</v>
      </c>
      <c r="G1634" s="3">
        <v>0</v>
      </c>
    </row>
    <row r="1635" spans="1:7">
      <c r="A1635" t="s">
        <v>2998</v>
      </c>
      <c r="B1635" t="s">
        <v>2999</v>
      </c>
      <c r="C1635" s="5" t="str">
        <f>HYPERLINK("https://nusmods.com/modules/HY5411#timetable","Timetable")</f>
        <v>Timetable</v>
      </c>
      <c r="D1635" s="5"/>
      <c r="E1635" t="s">
        <v>70</v>
      </c>
      <c r="F1635" t="s">
        <v>80</v>
      </c>
      <c r="G1635" s="3">
        <v>0</v>
      </c>
    </row>
    <row r="1636" spans="1:7">
      <c r="A1636" t="s">
        <v>3000</v>
      </c>
      <c r="B1636" t="s">
        <v>3001</v>
      </c>
      <c r="C1636" s="5" t="str">
        <f>HYPERLINK("https://nusmods.com/modules/HY5414#timetable","Timetable")</f>
        <v>Timetable</v>
      </c>
      <c r="D1636" s="5"/>
      <c r="E1636" t="s">
        <v>70</v>
      </c>
      <c r="F1636" t="s">
        <v>80</v>
      </c>
      <c r="G1636" s="3">
        <v>0</v>
      </c>
    </row>
    <row r="1637" spans="1:7">
      <c r="A1637" t="s">
        <v>3002</v>
      </c>
      <c r="B1637" t="s">
        <v>3003</v>
      </c>
      <c r="C1637" s="5" t="str">
        <f>HYPERLINK("https://nusmods.com/modules/HY5416#timetable","Timetable")</f>
        <v>Timetable</v>
      </c>
      <c r="D1637" s="5" t="str">
        <f>HYPERLINK("https://canvas.nus.edu.sg/courses/45430","Canvas course site")</f>
        <v>Canvas course site</v>
      </c>
      <c r="E1637" t="s">
        <v>70</v>
      </c>
      <c r="F1637" t="s">
        <v>80</v>
      </c>
      <c r="G1637" s="3">
        <v>0</v>
      </c>
    </row>
    <row r="1638" spans="1:7">
      <c r="A1638" t="s">
        <v>3004</v>
      </c>
      <c r="B1638" t="s">
        <v>3005</v>
      </c>
      <c r="C1638" s="5" t="str">
        <f>HYPERLINK("https://nusmods.com/modules/HY5418#timetable","Timetable")</f>
        <v>Timetable</v>
      </c>
      <c r="D1638" s="5" t="str">
        <f>HYPERLINK("https://canvas.nus.edu.sg/courses/45434","Canvas course site")</f>
        <v>Canvas course site</v>
      </c>
      <c r="E1638" t="s">
        <v>70</v>
      </c>
      <c r="F1638" t="s">
        <v>80</v>
      </c>
      <c r="G1638" s="3">
        <v>0</v>
      </c>
    </row>
    <row r="1639" spans="1:7">
      <c r="A1639" t="s">
        <v>3006</v>
      </c>
      <c r="B1639" t="s">
        <v>968</v>
      </c>
      <c r="C1639" s="5" t="str">
        <f>HYPERLINK("https://nusmods.com/modules/HY5660#timetable","Timetable")</f>
        <v>Timetable</v>
      </c>
      <c r="D1639" s="5"/>
      <c r="E1639" t="s">
        <v>70</v>
      </c>
      <c r="F1639" t="s">
        <v>80</v>
      </c>
      <c r="G1639" s="3">
        <v>0</v>
      </c>
    </row>
    <row r="1640" spans="1:7">
      <c r="A1640" t="s">
        <v>3007</v>
      </c>
      <c r="B1640" t="s">
        <v>3008</v>
      </c>
      <c r="C1640" s="5" t="str">
        <f>HYPERLINK("https://nusmods.com/modules/HY6101#timetable","Timetable")</f>
        <v>Timetable</v>
      </c>
      <c r="D1640" s="5" t="str">
        <f>HYPERLINK("https://canvas.nus.edu.sg/courses/45445","Canvas course site")</f>
        <v>Canvas course site</v>
      </c>
      <c r="E1640" t="s">
        <v>70</v>
      </c>
      <c r="F1640" t="s">
        <v>80</v>
      </c>
      <c r="G1640" s="3">
        <v>0</v>
      </c>
    </row>
    <row r="1641" spans="1:7">
      <c r="A1641" t="s">
        <v>3009</v>
      </c>
      <c r="B1641" t="s">
        <v>968</v>
      </c>
      <c r="C1641" s="5" t="str">
        <f>HYPERLINK("https://nusmods.com/modules/HY6660#timetable","Timetable")</f>
        <v>Timetable</v>
      </c>
      <c r="D1641" s="5"/>
      <c r="E1641" t="s">
        <v>70</v>
      </c>
      <c r="F1641" t="s">
        <v>80</v>
      </c>
      <c r="G1641" s="3">
        <v>0</v>
      </c>
    </row>
    <row r="1642" spans="1:7">
      <c r="A1642" t="s">
        <v>3010</v>
      </c>
      <c r="B1642" t="s">
        <v>3011</v>
      </c>
      <c r="C1642" s="5" t="str">
        <f>HYPERLINK("https://nusmods.com/modules/ID1114#timetable","Timetable")</f>
        <v>Timetable</v>
      </c>
      <c r="D1642" s="5"/>
      <c r="E1642" t="s">
        <v>9</v>
      </c>
      <c r="F1642" t="s">
        <v>738</v>
      </c>
      <c r="G1642" s="3">
        <v>0</v>
      </c>
    </row>
    <row r="1643" spans="1:7">
      <c r="A1643" t="s">
        <v>3012</v>
      </c>
      <c r="B1643" t="s">
        <v>3013</v>
      </c>
      <c r="C1643" s="5" t="str">
        <f>HYPERLINK("https://nusmods.com/modules/ID1115#timetable","Timetable")</f>
        <v>Timetable</v>
      </c>
      <c r="D1643" s="5"/>
      <c r="E1643" t="s">
        <v>9</v>
      </c>
      <c r="F1643" t="s">
        <v>738</v>
      </c>
      <c r="G1643" s="3">
        <v>0</v>
      </c>
    </row>
    <row r="1644" spans="1:7">
      <c r="A1644" t="s">
        <v>3014</v>
      </c>
      <c r="B1644" t="s">
        <v>3015</v>
      </c>
      <c r="C1644" s="5" t="str">
        <f>HYPERLINK("https://nusmods.com/modules/ID1223#timetable","Timetable")</f>
        <v>Timetable</v>
      </c>
      <c r="D1644" s="5"/>
      <c r="E1644" t="s">
        <v>9</v>
      </c>
      <c r="F1644" t="s">
        <v>738</v>
      </c>
      <c r="G1644" s="3">
        <v>0</v>
      </c>
    </row>
    <row r="1645" spans="1:7">
      <c r="A1645" t="s">
        <v>3016</v>
      </c>
      <c r="B1645" t="s">
        <v>3017</v>
      </c>
      <c r="C1645" s="5" t="str">
        <f>HYPERLINK("https://nusmods.com/modules/ID1300#timetable","Timetable")</f>
        <v>Timetable</v>
      </c>
      <c r="D1645" s="5"/>
      <c r="E1645" t="s">
        <v>9</v>
      </c>
      <c r="F1645" t="s">
        <v>738</v>
      </c>
      <c r="G1645" s="3">
        <v>0</v>
      </c>
    </row>
    <row r="1646" spans="1:7">
      <c r="A1646" t="s">
        <v>3018</v>
      </c>
      <c r="B1646" t="s">
        <v>3019</v>
      </c>
      <c r="C1646" s="5" t="str">
        <f>HYPERLINK("https://nusmods.com/modules/ID2107#timetable","Timetable")</f>
        <v>Timetable</v>
      </c>
      <c r="D1646" s="5"/>
      <c r="E1646" t="s">
        <v>9</v>
      </c>
      <c r="F1646" t="s">
        <v>738</v>
      </c>
      <c r="G1646" s="3">
        <v>0</v>
      </c>
    </row>
    <row r="1647" spans="1:7">
      <c r="A1647" t="s">
        <v>3020</v>
      </c>
      <c r="B1647" t="s">
        <v>3021</v>
      </c>
      <c r="C1647" s="5" t="str">
        <f>HYPERLINK("https://nusmods.com/modules/ID2108#timetable","Timetable")</f>
        <v>Timetable</v>
      </c>
      <c r="D1647" s="5"/>
      <c r="E1647" t="s">
        <v>9</v>
      </c>
      <c r="F1647" t="s">
        <v>738</v>
      </c>
      <c r="G1647" s="3">
        <v>0</v>
      </c>
    </row>
    <row r="1648" spans="1:7">
      <c r="A1648" t="s">
        <v>3022</v>
      </c>
      <c r="B1648" t="s">
        <v>3023</v>
      </c>
      <c r="C1648" s="5" t="str">
        <f>HYPERLINK("https://nusmods.com/modules/ID2114#timetable","Timetable")</f>
        <v>Timetable</v>
      </c>
      <c r="D1648" s="5"/>
      <c r="E1648" t="s">
        <v>9</v>
      </c>
      <c r="F1648" t="s">
        <v>738</v>
      </c>
      <c r="G1648" s="3">
        <v>0</v>
      </c>
    </row>
    <row r="1649" spans="1:7">
      <c r="A1649" t="s">
        <v>3024</v>
      </c>
      <c r="B1649" t="s">
        <v>3025</v>
      </c>
      <c r="C1649" s="5" t="str">
        <f>HYPERLINK("https://nusmods.com/modules/ID2117#timetable","Timetable")</f>
        <v>Timetable</v>
      </c>
      <c r="D1649" s="5"/>
      <c r="E1649" t="s">
        <v>9</v>
      </c>
      <c r="F1649" t="s">
        <v>738</v>
      </c>
      <c r="G1649" s="3">
        <v>0</v>
      </c>
    </row>
    <row r="1650" spans="1:7">
      <c r="A1650" t="s">
        <v>3026</v>
      </c>
      <c r="B1650" t="s">
        <v>3027</v>
      </c>
      <c r="C1650" s="5" t="str">
        <f>HYPERLINK("https://nusmods.com/modules/ID2118#timetable","Timetable")</f>
        <v>Timetable</v>
      </c>
      <c r="D1650" s="5"/>
      <c r="E1650" t="s">
        <v>9</v>
      </c>
      <c r="F1650" t="s">
        <v>738</v>
      </c>
      <c r="G1650" s="3">
        <v>0</v>
      </c>
    </row>
    <row r="1651" spans="1:7">
      <c r="A1651" t="s">
        <v>3028</v>
      </c>
      <c r="B1651" t="s">
        <v>3029</v>
      </c>
      <c r="C1651" s="5" t="str">
        <f>HYPERLINK("https://nusmods.com/modules/ID2119#timetable","Timetable")</f>
        <v>Timetable</v>
      </c>
      <c r="D1651" s="5"/>
      <c r="E1651" t="s">
        <v>9</v>
      </c>
      <c r="F1651" t="s">
        <v>738</v>
      </c>
      <c r="G1651" s="3">
        <v>0</v>
      </c>
    </row>
    <row r="1652" spans="1:7">
      <c r="A1652" t="s">
        <v>3030</v>
      </c>
      <c r="B1652" t="s">
        <v>3031</v>
      </c>
      <c r="C1652" s="5" t="str">
        <f>HYPERLINK("https://nusmods.com/modules/ID2322#timetable","Timetable")</f>
        <v>Timetable</v>
      </c>
      <c r="D1652" s="5"/>
      <c r="E1652" t="s">
        <v>9</v>
      </c>
      <c r="F1652" t="s">
        <v>738</v>
      </c>
      <c r="G1652" s="3">
        <v>0</v>
      </c>
    </row>
    <row r="1653" spans="1:7">
      <c r="A1653" t="s">
        <v>3032</v>
      </c>
      <c r="B1653" t="s">
        <v>3033</v>
      </c>
      <c r="C1653" s="5" t="str">
        <f>HYPERLINK("https://nusmods.com/modules/ID3041#timetable","Timetable")</f>
        <v>Timetable</v>
      </c>
      <c r="D1653" s="5"/>
      <c r="E1653" t="s">
        <v>9</v>
      </c>
      <c r="F1653" t="s">
        <v>738</v>
      </c>
      <c r="G1653" s="3">
        <v>0</v>
      </c>
    </row>
    <row r="1654" spans="1:7">
      <c r="A1654" t="s">
        <v>3034</v>
      </c>
      <c r="B1654" t="s">
        <v>3035</v>
      </c>
      <c r="C1654" s="5" t="str">
        <f>HYPERLINK("https://nusmods.com/modules/ID3105#timetable","Timetable")</f>
        <v>Timetable</v>
      </c>
      <c r="D1654" s="5"/>
      <c r="E1654" t="s">
        <v>9</v>
      </c>
      <c r="F1654" t="s">
        <v>738</v>
      </c>
      <c r="G1654" s="3">
        <v>0</v>
      </c>
    </row>
    <row r="1655" spans="1:7">
      <c r="A1655" t="s">
        <v>3036</v>
      </c>
      <c r="B1655" t="s">
        <v>3037</v>
      </c>
      <c r="C1655" s="5" t="str">
        <f>HYPERLINK("https://nusmods.com/modules/ID3106#timetable","Timetable")</f>
        <v>Timetable</v>
      </c>
      <c r="D1655" s="5"/>
      <c r="E1655" t="s">
        <v>9</v>
      </c>
      <c r="F1655" t="s">
        <v>738</v>
      </c>
      <c r="G1655" s="3">
        <v>0</v>
      </c>
    </row>
    <row r="1656" spans="1:7">
      <c r="A1656" t="s">
        <v>3038</v>
      </c>
      <c r="B1656" t="s">
        <v>3039</v>
      </c>
      <c r="C1656" s="5" t="str">
        <f>HYPERLINK("https://nusmods.com/modules/ID3107#timetable","Timetable")</f>
        <v>Timetable</v>
      </c>
      <c r="D1656" s="5"/>
      <c r="E1656" t="s">
        <v>9</v>
      </c>
      <c r="F1656" t="s">
        <v>738</v>
      </c>
      <c r="G1656" s="3">
        <v>0</v>
      </c>
    </row>
    <row r="1657" spans="1:7">
      <c r="A1657" t="s">
        <v>3040</v>
      </c>
      <c r="B1657" t="s">
        <v>3041</v>
      </c>
      <c r="C1657" s="5" t="str">
        <f>HYPERLINK("https://nusmods.com/modules/ID3108#timetable","Timetable")</f>
        <v>Timetable</v>
      </c>
      <c r="D1657" s="5"/>
      <c r="E1657" t="s">
        <v>9</v>
      </c>
      <c r="F1657" t="s">
        <v>738</v>
      </c>
      <c r="G1657" s="3">
        <v>0</v>
      </c>
    </row>
    <row r="1658" spans="1:7">
      <c r="A1658" t="s">
        <v>3042</v>
      </c>
      <c r="B1658" t="s">
        <v>3043</v>
      </c>
      <c r="C1658" s="5" t="str">
        <f>HYPERLINK("https://nusmods.com/modules/ID3124#timetable","Timetable")</f>
        <v>Timetable</v>
      </c>
      <c r="D1658" s="5"/>
      <c r="E1658" t="s">
        <v>9</v>
      </c>
      <c r="F1658" t="s">
        <v>738</v>
      </c>
      <c r="G1658" s="3">
        <v>0</v>
      </c>
    </row>
    <row r="1659" spans="1:7">
      <c r="A1659" t="s">
        <v>3044</v>
      </c>
      <c r="B1659" t="s">
        <v>3045</v>
      </c>
      <c r="C1659" s="5" t="str">
        <f>HYPERLINK("https://nusmods.com/modules/ID3125#timetable","Timetable")</f>
        <v>Timetable</v>
      </c>
      <c r="D1659" s="5"/>
      <c r="E1659" t="s">
        <v>9</v>
      </c>
      <c r="F1659" t="s">
        <v>738</v>
      </c>
      <c r="G1659" s="3">
        <v>0</v>
      </c>
    </row>
    <row r="1660" spans="1:7">
      <c r="A1660" t="s">
        <v>3046</v>
      </c>
      <c r="B1660" t="s">
        <v>3047</v>
      </c>
      <c r="C1660" s="5" t="str">
        <f>HYPERLINK("https://nusmods.com/modules/ID3130#timetable","Timetable")</f>
        <v>Timetable</v>
      </c>
      <c r="D1660" s="5"/>
      <c r="E1660" t="s">
        <v>9</v>
      </c>
      <c r="F1660" t="s">
        <v>738</v>
      </c>
      <c r="G1660" s="3">
        <v>0</v>
      </c>
    </row>
    <row r="1661" spans="1:7">
      <c r="A1661" t="s">
        <v>3048</v>
      </c>
      <c r="B1661" t="s">
        <v>3049</v>
      </c>
      <c r="C1661" s="5" t="str">
        <f>HYPERLINK("https://nusmods.com/modules/ID4105#timetable","Timetable")</f>
        <v>Timetable</v>
      </c>
      <c r="D1661" s="5"/>
      <c r="E1661" t="s">
        <v>9</v>
      </c>
      <c r="F1661" t="s">
        <v>738</v>
      </c>
      <c r="G1661" s="3">
        <v>0</v>
      </c>
    </row>
    <row r="1662" spans="1:7">
      <c r="A1662" t="s">
        <v>3050</v>
      </c>
      <c r="B1662" t="s">
        <v>3051</v>
      </c>
      <c r="C1662" s="5" t="str">
        <f>HYPERLINK("https://nusmods.com/modules/ID4107#timetable","Timetable")</f>
        <v>Timetable</v>
      </c>
      <c r="D1662" s="5"/>
      <c r="E1662" t="s">
        <v>9</v>
      </c>
      <c r="F1662" t="s">
        <v>738</v>
      </c>
      <c r="G1662" s="3">
        <v>0</v>
      </c>
    </row>
    <row r="1663" spans="1:7">
      <c r="A1663" t="s">
        <v>3052</v>
      </c>
      <c r="B1663" t="s">
        <v>3053</v>
      </c>
      <c r="C1663" s="5" t="str">
        <f>HYPERLINK("https://nusmods.com/modules/ID4121#timetable","Timetable")</f>
        <v>Timetable</v>
      </c>
      <c r="D1663" s="5"/>
      <c r="E1663" t="s">
        <v>9</v>
      </c>
      <c r="F1663" t="s">
        <v>738</v>
      </c>
      <c r="G1663" s="3">
        <v>0</v>
      </c>
    </row>
    <row r="1664" spans="1:7">
      <c r="A1664" t="s">
        <v>3054</v>
      </c>
      <c r="B1664" t="s">
        <v>3055</v>
      </c>
      <c r="C1664" s="5" t="str">
        <f>HYPERLINK("https://nusmods.com/modules/ID4122#timetable","Timetable")</f>
        <v>Timetable</v>
      </c>
      <c r="D1664" s="5"/>
      <c r="E1664" t="s">
        <v>9</v>
      </c>
      <c r="F1664" t="s">
        <v>738</v>
      </c>
      <c r="G1664" s="3">
        <v>0</v>
      </c>
    </row>
    <row r="1665" spans="1:7">
      <c r="A1665" t="s">
        <v>3056</v>
      </c>
      <c r="B1665" t="s">
        <v>3057</v>
      </c>
      <c r="C1665" s="5" t="str">
        <f>HYPERLINK("https://nusmods.com/modules/ID5021#timetable","Timetable")</f>
        <v>Timetable</v>
      </c>
      <c r="D1665" s="5"/>
      <c r="E1665" t="s">
        <v>9</v>
      </c>
      <c r="F1665" t="s">
        <v>738</v>
      </c>
      <c r="G1665" s="3">
        <v>0</v>
      </c>
    </row>
    <row r="1666" spans="1:7">
      <c r="A1666" t="s">
        <v>3058</v>
      </c>
      <c r="B1666" t="s">
        <v>3059</v>
      </c>
      <c r="C1666" s="5" t="str">
        <f>HYPERLINK("https://nusmods.com/modules/ID5151#timetable","Timetable")</f>
        <v>Timetable</v>
      </c>
      <c r="D1666" s="5"/>
      <c r="E1666" t="s">
        <v>9</v>
      </c>
      <c r="F1666" t="s">
        <v>738</v>
      </c>
      <c r="G1666" s="3">
        <v>0</v>
      </c>
    </row>
    <row r="1667" spans="1:7">
      <c r="A1667" t="s">
        <v>3060</v>
      </c>
      <c r="B1667" t="s">
        <v>3061</v>
      </c>
      <c r="C1667" s="5" t="str">
        <f>HYPERLINK("https://nusmods.com/modules/ID5351#timetable","Timetable")</f>
        <v>Timetable</v>
      </c>
      <c r="D1667" s="5"/>
      <c r="E1667" t="s">
        <v>9</v>
      </c>
      <c r="F1667" t="s">
        <v>738</v>
      </c>
      <c r="G1667" s="3">
        <v>0</v>
      </c>
    </row>
    <row r="1668" spans="1:7">
      <c r="A1668" t="s">
        <v>3062</v>
      </c>
      <c r="B1668" t="s">
        <v>3063</v>
      </c>
      <c r="C1668" s="5" t="str">
        <f>HYPERLINK("https://nusmods.com/modules/ID5352#timetable","Timetable")</f>
        <v>Timetable</v>
      </c>
      <c r="D1668" s="5"/>
      <c r="E1668" t="s">
        <v>9</v>
      </c>
      <c r="F1668" t="s">
        <v>738</v>
      </c>
      <c r="G1668" s="3">
        <v>0</v>
      </c>
    </row>
    <row r="1669" spans="1:7">
      <c r="A1669" t="s">
        <v>3064</v>
      </c>
      <c r="B1669" t="s">
        <v>3065</v>
      </c>
      <c r="C1669" s="5" t="str">
        <f>HYPERLINK("https://nusmods.com/modules/ID5770#timetable","Timetable")</f>
        <v>Timetable</v>
      </c>
      <c r="D1669" s="5"/>
      <c r="E1669" t="s">
        <v>9</v>
      </c>
      <c r="F1669" t="s">
        <v>738</v>
      </c>
      <c r="G1669" s="3">
        <v>0</v>
      </c>
    </row>
    <row r="1670" spans="1:7">
      <c r="A1670" t="s">
        <v>3066</v>
      </c>
      <c r="B1670" t="s">
        <v>3067</v>
      </c>
      <c r="C1670" s="5" t="str">
        <f>HYPERLINK("https://nusmods.com/modules/ID5951#timetable","Timetable")</f>
        <v>Timetable</v>
      </c>
      <c r="D1670" s="5"/>
      <c r="E1670" t="s">
        <v>9</v>
      </c>
      <c r="F1670" t="s">
        <v>738</v>
      </c>
      <c r="G1670" s="3">
        <v>0</v>
      </c>
    </row>
    <row r="1671" spans="1:7">
      <c r="A1671" t="s">
        <v>3068</v>
      </c>
      <c r="B1671" t="s">
        <v>3069</v>
      </c>
      <c r="C1671" s="5" t="str">
        <f>HYPERLINK("https://nusmods.com/modules/ID5951A#timetable","Timetable")</f>
        <v>Timetable</v>
      </c>
      <c r="D1671" s="5"/>
      <c r="E1671" t="s">
        <v>9</v>
      </c>
      <c r="F1671" t="s">
        <v>738</v>
      </c>
      <c r="G1671" s="3">
        <v>0</v>
      </c>
    </row>
    <row r="1672" spans="1:7">
      <c r="A1672" t="s">
        <v>3070</v>
      </c>
      <c r="B1672" t="s">
        <v>3071</v>
      </c>
      <c r="C1672" s="5" t="str">
        <f>HYPERLINK("https://nusmods.com/modules/ID5951B#timetable","Timetable")</f>
        <v>Timetable</v>
      </c>
      <c r="D1672" s="5"/>
      <c r="E1672" t="s">
        <v>9</v>
      </c>
      <c r="F1672" t="s">
        <v>738</v>
      </c>
      <c r="G1672" s="3">
        <v>0</v>
      </c>
    </row>
    <row r="1673" spans="1:7">
      <c r="A1673" t="s">
        <v>3072</v>
      </c>
      <c r="B1673" t="s">
        <v>3073</v>
      </c>
      <c r="C1673" s="5" t="str">
        <f>HYPERLINK("https://nusmods.com/modules/ID5951C#timetable","Timetable")</f>
        <v>Timetable</v>
      </c>
      <c r="D1673" s="5"/>
      <c r="E1673" t="s">
        <v>9</v>
      </c>
      <c r="F1673" t="s">
        <v>738</v>
      </c>
      <c r="G1673" s="3">
        <v>0</v>
      </c>
    </row>
    <row r="1674" spans="1:7">
      <c r="A1674" t="s">
        <v>3074</v>
      </c>
      <c r="B1674" t="s">
        <v>3075</v>
      </c>
      <c r="C1674" s="5" t="str">
        <f>HYPERLINK("https://nusmods.com/modules/ID5951D#timetable","Timetable")</f>
        <v>Timetable</v>
      </c>
      <c r="D1674" s="5"/>
      <c r="E1674" t="s">
        <v>9</v>
      </c>
      <c r="F1674" t="s">
        <v>738</v>
      </c>
      <c r="G1674" s="3">
        <v>0</v>
      </c>
    </row>
    <row r="1675" spans="1:7">
      <c r="A1675" t="s">
        <v>3076</v>
      </c>
      <c r="B1675" t="s">
        <v>3077</v>
      </c>
      <c r="C1675" s="5" t="str">
        <f>HYPERLINK("https://nusmods.com/modules/ID5951E#timetable","Timetable")</f>
        <v>Timetable</v>
      </c>
      <c r="D1675" s="5"/>
      <c r="E1675" t="s">
        <v>9</v>
      </c>
      <c r="F1675" t="s">
        <v>738</v>
      </c>
      <c r="G1675" s="3">
        <v>0</v>
      </c>
    </row>
    <row r="1676" spans="1:7">
      <c r="A1676" t="s">
        <v>3078</v>
      </c>
      <c r="B1676" t="s">
        <v>3079</v>
      </c>
      <c r="C1676" s="5" t="str">
        <f>HYPERLINK("https://nusmods.com/modules/ID6770#timetable","Timetable")</f>
        <v>Timetable</v>
      </c>
      <c r="D1676" s="5"/>
      <c r="E1676" t="s">
        <v>9</v>
      </c>
      <c r="F1676" t="s">
        <v>738</v>
      </c>
      <c r="G1676" s="3">
        <v>0</v>
      </c>
    </row>
    <row r="1677" spans="1:7">
      <c r="A1677" t="s">
        <v>3080</v>
      </c>
      <c r="B1677" t="s">
        <v>3081</v>
      </c>
      <c r="C1677" s="5" t="str">
        <f>HYPERLINK("https://nusmods.com/modules/IE1111R#timetable","Timetable")</f>
        <v>Timetable</v>
      </c>
      <c r="D1677" s="5"/>
      <c r="E1677" t="s">
        <v>9</v>
      </c>
      <c r="F1677" t="s">
        <v>3082</v>
      </c>
      <c r="G1677" s="3">
        <v>0</v>
      </c>
    </row>
    <row r="1678" spans="1:7">
      <c r="A1678" t="s">
        <v>3083</v>
      </c>
      <c r="B1678" t="s">
        <v>3084</v>
      </c>
      <c r="C1678" s="5" t="str">
        <f>HYPERLINK("https://nusmods.com/modules/IE2110#timetable","Timetable")</f>
        <v>Timetable</v>
      </c>
      <c r="D1678" s="5"/>
      <c r="E1678" t="s">
        <v>9</v>
      </c>
      <c r="F1678" t="s">
        <v>3082</v>
      </c>
      <c r="G1678" s="3">
        <v>0</v>
      </c>
    </row>
    <row r="1679" spans="1:7">
      <c r="A1679" t="s">
        <v>3085</v>
      </c>
      <c r="B1679" t="s">
        <v>3086</v>
      </c>
      <c r="C1679" s="5" t="str">
        <f>HYPERLINK("https://nusmods.com/modules/IE2141#timetable","Timetable")</f>
        <v>Timetable</v>
      </c>
      <c r="D1679" s="5"/>
      <c r="E1679" t="s">
        <v>9</v>
      </c>
      <c r="F1679" t="s">
        <v>3082</v>
      </c>
      <c r="G1679" s="3">
        <v>0</v>
      </c>
    </row>
    <row r="1680" spans="1:7">
      <c r="A1680" t="s">
        <v>3087</v>
      </c>
      <c r="B1680" t="s">
        <v>3088</v>
      </c>
      <c r="C1680" s="5" t="str">
        <f>HYPERLINK("https://nusmods.com/modules/IE3100R#timetable","Timetable")</f>
        <v>Timetable</v>
      </c>
      <c r="D1680" s="5"/>
      <c r="E1680" t="s">
        <v>9</v>
      </c>
      <c r="F1680" t="s">
        <v>3082</v>
      </c>
      <c r="G1680" s="3">
        <v>0</v>
      </c>
    </row>
    <row r="1681" spans="1:7">
      <c r="A1681" t="s">
        <v>3089</v>
      </c>
      <c r="B1681" t="s">
        <v>3090</v>
      </c>
      <c r="C1681" s="5" t="str">
        <f>HYPERLINK("https://nusmods.com/modules/IE3101#timetable","Timetable")</f>
        <v>Timetable</v>
      </c>
      <c r="D1681" s="5"/>
      <c r="E1681" t="s">
        <v>9</v>
      </c>
      <c r="F1681" t="s">
        <v>3082</v>
      </c>
      <c r="G1681" s="3">
        <v>0</v>
      </c>
    </row>
    <row r="1682" spans="1:7">
      <c r="A1682" t="s">
        <v>3091</v>
      </c>
      <c r="B1682" t="s">
        <v>3092</v>
      </c>
      <c r="C1682" s="5" t="str">
        <f>HYPERLINK("https://nusmods.com/modules/IE3102#timetable","Timetable")</f>
        <v>Timetable</v>
      </c>
      <c r="D1682" s="5"/>
      <c r="E1682" t="s">
        <v>9</v>
      </c>
      <c r="F1682" t="s">
        <v>3082</v>
      </c>
      <c r="G1682" s="3">
        <v>0</v>
      </c>
    </row>
    <row r="1683" spans="1:7">
      <c r="A1683" t="s">
        <v>3093</v>
      </c>
      <c r="B1683" t="s">
        <v>3092</v>
      </c>
      <c r="C1683" s="5" t="str">
        <f>HYPERLINK("https://nusmods.com/modules/IE3102A#timetable","Timetable")</f>
        <v>Timetable</v>
      </c>
      <c r="D1683" s="5"/>
      <c r="E1683" t="s">
        <v>9</v>
      </c>
      <c r="F1683" t="s">
        <v>3082</v>
      </c>
      <c r="G1683" s="3">
        <v>0</v>
      </c>
    </row>
    <row r="1684" spans="1:7">
      <c r="A1684" t="s">
        <v>3094</v>
      </c>
      <c r="B1684" t="s">
        <v>3095</v>
      </c>
      <c r="C1684" s="5" t="str">
        <f>HYPERLINK("https://nusmods.com/modules/IE3105#timetable","Timetable")</f>
        <v>Timetable</v>
      </c>
      <c r="D1684" s="5"/>
      <c r="E1684" t="s">
        <v>9</v>
      </c>
      <c r="F1684" t="s">
        <v>3082</v>
      </c>
      <c r="G1684" s="3">
        <v>0</v>
      </c>
    </row>
    <row r="1685" spans="1:7">
      <c r="A1685" t="s">
        <v>3096</v>
      </c>
      <c r="B1685" t="s">
        <v>3097</v>
      </c>
      <c r="C1685" s="5" t="str">
        <f>HYPERLINK("https://nusmods.com/modules/IE3110R#timetable","Timetable")</f>
        <v>Timetable</v>
      </c>
      <c r="D1685" s="5"/>
      <c r="E1685" t="s">
        <v>9</v>
      </c>
      <c r="F1685" t="s">
        <v>3082</v>
      </c>
      <c r="G1685" s="3">
        <v>0</v>
      </c>
    </row>
    <row r="1686" spans="1:7">
      <c r="A1686" t="s">
        <v>3098</v>
      </c>
      <c r="B1686" t="s">
        <v>3099</v>
      </c>
      <c r="C1686" s="5" t="str">
        <f>HYPERLINK("https://nusmods.com/modules/IE4100R#timetable","Timetable")</f>
        <v>Timetable</v>
      </c>
      <c r="D1686" s="5"/>
      <c r="E1686" t="s">
        <v>9</v>
      </c>
      <c r="F1686" t="s">
        <v>3082</v>
      </c>
      <c r="G1686" s="3">
        <v>0</v>
      </c>
    </row>
    <row r="1687" spans="1:7">
      <c r="A1687" t="s">
        <v>3100</v>
      </c>
      <c r="B1687" t="s">
        <v>353</v>
      </c>
      <c r="C1687" s="5" t="str">
        <f>HYPERLINK("https://nusmods.com/modules/IE4102#timetable","Timetable")</f>
        <v>Timetable</v>
      </c>
      <c r="D1687" s="5"/>
      <c r="E1687" t="s">
        <v>9</v>
      </c>
      <c r="F1687" t="s">
        <v>3082</v>
      </c>
      <c r="G1687" s="3">
        <v>0</v>
      </c>
    </row>
    <row r="1688" spans="1:7">
      <c r="A1688" t="s">
        <v>3101</v>
      </c>
      <c r="B1688" t="s">
        <v>3102</v>
      </c>
      <c r="C1688" s="5" t="str">
        <f>HYPERLINK("https://nusmods.com/modules/IE4210#timetable","Timetable")</f>
        <v>Timetable</v>
      </c>
      <c r="D1688" s="5"/>
      <c r="E1688" t="s">
        <v>9</v>
      </c>
      <c r="F1688" t="s">
        <v>3082</v>
      </c>
      <c r="G1688" s="3">
        <v>0</v>
      </c>
    </row>
    <row r="1689" spans="1:7">
      <c r="A1689" t="s">
        <v>3103</v>
      </c>
      <c r="B1689" t="s">
        <v>3104</v>
      </c>
      <c r="C1689" s="5" t="str">
        <f>HYPERLINK("https://nusmods.com/modules/IE4211#timetable","Timetable")</f>
        <v>Timetable</v>
      </c>
      <c r="D1689" s="5"/>
      <c r="E1689" t="s">
        <v>9</v>
      </c>
      <c r="F1689" t="s">
        <v>3082</v>
      </c>
      <c r="G1689" s="3">
        <v>0</v>
      </c>
    </row>
    <row r="1690" spans="1:7">
      <c r="A1690" t="s">
        <v>3105</v>
      </c>
      <c r="B1690" t="s">
        <v>3106</v>
      </c>
      <c r="C1690" s="5" t="str">
        <f>HYPERLINK("https://nusmods.com/modules/IE4214#timetable","Timetable")</f>
        <v>Timetable</v>
      </c>
      <c r="D1690" s="5"/>
      <c r="E1690" t="s">
        <v>9</v>
      </c>
      <c r="F1690" t="s">
        <v>3082</v>
      </c>
      <c r="G1690" s="3">
        <v>0</v>
      </c>
    </row>
    <row r="1691" spans="1:7">
      <c r="A1691" t="s">
        <v>3107</v>
      </c>
      <c r="B1691" t="s">
        <v>3108</v>
      </c>
      <c r="C1691" s="5" t="str">
        <f>HYPERLINK("https://nusmods.com/modules/IE4215#timetable","Timetable")</f>
        <v>Timetable</v>
      </c>
      <c r="D1691" s="5"/>
      <c r="E1691" t="s">
        <v>9</v>
      </c>
      <c r="F1691" t="s">
        <v>3082</v>
      </c>
      <c r="G1691" s="3">
        <v>0</v>
      </c>
    </row>
    <row r="1692" spans="1:7">
      <c r="A1692" t="s">
        <v>3109</v>
      </c>
      <c r="B1692" t="s">
        <v>3110</v>
      </c>
      <c r="C1692" s="5" t="str">
        <f>HYPERLINK("https://nusmods.com/modules/IE4220#timetable","Timetable")</f>
        <v>Timetable</v>
      </c>
      <c r="D1692" s="5"/>
      <c r="E1692" t="s">
        <v>9</v>
      </c>
      <c r="F1692" t="s">
        <v>3082</v>
      </c>
      <c r="G1692" s="3">
        <v>0</v>
      </c>
    </row>
    <row r="1693" spans="1:7">
      <c r="A1693" t="s">
        <v>3111</v>
      </c>
      <c r="B1693" t="s">
        <v>3112</v>
      </c>
      <c r="C1693" s="5" t="str">
        <f>HYPERLINK("https://nusmods.com/modules/IE4248#timetable","Timetable")</f>
        <v>Timetable</v>
      </c>
      <c r="D1693" s="5"/>
      <c r="E1693" t="s">
        <v>9</v>
      </c>
      <c r="F1693" t="s">
        <v>3082</v>
      </c>
      <c r="G1693" s="3">
        <v>0</v>
      </c>
    </row>
    <row r="1694" spans="1:7">
      <c r="A1694" t="s">
        <v>3113</v>
      </c>
      <c r="B1694" t="s">
        <v>3114</v>
      </c>
      <c r="C1694" s="5" t="str">
        <f>HYPERLINK("https://nusmods.com/modules/IE5001#timetable","Timetable")</f>
        <v>Timetable</v>
      </c>
      <c r="D1694" s="5"/>
      <c r="E1694" t="s">
        <v>9</v>
      </c>
      <c r="F1694" t="s">
        <v>3082</v>
      </c>
      <c r="G1694" s="3">
        <v>0</v>
      </c>
    </row>
    <row r="1695" spans="1:7">
      <c r="A1695" t="s">
        <v>3115</v>
      </c>
      <c r="B1695" t="s">
        <v>3116</v>
      </c>
      <c r="C1695" s="5" t="str">
        <f>HYPERLINK("https://nusmods.com/modules/IE5004#timetable","Timetable")</f>
        <v>Timetable</v>
      </c>
      <c r="D1695" s="5"/>
      <c r="E1695" t="s">
        <v>9</v>
      </c>
      <c r="F1695" t="s">
        <v>3082</v>
      </c>
      <c r="G1695" s="3">
        <v>0</v>
      </c>
    </row>
    <row r="1696" spans="1:7">
      <c r="A1696" t="s">
        <v>3117</v>
      </c>
      <c r="B1696" t="s">
        <v>3118</v>
      </c>
      <c r="C1696" s="5" t="str">
        <f>HYPERLINK("https://nusmods.com/modules/IE5005#timetable","Timetable")</f>
        <v>Timetable</v>
      </c>
      <c r="D1696" s="5"/>
      <c r="E1696" t="s">
        <v>9</v>
      </c>
      <c r="F1696" t="s">
        <v>3082</v>
      </c>
      <c r="G1696" s="3">
        <v>0</v>
      </c>
    </row>
    <row r="1697" spans="1:7">
      <c r="A1697" t="s">
        <v>3119</v>
      </c>
      <c r="B1697" t="s">
        <v>3120</v>
      </c>
      <c r="C1697" s="5" t="str">
        <f>HYPERLINK("https://nusmods.com/modules/IE5105#timetable","Timetable")</f>
        <v>Timetable</v>
      </c>
      <c r="D1697" s="5"/>
      <c r="E1697" t="s">
        <v>9</v>
      </c>
      <c r="F1697" t="s">
        <v>3082</v>
      </c>
      <c r="G1697" s="3">
        <v>0</v>
      </c>
    </row>
    <row r="1698" spans="1:7">
      <c r="A1698" t="s">
        <v>3121</v>
      </c>
      <c r="B1698" t="s">
        <v>3122</v>
      </c>
      <c r="C1698" s="5" t="str">
        <f>HYPERLINK("https://nusmods.com/modules/IE5121#timetable","Timetable")</f>
        <v>Timetable</v>
      </c>
      <c r="D1698" s="5"/>
      <c r="E1698" t="s">
        <v>9</v>
      </c>
      <c r="F1698" t="s">
        <v>3082</v>
      </c>
      <c r="G1698" s="3">
        <v>0</v>
      </c>
    </row>
    <row r="1699" spans="1:7">
      <c r="A1699" t="s">
        <v>3123</v>
      </c>
      <c r="B1699" t="s">
        <v>3124</v>
      </c>
      <c r="C1699" s="5" t="str">
        <f>HYPERLINK("https://nusmods.com/modules/IE5123#timetable","Timetable")</f>
        <v>Timetable</v>
      </c>
      <c r="D1699" s="5"/>
      <c r="E1699" t="s">
        <v>9</v>
      </c>
      <c r="F1699" t="s">
        <v>3082</v>
      </c>
      <c r="G1699" s="3">
        <v>0</v>
      </c>
    </row>
    <row r="1700" spans="1:7">
      <c r="A1700" t="s">
        <v>3125</v>
      </c>
      <c r="B1700" t="s">
        <v>3126</v>
      </c>
      <c r="C1700" s="5" t="str">
        <f>HYPERLINK("https://nusmods.com/modules/IE5203#timetable","Timetable")</f>
        <v>Timetable</v>
      </c>
      <c r="D1700" s="5"/>
      <c r="E1700" t="s">
        <v>9</v>
      </c>
      <c r="F1700" t="s">
        <v>3082</v>
      </c>
      <c r="G1700" s="3">
        <v>0</v>
      </c>
    </row>
    <row r="1701" spans="1:7">
      <c r="A1701" t="s">
        <v>3127</v>
      </c>
      <c r="B1701" t="s">
        <v>3128</v>
      </c>
      <c r="C1701" s="5" t="str">
        <f>HYPERLINK("https://nusmods.com/modules/IE5206#timetable","Timetable")</f>
        <v>Timetable</v>
      </c>
      <c r="D1701" s="5"/>
      <c r="E1701" t="s">
        <v>9</v>
      </c>
      <c r="F1701" t="s">
        <v>3082</v>
      </c>
      <c r="G1701" s="3">
        <v>0</v>
      </c>
    </row>
    <row r="1702" spans="1:7">
      <c r="A1702" t="s">
        <v>3129</v>
      </c>
      <c r="B1702" t="s">
        <v>3130</v>
      </c>
      <c r="C1702" s="5" t="str">
        <f>HYPERLINK("https://nusmods.com/modules/IE5208#timetable","Timetable")</f>
        <v>Timetable</v>
      </c>
      <c r="D1702" s="5"/>
      <c r="E1702" t="s">
        <v>9</v>
      </c>
      <c r="F1702" t="s">
        <v>3082</v>
      </c>
      <c r="G1702" s="3">
        <v>0</v>
      </c>
    </row>
    <row r="1703" spans="1:7">
      <c r="A1703" t="s">
        <v>3131</v>
      </c>
      <c r="B1703" t="s">
        <v>3132</v>
      </c>
      <c r="C1703" s="5" t="str">
        <f>HYPERLINK("https://nusmods.com/modules/IE5209#timetable","Timetable")</f>
        <v>Timetable</v>
      </c>
      <c r="D1703" s="5"/>
      <c r="E1703" t="s">
        <v>9</v>
      </c>
      <c r="F1703" t="s">
        <v>3082</v>
      </c>
      <c r="G1703" s="3">
        <v>0</v>
      </c>
    </row>
    <row r="1704" spans="1:7">
      <c r="A1704" t="s">
        <v>3133</v>
      </c>
      <c r="B1704" t="s">
        <v>3134</v>
      </c>
      <c r="C1704" s="5" t="str">
        <f>HYPERLINK("https://nusmods.com/modules/IE5213#timetable","Timetable")</f>
        <v>Timetable</v>
      </c>
      <c r="D1704" s="5"/>
      <c r="E1704" t="s">
        <v>9</v>
      </c>
      <c r="F1704" t="s">
        <v>3082</v>
      </c>
      <c r="G1704" s="3">
        <v>0</v>
      </c>
    </row>
    <row r="1705" spans="1:7">
      <c r="A1705" t="s">
        <v>3135</v>
      </c>
      <c r="B1705" t="s">
        <v>3136</v>
      </c>
      <c r="C1705" s="5" t="str">
        <f>HYPERLINK("https://nusmods.com/modules/IE5231#timetable","Timetable")</f>
        <v>Timetable</v>
      </c>
      <c r="D1705" s="5"/>
      <c r="E1705" t="s">
        <v>9</v>
      </c>
      <c r="F1705" t="s">
        <v>3082</v>
      </c>
      <c r="G1705" s="3">
        <v>0</v>
      </c>
    </row>
    <row r="1706" spans="1:7">
      <c r="A1706" t="s">
        <v>3137</v>
      </c>
      <c r="B1706" t="s">
        <v>3138</v>
      </c>
      <c r="C1706" s="5" t="str">
        <f>HYPERLINK("https://nusmods.com/modules/IE5301#timetable","Timetable")</f>
        <v>Timetable</v>
      </c>
      <c r="D1706" s="5"/>
      <c r="E1706" t="s">
        <v>9</v>
      </c>
      <c r="F1706" t="s">
        <v>3082</v>
      </c>
      <c r="G1706" s="3">
        <v>0</v>
      </c>
    </row>
    <row r="1707" spans="1:7">
      <c r="A1707" t="s">
        <v>3139</v>
      </c>
      <c r="B1707" t="s">
        <v>3140</v>
      </c>
      <c r="C1707" s="5" t="str">
        <f>HYPERLINK("https://nusmods.com/modules/IE5600#timetable","Timetable")</f>
        <v>Timetable</v>
      </c>
      <c r="D1707" s="5"/>
      <c r="E1707" t="s">
        <v>9</v>
      </c>
      <c r="F1707" t="s">
        <v>3082</v>
      </c>
      <c r="G1707" s="3">
        <v>0</v>
      </c>
    </row>
    <row r="1708" spans="1:7">
      <c r="A1708" t="s">
        <v>3141</v>
      </c>
      <c r="B1708" t="s">
        <v>3142</v>
      </c>
      <c r="C1708" s="5" t="str">
        <f>HYPERLINK("https://nusmods.com/modules/IE5602#timetable","Timetable")</f>
        <v>Timetable</v>
      </c>
      <c r="D1708" s="5"/>
      <c r="E1708" t="s">
        <v>9</v>
      </c>
      <c r="F1708" t="s">
        <v>3082</v>
      </c>
      <c r="G1708" s="3">
        <v>0</v>
      </c>
    </row>
    <row r="1709" spans="1:7">
      <c r="A1709" t="s">
        <v>3143</v>
      </c>
      <c r="B1709" t="s">
        <v>616</v>
      </c>
      <c r="C1709" s="5" t="str">
        <f>HYPERLINK("https://nusmods.com/modules/IE5666#timetable","Timetable")</f>
        <v>Timetable</v>
      </c>
      <c r="D1709" s="5"/>
      <c r="E1709" t="s">
        <v>9</v>
      </c>
      <c r="F1709" t="s">
        <v>3082</v>
      </c>
      <c r="G1709" s="3">
        <v>0</v>
      </c>
    </row>
    <row r="1710" spans="1:7">
      <c r="A1710" t="s">
        <v>3144</v>
      </c>
      <c r="B1710" t="s">
        <v>3145</v>
      </c>
      <c r="C1710" s="5" t="str">
        <f>HYPERLINK("https://nusmods.com/modules/IE5881#timetable","Timetable")</f>
        <v>Timetable</v>
      </c>
      <c r="D1710" s="5"/>
      <c r="E1710" t="s">
        <v>9</v>
      </c>
      <c r="F1710" t="s">
        <v>3082</v>
      </c>
      <c r="G1710" s="3">
        <v>0</v>
      </c>
    </row>
    <row r="1711" spans="1:7">
      <c r="A1711" t="s">
        <v>3146</v>
      </c>
      <c r="B1711" t="s">
        <v>3147</v>
      </c>
      <c r="C1711" s="5" t="str">
        <f>HYPERLINK("https://nusmods.com/modules/IE5903#timetable","Timetable")</f>
        <v>Timetable</v>
      </c>
      <c r="D1711" s="5"/>
      <c r="E1711" t="s">
        <v>9</v>
      </c>
      <c r="F1711" t="s">
        <v>3082</v>
      </c>
      <c r="G1711" s="3">
        <v>0</v>
      </c>
    </row>
    <row r="1712" spans="1:7">
      <c r="A1712" t="s">
        <v>3148</v>
      </c>
      <c r="B1712" t="s">
        <v>3149</v>
      </c>
      <c r="C1712" s="5" t="str">
        <f>HYPERLINK("https://nusmods.com/modules/IE5904A#timetable","Timetable")</f>
        <v>Timetable</v>
      </c>
      <c r="D1712" s="5"/>
      <c r="E1712" t="s">
        <v>9</v>
      </c>
      <c r="F1712" t="s">
        <v>3082</v>
      </c>
      <c r="G1712" s="3">
        <v>0</v>
      </c>
    </row>
    <row r="1713" spans="1:7">
      <c r="A1713" t="s">
        <v>3150</v>
      </c>
      <c r="B1713" t="s">
        <v>3151</v>
      </c>
      <c r="C1713" s="5" t="str">
        <f>HYPERLINK("https://nusmods.com/modules/IE5905#timetable","Timetable")</f>
        <v>Timetable</v>
      </c>
      <c r="D1713" s="5"/>
      <c r="E1713" t="s">
        <v>9</v>
      </c>
      <c r="F1713" t="s">
        <v>3082</v>
      </c>
      <c r="G1713" s="3">
        <v>0</v>
      </c>
    </row>
    <row r="1714" spans="1:7">
      <c r="A1714" t="s">
        <v>3152</v>
      </c>
      <c r="B1714" t="s">
        <v>3153</v>
      </c>
      <c r="C1714" s="5" t="str">
        <f>HYPERLINK("https://nusmods.com/modules/IE5906A#timetable","Timetable")</f>
        <v>Timetable</v>
      </c>
      <c r="D1714" s="5"/>
      <c r="E1714" t="s">
        <v>9</v>
      </c>
      <c r="F1714" t="s">
        <v>3082</v>
      </c>
      <c r="G1714" s="3">
        <v>0</v>
      </c>
    </row>
    <row r="1715" spans="1:7">
      <c r="A1715" t="s">
        <v>3154</v>
      </c>
      <c r="B1715" t="s">
        <v>3155</v>
      </c>
      <c r="C1715" s="5" t="str">
        <f>HYPERLINK("https://nusmods.com/modules/IE5907#timetable","Timetable")</f>
        <v>Timetable</v>
      </c>
      <c r="D1715" s="5"/>
      <c r="E1715" t="s">
        <v>9</v>
      </c>
      <c r="F1715" t="s">
        <v>3082</v>
      </c>
      <c r="G1715" s="3">
        <v>0</v>
      </c>
    </row>
    <row r="1716" spans="1:7">
      <c r="A1716" t="s">
        <v>3156</v>
      </c>
      <c r="B1716" t="s">
        <v>3157</v>
      </c>
      <c r="C1716" s="5" t="str">
        <f>HYPERLINK("https://nusmods.com/modules/IE5908A#timetable","Timetable")</f>
        <v>Timetable</v>
      </c>
      <c r="D1716" s="5"/>
      <c r="E1716" t="s">
        <v>9</v>
      </c>
      <c r="F1716" t="s">
        <v>3082</v>
      </c>
      <c r="G1716" s="3">
        <v>0</v>
      </c>
    </row>
    <row r="1717" spans="1:7">
      <c r="A1717" t="s">
        <v>3158</v>
      </c>
      <c r="B1717" t="s">
        <v>3159</v>
      </c>
      <c r="C1717" s="5" t="str">
        <f>HYPERLINK("https://nusmods.com/modules/IE5909A#timetable","Timetable")</f>
        <v>Timetable</v>
      </c>
      <c r="D1717" s="5"/>
      <c r="E1717" t="s">
        <v>9</v>
      </c>
      <c r="F1717" t="s">
        <v>3082</v>
      </c>
      <c r="G1717" s="3">
        <v>0</v>
      </c>
    </row>
    <row r="1718" spans="1:7">
      <c r="A1718" t="s">
        <v>3160</v>
      </c>
      <c r="B1718" t="s">
        <v>618</v>
      </c>
      <c r="C1718" s="5" t="str">
        <f>HYPERLINK("https://nusmods.com/modules/IE5999#timetable","Timetable")</f>
        <v>Timetable</v>
      </c>
      <c r="D1718" s="5"/>
      <c r="E1718" t="s">
        <v>9</v>
      </c>
      <c r="F1718" t="s">
        <v>3082</v>
      </c>
      <c r="G1718" s="3">
        <v>0</v>
      </c>
    </row>
    <row r="1719" spans="1:7">
      <c r="A1719" t="s">
        <v>3161</v>
      </c>
      <c r="B1719" t="s">
        <v>3162</v>
      </c>
      <c r="C1719" s="5" t="str">
        <f>HYPERLINK("https://nusmods.com/modules/IE6001#timetable","Timetable")</f>
        <v>Timetable</v>
      </c>
      <c r="D1719" s="5"/>
      <c r="E1719" t="s">
        <v>9</v>
      </c>
      <c r="F1719" t="s">
        <v>3082</v>
      </c>
      <c r="G1719" s="3">
        <v>0</v>
      </c>
    </row>
    <row r="1720" spans="1:7">
      <c r="A1720" t="s">
        <v>3163</v>
      </c>
      <c r="B1720" t="s">
        <v>3164</v>
      </c>
      <c r="C1720" s="5" t="str">
        <f>HYPERLINK("https://nusmods.com/modules/IE6002#timetable","Timetable")</f>
        <v>Timetable</v>
      </c>
      <c r="D1720" s="5"/>
      <c r="E1720" t="s">
        <v>9</v>
      </c>
      <c r="F1720" t="s">
        <v>3082</v>
      </c>
      <c r="G1720" s="3">
        <v>0</v>
      </c>
    </row>
    <row r="1721" spans="1:7">
      <c r="A1721" t="s">
        <v>3165</v>
      </c>
      <c r="B1721" t="s">
        <v>3166</v>
      </c>
      <c r="C1721" s="5" t="str">
        <f>HYPERLINK("https://nusmods.com/modules/IE6880#timetable","Timetable")</f>
        <v>Timetable</v>
      </c>
      <c r="D1721" s="5"/>
      <c r="E1721" t="s">
        <v>9</v>
      </c>
      <c r="F1721" t="s">
        <v>3082</v>
      </c>
      <c r="G1721" s="3">
        <v>0</v>
      </c>
    </row>
    <row r="1722" spans="1:7">
      <c r="A1722" t="s">
        <v>3167</v>
      </c>
      <c r="B1722" t="s">
        <v>3168</v>
      </c>
      <c r="C1722" s="5" t="str">
        <f>HYPERLINK("https://nusmods.com/modules/IE6881#timetable","Timetable")</f>
        <v>Timetable</v>
      </c>
      <c r="D1722" s="5"/>
      <c r="E1722" t="s">
        <v>9</v>
      </c>
      <c r="F1722" t="s">
        <v>3082</v>
      </c>
      <c r="G1722" s="3">
        <v>0</v>
      </c>
    </row>
    <row r="1723" spans="1:7">
      <c r="A1723" t="s">
        <v>3169</v>
      </c>
      <c r="B1723" t="s">
        <v>620</v>
      </c>
      <c r="C1723" s="5" t="str">
        <f>HYPERLINK("https://nusmods.com/modules/IE6999#timetable","Timetable")</f>
        <v>Timetable</v>
      </c>
      <c r="D1723" s="5"/>
      <c r="E1723" t="s">
        <v>9</v>
      </c>
      <c r="F1723" t="s">
        <v>3082</v>
      </c>
      <c r="G1723" s="3">
        <v>0</v>
      </c>
    </row>
    <row r="1724" spans="1:7">
      <c r="A1724" t="s">
        <v>3170</v>
      </c>
      <c r="B1724" t="s">
        <v>3171</v>
      </c>
      <c r="C1724" s="5" t="str">
        <f>HYPERLINK("https://nusmods.com/modules/IFS4103#timetable","Timetable")</f>
        <v>Timetable</v>
      </c>
      <c r="D1724" s="5"/>
      <c r="E1724" t="s">
        <v>684</v>
      </c>
      <c r="F1724" t="s">
        <v>718</v>
      </c>
      <c r="G1724" s="3">
        <v>0</v>
      </c>
    </row>
    <row r="1725" spans="1:7">
      <c r="A1725" t="s">
        <v>3172</v>
      </c>
      <c r="B1725" t="s">
        <v>3173</v>
      </c>
      <c r="C1725" s="5" t="str">
        <f>HYPERLINK("https://nusmods.com/modules/IFS4205#timetable","Timetable")</f>
        <v>Timetable</v>
      </c>
      <c r="D1725" s="5"/>
      <c r="E1725" t="s">
        <v>684</v>
      </c>
      <c r="F1725" t="s">
        <v>718</v>
      </c>
      <c r="G1725" s="3">
        <v>0</v>
      </c>
    </row>
    <row r="1726" spans="1:7">
      <c r="A1726" t="s">
        <v>3174</v>
      </c>
      <c r="B1726" t="s">
        <v>3175</v>
      </c>
      <c r="C1726" s="5" t="str">
        <f>HYPERLINK("https://nusmods.com/modules/IGL3550#timetable","Timetable")</f>
        <v>Timetable</v>
      </c>
      <c r="D1726" s="5"/>
      <c r="E1726" t="s">
        <v>70</v>
      </c>
      <c r="F1726" t="s">
        <v>2664</v>
      </c>
      <c r="G1726" s="3">
        <v>0</v>
      </c>
    </row>
    <row r="1727" spans="1:7">
      <c r="A1727" t="s">
        <v>3176</v>
      </c>
      <c r="B1727" t="s">
        <v>3177</v>
      </c>
      <c r="C1727" s="5" t="str">
        <f>HYPERLINK("https://nusmods.com/modules/IND5001#timetable","Timetable")</f>
        <v>Timetable</v>
      </c>
      <c r="D1727" s="5"/>
      <c r="E1727" t="s">
        <v>27</v>
      </c>
      <c r="F1727" t="s">
        <v>230</v>
      </c>
      <c r="G1727" s="3">
        <v>0</v>
      </c>
    </row>
    <row r="1728" spans="1:7">
      <c r="A1728" t="s">
        <v>3178</v>
      </c>
      <c r="B1728" t="s">
        <v>3179</v>
      </c>
      <c r="C1728" s="5" t="str">
        <f>HYPERLINK("https://nusmods.com/modules/IND5002#timetable","Timetable")</f>
        <v>Timetable</v>
      </c>
      <c r="D1728" s="5"/>
      <c r="E1728" t="s">
        <v>9</v>
      </c>
      <c r="F1728" t="s">
        <v>869</v>
      </c>
      <c r="G1728" s="3">
        <v>0</v>
      </c>
    </row>
    <row r="1729" spans="1:7">
      <c r="A1729" t="s">
        <v>3180</v>
      </c>
      <c r="B1729" t="s">
        <v>3181</v>
      </c>
      <c r="C1729" s="5" t="str">
        <f>HYPERLINK("https://nusmods.com/modules/IND5003#timetable","Timetable")</f>
        <v>Timetable</v>
      </c>
      <c r="D1729" s="5"/>
      <c r="E1729" t="s">
        <v>266</v>
      </c>
      <c r="F1729" t="s">
        <v>1614</v>
      </c>
      <c r="G1729" s="3">
        <v>0</v>
      </c>
    </row>
    <row r="1730" spans="1:7">
      <c r="A1730" t="s">
        <v>3182</v>
      </c>
      <c r="B1730" t="s">
        <v>3183</v>
      </c>
      <c r="C1730" s="5" t="str">
        <f>HYPERLINK("https://nusmods.com/modules/IND5005#timetable","Timetable")</f>
        <v>Timetable</v>
      </c>
      <c r="D1730" s="5"/>
      <c r="E1730" t="s">
        <v>1172</v>
      </c>
      <c r="F1730" t="s">
        <v>1173</v>
      </c>
      <c r="G1730" s="3">
        <v>0</v>
      </c>
    </row>
    <row r="1731" spans="1:7">
      <c r="A1731" t="s">
        <v>3184</v>
      </c>
      <c r="B1731" t="s">
        <v>3185</v>
      </c>
      <c r="C1731" s="5" t="str">
        <f>HYPERLINK("https://nusmods.com/modules/IND5005A#timetable","Timetable")</f>
        <v>Timetable</v>
      </c>
      <c r="D1731" s="5"/>
      <c r="E1731" t="s">
        <v>1172</v>
      </c>
      <c r="F1731" t="s">
        <v>1173</v>
      </c>
      <c r="G1731" s="3">
        <v>0</v>
      </c>
    </row>
    <row r="1732" spans="1:7">
      <c r="A1732" t="s">
        <v>3186</v>
      </c>
      <c r="B1732" t="s">
        <v>3183</v>
      </c>
      <c r="C1732" s="5" t="str">
        <f>HYPERLINK("https://nusmods.com/modules/IND5005B#timetable","Timetable")</f>
        <v>Timetable</v>
      </c>
      <c r="D1732" s="5"/>
      <c r="E1732" t="s">
        <v>1172</v>
      </c>
      <c r="F1732" t="s">
        <v>1173</v>
      </c>
      <c r="G1732" s="3">
        <v>0</v>
      </c>
    </row>
    <row r="1733" spans="1:7">
      <c r="A1733" t="s">
        <v>3187</v>
      </c>
      <c r="B1733" t="s">
        <v>3188</v>
      </c>
      <c r="C1733" s="5" t="str">
        <f>HYPERLINK("https://nusmods.com/modules/IND5022#timetable","Timetable")</f>
        <v>Timetable</v>
      </c>
      <c r="D1733" s="5"/>
      <c r="E1733" t="s">
        <v>27</v>
      </c>
      <c r="F1733" t="s">
        <v>230</v>
      </c>
      <c r="G1733" s="3">
        <v>0</v>
      </c>
    </row>
    <row r="1734" spans="1:7">
      <c r="A1734" t="s">
        <v>3189</v>
      </c>
      <c r="B1734" t="s">
        <v>3190</v>
      </c>
      <c r="C1734" s="5" t="str">
        <f>HYPERLINK("https://nusmods.com/modules/IND5024#timetable","Timetable")</f>
        <v>Timetable</v>
      </c>
      <c r="D1734" s="5"/>
      <c r="E1734" t="s">
        <v>27</v>
      </c>
      <c r="F1734" t="s">
        <v>230</v>
      </c>
      <c r="G1734" s="3">
        <v>0</v>
      </c>
    </row>
    <row r="1735" spans="1:7">
      <c r="A1735" t="s">
        <v>3191</v>
      </c>
      <c r="B1735" t="s">
        <v>3192</v>
      </c>
      <c r="C1735" s="5" t="str">
        <f>HYPERLINK("https://nusmods.com/modules/INT2101#timetable","Timetable")</f>
        <v>Timetable</v>
      </c>
      <c r="D1735" s="5" t="str">
        <f>HYPERLINK("https://canvas.nus.edu.sg/courses/45890","Canvas course site")</f>
        <v>Canvas course site</v>
      </c>
      <c r="E1735" t="s">
        <v>70</v>
      </c>
      <c r="F1735" t="s">
        <v>922</v>
      </c>
      <c r="G1735" s="3">
        <v>0</v>
      </c>
    </row>
    <row r="1736" spans="1:7">
      <c r="A1736" t="s">
        <v>3193</v>
      </c>
      <c r="B1736" t="s">
        <v>3194</v>
      </c>
      <c r="C1736" s="5" t="str">
        <f>HYPERLINK("https://nusmods.com/modules/INT3202#timetable","Timetable")</f>
        <v>Timetable</v>
      </c>
      <c r="D1736" s="5" t="str">
        <f>HYPERLINK("https://canvas.nus.edu.sg/courses/45895","Canvas course site")</f>
        <v>Canvas course site</v>
      </c>
      <c r="E1736" t="s">
        <v>70</v>
      </c>
      <c r="F1736" t="s">
        <v>922</v>
      </c>
      <c r="G1736" s="3">
        <v>0</v>
      </c>
    </row>
    <row r="1737" spans="1:7">
      <c r="A1737" t="s">
        <v>3195</v>
      </c>
      <c r="B1737" t="s">
        <v>3196</v>
      </c>
      <c r="C1737" s="5" t="str">
        <f>HYPERLINK("https://nusmods.com/modules/INT3204#timetable","Timetable")</f>
        <v>Timetable</v>
      </c>
      <c r="D1737" s="5" t="str">
        <f>HYPERLINK("https://canvas.nus.edu.sg/courses/45900","Canvas course site")</f>
        <v>Canvas course site</v>
      </c>
      <c r="E1737" t="s">
        <v>70</v>
      </c>
      <c r="F1737" t="s">
        <v>922</v>
      </c>
      <c r="G1737" s="3">
        <v>0</v>
      </c>
    </row>
    <row r="1738" spans="1:7">
      <c r="A1738" t="s">
        <v>3197</v>
      </c>
      <c r="B1738" t="s">
        <v>3198</v>
      </c>
      <c r="C1738" s="5" t="str">
        <f>HYPERLINK("https://nusmods.com/modules/IPM1102#timetable","Timetable")</f>
        <v>Timetable</v>
      </c>
      <c r="D1738" s="5"/>
      <c r="E1738" t="s">
        <v>9</v>
      </c>
      <c r="F1738" t="s">
        <v>630</v>
      </c>
      <c r="G1738" s="3">
        <v>0</v>
      </c>
    </row>
    <row r="1739" spans="1:7">
      <c r="A1739" t="s">
        <v>3199</v>
      </c>
      <c r="B1739" t="s">
        <v>3200</v>
      </c>
      <c r="C1739" s="5" t="str">
        <f>HYPERLINK("https://nusmods.com/modules/IPM2101#timetable","Timetable")</f>
        <v>Timetable</v>
      </c>
      <c r="D1739" s="5"/>
      <c r="E1739" t="s">
        <v>9</v>
      </c>
      <c r="F1739" t="s">
        <v>630</v>
      </c>
      <c r="G1739" s="3">
        <v>0</v>
      </c>
    </row>
    <row r="1740" spans="1:7">
      <c r="A1740" t="s">
        <v>3201</v>
      </c>
      <c r="B1740" t="s">
        <v>3202</v>
      </c>
      <c r="C1740" s="5" t="str">
        <f>HYPERLINK("https://nusmods.com/modules/IPM2102#timetable","Timetable")</f>
        <v>Timetable</v>
      </c>
      <c r="D1740" s="5"/>
      <c r="E1740" t="s">
        <v>9</v>
      </c>
      <c r="F1740" t="s">
        <v>630</v>
      </c>
      <c r="G1740" s="3">
        <v>0</v>
      </c>
    </row>
    <row r="1741" spans="1:7">
      <c r="A1741" t="s">
        <v>3203</v>
      </c>
      <c r="B1741" t="s">
        <v>3204</v>
      </c>
      <c r="C1741" s="5" t="str">
        <f>HYPERLINK("https://nusmods.com/modules/IPM3101#timetable","Timetable")</f>
        <v>Timetable</v>
      </c>
      <c r="D1741" s="5"/>
      <c r="E1741" t="s">
        <v>9</v>
      </c>
      <c r="F1741" t="s">
        <v>630</v>
      </c>
      <c r="G1741" s="3">
        <v>0</v>
      </c>
    </row>
    <row r="1742" spans="1:7">
      <c r="A1742" t="s">
        <v>3205</v>
      </c>
      <c r="B1742" t="s">
        <v>3206</v>
      </c>
      <c r="C1742" s="5" t="str">
        <f>HYPERLINK("https://nusmods.com/modules/IPM3102#timetable","Timetable")</f>
        <v>Timetable</v>
      </c>
      <c r="D1742" s="5"/>
      <c r="E1742" t="s">
        <v>9</v>
      </c>
      <c r="F1742" t="s">
        <v>630</v>
      </c>
      <c r="G1742" s="3">
        <v>0</v>
      </c>
    </row>
    <row r="1743" spans="1:7">
      <c r="A1743" t="s">
        <v>3207</v>
      </c>
      <c r="B1743" t="s">
        <v>3208</v>
      </c>
      <c r="C1743" s="5" t="str">
        <f>HYPERLINK("https://nusmods.com/modules/IPM4102#timetable","Timetable")</f>
        <v>Timetable</v>
      </c>
      <c r="D1743" s="5"/>
      <c r="E1743" t="s">
        <v>9</v>
      </c>
      <c r="F1743" t="s">
        <v>630</v>
      </c>
      <c r="G1743" s="3">
        <v>0</v>
      </c>
    </row>
    <row r="1744" spans="1:7">
      <c r="A1744" t="s">
        <v>3209</v>
      </c>
      <c r="B1744" t="s">
        <v>3210</v>
      </c>
      <c r="C1744" s="5" t="str">
        <f>HYPERLINK("https://nusmods.com/modules/IPM4103#timetable","Timetable")</f>
        <v>Timetable</v>
      </c>
      <c r="D1744" s="5"/>
      <c r="E1744" t="s">
        <v>9</v>
      </c>
      <c r="F1744" t="s">
        <v>630</v>
      </c>
      <c r="G1744" s="3">
        <v>0</v>
      </c>
    </row>
    <row r="1745" spans="1:7">
      <c r="A1745" t="s">
        <v>3211</v>
      </c>
      <c r="B1745" t="s">
        <v>3212</v>
      </c>
      <c r="C1745" s="5" t="str">
        <f>HYPERLINK("https://nusmods.com/modules/IPM4201#timetable","Timetable")</f>
        <v>Timetable</v>
      </c>
      <c r="D1745" s="5"/>
      <c r="E1745" t="s">
        <v>9</v>
      </c>
      <c r="F1745" t="s">
        <v>630</v>
      </c>
      <c r="G1745" s="3">
        <v>0</v>
      </c>
    </row>
    <row r="1746" spans="1:7">
      <c r="A1746" t="s">
        <v>3213</v>
      </c>
      <c r="B1746" t="s">
        <v>3214</v>
      </c>
      <c r="C1746" s="5" t="str">
        <f>HYPERLINK("https://nusmods.com/modules/IPS3550#timetable","Timetable")</f>
        <v>Timetable</v>
      </c>
      <c r="D1746" s="5"/>
      <c r="E1746" t="s">
        <v>70</v>
      </c>
      <c r="F1746" t="s">
        <v>2664</v>
      </c>
      <c r="G1746" s="3">
        <v>0</v>
      </c>
    </row>
    <row r="1747" spans="1:7">
      <c r="A1747" t="s">
        <v>3215</v>
      </c>
      <c r="B1747" t="s">
        <v>3216</v>
      </c>
      <c r="C1747" s="5" t="str">
        <f>HYPERLINK("https://nusmods.com/modules/IS1108#timetable","Timetable")</f>
        <v>Timetable</v>
      </c>
      <c r="D1747" s="5"/>
      <c r="E1747" t="s">
        <v>684</v>
      </c>
      <c r="F1747" t="s">
        <v>685</v>
      </c>
      <c r="G1747" s="3">
        <v>0</v>
      </c>
    </row>
    <row r="1748" spans="1:7">
      <c r="A1748" t="s">
        <v>3217</v>
      </c>
      <c r="B1748" t="s">
        <v>3218</v>
      </c>
      <c r="C1748" s="5" t="str">
        <f>HYPERLINK("https://nusmods.com/modules/IS1128#timetable","Timetable")</f>
        <v>Timetable</v>
      </c>
      <c r="D1748" s="5"/>
      <c r="E1748" t="s">
        <v>684</v>
      </c>
      <c r="F1748" t="s">
        <v>685</v>
      </c>
      <c r="G1748" s="3">
        <v>0</v>
      </c>
    </row>
    <row r="1749" spans="1:7">
      <c r="A1749" t="s">
        <v>3219</v>
      </c>
      <c r="B1749" t="s">
        <v>3220</v>
      </c>
      <c r="C1749" s="5" t="str">
        <f>HYPERLINK("https://nusmods.com/modules/IS2101#timetable","Timetable")</f>
        <v>Timetable</v>
      </c>
      <c r="D1749" s="5"/>
      <c r="E1749" t="s">
        <v>884</v>
      </c>
      <c r="F1749" t="s">
        <v>1282</v>
      </c>
      <c r="G1749" s="3">
        <v>0</v>
      </c>
    </row>
    <row r="1750" spans="1:7">
      <c r="A1750" t="s">
        <v>3221</v>
      </c>
      <c r="B1750" t="s">
        <v>3222</v>
      </c>
      <c r="C1750" s="5" t="str">
        <f>HYPERLINK("https://nusmods.com/modules/IS2102#timetable","Timetable")</f>
        <v>Timetable</v>
      </c>
      <c r="D1750" s="5"/>
      <c r="E1750" t="s">
        <v>684</v>
      </c>
      <c r="F1750" t="s">
        <v>685</v>
      </c>
      <c r="G1750" s="3">
        <v>0</v>
      </c>
    </row>
    <row r="1751" spans="1:7">
      <c r="A1751" t="s">
        <v>3223</v>
      </c>
      <c r="B1751" t="s">
        <v>3224</v>
      </c>
      <c r="C1751" s="5" t="str">
        <f>HYPERLINK("https://nusmods.com/modules/IS2103#timetable","Timetable")</f>
        <v>Timetable</v>
      </c>
      <c r="D1751" s="5"/>
      <c r="E1751" t="s">
        <v>684</v>
      </c>
      <c r="F1751" t="s">
        <v>685</v>
      </c>
      <c r="G1751" s="3">
        <v>0</v>
      </c>
    </row>
    <row r="1752" spans="1:7">
      <c r="A1752" t="s">
        <v>3225</v>
      </c>
      <c r="B1752" t="s">
        <v>3226</v>
      </c>
      <c r="C1752" s="5" t="str">
        <f>HYPERLINK("https://nusmods.com/modules/IS2218#timetable","Timetable")</f>
        <v>Timetable</v>
      </c>
      <c r="D1752" s="5"/>
      <c r="E1752" t="s">
        <v>684</v>
      </c>
      <c r="F1752" t="s">
        <v>685</v>
      </c>
      <c r="G1752" s="3">
        <v>0</v>
      </c>
    </row>
    <row r="1753" spans="1:7">
      <c r="A1753" t="s">
        <v>3227</v>
      </c>
      <c r="B1753" t="s">
        <v>3228</v>
      </c>
      <c r="C1753" s="5" t="str">
        <f>HYPERLINK("https://nusmods.com/modules/IS2238#timetable","Timetable")</f>
        <v>Timetable</v>
      </c>
      <c r="D1753" s="5"/>
      <c r="E1753" t="s">
        <v>684</v>
      </c>
      <c r="F1753" t="s">
        <v>685</v>
      </c>
      <c r="G1753" s="3">
        <v>0</v>
      </c>
    </row>
    <row r="1754" spans="1:7">
      <c r="A1754" t="s">
        <v>3229</v>
      </c>
      <c r="B1754" t="s">
        <v>3230</v>
      </c>
      <c r="C1754" s="5" t="str">
        <f>HYPERLINK("https://nusmods.com/modules/IS3103#timetable","Timetable")</f>
        <v>Timetable</v>
      </c>
      <c r="D1754" s="5"/>
      <c r="E1754" t="s">
        <v>684</v>
      </c>
      <c r="F1754" t="s">
        <v>685</v>
      </c>
      <c r="G1754" s="3">
        <v>0</v>
      </c>
    </row>
    <row r="1755" spans="1:7">
      <c r="A1755" t="s">
        <v>3231</v>
      </c>
      <c r="B1755" t="s">
        <v>3232</v>
      </c>
      <c r="C1755" s="5" t="str">
        <f>HYPERLINK("https://nusmods.com/modules/IS3107#timetable","Timetable")</f>
        <v>Timetable</v>
      </c>
      <c r="D1755" s="5"/>
      <c r="E1755" t="s">
        <v>684</v>
      </c>
      <c r="F1755" t="s">
        <v>685</v>
      </c>
      <c r="G1755" s="3">
        <v>0</v>
      </c>
    </row>
    <row r="1756" spans="1:7">
      <c r="A1756" t="s">
        <v>3233</v>
      </c>
      <c r="B1756" t="s">
        <v>3234</v>
      </c>
      <c r="C1756" s="5" t="str">
        <f>HYPERLINK("https://nusmods.com/modules/IS3150#timetable","Timetable")</f>
        <v>Timetable</v>
      </c>
      <c r="D1756" s="5"/>
      <c r="E1756" t="s">
        <v>684</v>
      </c>
      <c r="F1756" t="s">
        <v>685</v>
      </c>
      <c r="G1756" s="3">
        <v>0</v>
      </c>
    </row>
    <row r="1757" spans="1:7">
      <c r="A1757" t="s">
        <v>3235</v>
      </c>
      <c r="B1757" t="s">
        <v>3236</v>
      </c>
      <c r="C1757" s="5" t="str">
        <f>HYPERLINK("https://nusmods.com/modules/IS3221#timetable","Timetable")</f>
        <v>Timetable</v>
      </c>
      <c r="D1757" s="5"/>
      <c r="E1757" t="s">
        <v>684</v>
      </c>
      <c r="F1757" t="s">
        <v>685</v>
      </c>
      <c r="G1757" s="3">
        <v>0</v>
      </c>
    </row>
    <row r="1758" spans="1:7">
      <c r="A1758" t="s">
        <v>3237</v>
      </c>
      <c r="B1758" t="s">
        <v>3238</v>
      </c>
      <c r="C1758" s="5" t="str">
        <f>HYPERLINK("https://nusmods.com/modules/IS3251#timetable","Timetable")</f>
        <v>Timetable</v>
      </c>
      <c r="D1758" s="5" t="str">
        <f>HYPERLINK("https://canvas.nus.edu.sg/courses/45990","Canvas course site")</f>
        <v>Canvas course site</v>
      </c>
      <c r="E1758" t="s">
        <v>684</v>
      </c>
      <c r="F1758" t="s">
        <v>685</v>
      </c>
      <c r="G1758" s="3">
        <v>0</v>
      </c>
    </row>
    <row r="1759" spans="1:7">
      <c r="A1759" t="s">
        <v>3239</v>
      </c>
      <c r="B1759" t="s">
        <v>3240</v>
      </c>
      <c r="C1759" s="5" t="str">
        <f>HYPERLINK("https://nusmods.com/modules/IS4010#timetable","Timetable")</f>
        <v>Timetable</v>
      </c>
      <c r="D1759" s="5"/>
      <c r="E1759" t="s">
        <v>684</v>
      </c>
      <c r="F1759" t="s">
        <v>685</v>
      </c>
      <c r="G1759" s="3">
        <v>0</v>
      </c>
    </row>
    <row r="1760" spans="1:7">
      <c r="A1760" t="s">
        <v>3241</v>
      </c>
      <c r="B1760" t="s">
        <v>3242</v>
      </c>
      <c r="C1760" s="5" t="str">
        <f>HYPERLINK("https://nusmods.com/modules/IS4103#timetable","Timetable")</f>
        <v>Timetable</v>
      </c>
      <c r="D1760" s="5"/>
      <c r="E1760" t="s">
        <v>684</v>
      </c>
      <c r="F1760" t="s">
        <v>685</v>
      </c>
      <c r="G1760" s="3">
        <v>0</v>
      </c>
    </row>
    <row r="1761" spans="1:7">
      <c r="A1761" t="s">
        <v>3243</v>
      </c>
      <c r="B1761" t="s">
        <v>3244</v>
      </c>
      <c r="C1761" s="5" t="str">
        <f>HYPERLINK("https://nusmods.com/modules/IS4226#timetable","Timetable")</f>
        <v>Timetable</v>
      </c>
      <c r="D1761" s="5"/>
      <c r="E1761" t="s">
        <v>684</v>
      </c>
      <c r="F1761" t="s">
        <v>685</v>
      </c>
      <c r="G1761" s="3">
        <v>0</v>
      </c>
    </row>
    <row r="1762" spans="1:7">
      <c r="A1762" t="s">
        <v>3245</v>
      </c>
      <c r="B1762" t="s">
        <v>3246</v>
      </c>
      <c r="C1762" s="5" t="str">
        <f>HYPERLINK("https://nusmods.com/modules/IS4228#timetable","Timetable")</f>
        <v>Timetable</v>
      </c>
      <c r="D1762" s="5"/>
      <c r="E1762" t="s">
        <v>684</v>
      </c>
      <c r="F1762" t="s">
        <v>685</v>
      </c>
      <c r="G1762" s="3">
        <v>0</v>
      </c>
    </row>
    <row r="1763" spans="1:7">
      <c r="A1763" t="s">
        <v>3247</v>
      </c>
      <c r="B1763" t="s">
        <v>3248</v>
      </c>
      <c r="C1763" s="5" t="str">
        <f>HYPERLINK("https://nusmods.com/modules/IS4234#timetable","Timetable")</f>
        <v>Timetable</v>
      </c>
      <c r="D1763" s="5"/>
      <c r="E1763" t="s">
        <v>684</v>
      </c>
      <c r="F1763" t="s">
        <v>685</v>
      </c>
      <c r="G1763" s="3">
        <v>0</v>
      </c>
    </row>
    <row r="1764" spans="1:7">
      <c r="A1764" t="s">
        <v>3249</v>
      </c>
      <c r="B1764" t="s">
        <v>3250</v>
      </c>
      <c r="C1764" s="5" t="str">
        <f>HYPERLINK("https://nusmods.com/modules/IS4238#timetable","Timetable")</f>
        <v>Timetable</v>
      </c>
      <c r="D1764" s="5" t="str">
        <f>HYPERLINK("https://canvas.nus.edu.sg/courses/46019","Canvas course site")</f>
        <v>Canvas course site</v>
      </c>
      <c r="E1764" t="s">
        <v>684</v>
      </c>
      <c r="F1764" t="s">
        <v>685</v>
      </c>
      <c r="G1764" s="3">
        <v>0</v>
      </c>
    </row>
    <row r="1765" spans="1:7">
      <c r="A1765" t="s">
        <v>3251</v>
      </c>
      <c r="B1765" t="s">
        <v>3252</v>
      </c>
      <c r="C1765" s="5" t="str">
        <f>HYPERLINK("https://nusmods.com/modules/IS4242#timetable","Timetable")</f>
        <v>Timetable</v>
      </c>
      <c r="D1765" s="5"/>
      <c r="E1765" t="s">
        <v>684</v>
      </c>
      <c r="F1765" t="s">
        <v>685</v>
      </c>
      <c r="G1765" s="3">
        <v>0</v>
      </c>
    </row>
    <row r="1766" spans="1:7">
      <c r="A1766" t="s">
        <v>3253</v>
      </c>
      <c r="B1766" t="s">
        <v>3254</v>
      </c>
      <c r="C1766" s="5" t="str">
        <f>HYPERLINK("https://nusmods.com/modules/IS4243#timetable","Timetable")</f>
        <v>Timetable</v>
      </c>
      <c r="D1766" s="5"/>
      <c r="E1766" t="s">
        <v>684</v>
      </c>
      <c r="F1766" t="s">
        <v>685</v>
      </c>
      <c r="G1766" s="3">
        <v>0</v>
      </c>
    </row>
    <row r="1767" spans="1:7">
      <c r="A1767" t="s">
        <v>3255</v>
      </c>
      <c r="B1767" t="s">
        <v>3256</v>
      </c>
      <c r="C1767" s="5" t="str">
        <f>HYPERLINK("https://nusmods.com/modules/IS4246#timetable","Timetable")</f>
        <v>Timetable</v>
      </c>
      <c r="D1767" s="5"/>
      <c r="E1767" t="s">
        <v>684</v>
      </c>
      <c r="F1767" t="s">
        <v>685</v>
      </c>
      <c r="G1767" s="3">
        <v>0</v>
      </c>
    </row>
    <row r="1768" spans="1:7">
      <c r="A1768" t="s">
        <v>3257</v>
      </c>
      <c r="B1768" t="s">
        <v>3258</v>
      </c>
      <c r="C1768" s="5" t="str">
        <f>HYPERLINK("https://nusmods.com/modules/IS4250#timetable","Timetable")</f>
        <v>Timetable</v>
      </c>
      <c r="D1768" s="5"/>
      <c r="E1768" t="s">
        <v>684</v>
      </c>
      <c r="F1768" t="s">
        <v>685</v>
      </c>
      <c r="G1768" s="3">
        <v>0</v>
      </c>
    </row>
    <row r="1769" spans="1:7">
      <c r="A1769" t="s">
        <v>3259</v>
      </c>
      <c r="B1769" t="s">
        <v>3260</v>
      </c>
      <c r="C1769" s="5" t="str">
        <f>HYPERLINK("https://nusmods.com/modules/IS4261#timetable","Timetable")</f>
        <v>Timetable</v>
      </c>
      <c r="D1769" s="5"/>
      <c r="E1769" t="s">
        <v>684</v>
      </c>
      <c r="F1769" t="s">
        <v>685</v>
      </c>
      <c r="G1769" s="3">
        <v>0</v>
      </c>
    </row>
    <row r="1770" spans="1:7">
      <c r="A1770" t="s">
        <v>3261</v>
      </c>
      <c r="B1770" t="s">
        <v>3262</v>
      </c>
      <c r="C1770" s="5" t="str">
        <f>HYPERLINK("https://nusmods.com/modules/IS4301#timetable","Timetable")</f>
        <v>Timetable</v>
      </c>
      <c r="D1770" s="5"/>
      <c r="E1770" t="s">
        <v>684</v>
      </c>
      <c r="F1770" t="s">
        <v>685</v>
      </c>
      <c r="G1770" s="3">
        <v>0</v>
      </c>
    </row>
    <row r="1771" spans="1:7">
      <c r="A1771" t="s">
        <v>3263</v>
      </c>
      <c r="B1771" t="s">
        <v>3264</v>
      </c>
      <c r="C1771" s="5" t="str">
        <f>HYPERLINK("https://nusmods.com/modules/IS4302#timetable","Timetable")</f>
        <v>Timetable</v>
      </c>
      <c r="D1771" s="5"/>
      <c r="E1771" t="s">
        <v>684</v>
      </c>
      <c r="F1771" t="s">
        <v>685</v>
      </c>
      <c r="G1771" s="3">
        <v>0</v>
      </c>
    </row>
    <row r="1772" spans="1:7">
      <c r="A1772" t="s">
        <v>3265</v>
      </c>
      <c r="B1772" t="s">
        <v>3266</v>
      </c>
      <c r="C1772" s="5" t="str">
        <f>HYPERLINK("https://nusmods.com/modules/IS5005#timetable","Timetable")</f>
        <v>Timetable</v>
      </c>
      <c r="D1772" s="5"/>
      <c r="E1772" t="s">
        <v>684</v>
      </c>
      <c r="F1772" t="s">
        <v>685</v>
      </c>
      <c r="G1772" s="3">
        <v>0</v>
      </c>
    </row>
    <row r="1773" spans="1:7">
      <c r="A1773" t="s">
        <v>3267</v>
      </c>
      <c r="B1773" t="s">
        <v>3268</v>
      </c>
      <c r="C1773" s="5" t="str">
        <f>HYPERLINK("https://nusmods.com/modules/IS5007#timetable","Timetable")</f>
        <v>Timetable</v>
      </c>
      <c r="D1773" s="5"/>
      <c r="E1773" t="s">
        <v>684</v>
      </c>
      <c r="F1773" t="s">
        <v>685</v>
      </c>
      <c r="G1773" s="3">
        <v>0</v>
      </c>
    </row>
    <row r="1774" spans="1:7">
      <c r="A1774" t="s">
        <v>3269</v>
      </c>
      <c r="B1774" t="s">
        <v>3270</v>
      </c>
      <c r="C1774" s="5" t="str">
        <f>HYPERLINK("https://nusmods.com/modules/IS5116#timetable","Timetable")</f>
        <v>Timetable</v>
      </c>
      <c r="D1774" s="5"/>
      <c r="E1774" t="s">
        <v>684</v>
      </c>
      <c r="F1774" t="s">
        <v>685</v>
      </c>
      <c r="G1774" s="3">
        <v>0</v>
      </c>
    </row>
    <row r="1775" spans="1:7">
      <c r="A1775" t="s">
        <v>3271</v>
      </c>
      <c r="B1775" t="s">
        <v>3272</v>
      </c>
      <c r="C1775" s="5" t="str">
        <f>HYPERLINK("https://nusmods.com/modules/IS5117#timetable","Timetable")</f>
        <v>Timetable</v>
      </c>
      <c r="D1775" s="5"/>
      <c r="E1775" t="s">
        <v>684</v>
      </c>
      <c r="F1775" t="s">
        <v>685</v>
      </c>
      <c r="G1775" s="3">
        <v>0</v>
      </c>
    </row>
    <row r="1776" spans="1:7">
      <c r="A1776" t="s">
        <v>3273</v>
      </c>
      <c r="B1776" t="s">
        <v>3274</v>
      </c>
      <c r="C1776" s="5" t="str">
        <f>HYPERLINK("https://nusmods.com/modules/IS5126#timetable","Timetable")</f>
        <v>Timetable</v>
      </c>
      <c r="D1776" s="5"/>
      <c r="E1776" t="s">
        <v>684</v>
      </c>
      <c r="F1776" t="s">
        <v>685</v>
      </c>
      <c r="G1776" s="3">
        <v>0</v>
      </c>
    </row>
    <row r="1777" spans="1:7">
      <c r="A1777" t="s">
        <v>3275</v>
      </c>
      <c r="B1777" t="s">
        <v>3276</v>
      </c>
      <c r="C1777" s="5" t="str">
        <f>HYPERLINK("https://nusmods.com/modules/IS5128#timetable","Timetable")</f>
        <v>Timetable</v>
      </c>
      <c r="D1777" s="5"/>
      <c r="E1777" t="s">
        <v>684</v>
      </c>
      <c r="F1777" t="s">
        <v>685</v>
      </c>
      <c r="G1777" s="3">
        <v>0</v>
      </c>
    </row>
    <row r="1778" spans="1:7">
      <c r="A1778" t="s">
        <v>3277</v>
      </c>
      <c r="B1778" t="s">
        <v>3278</v>
      </c>
      <c r="C1778" s="5" t="str">
        <f>HYPERLINK("https://nusmods.com/modules/IS6000#timetable","Timetable")</f>
        <v>Timetable</v>
      </c>
      <c r="D1778" s="5"/>
      <c r="E1778" t="s">
        <v>684</v>
      </c>
      <c r="F1778" t="s">
        <v>685</v>
      </c>
      <c r="G1778" s="3">
        <v>0</v>
      </c>
    </row>
    <row r="1779" spans="1:7">
      <c r="A1779" t="s">
        <v>3279</v>
      </c>
      <c r="B1779" t="s">
        <v>3280</v>
      </c>
      <c r="C1779" s="5" t="str">
        <f>HYPERLINK("https://nusmods.com/modules/IS6002#timetable","Timetable")</f>
        <v>Timetable</v>
      </c>
      <c r="D1779" s="5"/>
      <c r="E1779" t="s">
        <v>684</v>
      </c>
      <c r="F1779" t="s">
        <v>685</v>
      </c>
      <c r="G1779" s="3">
        <v>0</v>
      </c>
    </row>
    <row r="1780" spans="1:7">
      <c r="A1780" t="s">
        <v>3281</v>
      </c>
      <c r="B1780" t="s">
        <v>3282</v>
      </c>
      <c r="C1780" s="5" t="str">
        <f>HYPERLINK("https://nusmods.com/modules/IS6003#timetable","Timetable")</f>
        <v>Timetable</v>
      </c>
      <c r="D1780" s="5"/>
      <c r="E1780" t="s">
        <v>684</v>
      </c>
      <c r="F1780" t="s">
        <v>685</v>
      </c>
      <c r="G1780" s="3">
        <v>0</v>
      </c>
    </row>
    <row r="1781" spans="1:7">
      <c r="A1781" t="s">
        <v>3283</v>
      </c>
      <c r="B1781" t="s">
        <v>3284</v>
      </c>
      <c r="C1781" s="5" t="str">
        <f>HYPERLINK("https://nusmods.com/modules/ISD5101#timetable","Timetable")</f>
        <v>Timetable</v>
      </c>
      <c r="D1781" s="5"/>
      <c r="E1781" t="s">
        <v>9</v>
      </c>
      <c r="F1781" t="s">
        <v>263</v>
      </c>
      <c r="G1781" s="3">
        <v>0</v>
      </c>
    </row>
    <row r="1782" spans="1:7">
      <c r="A1782" t="s">
        <v>3285</v>
      </c>
      <c r="B1782" t="s">
        <v>3286</v>
      </c>
      <c r="C1782" s="5" t="str">
        <f>HYPERLINK("https://nusmods.com/modules/ISD5103#timetable","Timetable")</f>
        <v>Timetable</v>
      </c>
      <c r="D1782" s="5"/>
      <c r="E1782" t="s">
        <v>9</v>
      </c>
      <c r="F1782" t="s">
        <v>263</v>
      </c>
      <c r="G1782" s="3">
        <v>0</v>
      </c>
    </row>
    <row r="1783" spans="1:7">
      <c r="A1783" t="s">
        <v>3287</v>
      </c>
      <c r="B1783" t="s">
        <v>3288</v>
      </c>
      <c r="C1783" s="5" t="str">
        <f>HYPERLINK("https://nusmods.com/modules/ISD5104#timetable","Timetable")</f>
        <v>Timetable</v>
      </c>
      <c r="D1783" s="5"/>
      <c r="E1783" t="s">
        <v>9</v>
      </c>
      <c r="F1783" t="s">
        <v>263</v>
      </c>
      <c r="G1783" s="3">
        <v>0</v>
      </c>
    </row>
    <row r="1784" spans="1:7">
      <c r="A1784" t="s">
        <v>3289</v>
      </c>
      <c r="B1784" t="s">
        <v>3290</v>
      </c>
      <c r="C1784" s="5" t="str">
        <f>HYPERLINK("https://nusmods.com/modules/ISE3550#timetable","Timetable")</f>
        <v>Timetable</v>
      </c>
      <c r="D1784" s="5"/>
      <c r="E1784" t="s">
        <v>70</v>
      </c>
      <c r="F1784" t="s">
        <v>731</v>
      </c>
      <c r="G1784" s="3">
        <v>0</v>
      </c>
    </row>
    <row r="1785" spans="1:7">
      <c r="A1785" t="s">
        <v>3291</v>
      </c>
      <c r="B1785" t="s">
        <v>3292</v>
      </c>
      <c r="C1785" s="5" t="str">
        <f>HYPERLINK("https://nusmods.com/modules/ISY5001#timetable","Timetable")</f>
        <v>Timetable</v>
      </c>
      <c r="D1785" s="5"/>
      <c r="E1785" t="s">
        <v>1498</v>
      </c>
      <c r="F1785" t="s">
        <v>1499</v>
      </c>
      <c r="G1785" s="3">
        <v>0</v>
      </c>
    </row>
    <row r="1786" spans="1:7">
      <c r="A1786" t="s">
        <v>3293</v>
      </c>
      <c r="B1786" t="s">
        <v>3292</v>
      </c>
      <c r="C1786" s="5" t="str">
        <f>HYPERLINK("https://nusmods.com/modules/ISY5001G#timetable","Timetable")</f>
        <v>Timetable</v>
      </c>
      <c r="D1786" s="5"/>
      <c r="E1786" t="s">
        <v>1498</v>
      </c>
      <c r="F1786" t="s">
        <v>1499</v>
      </c>
      <c r="G1786" s="3">
        <v>0</v>
      </c>
    </row>
    <row r="1787" spans="1:7">
      <c r="A1787" t="s">
        <v>3294</v>
      </c>
      <c r="B1787" t="s">
        <v>3295</v>
      </c>
      <c r="C1787" s="5" t="str">
        <f>HYPERLINK("https://nusmods.com/modules/ISY5002#timetable","Timetable")</f>
        <v>Timetable</v>
      </c>
      <c r="D1787" s="5"/>
      <c r="E1787" t="s">
        <v>1498</v>
      </c>
      <c r="F1787" t="s">
        <v>1499</v>
      </c>
      <c r="G1787" s="3">
        <v>0</v>
      </c>
    </row>
    <row r="1788" spans="1:7">
      <c r="A1788" t="s">
        <v>3296</v>
      </c>
      <c r="B1788" t="s">
        <v>3295</v>
      </c>
      <c r="C1788" s="5" t="str">
        <f>HYPERLINK("https://nusmods.com/modules/ISY5002G#timetable","Timetable")</f>
        <v>Timetable</v>
      </c>
      <c r="D1788" s="5"/>
      <c r="E1788" t="s">
        <v>1498</v>
      </c>
      <c r="F1788" t="s">
        <v>1499</v>
      </c>
      <c r="G1788" s="3">
        <v>0</v>
      </c>
    </row>
    <row r="1789" spans="1:7">
      <c r="A1789" t="s">
        <v>3297</v>
      </c>
      <c r="B1789" t="s">
        <v>3298</v>
      </c>
      <c r="C1789" s="5" t="str">
        <f>HYPERLINK("https://nusmods.com/modules/ISY5003#timetable","Timetable")</f>
        <v>Timetable</v>
      </c>
      <c r="D1789" s="5"/>
      <c r="E1789" t="s">
        <v>1498</v>
      </c>
      <c r="F1789" t="s">
        <v>1499</v>
      </c>
      <c r="G1789" s="3">
        <v>0</v>
      </c>
    </row>
    <row r="1790" spans="1:7">
      <c r="A1790" t="s">
        <v>3299</v>
      </c>
      <c r="B1790" t="s">
        <v>3300</v>
      </c>
      <c r="C1790" s="5" t="str">
        <f>HYPERLINK("https://nusmods.com/modules/ISY5004#timetable","Timetable")</f>
        <v>Timetable</v>
      </c>
      <c r="D1790" s="5"/>
      <c r="E1790" t="s">
        <v>1498</v>
      </c>
      <c r="F1790" t="s">
        <v>1499</v>
      </c>
      <c r="G1790" s="3">
        <v>0</v>
      </c>
    </row>
    <row r="1791" spans="1:7">
      <c r="A1791" t="s">
        <v>3301</v>
      </c>
      <c r="B1791" t="s">
        <v>3302</v>
      </c>
      <c r="C1791" s="5" t="str">
        <f>HYPERLINK("https://nusmods.com/modules/ISY5005#timetable","Timetable")</f>
        <v>Timetable</v>
      </c>
      <c r="D1791" s="5"/>
      <c r="E1791" t="s">
        <v>1498</v>
      </c>
      <c r="F1791" t="s">
        <v>1499</v>
      </c>
      <c r="G1791" s="3">
        <v>0</v>
      </c>
    </row>
    <row r="1792" spans="1:7">
      <c r="A1792" t="s">
        <v>3303</v>
      </c>
      <c r="B1792" t="s">
        <v>3304</v>
      </c>
      <c r="C1792" s="5" t="str">
        <f>HYPERLINK("https://nusmods.com/modules/ISY5007#timetable","Timetable")</f>
        <v>Timetable</v>
      </c>
      <c r="D1792" s="5"/>
      <c r="E1792" t="s">
        <v>1498</v>
      </c>
      <c r="F1792" t="s">
        <v>1499</v>
      </c>
      <c r="G1792" s="3">
        <v>0</v>
      </c>
    </row>
    <row r="1793" spans="1:7">
      <c r="A1793" t="s">
        <v>3305</v>
      </c>
      <c r="B1793" t="s">
        <v>3306</v>
      </c>
      <c r="C1793" s="5" t="str">
        <f>HYPERLINK("https://nusmods.com/modules/IT1244#timetable","Timetable")</f>
        <v>Timetable</v>
      </c>
      <c r="D1793" s="5"/>
      <c r="E1793" t="s">
        <v>684</v>
      </c>
      <c r="F1793" t="s">
        <v>718</v>
      </c>
      <c r="G1793" s="3">
        <v>0</v>
      </c>
    </row>
    <row r="1794" spans="1:7">
      <c r="A1794" t="s">
        <v>3307</v>
      </c>
      <c r="B1794" t="s">
        <v>3308</v>
      </c>
      <c r="C1794" s="5" t="str">
        <f>HYPERLINK("https://nusmods.com/modules/IT2900#timetable","Timetable")</f>
        <v>Timetable</v>
      </c>
      <c r="D1794" s="5"/>
      <c r="E1794" t="s">
        <v>684</v>
      </c>
      <c r="F1794" t="s">
        <v>718</v>
      </c>
      <c r="G1794" s="3">
        <v>0</v>
      </c>
    </row>
    <row r="1795" spans="1:7">
      <c r="A1795" t="s">
        <v>3309</v>
      </c>
      <c r="B1795" t="s">
        <v>3310</v>
      </c>
      <c r="C1795" s="5" t="str">
        <f>HYPERLINK("https://nusmods.com/modules/IT3010#timetable","Timetable")</f>
        <v>Timetable</v>
      </c>
      <c r="D1795" s="5"/>
      <c r="E1795" t="s">
        <v>684</v>
      </c>
      <c r="F1795" t="s">
        <v>685</v>
      </c>
      <c r="G1795" s="3">
        <v>0</v>
      </c>
    </row>
    <row r="1796" spans="1:7">
      <c r="A1796" t="s">
        <v>3311</v>
      </c>
      <c r="B1796" t="s">
        <v>3312</v>
      </c>
      <c r="C1796" s="5" t="str">
        <f>HYPERLINK("https://nusmods.com/modules/IT5001#timetable","Timetable")</f>
        <v>Timetable</v>
      </c>
      <c r="D1796" s="5"/>
      <c r="E1796" t="s">
        <v>684</v>
      </c>
      <c r="F1796" t="s">
        <v>718</v>
      </c>
      <c r="G1796" s="3">
        <v>0</v>
      </c>
    </row>
    <row r="1797" spans="1:7">
      <c r="A1797" t="s">
        <v>3313</v>
      </c>
      <c r="B1797" t="s">
        <v>3314</v>
      </c>
      <c r="C1797" s="5" t="str">
        <f>HYPERLINK("https://nusmods.com/modules/IT5002#timetable","Timetable")</f>
        <v>Timetable</v>
      </c>
      <c r="D1797" s="5"/>
      <c r="E1797" t="s">
        <v>684</v>
      </c>
      <c r="F1797" t="s">
        <v>718</v>
      </c>
      <c r="G1797" s="3">
        <v>0</v>
      </c>
    </row>
    <row r="1798" spans="1:7">
      <c r="A1798" t="s">
        <v>3315</v>
      </c>
      <c r="B1798" t="s">
        <v>1275</v>
      </c>
      <c r="C1798" s="5" t="str">
        <f>HYPERLINK("https://nusmods.com/modules/IT5003#timetable","Timetable")</f>
        <v>Timetable</v>
      </c>
      <c r="D1798" s="5"/>
      <c r="E1798" t="s">
        <v>684</v>
      </c>
      <c r="F1798" t="s">
        <v>718</v>
      </c>
      <c r="G1798" s="3">
        <v>0</v>
      </c>
    </row>
    <row r="1799" spans="1:7">
      <c r="A1799" t="s">
        <v>3316</v>
      </c>
      <c r="B1799" t="s">
        <v>3317</v>
      </c>
      <c r="C1799" s="5" t="str">
        <f>HYPERLINK("https://nusmods.com/modules/IT5004#timetable","Timetable")</f>
        <v>Timetable</v>
      </c>
      <c r="D1799" s="5"/>
      <c r="E1799" t="s">
        <v>684</v>
      </c>
      <c r="F1799" t="s">
        <v>685</v>
      </c>
      <c r="G1799" s="3">
        <v>0</v>
      </c>
    </row>
    <row r="1800" spans="1:7">
      <c r="A1800" t="s">
        <v>3318</v>
      </c>
      <c r="B1800" t="s">
        <v>3319</v>
      </c>
      <c r="C1800" s="5" t="str">
        <f>HYPERLINK("https://nusmods.com/modules/IT5005#timetable","Timetable")</f>
        <v>Timetable</v>
      </c>
      <c r="D1800" s="5"/>
      <c r="E1800" t="s">
        <v>684</v>
      </c>
      <c r="F1800" t="s">
        <v>718</v>
      </c>
      <c r="G1800" s="3">
        <v>0</v>
      </c>
    </row>
    <row r="1801" spans="1:7">
      <c r="A1801" t="s">
        <v>3320</v>
      </c>
      <c r="B1801" t="s">
        <v>3321</v>
      </c>
      <c r="C1801" s="5" t="str">
        <f>HYPERLINK("https://nusmods.com/modules/IT5006#timetable","Timetable")</f>
        <v>Timetable</v>
      </c>
      <c r="D1801" s="5"/>
      <c r="E1801" t="s">
        <v>684</v>
      </c>
      <c r="F1801" t="s">
        <v>685</v>
      </c>
      <c r="G1801" s="3">
        <v>0</v>
      </c>
    </row>
    <row r="1802" spans="1:7">
      <c r="A1802" t="s">
        <v>3322</v>
      </c>
      <c r="B1802" t="s">
        <v>3323</v>
      </c>
      <c r="C1802" s="5" t="str">
        <f>HYPERLINK("https://nusmods.com/modules/IT5007#timetable","Timetable")</f>
        <v>Timetable</v>
      </c>
      <c r="D1802" s="5"/>
      <c r="E1802" t="s">
        <v>684</v>
      </c>
      <c r="F1802" t="s">
        <v>718</v>
      </c>
      <c r="G1802" s="3">
        <v>0</v>
      </c>
    </row>
    <row r="1803" spans="1:7">
      <c r="A1803" t="s">
        <v>3324</v>
      </c>
      <c r="B1803" t="s">
        <v>3325</v>
      </c>
      <c r="C1803" s="5" t="str">
        <f>HYPERLINK("https://nusmods.com/modules/IT5100D#timetable","Timetable")</f>
        <v>Timetable</v>
      </c>
      <c r="D1803" s="5"/>
      <c r="E1803" t="s">
        <v>684</v>
      </c>
      <c r="F1803" t="s">
        <v>718</v>
      </c>
      <c r="G1803" s="3">
        <v>0</v>
      </c>
    </row>
    <row r="1804" spans="1:7">
      <c r="A1804" t="s">
        <v>3326</v>
      </c>
      <c r="B1804" t="s">
        <v>3327</v>
      </c>
      <c r="C1804" s="5" t="str">
        <f>HYPERLINK("https://nusmods.com/modules/IT5100E#timetable","Timetable")</f>
        <v>Timetable</v>
      </c>
      <c r="D1804" s="5"/>
      <c r="E1804" t="s">
        <v>684</v>
      </c>
      <c r="F1804" t="s">
        <v>718</v>
      </c>
      <c r="G1804" s="3">
        <v>0</v>
      </c>
    </row>
    <row r="1805" spans="1:7">
      <c r="A1805" t="s">
        <v>3328</v>
      </c>
      <c r="B1805" t="s">
        <v>1286</v>
      </c>
      <c r="C1805" s="5" t="str">
        <f>HYPERLINK("https://nusmods.com/modules/IT5503#timetable","Timetable")</f>
        <v>Timetable</v>
      </c>
      <c r="D1805" s="5"/>
      <c r="E1805" t="s">
        <v>684</v>
      </c>
      <c r="F1805" t="s">
        <v>718</v>
      </c>
      <c r="G1805" s="3">
        <v>0</v>
      </c>
    </row>
    <row r="1806" spans="1:7">
      <c r="A1806" t="s">
        <v>3329</v>
      </c>
      <c r="B1806" t="s">
        <v>3330</v>
      </c>
      <c r="C1806" s="5" t="str">
        <f>HYPERLINK("https://nusmods.com/modules/JS1101E#timetable","Timetable")</f>
        <v>Timetable</v>
      </c>
      <c r="D1806" s="5" t="str">
        <f>HYPERLINK("https://canvas.nus.edu.sg/courses/47468","Canvas course site")</f>
        <v>Canvas course site</v>
      </c>
      <c r="E1806" t="s">
        <v>70</v>
      </c>
      <c r="F1806" t="s">
        <v>2556</v>
      </c>
      <c r="G1806" s="3">
        <v>0</v>
      </c>
    </row>
    <row r="1807" spans="1:7">
      <c r="A1807" t="s">
        <v>3331</v>
      </c>
      <c r="B1807" t="s">
        <v>3332</v>
      </c>
      <c r="C1807" s="5" t="str">
        <f>HYPERLINK("https://nusmods.com/modules/JS2101#timetable","Timetable")</f>
        <v>Timetable</v>
      </c>
      <c r="D1807" s="5" t="str">
        <f>HYPERLINK("https://canvas.nus.edu.sg/courses/46189","Canvas course site")</f>
        <v>Canvas course site</v>
      </c>
      <c r="E1807" t="s">
        <v>70</v>
      </c>
      <c r="F1807" t="s">
        <v>2556</v>
      </c>
      <c r="G1807" s="3">
        <v>0</v>
      </c>
    </row>
    <row r="1808" spans="1:7">
      <c r="A1808" t="s">
        <v>3333</v>
      </c>
      <c r="B1808" t="s">
        <v>3334</v>
      </c>
      <c r="C1808" s="5" t="str">
        <f>HYPERLINK("https://nusmods.com/modules/JS2203#timetable","Timetable")</f>
        <v>Timetable</v>
      </c>
      <c r="D1808" s="5" t="str">
        <f>HYPERLINK("https://canvas.nus.edu.sg/courses/46193","Canvas course site")</f>
        <v>Canvas course site</v>
      </c>
      <c r="E1808" t="s">
        <v>70</v>
      </c>
      <c r="F1808" t="s">
        <v>2556</v>
      </c>
      <c r="G1808" s="3">
        <v>0</v>
      </c>
    </row>
    <row r="1809" spans="1:7">
      <c r="A1809" t="s">
        <v>3335</v>
      </c>
      <c r="B1809" t="s">
        <v>3336</v>
      </c>
      <c r="C1809" s="5" t="str">
        <f>HYPERLINK("https://nusmods.com/modules/JS2213#timetable","Timetable")</f>
        <v>Timetable</v>
      </c>
      <c r="D1809" s="5" t="str">
        <f>HYPERLINK("https://canvas.nus.edu.sg/courses/46198","Canvas course site")</f>
        <v>Canvas course site</v>
      </c>
      <c r="E1809" t="s">
        <v>70</v>
      </c>
      <c r="F1809" t="s">
        <v>2556</v>
      </c>
      <c r="G1809" s="3">
        <v>0</v>
      </c>
    </row>
    <row r="1810" spans="1:7">
      <c r="A1810" t="s">
        <v>3337</v>
      </c>
      <c r="B1810" t="s">
        <v>3338</v>
      </c>
      <c r="C1810" s="5" t="str">
        <f>HYPERLINK("https://nusmods.com/modules/JS2234#timetable","Timetable")</f>
        <v>Timetable</v>
      </c>
      <c r="D1810" s="5" t="str">
        <f>HYPERLINK("https://canvas.nus.edu.sg/courses/46207","Canvas course site")</f>
        <v>Canvas course site</v>
      </c>
      <c r="E1810" t="s">
        <v>70</v>
      </c>
      <c r="F1810" t="s">
        <v>2556</v>
      </c>
      <c r="G1810" s="3">
        <v>0</v>
      </c>
    </row>
    <row r="1811" spans="1:7">
      <c r="A1811" t="s">
        <v>3339</v>
      </c>
      <c r="B1811" t="s">
        <v>3340</v>
      </c>
      <c r="C1811" s="5" t="str">
        <f>HYPERLINK("https://nusmods.com/modules/JS3101#timetable","Timetable")</f>
        <v>Timetable</v>
      </c>
      <c r="D1811" s="5" t="str">
        <f>HYPERLINK("https://canvas.nus.edu.sg/courses/46212","Canvas course site")</f>
        <v>Canvas course site</v>
      </c>
      <c r="E1811" t="s">
        <v>70</v>
      </c>
      <c r="F1811" t="s">
        <v>2556</v>
      </c>
      <c r="G1811" s="3">
        <v>0</v>
      </c>
    </row>
    <row r="1812" spans="1:7">
      <c r="A1812" t="s">
        <v>3341</v>
      </c>
      <c r="B1812" t="s">
        <v>3342</v>
      </c>
      <c r="C1812" s="5" t="str">
        <f>HYPERLINK("https://nusmods.com/modules/JS3213#timetable","Timetable")</f>
        <v>Timetable</v>
      </c>
      <c r="D1812" s="5" t="str">
        <f>HYPERLINK("https://canvas.nus.edu.sg/courses/46220","Canvas course site")</f>
        <v>Canvas course site</v>
      </c>
      <c r="E1812" t="s">
        <v>70</v>
      </c>
      <c r="F1812" t="s">
        <v>2556</v>
      </c>
      <c r="G1812" s="3">
        <v>0</v>
      </c>
    </row>
    <row r="1813" spans="1:7">
      <c r="A1813" t="s">
        <v>3343</v>
      </c>
      <c r="B1813" t="s">
        <v>3344</v>
      </c>
      <c r="C1813" s="5" t="str">
        <f>HYPERLINK("https://nusmods.com/modules/JS3223#timetable","Timetable")</f>
        <v>Timetable</v>
      </c>
      <c r="D1813" s="5" t="str">
        <f>HYPERLINK("https://canvas.nus.edu.sg/courses/46225","Canvas course site")</f>
        <v>Canvas course site</v>
      </c>
      <c r="E1813" t="s">
        <v>70</v>
      </c>
      <c r="F1813" t="s">
        <v>2556</v>
      </c>
      <c r="G1813" s="3">
        <v>0</v>
      </c>
    </row>
    <row r="1814" spans="1:7">
      <c r="A1814" t="s">
        <v>3345</v>
      </c>
      <c r="B1814" t="s">
        <v>3346</v>
      </c>
      <c r="C1814" s="5" t="str">
        <f>HYPERLINK("https://nusmods.com/modules/JS4207#timetable","Timetable")</f>
        <v>Timetable</v>
      </c>
      <c r="D1814" s="5"/>
      <c r="E1814" t="s">
        <v>70</v>
      </c>
      <c r="F1814" t="s">
        <v>2556</v>
      </c>
      <c r="G1814" s="3">
        <v>0</v>
      </c>
    </row>
    <row r="1815" spans="1:7">
      <c r="A1815" t="s">
        <v>3347</v>
      </c>
      <c r="B1815" t="s">
        <v>3346</v>
      </c>
      <c r="C1815" s="5" t="str">
        <f>HYPERLINK("https://nusmods.com/modules/JS4207HM#timetable","Timetable")</f>
        <v>Timetable</v>
      </c>
      <c r="D1815" s="5"/>
      <c r="E1815" t="s">
        <v>70</v>
      </c>
      <c r="F1815" t="s">
        <v>2556</v>
      </c>
      <c r="G1815" s="3">
        <v>0</v>
      </c>
    </row>
    <row r="1816" spans="1:7">
      <c r="A1816" t="s">
        <v>3348</v>
      </c>
      <c r="B1816" t="s">
        <v>2969</v>
      </c>
      <c r="C1816" s="5" t="str">
        <f>HYPERLINK("https://nusmods.com/modules/JS4213#timetable","Timetable")</f>
        <v>Timetable</v>
      </c>
      <c r="D1816" s="5" t="str">
        <f>HYPERLINK("https://canvas.nus.edu.sg/courses/47473","Canvas course site")</f>
        <v>Canvas course site</v>
      </c>
      <c r="E1816" t="s">
        <v>70</v>
      </c>
      <c r="F1816" t="s">
        <v>2556</v>
      </c>
      <c r="G1816" s="3">
        <v>0</v>
      </c>
    </row>
    <row r="1817" spans="1:7">
      <c r="A1817" t="s">
        <v>3349</v>
      </c>
      <c r="B1817" t="s">
        <v>2969</v>
      </c>
      <c r="C1817" s="5" t="str">
        <f>HYPERLINK("https://nusmods.com/modules/JS4213HM#timetable","Timetable")</f>
        <v>Timetable</v>
      </c>
      <c r="D1817" s="5" t="str">
        <f>HYPERLINK("https://canvas.nus.edu.sg/courses/46240","Canvas course site")</f>
        <v>Canvas course site</v>
      </c>
      <c r="E1817" t="s">
        <v>70</v>
      </c>
      <c r="F1817" t="s">
        <v>2556</v>
      </c>
      <c r="G1817" s="3">
        <v>0</v>
      </c>
    </row>
    <row r="1818" spans="1:7">
      <c r="A1818" t="s">
        <v>3350</v>
      </c>
      <c r="B1818" t="s">
        <v>3351</v>
      </c>
      <c r="C1818" s="5" t="str">
        <f>HYPERLINK("https://nusmods.com/modules/JS4225#timetable","Timetable")</f>
        <v>Timetable</v>
      </c>
      <c r="D1818" s="5" t="str">
        <f>HYPERLINK("https://canvas.nus.edu.sg/courses/46245","Canvas course site")</f>
        <v>Canvas course site</v>
      </c>
      <c r="E1818" t="s">
        <v>70</v>
      </c>
      <c r="F1818" t="s">
        <v>2556</v>
      </c>
      <c r="G1818" s="3">
        <v>0</v>
      </c>
    </row>
    <row r="1819" spans="1:7">
      <c r="A1819" t="s">
        <v>3352</v>
      </c>
      <c r="B1819" t="s">
        <v>3351</v>
      </c>
      <c r="C1819" s="5" t="str">
        <f>HYPERLINK("https://nusmods.com/modules/JS4225HM#timetable","Timetable")</f>
        <v>Timetable</v>
      </c>
      <c r="D1819" s="5" t="str">
        <f>HYPERLINK("https://canvas.nus.edu.sg/courses/46250","Canvas course site")</f>
        <v>Canvas course site</v>
      </c>
      <c r="E1819" t="s">
        <v>70</v>
      </c>
      <c r="F1819" t="s">
        <v>2556</v>
      </c>
      <c r="G1819" s="3">
        <v>0</v>
      </c>
    </row>
    <row r="1820" spans="1:7">
      <c r="A1820" t="s">
        <v>3353</v>
      </c>
      <c r="B1820" t="s">
        <v>3354</v>
      </c>
      <c r="C1820" s="5" t="str">
        <f>HYPERLINK("https://nusmods.com/modules/JS4230#timetable","Timetable")</f>
        <v>Timetable</v>
      </c>
      <c r="D1820" s="5" t="str">
        <f>HYPERLINK("https://canvas.nus.edu.sg/courses/46255","Canvas course site")</f>
        <v>Canvas course site</v>
      </c>
      <c r="E1820" t="s">
        <v>70</v>
      </c>
      <c r="F1820" t="s">
        <v>2556</v>
      </c>
      <c r="G1820" s="3">
        <v>0</v>
      </c>
    </row>
    <row r="1821" spans="1:7">
      <c r="A1821" t="s">
        <v>3355</v>
      </c>
      <c r="B1821" t="s">
        <v>3354</v>
      </c>
      <c r="C1821" s="5" t="str">
        <f>HYPERLINK("https://nusmods.com/modules/JS4230HM#timetable","Timetable")</f>
        <v>Timetable</v>
      </c>
      <c r="D1821" s="5" t="str">
        <f>HYPERLINK("https://canvas.nus.edu.sg/courses/46255","Canvas course site")</f>
        <v>Canvas course site</v>
      </c>
      <c r="E1821" t="s">
        <v>70</v>
      </c>
      <c r="F1821" t="s">
        <v>2556</v>
      </c>
      <c r="G1821" s="3">
        <v>0</v>
      </c>
    </row>
    <row r="1822" spans="1:7">
      <c r="A1822" t="s">
        <v>3356</v>
      </c>
      <c r="B1822" t="s">
        <v>3357</v>
      </c>
      <c r="C1822" s="5" t="str">
        <f>HYPERLINK("https://nusmods.com/modules/JS4233#timetable","Timetable")</f>
        <v>Timetable</v>
      </c>
      <c r="D1822" s="5" t="str">
        <f>HYPERLINK("https://canvas.nus.edu.sg/courses/46264","Canvas course site")</f>
        <v>Canvas course site</v>
      </c>
      <c r="E1822" t="s">
        <v>70</v>
      </c>
      <c r="F1822" t="s">
        <v>2556</v>
      </c>
      <c r="G1822" s="3">
        <v>0</v>
      </c>
    </row>
    <row r="1823" spans="1:7">
      <c r="A1823" t="s">
        <v>3358</v>
      </c>
      <c r="B1823" t="s">
        <v>3359</v>
      </c>
      <c r="C1823" s="5" t="str">
        <f>HYPERLINK("https://nusmods.com/modules/JS4233HM#timetable","Timetable")</f>
        <v>Timetable</v>
      </c>
      <c r="D1823" s="5" t="str">
        <f>HYPERLINK("https://canvas.nus.edu.sg/courses/46264","Canvas course site")</f>
        <v>Canvas course site</v>
      </c>
      <c r="E1823" t="s">
        <v>70</v>
      </c>
      <c r="F1823" t="s">
        <v>2556</v>
      </c>
      <c r="G1823" s="3">
        <v>0</v>
      </c>
    </row>
    <row r="1824" spans="1:7">
      <c r="A1824" t="s">
        <v>3360</v>
      </c>
      <c r="B1824" t="s">
        <v>949</v>
      </c>
      <c r="C1824" s="5" t="str">
        <f>HYPERLINK("https://nusmods.com/modules/JS4401#timetable","Timetable")</f>
        <v>Timetable</v>
      </c>
      <c r="D1824" s="5"/>
      <c r="E1824" t="s">
        <v>70</v>
      </c>
      <c r="F1824" t="s">
        <v>2556</v>
      </c>
      <c r="G1824" s="3">
        <v>0</v>
      </c>
    </row>
    <row r="1825" spans="1:7">
      <c r="A1825" t="s">
        <v>3361</v>
      </c>
      <c r="B1825" t="s">
        <v>949</v>
      </c>
      <c r="C1825" s="5" t="str">
        <f>HYPERLINK("https://nusmods.com/modules/JS4401HM#timetable","Timetable")</f>
        <v>Timetable</v>
      </c>
      <c r="D1825" s="5"/>
      <c r="E1825" t="s">
        <v>70</v>
      </c>
      <c r="F1825" t="s">
        <v>2556</v>
      </c>
      <c r="G1825" s="3">
        <v>0</v>
      </c>
    </row>
    <row r="1826" spans="1:7">
      <c r="A1826" t="s">
        <v>3362</v>
      </c>
      <c r="B1826" t="s">
        <v>572</v>
      </c>
      <c r="C1826" s="5" t="str">
        <f>HYPERLINK("https://nusmods.com/modules/JS4660#timetable","Timetable")</f>
        <v>Timetable</v>
      </c>
      <c r="D1826" s="5"/>
      <c r="E1826" t="s">
        <v>70</v>
      </c>
      <c r="F1826" t="s">
        <v>2556</v>
      </c>
      <c r="G1826" s="3">
        <v>0</v>
      </c>
    </row>
    <row r="1827" spans="1:7">
      <c r="A1827" t="s">
        <v>3363</v>
      </c>
      <c r="B1827" t="s">
        <v>572</v>
      </c>
      <c r="C1827" s="5" t="str">
        <f>HYPERLINK("https://nusmods.com/modules/JS4660HM#timetable","Timetable")</f>
        <v>Timetable</v>
      </c>
      <c r="D1827" s="5"/>
      <c r="E1827" t="s">
        <v>70</v>
      </c>
      <c r="F1827" t="s">
        <v>2556</v>
      </c>
      <c r="G1827" s="3">
        <v>0</v>
      </c>
    </row>
    <row r="1828" spans="1:7">
      <c r="A1828" t="s">
        <v>3364</v>
      </c>
      <c r="B1828" t="s">
        <v>3365</v>
      </c>
      <c r="C1828" s="5" t="str">
        <f>HYPERLINK("https://nusmods.com/modules/JS5204#timetable","Timetable")</f>
        <v>Timetable</v>
      </c>
      <c r="D1828" s="5" t="str">
        <f>HYPERLINK("https://canvas.nus.edu.sg/courses/46294","Canvas course site")</f>
        <v>Canvas course site</v>
      </c>
      <c r="E1828" t="s">
        <v>70</v>
      </c>
      <c r="F1828" t="s">
        <v>2556</v>
      </c>
      <c r="G1828" s="3">
        <v>0</v>
      </c>
    </row>
    <row r="1829" spans="1:7">
      <c r="A1829" t="s">
        <v>3366</v>
      </c>
      <c r="B1829" t="s">
        <v>968</v>
      </c>
      <c r="C1829" s="5" t="str">
        <f>HYPERLINK("https://nusmods.com/modules/JS5660#timetable","Timetable")</f>
        <v>Timetable</v>
      </c>
      <c r="D1829" s="5"/>
      <c r="E1829" t="s">
        <v>70</v>
      </c>
      <c r="F1829" t="s">
        <v>2556</v>
      </c>
      <c r="G1829" s="3">
        <v>0</v>
      </c>
    </row>
    <row r="1830" spans="1:7">
      <c r="A1830" t="s">
        <v>3367</v>
      </c>
      <c r="B1830" t="s">
        <v>572</v>
      </c>
      <c r="C1830" s="5" t="str">
        <f>HYPERLINK("https://nusmods.com/modules/JS6660#timetable","Timetable")</f>
        <v>Timetable</v>
      </c>
      <c r="D1830" s="5"/>
      <c r="E1830" t="s">
        <v>70</v>
      </c>
      <c r="F1830" t="s">
        <v>2556</v>
      </c>
      <c r="G1830" s="3">
        <v>0</v>
      </c>
    </row>
    <row r="1831" spans="1:7">
      <c r="A1831" t="s">
        <v>3368</v>
      </c>
      <c r="B1831" t="s">
        <v>3369</v>
      </c>
      <c r="C1831" s="5" t="str">
        <f>HYPERLINK("https://nusmods.com/modules/LA4202#timetable","Timetable")</f>
        <v>Timetable</v>
      </c>
      <c r="D1831" s="5"/>
      <c r="E1831" t="s">
        <v>9</v>
      </c>
      <c r="F1831" t="s">
        <v>10</v>
      </c>
      <c r="G1831" s="3">
        <v>0</v>
      </c>
    </row>
    <row r="1832" spans="1:7">
      <c r="A1832" t="s">
        <v>3370</v>
      </c>
      <c r="B1832" t="s">
        <v>3371</v>
      </c>
      <c r="C1832" s="5" t="str">
        <f>HYPERLINK("https://nusmods.com/modules/LA4701#timetable","Timetable")</f>
        <v>Timetable</v>
      </c>
      <c r="D1832" s="5"/>
      <c r="E1832" t="s">
        <v>9</v>
      </c>
      <c r="F1832" t="s">
        <v>10</v>
      </c>
      <c r="G1832" s="3">
        <v>0</v>
      </c>
    </row>
    <row r="1833" spans="1:7">
      <c r="A1833" t="s">
        <v>3372</v>
      </c>
      <c r="B1833" t="s">
        <v>3373</v>
      </c>
      <c r="C1833" s="5" t="str">
        <f>HYPERLINK("https://nusmods.com/modules/LA5201#timetable","Timetable")</f>
        <v>Timetable</v>
      </c>
      <c r="D1833" s="5"/>
      <c r="E1833" t="s">
        <v>9</v>
      </c>
      <c r="F1833" t="s">
        <v>10</v>
      </c>
      <c r="G1833" s="3">
        <v>0</v>
      </c>
    </row>
    <row r="1834" spans="1:7">
      <c r="A1834" t="s">
        <v>3374</v>
      </c>
      <c r="B1834" t="s">
        <v>3375</v>
      </c>
      <c r="C1834" s="5" t="str">
        <f>HYPERLINK("https://nusmods.com/modules/LA5211#timetable","Timetable")</f>
        <v>Timetable</v>
      </c>
      <c r="D1834" s="5"/>
      <c r="E1834" t="s">
        <v>9</v>
      </c>
      <c r="F1834" t="s">
        <v>10</v>
      </c>
      <c r="G1834" s="3">
        <v>0</v>
      </c>
    </row>
    <row r="1835" spans="1:7">
      <c r="A1835" t="s">
        <v>3376</v>
      </c>
      <c r="B1835" t="s">
        <v>3377</v>
      </c>
      <c r="C1835" s="5" t="str">
        <f>HYPERLINK("https://nusmods.com/modules/LA5222#timetable","Timetable")</f>
        <v>Timetable</v>
      </c>
      <c r="D1835" s="5"/>
      <c r="E1835" t="s">
        <v>9</v>
      </c>
      <c r="F1835" t="s">
        <v>10</v>
      </c>
      <c r="G1835" s="3">
        <v>0</v>
      </c>
    </row>
    <row r="1836" spans="1:7">
      <c r="A1836" t="s">
        <v>3378</v>
      </c>
      <c r="B1836" t="s">
        <v>3379</v>
      </c>
      <c r="C1836" s="5" t="str">
        <f>HYPERLINK("https://nusmods.com/modules/LA5301#timetable","Timetable")</f>
        <v>Timetable</v>
      </c>
      <c r="D1836" s="5"/>
      <c r="E1836" t="s">
        <v>9</v>
      </c>
      <c r="F1836" t="s">
        <v>10</v>
      </c>
      <c r="G1836" s="3">
        <v>0</v>
      </c>
    </row>
    <row r="1837" spans="1:7">
      <c r="A1837" t="s">
        <v>3380</v>
      </c>
      <c r="B1837" t="s">
        <v>3381</v>
      </c>
      <c r="C1837" s="5" t="str">
        <f>HYPERLINK("https://nusmods.com/modules/LA5500#timetable","Timetable")</f>
        <v>Timetable</v>
      </c>
      <c r="D1837" s="5"/>
      <c r="E1837" t="s">
        <v>9</v>
      </c>
      <c r="F1837" t="s">
        <v>10</v>
      </c>
      <c r="G1837" s="3">
        <v>0</v>
      </c>
    </row>
    <row r="1838" spans="1:7">
      <c r="A1838" t="s">
        <v>3382</v>
      </c>
      <c r="B1838" t="s">
        <v>3383</v>
      </c>
      <c r="C1838" s="5" t="str">
        <f>HYPERLINK("https://nusmods.com/modules/LA5701#timetable","Timetable")</f>
        <v>Timetable</v>
      </c>
      <c r="D1838" s="5"/>
      <c r="E1838" t="s">
        <v>9</v>
      </c>
      <c r="F1838" t="s">
        <v>10</v>
      </c>
      <c r="G1838" s="3">
        <v>0</v>
      </c>
    </row>
    <row r="1839" spans="1:7">
      <c r="A1839" t="s">
        <v>3384</v>
      </c>
      <c r="B1839" t="s">
        <v>3385</v>
      </c>
      <c r="C1839" s="5" t="str">
        <f>HYPERLINK("https://nusmods.com/modules/LA5742A#timetable","Timetable")</f>
        <v>Timetable</v>
      </c>
      <c r="D1839" s="5"/>
      <c r="E1839" t="s">
        <v>9</v>
      </c>
      <c r="F1839" t="s">
        <v>10</v>
      </c>
      <c r="G1839" s="3">
        <v>0</v>
      </c>
    </row>
    <row r="1840" spans="1:7">
      <c r="A1840" t="s">
        <v>3386</v>
      </c>
      <c r="B1840" t="s">
        <v>3387</v>
      </c>
      <c r="C1840" s="5" t="str">
        <f>HYPERLINK("https://nusmods.com/modules/LAB1201#timetable","Timetable")</f>
        <v>Timetable</v>
      </c>
      <c r="D1840" s="5" t="str">
        <f>HYPERLINK("https://canvas.nus.edu.sg/courses/46354","Canvas course site")</f>
        <v>Canvas course site</v>
      </c>
      <c r="E1840" t="s">
        <v>70</v>
      </c>
      <c r="F1840" t="s">
        <v>3388</v>
      </c>
      <c r="G1840" s="3">
        <v>0</v>
      </c>
    </row>
    <row r="1841" spans="1:7">
      <c r="A1841" t="s">
        <v>3389</v>
      </c>
      <c r="B1841" t="s">
        <v>3390</v>
      </c>
      <c r="C1841" s="5" t="str">
        <f>HYPERLINK("https://nusmods.com/modules/LAB2201#timetable","Timetable")</f>
        <v>Timetable</v>
      </c>
      <c r="D1841" s="5" t="str">
        <f>HYPERLINK("https://canvas.nus.edu.sg/courses/46358","Canvas course site")</f>
        <v>Canvas course site</v>
      </c>
      <c r="E1841" t="s">
        <v>70</v>
      </c>
      <c r="F1841" t="s">
        <v>3388</v>
      </c>
      <c r="G1841" s="3">
        <v>0</v>
      </c>
    </row>
    <row r="1842" spans="1:7">
      <c r="A1842" t="s">
        <v>3391</v>
      </c>
      <c r="B1842" t="s">
        <v>3392</v>
      </c>
      <c r="C1842" s="5" t="str">
        <f>HYPERLINK("https://nusmods.com/modules/LAB3201#timetable","Timetable")</f>
        <v>Timetable</v>
      </c>
      <c r="D1842" s="5" t="str">
        <f>HYPERLINK("https://canvas.nus.edu.sg/courses/46364","Canvas course site")</f>
        <v>Canvas course site</v>
      </c>
      <c r="E1842" t="s">
        <v>70</v>
      </c>
      <c r="F1842" t="s">
        <v>3388</v>
      </c>
      <c r="G1842" s="3">
        <v>0</v>
      </c>
    </row>
    <row r="1843" spans="1:7">
      <c r="A1843" t="s">
        <v>3393</v>
      </c>
      <c r="B1843" t="s">
        <v>3394</v>
      </c>
      <c r="C1843" s="5" t="str">
        <f>HYPERLINK("https://nusmods.com/modules/LAB3202#timetable","Timetable")</f>
        <v>Timetable</v>
      </c>
      <c r="D1843" s="5" t="str">
        <f>HYPERLINK("https://canvas.nus.edu.sg/courses/46370","Canvas course site")</f>
        <v>Canvas course site</v>
      </c>
      <c r="E1843" t="s">
        <v>70</v>
      </c>
      <c r="F1843" t="s">
        <v>3388</v>
      </c>
      <c r="G1843" s="3">
        <v>0</v>
      </c>
    </row>
    <row r="1844" spans="1:7">
      <c r="A1844" t="s">
        <v>3395</v>
      </c>
      <c r="B1844" t="s">
        <v>3396</v>
      </c>
      <c r="C1844" s="5" t="str">
        <f>HYPERLINK("https://nusmods.com/modules/LAB4201#timetable","Timetable")</f>
        <v>Timetable</v>
      </c>
      <c r="D1844" s="5" t="str">
        <f>HYPERLINK("https://canvas.nus.edu.sg/courses/46374","Canvas course site")</f>
        <v>Canvas course site</v>
      </c>
      <c r="E1844" t="s">
        <v>70</v>
      </c>
      <c r="F1844" t="s">
        <v>3388</v>
      </c>
      <c r="G1844" s="3">
        <v>0</v>
      </c>
    </row>
    <row r="1845" spans="1:7">
      <c r="A1845" t="s">
        <v>3397</v>
      </c>
      <c r="B1845" t="s">
        <v>3396</v>
      </c>
      <c r="C1845" s="5" t="str">
        <f>HYPERLINK("https://nusmods.com/modules/LAB4201HM#timetable","Timetable")</f>
        <v>Timetable</v>
      </c>
      <c r="D1845" s="5" t="str">
        <f>HYPERLINK("https://canvas.nus.edu.sg/courses/46374","Canvas course site")</f>
        <v>Canvas course site</v>
      </c>
      <c r="E1845" t="s">
        <v>70</v>
      </c>
      <c r="F1845" t="s">
        <v>3388</v>
      </c>
      <c r="G1845" s="3">
        <v>0</v>
      </c>
    </row>
    <row r="1846" spans="1:7">
      <c r="A1846" t="s">
        <v>3398</v>
      </c>
      <c r="B1846" t="s">
        <v>3399</v>
      </c>
      <c r="C1846" s="5" t="str">
        <f>HYPERLINK("https://nusmods.com/modules/LAC1201#timetable","Timetable")</f>
        <v>Timetable</v>
      </c>
      <c r="D1846" s="5" t="str">
        <f>HYPERLINK("https://canvas.nus.edu.sg/courses/46383","Canvas course site")</f>
        <v>Canvas course site</v>
      </c>
      <c r="E1846" t="s">
        <v>70</v>
      </c>
      <c r="F1846" t="s">
        <v>3388</v>
      </c>
      <c r="G1846" s="3">
        <v>0</v>
      </c>
    </row>
    <row r="1847" spans="1:7">
      <c r="A1847" t="s">
        <v>3400</v>
      </c>
      <c r="B1847" t="s">
        <v>3401</v>
      </c>
      <c r="C1847" s="5" t="str">
        <f>HYPERLINK("https://nusmods.com/modules/LAC2201#timetable","Timetable")</f>
        <v>Timetable</v>
      </c>
      <c r="D1847" s="5" t="str">
        <f>HYPERLINK("https://canvas.nus.edu.sg/courses/46388","Canvas course site")</f>
        <v>Canvas course site</v>
      </c>
      <c r="E1847" t="s">
        <v>70</v>
      </c>
      <c r="F1847" t="s">
        <v>3388</v>
      </c>
      <c r="G1847" s="3">
        <v>0</v>
      </c>
    </row>
    <row r="1848" spans="1:7">
      <c r="A1848" t="s">
        <v>3402</v>
      </c>
      <c r="B1848" t="s">
        <v>3403</v>
      </c>
      <c r="C1848" s="5" t="str">
        <f>HYPERLINK("https://nusmods.com/modules/LAC2202#timetable","Timetable")</f>
        <v>Timetable</v>
      </c>
      <c r="D1848" s="5" t="str">
        <f>HYPERLINK("https://canvas.nus.edu.sg/courses/46393","Canvas course site")</f>
        <v>Canvas course site</v>
      </c>
      <c r="E1848" t="s">
        <v>70</v>
      </c>
      <c r="F1848" t="s">
        <v>3388</v>
      </c>
      <c r="G1848" s="3">
        <v>0</v>
      </c>
    </row>
    <row r="1849" spans="1:7">
      <c r="A1849" t="s">
        <v>3404</v>
      </c>
      <c r="B1849" t="s">
        <v>3405</v>
      </c>
      <c r="C1849" s="5" t="str">
        <f>HYPERLINK("https://nusmods.com/modules/LAC3201#timetable","Timetable")</f>
        <v>Timetable</v>
      </c>
      <c r="D1849" s="5" t="str">
        <f>HYPERLINK("https://canvas.nus.edu.sg/courses/46399","Canvas course site")</f>
        <v>Canvas course site</v>
      </c>
      <c r="E1849" t="s">
        <v>70</v>
      </c>
      <c r="F1849" t="s">
        <v>3388</v>
      </c>
      <c r="G1849" s="3">
        <v>0</v>
      </c>
    </row>
    <row r="1850" spans="1:7">
      <c r="A1850" t="s">
        <v>3406</v>
      </c>
      <c r="B1850" t="s">
        <v>3407</v>
      </c>
      <c r="C1850" s="5" t="str">
        <f>HYPERLINK("https://nusmods.com/modules/LAC3202#timetable","Timetable")</f>
        <v>Timetable</v>
      </c>
      <c r="D1850" s="5" t="str">
        <f>HYPERLINK("https://canvas.nus.edu.sg/courses/46404","Canvas course site")</f>
        <v>Canvas course site</v>
      </c>
      <c r="E1850" t="s">
        <v>70</v>
      </c>
      <c r="F1850" t="s">
        <v>3388</v>
      </c>
      <c r="G1850" s="3">
        <v>0</v>
      </c>
    </row>
    <row r="1851" spans="1:7">
      <c r="A1851" t="s">
        <v>3408</v>
      </c>
      <c r="B1851" t="s">
        <v>3409</v>
      </c>
      <c r="C1851" s="5" t="str">
        <f>HYPERLINK("https://nusmods.com/modules/LAC3204#timetable","Timetable")</f>
        <v>Timetable</v>
      </c>
      <c r="D1851" s="5" t="str">
        <f>HYPERLINK("https://canvas.nus.edu.sg/courses/46408","Canvas course site")</f>
        <v>Canvas course site</v>
      </c>
      <c r="E1851" t="s">
        <v>70</v>
      </c>
      <c r="F1851" t="s">
        <v>3388</v>
      </c>
      <c r="G1851" s="3">
        <v>0</v>
      </c>
    </row>
    <row r="1852" spans="1:7">
      <c r="A1852" t="s">
        <v>3410</v>
      </c>
      <c r="B1852" t="s">
        <v>3411</v>
      </c>
      <c r="C1852" s="5" t="str">
        <f>HYPERLINK("https://nusmods.com/modules/LAC4201#timetable","Timetable")</f>
        <v>Timetable</v>
      </c>
      <c r="D1852" s="5" t="str">
        <f>HYPERLINK("https://canvas.nus.edu.sg/courses/46413","Canvas course site")</f>
        <v>Canvas course site</v>
      </c>
      <c r="E1852" t="s">
        <v>70</v>
      </c>
      <c r="F1852" t="s">
        <v>3388</v>
      </c>
      <c r="G1852" s="3">
        <v>0</v>
      </c>
    </row>
    <row r="1853" spans="1:7">
      <c r="A1853" t="s">
        <v>3412</v>
      </c>
      <c r="B1853" t="s">
        <v>3411</v>
      </c>
      <c r="C1853" s="5" t="str">
        <f>HYPERLINK("https://nusmods.com/modules/LAC4201HM#timetable","Timetable")</f>
        <v>Timetable</v>
      </c>
      <c r="D1853" s="5" t="str">
        <f>HYPERLINK("https://canvas.nus.edu.sg/courses/46413","Canvas course site")</f>
        <v>Canvas course site</v>
      </c>
      <c r="E1853" t="s">
        <v>70</v>
      </c>
      <c r="F1853" t="s">
        <v>3388</v>
      </c>
      <c r="G1853" s="3">
        <v>0</v>
      </c>
    </row>
    <row r="1854" spans="1:7">
      <c r="A1854" t="s">
        <v>3413</v>
      </c>
      <c r="B1854" t="s">
        <v>3414</v>
      </c>
      <c r="C1854" s="5" t="str">
        <f>HYPERLINK("https://nusmods.com/modules/LAD1001#timetable","Timetable")</f>
        <v>Timetable</v>
      </c>
      <c r="D1854" s="5"/>
      <c r="E1854" t="s">
        <v>9</v>
      </c>
      <c r="F1854" t="s">
        <v>10</v>
      </c>
      <c r="G1854" s="3">
        <v>0</v>
      </c>
    </row>
    <row r="1855" spans="1:7">
      <c r="A1855" t="s">
        <v>3415</v>
      </c>
      <c r="B1855" t="s">
        <v>3416</v>
      </c>
      <c r="C1855" s="5" t="str">
        <f>HYPERLINK("https://nusmods.com/modules/LAD1002#timetable","Timetable")</f>
        <v>Timetable</v>
      </c>
      <c r="D1855" s="5"/>
      <c r="E1855" t="s">
        <v>9</v>
      </c>
      <c r="F1855" t="s">
        <v>10</v>
      </c>
      <c r="G1855" s="3">
        <v>0</v>
      </c>
    </row>
    <row r="1856" spans="1:7">
      <c r="A1856" t="s">
        <v>3417</v>
      </c>
      <c r="B1856" t="s">
        <v>3418</v>
      </c>
      <c r="C1856" s="5" t="str">
        <f>HYPERLINK("https://nusmods.com/modules/LAD1003#timetable","Timetable")</f>
        <v>Timetable</v>
      </c>
      <c r="D1856" s="5"/>
      <c r="E1856" t="s">
        <v>9</v>
      </c>
      <c r="F1856" t="s">
        <v>10</v>
      </c>
      <c r="G1856" s="3">
        <v>0</v>
      </c>
    </row>
    <row r="1857" spans="1:7">
      <c r="A1857" t="s">
        <v>3419</v>
      </c>
      <c r="B1857" t="s">
        <v>105</v>
      </c>
      <c r="C1857" s="5" t="str">
        <f>HYPERLINK("https://nusmods.com/modules/LAD2001#timetable","Timetable")</f>
        <v>Timetable</v>
      </c>
      <c r="D1857" s="5"/>
      <c r="E1857" t="s">
        <v>9</v>
      </c>
      <c r="F1857" t="s">
        <v>10</v>
      </c>
      <c r="G1857" s="3">
        <v>0</v>
      </c>
    </row>
    <row r="1858" spans="1:7">
      <c r="A1858" t="s">
        <v>3420</v>
      </c>
      <c r="B1858" t="s">
        <v>3421</v>
      </c>
      <c r="C1858" s="5" t="str">
        <f>HYPERLINK("https://nusmods.com/modules/LAD2003#timetable","Timetable")</f>
        <v>Timetable</v>
      </c>
      <c r="D1858" s="5"/>
      <c r="E1858" t="s">
        <v>9</v>
      </c>
      <c r="F1858" t="s">
        <v>10</v>
      </c>
      <c r="G1858" s="3">
        <v>0</v>
      </c>
    </row>
    <row r="1859" spans="1:7">
      <c r="A1859" t="s">
        <v>3422</v>
      </c>
      <c r="B1859" t="s">
        <v>3423</v>
      </c>
      <c r="C1859" s="5" t="str">
        <f>HYPERLINK("https://nusmods.com/modules/LAD2004#timetable","Timetable")</f>
        <v>Timetable</v>
      </c>
      <c r="D1859" s="5"/>
      <c r="E1859" t="s">
        <v>9</v>
      </c>
      <c r="F1859" t="s">
        <v>10</v>
      </c>
      <c r="G1859" s="3">
        <v>0</v>
      </c>
    </row>
    <row r="1860" spans="1:7">
      <c r="A1860" t="s">
        <v>3424</v>
      </c>
      <c r="B1860" t="s">
        <v>3425</v>
      </c>
      <c r="C1860" s="5" t="str">
        <f>HYPERLINK("https://nusmods.com/modules/LAD2005#timetable","Timetable")</f>
        <v>Timetable</v>
      </c>
      <c r="D1860" s="5"/>
      <c r="E1860" t="s">
        <v>9</v>
      </c>
      <c r="F1860" t="s">
        <v>10</v>
      </c>
      <c r="G1860" s="3">
        <v>0</v>
      </c>
    </row>
    <row r="1861" spans="1:7">
      <c r="A1861" t="s">
        <v>3426</v>
      </c>
      <c r="B1861" t="s">
        <v>105</v>
      </c>
      <c r="C1861" s="5" t="str">
        <f>HYPERLINK("https://nusmods.com/modules/LAD2006#timetable","Timetable")</f>
        <v>Timetable</v>
      </c>
      <c r="D1861" s="5"/>
      <c r="E1861" t="s">
        <v>9</v>
      </c>
      <c r="F1861" t="s">
        <v>10</v>
      </c>
      <c r="G1861" s="3">
        <v>0</v>
      </c>
    </row>
    <row r="1862" spans="1:7">
      <c r="A1862" t="s">
        <v>3427</v>
      </c>
      <c r="B1862" t="s">
        <v>115</v>
      </c>
      <c r="C1862" s="5" t="str">
        <f>HYPERLINK("https://nusmods.com/modules/LAD3001#timetable","Timetable")</f>
        <v>Timetable</v>
      </c>
      <c r="D1862" s="5"/>
      <c r="E1862" t="s">
        <v>9</v>
      </c>
      <c r="F1862" t="s">
        <v>10</v>
      </c>
      <c r="G1862" s="3">
        <v>0</v>
      </c>
    </row>
    <row r="1863" spans="1:7">
      <c r="A1863" t="s">
        <v>3428</v>
      </c>
      <c r="B1863" t="s">
        <v>3429</v>
      </c>
      <c r="C1863" s="5" t="str">
        <f>HYPERLINK("https://nusmods.com/modules/LAD3004#timetable","Timetable")</f>
        <v>Timetable</v>
      </c>
      <c r="D1863" s="5"/>
      <c r="E1863" t="s">
        <v>9</v>
      </c>
      <c r="F1863" t="s">
        <v>10</v>
      </c>
      <c r="G1863" s="3">
        <v>0</v>
      </c>
    </row>
    <row r="1864" spans="1:7">
      <c r="A1864" t="s">
        <v>3430</v>
      </c>
      <c r="B1864" t="s">
        <v>3431</v>
      </c>
      <c r="C1864" s="5" t="str">
        <f>HYPERLINK("https://nusmods.com/modules/LAD3006#timetable","Timetable")</f>
        <v>Timetable</v>
      </c>
      <c r="D1864" s="5"/>
      <c r="E1864" t="s">
        <v>9</v>
      </c>
      <c r="F1864" t="s">
        <v>10</v>
      </c>
      <c r="G1864" s="3">
        <v>0</v>
      </c>
    </row>
    <row r="1865" spans="1:7">
      <c r="A1865" t="s">
        <v>3432</v>
      </c>
      <c r="B1865" t="s">
        <v>3433</v>
      </c>
      <c r="C1865" s="5" t="str">
        <f>HYPERLINK("https://nusmods.com/modules/LAD4004#timetable","Timetable")</f>
        <v>Timetable</v>
      </c>
      <c r="D1865" s="5"/>
      <c r="E1865" t="s">
        <v>9</v>
      </c>
      <c r="F1865" t="s">
        <v>10</v>
      </c>
      <c r="G1865" s="3">
        <v>0</v>
      </c>
    </row>
    <row r="1866" spans="1:7">
      <c r="A1866" t="s">
        <v>3434</v>
      </c>
      <c r="B1866" t="s">
        <v>3435</v>
      </c>
      <c r="C1866" s="5" t="str">
        <f>HYPERLINK("https://nusmods.com/modules/LAD4006#timetable","Timetable")</f>
        <v>Timetable</v>
      </c>
      <c r="D1866" s="5"/>
      <c r="E1866" t="s">
        <v>9</v>
      </c>
      <c r="F1866" t="s">
        <v>10</v>
      </c>
      <c r="G1866" s="3">
        <v>0</v>
      </c>
    </row>
    <row r="1867" spans="1:7">
      <c r="A1867" t="s">
        <v>3436</v>
      </c>
      <c r="B1867" t="s">
        <v>3437</v>
      </c>
      <c r="C1867" s="5" t="str">
        <f>HYPERLINK("https://nusmods.com/modules/LAD4007#timetable","Timetable")</f>
        <v>Timetable</v>
      </c>
      <c r="D1867" s="5"/>
      <c r="E1867" t="s">
        <v>9</v>
      </c>
      <c r="F1867" t="s">
        <v>10</v>
      </c>
      <c r="G1867" s="3">
        <v>0</v>
      </c>
    </row>
    <row r="1868" spans="1:7">
      <c r="A1868" t="s">
        <v>3438</v>
      </c>
      <c r="B1868" t="s">
        <v>3439</v>
      </c>
      <c r="C1868" s="5" t="str">
        <f>HYPERLINK("https://nusmods.com/modules/LAD4008#timetable","Timetable")</f>
        <v>Timetable</v>
      </c>
      <c r="D1868" s="5"/>
      <c r="E1868" t="s">
        <v>9</v>
      </c>
      <c r="F1868" t="s">
        <v>10</v>
      </c>
      <c r="G1868" s="3">
        <v>0</v>
      </c>
    </row>
    <row r="1869" spans="1:7">
      <c r="A1869" t="s">
        <v>3440</v>
      </c>
      <c r="B1869" t="s">
        <v>3441</v>
      </c>
      <c r="C1869" s="5" t="str">
        <f>HYPERLINK("https://nusmods.com/modules/LAF1201#timetable","Timetable")</f>
        <v>Timetable</v>
      </c>
      <c r="D1869" s="5" t="str">
        <f>HYPERLINK("https://canvas.nus.edu.sg/courses/46499","Canvas course site")</f>
        <v>Canvas course site</v>
      </c>
      <c r="E1869" t="s">
        <v>70</v>
      </c>
      <c r="F1869" t="s">
        <v>3388</v>
      </c>
      <c r="G1869" s="3">
        <v>0</v>
      </c>
    </row>
    <row r="1870" spans="1:7">
      <c r="A1870" t="s">
        <v>3442</v>
      </c>
      <c r="B1870" t="s">
        <v>3443</v>
      </c>
      <c r="C1870" s="5" t="str">
        <f>HYPERLINK("https://nusmods.com/modules/LAF2201#timetable","Timetable")</f>
        <v>Timetable</v>
      </c>
      <c r="D1870" s="5" t="str">
        <f>HYPERLINK("https://canvas.nus.edu.sg/courses/46504","Canvas course site")</f>
        <v>Canvas course site</v>
      </c>
      <c r="E1870" t="s">
        <v>70</v>
      </c>
      <c r="F1870" t="s">
        <v>3388</v>
      </c>
      <c r="G1870" s="3">
        <v>0</v>
      </c>
    </row>
    <row r="1871" spans="1:7">
      <c r="A1871" t="s">
        <v>3444</v>
      </c>
      <c r="B1871" t="s">
        <v>3445</v>
      </c>
      <c r="C1871" s="5" t="str">
        <f>HYPERLINK("https://nusmods.com/modules/LAF3201#timetable","Timetable")</f>
        <v>Timetable</v>
      </c>
      <c r="D1871" s="5" t="str">
        <f>HYPERLINK("https://canvas.nus.edu.sg/courses/46509","Canvas course site")</f>
        <v>Canvas course site</v>
      </c>
      <c r="E1871" t="s">
        <v>70</v>
      </c>
      <c r="F1871" t="s">
        <v>3388</v>
      </c>
      <c r="G1871" s="3">
        <v>0</v>
      </c>
    </row>
    <row r="1872" spans="1:7">
      <c r="A1872" t="s">
        <v>3446</v>
      </c>
      <c r="B1872" t="s">
        <v>3447</v>
      </c>
      <c r="C1872" s="5" t="str">
        <f>HYPERLINK("https://nusmods.com/modules/LAF3202#timetable","Timetable")</f>
        <v>Timetable</v>
      </c>
      <c r="D1872" s="5" t="str">
        <f>HYPERLINK("https://canvas.nus.edu.sg/courses/46514","Canvas course site")</f>
        <v>Canvas course site</v>
      </c>
      <c r="E1872" t="s">
        <v>70</v>
      </c>
      <c r="F1872" t="s">
        <v>3388</v>
      </c>
      <c r="G1872" s="3">
        <v>0</v>
      </c>
    </row>
    <row r="1873" spans="1:7">
      <c r="A1873" t="s">
        <v>3448</v>
      </c>
      <c r="B1873" t="s">
        <v>3449</v>
      </c>
      <c r="C1873" s="5" t="str">
        <f>HYPERLINK("https://nusmods.com/modules/LAF4201#timetable","Timetable")</f>
        <v>Timetable</v>
      </c>
      <c r="D1873" s="5" t="str">
        <f>HYPERLINK("https://canvas.nus.edu.sg/courses/46520","Canvas course site")</f>
        <v>Canvas course site</v>
      </c>
      <c r="E1873" t="s">
        <v>70</v>
      </c>
      <c r="F1873" t="s">
        <v>3388</v>
      </c>
      <c r="G1873" s="3">
        <v>0</v>
      </c>
    </row>
    <row r="1874" spans="1:7">
      <c r="A1874" t="s">
        <v>3450</v>
      </c>
      <c r="B1874" t="s">
        <v>3449</v>
      </c>
      <c r="C1874" s="5" t="str">
        <f>HYPERLINK("https://nusmods.com/modules/LAF4201HM#timetable","Timetable")</f>
        <v>Timetable</v>
      </c>
      <c r="D1874" s="5" t="str">
        <f>HYPERLINK("https://canvas.nus.edu.sg/courses/46520","Canvas course site")</f>
        <v>Canvas course site</v>
      </c>
      <c r="E1874" t="s">
        <v>70</v>
      </c>
      <c r="F1874" t="s">
        <v>3388</v>
      </c>
      <c r="G1874" s="3">
        <v>0</v>
      </c>
    </row>
    <row r="1875" spans="1:7">
      <c r="A1875" t="s">
        <v>3451</v>
      </c>
      <c r="B1875" t="s">
        <v>3452</v>
      </c>
      <c r="C1875" s="5" t="str">
        <f>HYPERLINK("https://nusmods.com/modules/LAF4202#timetable","Timetable")</f>
        <v>Timetable</v>
      </c>
      <c r="D1875" s="5" t="str">
        <f>HYPERLINK("https://canvas.nus.edu.sg/courses/46533","Canvas course site")</f>
        <v>Canvas course site</v>
      </c>
      <c r="E1875" t="s">
        <v>70</v>
      </c>
      <c r="F1875" t="s">
        <v>3388</v>
      </c>
      <c r="G1875" s="3">
        <v>0</v>
      </c>
    </row>
    <row r="1876" spans="1:7">
      <c r="A1876" t="s">
        <v>3453</v>
      </c>
      <c r="B1876" t="s">
        <v>3452</v>
      </c>
      <c r="C1876" s="5" t="str">
        <f>HYPERLINK("https://nusmods.com/modules/LAF4202HM#timetable","Timetable")</f>
        <v>Timetable</v>
      </c>
      <c r="D1876" s="5" t="str">
        <f>HYPERLINK("https://canvas.nus.edu.sg/courses/46533","Canvas course site")</f>
        <v>Canvas course site</v>
      </c>
      <c r="E1876" t="s">
        <v>70</v>
      </c>
      <c r="F1876" t="s">
        <v>3388</v>
      </c>
      <c r="G1876" s="3">
        <v>0</v>
      </c>
    </row>
    <row r="1877" spans="1:7">
      <c r="A1877" t="s">
        <v>3454</v>
      </c>
      <c r="B1877" t="s">
        <v>3455</v>
      </c>
      <c r="C1877" s="5" t="str">
        <f>HYPERLINK("https://nusmods.com/modules/LAF4203#timetable","Timetable")</f>
        <v>Timetable</v>
      </c>
      <c r="D1877" s="5" t="str">
        <f>HYPERLINK("https://canvas.nus.edu.sg/courses/46545","Canvas course site")</f>
        <v>Canvas course site</v>
      </c>
      <c r="E1877" t="s">
        <v>70</v>
      </c>
      <c r="F1877" t="s">
        <v>3388</v>
      </c>
      <c r="G1877" s="3">
        <v>0</v>
      </c>
    </row>
    <row r="1878" spans="1:7">
      <c r="A1878" t="s">
        <v>3456</v>
      </c>
      <c r="B1878" t="s">
        <v>3455</v>
      </c>
      <c r="C1878" s="5" t="str">
        <f>HYPERLINK("https://nusmods.com/modules/LAF4203HM#timetable","Timetable")</f>
        <v>Timetable</v>
      </c>
      <c r="D1878" s="5" t="str">
        <f>HYPERLINK("https://canvas.nus.edu.sg/courses/46545","Canvas course site")</f>
        <v>Canvas course site</v>
      </c>
      <c r="E1878" t="s">
        <v>70</v>
      </c>
      <c r="F1878" t="s">
        <v>3388</v>
      </c>
      <c r="G1878" s="3">
        <v>0</v>
      </c>
    </row>
    <row r="1879" spans="1:7">
      <c r="A1879" t="s">
        <v>3457</v>
      </c>
      <c r="B1879" t="s">
        <v>3458</v>
      </c>
      <c r="C1879" s="5" t="str">
        <f>HYPERLINK("https://nusmods.com/modules/LAG1201#timetable","Timetable")</f>
        <v>Timetable</v>
      </c>
      <c r="D1879" s="5" t="str">
        <f>HYPERLINK("https://canvas.nus.edu.sg/courses/46557","Canvas course site")</f>
        <v>Canvas course site</v>
      </c>
      <c r="E1879" t="s">
        <v>70</v>
      </c>
      <c r="F1879" t="s">
        <v>3388</v>
      </c>
      <c r="G1879" s="3">
        <v>0</v>
      </c>
    </row>
    <row r="1880" spans="1:7">
      <c r="A1880" t="s">
        <v>3459</v>
      </c>
      <c r="B1880" t="s">
        <v>3460</v>
      </c>
      <c r="C1880" s="5" t="str">
        <f>HYPERLINK("https://nusmods.com/modules/LAG2201#timetable","Timetable")</f>
        <v>Timetable</v>
      </c>
      <c r="D1880" s="5" t="str">
        <f>HYPERLINK("https://canvas.nus.edu.sg/courses/46562","Canvas course site")</f>
        <v>Canvas course site</v>
      </c>
      <c r="E1880" t="s">
        <v>70</v>
      </c>
      <c r="F1880" t="s">
        <v>3388</v>
      </c>
      <c r="G1880" s="3">
        <v>0</v>
      </c>
    </row>
    <row r="1881" spans="1:7">
      <c r="A1881" t="s">
        <v>3461</v>
      </c>
      <c r="B1881" t="s">
        <v>3462</v>
      </c>
      <c r="C1881" s="5" t="str">
        <f>HYPERLINK("https://nusmods.com/modules/LAG3201#timetable","Timetable")</f>
        <v>Timetable</v>
      </c>
      <c r="D1881" s="5" t="str">
        <f>HYPERLINK("https://canvas.nus.edu.sg/courses/46570","Canvas course site")</f>
        <v>Canvas course site</v>
      </c>
      <c r="E1881" t="s">
        <v>70</v>
      </c>
      <c r="F1881" t="s">
        <v>3388</v>
      </c>
      <c r="G1881" s="3">
        <v>0</v>
      </c>
    </row>
    <row r="1882" spans="1:7">
      <c r="A1882" t="s">
        <v>3463</v>
      </c>
      <c r="B1882" t="s">
        <v>3464</v>
      </c>
      <c r="C1882" s="5" t="str">
        <f>HYPERLINK("https://nusmods.com/modules/LAG4201#timetable","Timetable")</f>
        <v>Timetable</v>
      </c>
      <c r="D1882" s="5" t="str">
        <f>HYPERLINK("https://canvas.nus.edu.sg/courses/46577","Canvas course site")</f>
        <v>Canvas course site</v>
      </c>
      <c r="E1882" t="s">
        <v>70</v>
      </c>
      <c r="F1882" t="s">
        <v>3388</v>
      </c>
      <c r="G1882" s="3">
        <v>0</v>
      </c>
    </row>
    <row r="1883" spans="1:7">
      <c r="A1883" t="s">
        <v>3465</v>
      </c>
      <c r="B1883" t="s">
        <v>3464</v>
      </c>
      <c r="C1883" s="5" t="str">
        <f>HYPERLINK("https://nusmods.com/modules/LAG4201HM#timetable","Timetable")</f>
        <v>Timetable</v>
      </c>
      <c r="D1883" s="5" t="str">
        <f>HYPERLINK("https://canvas.nus.edu.sg/courses/46577","Canvas course site")</f>
        <v>Canvas course site</v>
      </c>
      <c r="E1883" t="s">
        <v>70</v>
      </c>
      <c r="F1883" t="s">
        <v>3388</v>
      </c>
      <c r="G1883" s="3">
        <v>0</v>
      </c>
    </row>
    <row r="1884" spans="1:7">
      <c r="A1884" t="s">
        <v>3466</v>
      </c>
      <c r="B1884" t="s">
        <v>3467</v>
      </c>
      <c r="C1884" s="5" t="str">
        <f>HYPERLINK("https://nusmods.com/modules/LAH1201#timetable","Timetable")</f>
        <v>Timetable</v>
      </c>
      <c r="D1884" s="5" t="str">
        <f>HYPERLINK("https://canvas.nus.edu.sg/courses/46591","Canvas course site")</f>
        <v>Canvas course site</v>
      </c>
      <c r="E1884" t="s">
        <v>70</v>
      </c>
      <c r="F1884" t="s">
        <v>3388</v>
      </c>
      <c r="G1884" s="3">
        <v>0</v>
      </c>
    </row>
    <row r="1885" spans="1:7">
      <c r="A1885" t="s">
        <v>3468</v>
      </c>
      <c r="B1885" t="s">
        <v>3469</v>
      </c>
      <c r="C1885" s="5" t="str">
        <f>HYPERLINK("https://nusmods.com/modules/LAH2201#timetable","Timetable")</f>
        <v>Timetable</v>
      </c>
      <c r="D1885" s="5" t="str">
        <f>HYPERLINK("https://canvas.nus.edu.sg/courses/46598","Canvas course site")</f>
        <v>Canvas course site</v>
      </c>
      <c r="E1885" t="s">
        <v>70</v>
      </c>
      <c r="F1885" t="s">
        <v>3388</v>
      </c>
      <c r="G1885" s="3">
        <v>0</v>
      </c>
    </row>
    <row r="1886" spans="1:7">
      <c r="A1886" t="s">
        <v>3470</v>
      </c>
      <c r="B1886" t="s">
        <v>3471</v>
      </c>
      <c r="C1886" s="5" t="str">
        <f>HYPERLINK("https://nusmods.com/modules/LAH3201#timetable","Timetable")</f>
        <v>Timetable</v>
      </c>
      <c r="D1886" s="5" t="str">
        <f>HYPERLINK("https://canvas.nus.edu.sg/courses/46607","Canvas course site")</f>
        <v>Canvas course site</v>
      </c>
      <c r="E1886" t="s">
        <v>70</v>
      </c>
      <c r="F1886" t="s">
        <v>3388</v>
      </c>
      <c r="G1886" s="3">
        <v>0</v>
      </c>
    </row>
    <row r="1887" spans="1:7">
      <c r="A1887" t="s">
        <v>3472</v>
      </c>
      <c r="B1887" t="s">
        <v>3473</v>
      </c>
      <c r="C1887" s="5" t="str">
        <f>HYPERLINK("https://nusmods.com/modules/LAH3202#timetable","Timetable")</f>
        <v>Timetable</v>
      </c>
      <c r="D1887" s="5" t="str">
        <f>HYPERLINK("https://canvas.nus.edu.sg/courses/46612","Canvas course site")</f>
        <v>Canvas course site</v>
      </c>
      <c r="E1887" t="s">
        <v>70</v>
      </c>
      <c r="F1887" t="s">
        <v>3388</v>
      </c>
      <c r="G1887" s="3">
        <v>0</v>
      </c>
    </row>
    <row r="1888" spans="1:7">
      <c r="A1888" t="s">
        <v>3474</v>
      </c>
      <c r="B1888" t="s">
        <v>3475</v>
      </c>
      <c r="C1888" s="5" t="str">
        <f>HYPERLINK("https://nusmods.com/modules/LAH4201#timetable","Timetable")</f>
        <v>Timetable</v>
      </c>
      <c r="D1888" s="5" t="str">
        <f>HYPERLINK("https://canvas.nus.edu.sg/courses/46617","Canvas course site")</f>
        <v>Canvas course site</v>
      </c>
      <c r="E1888" t="s">
        <v>70</v>
      </c>
      <c r="F1888" t="s">
        <v>3388</v>
      </c>
      <c r="G1888" s="3">
        <v>0</v>
      </c>
    </row>
    <row r="1889" spans="1:7">
      <c r="A1889" t="s">
        <v>3476</v>
      </c>
      <c r="B1889" t="s">
        <v>3475</v>
      </c>
      <c r="C1889" s="5" t="str">
        <f>HYPERLINK("https://nusmods.com/modules/LAH4201HM#timetable","Timetable")</f>
        <v>Timetable</v>
      </c>
      <c r="D1889" s="5" t="str">
        <f>HYPERLINK("https://canvas.nus.edu.sg/courses/46617","Canvas course site")</f>
        <v>Canvas course site</v>
      </c>
      <c r="E1889" t="s">
        <v>70</v>
      </c>
      <c r="F1889" t="s">
        <v>3388</v>
      </c>
      <c r="G1889" s="3">
        <v>0</v>
      </c>
    </row>
    <row r="1890" spans="1:7">
      <c r="A1890" t="s">
        <v>3477</v>
      </c>
      <c r="B1890" t="s">
        <v>3478</v>
      </c>
      <c r="C1890" s="5" t="str">
        <f>HYPERLINK("https://nusmods.com/modules/LAJ1201#timetable","Timetable")</f>
        <v>Timetable</v>
      </c>
      <c r="D1890" s="5" t="str">
        <f>HYPERLINK("https://canvas.nus.edu.sg/courses/46627","Canvas course site")</f>
        <v>Canvas course site</v>
      </c>
      <c r="E1890" t="s">
        <v>70</v>
      </c>
      <c r="F1890" t="s">
        <v>3388</v>
      </c>
      <c r="G1890" s="3">
        <v>0</v>
      </c>
    </row>
    <row r="1891" spans="1:7">
      <c r="A1891" t="s">
        <v>3479</v>
      </c>
      <c r="B1891" t="s">
        <v>3480</v>
      </c>
      <c r="C1891" s="5" t="str">
        <f>HYPERLINK("https://nusmods.com/modules/LAJ2201#timetable","Timetable")</f>
        <v>Timetable</v>
      </c>
      <c r="D1891" s="5" t="str">
        <f>HYPERLINK("https://canvas.nus.edu.sg/courses/46631","Canvas course site")</f>
        <v>Canvas course site</v>
      </c>
      <c r="E1891" t="s">
        <v>70</v>
      </c>
      <c r="F1891" t="s">
        <v>3388</v>
      </c>
      <c r="G1891" s="3">
        <v>0</v>
      </c>
    </row>
    <row r="1892" spans="1:7">
      <c r="A1892" t="s">
        <v>3481</v>
      </c>
      <c r="B1892" t="s">
        <v>3482</v>
      </c>
      <c r="C1892" s="5" t="str">
        <f>HYPERLINK("https://nusmods.com/modules/LAJ2202#timetable","Timetable")</f>
        <v>Timetable</v>
      </c>
      <c r="D1892" s="5" t="str">
        <f>HYPERLINK("https://canvas.nus.edu.sg/courses/46636","Canvas course site")</f>
        <v>Canvas course site</v>
      </c>
      <c r="E1892" t="s">
        <v>70</v>
      </c>
      <c r="F1892" t="s">
        <v>3388</v>
      </c>
      <c r="G1892" s="3">
        <v>0</v>
      </c>
    </row>
    <row r="1893" spans="1:7">
      <c r="A1893" t="s">
        <v>3483</v>
      </c>
      <c r="B1893" t="s">
        <v>3484</v>
      </c>
      <c r="C1893" s="5" t="str">
        <f>HYPERLINK("https://nusmods.com/modules/LAJ2203#timetable","Timetable")</f>
        <v>Timetable</v>
      </c>
      <c r="D1893" s="5" t="str">
        <f>HYPERLINK("https://canvas.nus.edu.sg/courses/46641","Canvas course site")</f>
        <v>Canvas course site</v>
      </c>
      <c r="E1893" t="s">
        <v>70</v>
      </c>
      <c r="F1893" t="s">
        <v>3388</v>
      </c>
      <c r="G1893" s="3">
        <v>0</v>
      </c>
    </row>
    <row r="1894" spans="1:7">
      <c r="A1894" t="s">
        <v>3485</v>
      </c>
      <c r="B1894" t="s">
        <v>3486</v>
      </c>
      <c r="C1894" s="5" t="str">
        <f>HYPERLINK("https://nusmods.com/modules/LAJ3201#timetable","Timetable")</f>
        <v>Timetable</v>
      </c>
      <c r="D1894" s="5" t="str">
        <f>HYPERLINK("https://canvas.nus.edu.sg/courses/46646","Canvas course site")</f>
        <v>Canvas course site</v>
      </c>
      <c r="E1894" t="s">
        <v>70</v>
      </c>
      <c r="F1894" t="s">
        <v>3388</v>
      </c>
      <c r="G1894" s="3">
        <v>0</v>
      </c>
    </row>
    <row r="1895" spans="1:7">
      <c r="A1895" t="s">
        <v>3487</v>
      </c>
      <c r="B1895" t="s">
        <v>3488</v>
      </c>
      <c r="C1895" s="5" t="str">
        <f>HYPERLINK("https://nusmods.com/modules/LAJ3202#timetable","Timetable")</f>
        <v>Timetable</v>
      </c>
      <c r="D1895" s="5" t="str">
        <f>HYPERLINK("https://canvas.nus.edu.sg/courses/46651","Canvas course site")</f>
        <v>Canvas course site</v>
      </c>
      <c r="E1895" t="s">
        <v>70</v>
      </c>
      <c r="F1895" t="s">
        <v>3388</v>
      </c>
      <c r="G1895" s="3">
        <v>0</v>
      </c>
    </row>
    <row r="1896" spans="1:7">
      <c r="A1896" t="s">
        <v>3489</v>
      </c>
      <c r="B1896" t="s">
        <v>3490</v>
      </c>
      <c r="C1896" s="5" t="str">
        <f>HYPERLINK("https://nusmods.com/modules/LAJ4203#timetable","Timetable")</f>
        <v>Timetable</v>
      </c>
      <c r="D1896" s="5" t="str">
        <f>HYPERLINK("https://canvas.nus.edu.sg/courses/46656","Canvas course site")</f>
        <v>Canvas course site</v>
      </c>
      <c r="E1896" t="s">
        <v>70</v>
      </c>
      <c r="F1896" t="s">
        <v>3388</v>
      </c>
      <c r="G1896" s="3">
        <v>0</v>
      </c>
    </row>
    <row r="1897" spans="1:7">
      <c r="A1897" t="s">
        <v>3491</v>
      </c>
      <c r="B1897" t="s">
        <v>3490</v>
      </c>
      <c r="C1897" s="5" t="str">
        <f>HYPERLINK("https://nusmods.com/modules/LAJ4203HM#timetable","Timetable")</f>
        <v>Timetable</v>
      </c>
      <c r="D1897" s="5" t="str">
        <f>HYPERLINK("https://canvas.nus.edu.sg/courses/46656","Canvas course site")</f>
        <v>Canvas course site</v>
      </c>
      <c r="E1897" t="s">
        <v>70</v>
      </c>
      <c r="F1897" t="s">
        <v>3388</v>
      </c>
      <c r="G1897" s="3">
        <v>0</v>
      </c>
    </row>
    <row r="1898" spans="1:7">
      <c r="A1898" t="s">
        <v>3492</v>
      </c>
      <c r="B1898" t="s">
        <v>3493</v>
      </c>
      <c r="C1898" s="5" t="str">
        <f>HYPERLINK("https://nusmods.com/modules/LAK1201#timetable","Timetable")</f>
        <v>Timetable</v>
      </c>
      <c r="D1898" s="5" t="str">
        <f>HYPERLINK("https://canvas.nus.edu.sg/courses/46666","Canvas course site")</f>
        <v>Canvas course site</v>
      </c>
      <c r="E1898" t="s">
        <v>70</v>
      </c>
      <c r="F1898" t="s">
        <v>3388</v>
      </c>
      <c r="G1898" s="3">
        <v>0</v>
      </c>
    </row>
    <row r="1899" spans="1:7">
      <c r="A1899" t="s">
        <v>3494</v>
      </c>
      <c r="B1899" t="s">
        <v>3495</v>
      </c>
      <c r="C1899" s="5" t="str">
        <f>HYPERLINK("https://nusmods.com/modules/LAK2201#timetable","Timetable")</f>
        <v>Timetable</v>
      </c>
      <c r="D1899" s="5" t="str">
        <f>HYPERLINK("https://canvas.nus.edu.sg/courses/46671","Canvas course site")</f>
        <v>Canvas course site</v>
      </c>
      <c r="E1899" t="s">
        <v>70</v>
      </c>
      <c r="F1899" t="s">
        <v>3388</v>
      </c>
      <c r="G1899" s="3">
        <v>0</v>
      </c>
    </row>
    <row r="1900" spans="1:7">
      <c r="A1900" t="s">
        <v>3496</v>
      </c>
      <c r="B1900" t="s">
        <v>3497</v>
      </c>
      <c r="C1900" s="5" t="str">
        <f>HYPERLINK("https://nusmods.com/modules/LAK3201#timetable","Timetable")</f>
        <v>Timetable</v>
      </c>
      <c r="D1900" s="5" t="str">
        <f>HYPERLINK("https://canvas.nus.edu.sg/courses/46676","Canvas course site")</f>
        <v>Canvas course site</v>
      </c>
      <c r="E1900" t="s">
        <v>70</v>
      </c>
      <c r="F1900" t="s">
        <v>3388</v>
      </c>
      <c r="G1900" s="3">
        <v>0</v>
      </c>
    </row>
    <row r="1901" spans="1:7">
      <c r="A1901" t="s">
        <v>3498</v>
      </c>
      <c r="B1901" t="s">
        <v>3499</v>
      </c>
      <c r="C1901" s="5" t="str">
        <f>HYPERLINK("https://nusmods.com/modules/LAK4201#timetable","Timetable")</f>
        <v>Timetable</v>
      </c>
      <c r="D1901" s="5" t="str">
        <f>HYPERLINK("https://canvas.nus.edu.sg/courses/46681","Canvas course site")</f>
        <v>Canvas course site</v>
      </c>
      <c r="E1901" t="s">
        <v>70</v>
      </c>
      <c r="F1901" t="s">
        <v>3388</v>
      </c>
      <c r="G1901" s="3">
        <v>0</v>
      </c>
    </row>
    <row r="1902" spans="1:7">
      <c r="A1902" t="s">
        <v>3500</v>
      </c>
      <c r="B1902" t="s">
        <v>3499</v>
      </c>
      <c r="C1902" s="5" t="str">
        <f>HYPERLINK("https://nusmods.com/modules/LAK4201HM#timetable","Timetable")</f>
        <v>Timetable</v>
      </c>
      <c r="D1902" s="5" t="str">
        <f>HYPERLINK("https://canvas.nus.edu.sg/courses/46681","Canvas course site")</f>
        <v>Canvas course site</v>
      </c>
      <c r="E1902" t="s">
        <v>70</v>
      </c>
      <c r="F1902" t="s">
        <v>3388</v>
      </c>
      <c r="G1902" s="3">
        <v>0</v>
      </c>
    </row>
    <row r="1903" spans="1:7">
      <c r="A1903" t="s">
        <v>3501</v>
      </c>
      <c r="B1903" t="s">
        <v>3502</v>
      </c>
      <c r="C1903" s="5" t="str">
        <f>HYPERLINK("https://nusmods.com/modules/LAK4203#timetable","Timetable")</f>
        <v>Timetable</v>
      </c>
      <c r="D1903" s="5" t="str">
        <f>HYPERLINK("https://canvas.nus.edu.sg/courses/46691","Canvas course site")</f>
        <v>Canvas course site</v>
      </c>
      <c r="E1903" t="s">
        <v>70</v>
      </c>
      <c r="F1903" t="s">
        <v>3388</v>
      </c>
      <c r="G1903" s="3">
        <v>0</v>
      </c>
    </row>
    <row r="1904" spans="1:7">
      <c r="A1904" t="s">
        <v>3503</v>
      </c>
      <c r="B1904" t="s">
        <v>3502</v>
      </c>
      <c r="C1904" s="5" t="str">
        <f>HYPERLINK("https://nusmods.com/modules/LAK4203HM#timetable","Timetable")</f>
        <v>Timetable</v>
      </c>
      <c r="D1904" s="5" t="str">
        <f>HYPERLINK("https://canvas.nus.edu.sg/courses/46691","Canvas course site")</f>
        <v>Canvas course site</v>
      </c>
      <c r="E1904" t="s">
        <v>70</v>
      </c>
      <c r="F1904" t="s">
        <v>3388</v>
      </c>
      <c r="G1904" s="3">
        <v>0</v>
      </c>
    </row>
    <row r="1905" spans="1:7">
      <c r="A1905" t="s">
        <v>3504</v>
      </c>
      <c r="B1905" t="s">
        <v>3505</v>
      </c>
      <c r="C1905" s="5" t="str">
        <f>HYPERLINK("https://nusmods.com/modules/LAL1201#timetable","Timetable")</f>
        <v>Timetable</v>
      </c>
      <c r="D1905" s="5" t="str">
        <f>HYPERLINK("https://canvas.nus.edu.sg/courses/46701","Canvas course site")</f>
        <v>Canvas course site</v>
      </c>
      <c r="E1905" t="s">
        <v>70</v>
      </c>
      <c r="F1905" t="s">
        <v>3388</v>
      </c>
      <c r="G1905" s="3">
        <v>0</v>
      </c>
    </row>
    <row r="1906" spans="1:7">
      <c r="A1906" t="s">
        <v>3506</v>
      </c>
      <c r="B1906" t="s">
        <v>3507</v>
      </c>
      <c r="C1906" s="5" t="str">
        <f>HYPERLINK("https://nusmods.com/modules/LAL2201#timetable","Timetable")</f>
        <v>Timetable</v>
      </c>
      <c r="D1906" s="5" t="str">
        <f>HYPERLINK("https://canvas.nus.edu.sg/courses/46705","Canvas course site")</f>
        <v>Canvas course site</v>
      </c>
      <c r="E1906" t="s">
        <v>70</v>
      </c>
      <c r="F1906" t="s">
        <v>3388</v>
      </c>
      <c r="G1906" s="3">
        <v>0</v>
      </c>
    </row>
    <row r="1907" spans="1:7">
      <c r="A1907" t="s">
        <v>3508</v>
      </c>
      <c r="B1907" t="s">
        <v>3509</v>
      </c>
      <c r="C1907" s="5" t="str">
        <f>HYPERLINK("https://nusmods.com/modules/LAM1201#timetable","Timetable")</f>
        <v>Timetable</v>
      </c>
      <c r="D1907" s="5" t="str">
        <f>HYPERLINK("https://canvas.nus.edu.sg/courses/46710","Canvas course site")</f>
        <v>Canvas course site</v>
      </c>
      <c r="E1907" t="s">
        <v>70</v>
      </c>
      <c r="F1907" t="s">
        <v>3388</v>
      </c>
      <c r="G1907" s="3">
        <v>0</v>
      </c>
    </row>
    <row r="1908" spans="1:7">
      <c r="A1908" t="s">
        <v>3510</v>
      </c>
      <c r="B1908" t="s">
        <v>3511</v>
      </c>
      <c r="C1908" s="5" t="str">
        <f>HYPERLINK("https://nusmods.com/modules/LAM2201#timetable","Timetable")</f>
        <v>Timetable</v>
      </c>
      <c r="D1908" s="5" t="str">
        <f>HYPERLINK("https://canvas.nus.edu.sg/courses/46715","Canvas course site")</f>
        <v>Canvas course site</v>
      </c>
      <c r="E1908" t="s">
        <v>70</v>
      </c>
      <c r="F1908" t="s">
        <v>3388</v>
      </c>
      <c r="G1908" s="3">
        <v>0</v>
      </c>
    </row>
    <row r="1909" spans="1:7">
      <c r="A1909" t="s">
        <v>3512</v>
      </c>
      <c r="B1909" t="s">
        <v>3513</v>
      </c>
      <c r="C1909" s="5" t="str">
        <f>HYPERLINK("https://nusmods.com/modules/LAM3201#timetable","Timetable")</f>
        <v>Timetable</v>
      </c>
      <c r="D1909" s="5" t="str">
        <f>HYPERLINK("https://canvas.nus.edu.sg/courses/46720","Canvas course site")</f>
        <v>Canvas course site</v>
      </c>
      <c r="E1909" t="s">
        <v>70</v>
      </c>
      <c r="F1909" t="s">
        <v>3388</v>
      </c>
      <c r="G1909" s="3">
        <v>0</v>
      </c>
    </row>
    <row r="1910" spans="1:7">
      <c r="A1910" t="s">
        <v>3514</v>
      </c>
      <c r="B1910" t="s">
        <v>3515</v>
      </c>
      <c r="C1910" s="5" t="str">
        <f>HYPERLINK("https://nusmods.com/modules/LAM3202#timetable","Timetable")</f>
        <v>Timetable</v>
      </c>
      <c r="D1910" s="5" t="str">
        <f>HYPERLINK("https://canvas.nus.edu.sg/courses/46724","Canvas course site")</f>
        <v>Canvas course site</v>
      </c>
      <c r="E1910" t="s">
        <v>70</v>
      </c>
      <c r="F1910" t="s">
        <v>3388</v>
      </c>
      <c r="G1910" s="3">
        <v>0</v>
      </c>
    </row>
    <row r="1911" spans="1:7">
      <c r="A1911" t="s">
        <v>3516</v>
      </c>
      <c r="B1911" t="s">
        <v>3517</v>
      </c>
      <c r="C1911" s="5" t="str">
        <f>HYPERLINK("https://nusmods.com/modules/LAR1201#timetable","Timetable")</f>
        <v>Timetable</v>
      </c>
      <c r="D1911" s="5" t="str">
        <f>HYPERLINK("https://canvas.nus.edu.sg/courses/46729","Canvas course site")</f>
        <v>Canvas course site</v>
      </c>
      <c r="E1911" t="s">
        <v>70</v>
      </c>
      <c r="F1911" t="s">
        <v>3388</v>
      </c>
      <c r="G1911" s="3">
        <v>0</v>
      </c>
    </row>
    <row r="1912" spans="1:7">
      <c r="A1912" t="s">
        <v>3518</v>
      </c>
      <c r="B1912" t="s">
        <v>3519</v>
      </c>
      <c r="C1912" s="5" t="str">
        <f>HYPERLINK("https://nusmods.com/modules/LAR2201#timetable","Timetable")</f>
        <v>Timetable</v>
      </c>
      <c r="D1912" s="5" t="str">
        <f>HYPERLINK("https://canvas.nus.edu.sg/courses/46734","Canvas course site")</f>
        <v>Canvas course site</v>
      </c>
      <c r="E1912" t="s">
        <v>70</v>
      </c>
      <c r="F1912" t="s">
        <v>3388</v>
      </c>
      <c r="G1912" s="3">
        <v>0</v>
      </c>
    </row>
    <row r="1913" spans="1:7">
      <c r="A1913" t="s">
        <v>3520</v>
      </c>
      <c r="B1913" t="s">
        <v>3521</v>
      </c>
      <c r="C1913" s="5" t="str">
        <f>HYPERLINK("https://nusmods.com/modules/LAR3201#timetable","Timetable")</f>
        <v>Timetable</v>
      </c>
      <c r="D1913" s="5" t="str">
        <f>HYPERLINK("https://canvas.nus.edu.sg/courses/46737","Canvas course site")</f>
        <v>Canvas course site</v>
      </c>
      <c r="E1913" t="s">
        <v>70</v>
      </c>
      <c r="F1913" t="s">
        <v>3388</v>
      </c>
      <c r="G1913" s="3">
        <v>0</v>
      </c>
    </row>
    <row r="1914" spans="1:7">
      <c r="A1914" t="s">
        <v>3522</v>
      </c>
      <c r="B1914" t="s">
        <v>3523</v>
      </c>
      <c r="C1914" s="5" t="str">
        <f>HYPERLINK("https://nusmods.com/modules/LAR4201#timetable","Timetable")</f>
        <v>Timetable</v>
      </c>
      <c r="D1914" s="5" t="str">
        <f>HYPERLINK("https://canvas.nus.edu.sg/courses/46742","Canvas course site")</f>
        <v>Canvas course site</v>
      </c>
      <c r="E1914" t="s">
        <v>70</v>
      </c>
      <c r="F1914" t="s">
        <v>3388</v>
      </c>
      <c r="G1914" s="3">
        <v>0</v>
      </c>
    </row>
    <row r="1915" spans="1:7">
      <c r="A1915" t="s">
        <v>3524</v>
      </c>
      <c r="B1915" t="s">
        <v>3523</v>
      </c>
      <c r="C1915" s="5" t="str">
        <f>HYPERLINK("https://nusmods.com/modules/LAR4201HM#timetable","Timetable")</f>
        <v>Timetable</v>
      </c>
      <c r="D1915" s="5" t="str">
        <f>HYPERLINK("https://canvas.nus.edu.sg/courses/46742","Canvas course site")</f>
        <v>Canvas course site</v>
      </c>
      <c r="E1915" t="s">
        <v>70</v>
      </c>
      <c r="F1915" t="s">
        <v>3388</v>
      </c>
      <c r="G1915" s="3">
        <v>0</v>
      </c>
    </row>
    <row r="1916" spans="1:7">
      <c r="A1916" t="s">
        <v>3525</v>
      </c>
      <c r="B1916" t="s">
        <v>3526</v>
      </c>
      <c r="C1916" s="5" t="str">
        <f>HYPERLINK("https://nusmods.com/modules/LAS1201#timetable","Timetable")</f>
        <v>Timetable</v>
      </c>
      <c r="D1916" s="5" t="str">
        <f>HYPERLINK("https://canvas.nus.edu.sg/courses/46749","Canvas course site")</f>
        <v>Canvas course site</v>
      </c>
      <c r="E1916" t="s">
        <v>70</v>
      </c>
      <c r="F1916" t="s">
        <v>3388</v>
      </c>
      <c r="G1916" s="3">
        <v>0</v>
      </c>
    </row>
    <row r="1917" spans="1:7">
      <c r="A1917" t="s">
        <v>3527</v>
      </c>
      <c r="B1917" t="s">
        <v>3528</v>
      </c>
      <c r="C1917" s="5" t="str">
        <f>HYPERLINK("https://nusmods.com/modules/LAS2201#timetable","Timetable")</f>
        <v>Timetable</v>
      </c>
      <c r="D1917" s="5" t="str">
        <f>HYPERLINK("https://canvas.nus.edu.sg/courses/46754","Canvas course site")</f>
        <v>Canvas course site</v>
      </c>
      <c r="E1917" t="s">
        <v>70</v>
      </c>
      <c r="F1917" t="s">
        <v>3388</v>
      </c>
      <c r="G1917" s="3">
        <v>0</v>
      </c>
    </row>
    <row r="1918" spans="1:7">
      <c r="A1918" t="s">
        <v>3529</v>
      </c>
      <c r="B1918" t="s">
        <v>3530</v>
      </c>
      <c r="C1918" s="5" t="str">
        <f>HYPERLINK("https://nusmods.com/modules/LAS3201#timetable","Timetable")</f>
        <v>Timetable</v>
      </c>
      <c r="D1918" s="5" t="str">
        <f>HYPERLINK("https://canvas.nus.edu.sg/courses/46759","Canvas course site")</f>
        <v>Canvas course site</v>
      </c>
      <c r="E1918" t="s">
        <v>70</v>
      </c>
      <c r="F1918" t="s">
        <v>3388</v>
      </c>
      <c r="G1918" s="3">
        <v>0</v>
      </c>
    </row>
    <row r="1919" spans="1:7">
      <c r="A1919" t="s">
        <v>3531</v>
      </c>
      <c r="B1919" t="s">
        <v>3532</v>
      </c>
      <c r="C1919" s="5" t="str">
        <f>HYPERLINK("https://nusmods.com/modules/LAS4201#timetable","Timetable")</f>
        <v>Timetable</v>
      </c>
      <c r="D1919" s="5" t="str">
        <f>HYPERLINK("https://canvas.nus.edu.sg/courses/46763","Canvas course site")</f>
        <v>Canvas course site</v>
      </c>
      <c r="E1919" t="s">
        <v>70</v>
      </c>
      <c r="F1919" t="s">
        <v>3388</v>
      </c>
      <c r="G1919" s="3">
        <v>0</v>
      </c>
    </row>
    <row r="1920" spans="1:7">
      <c r="A1920" t="s">
        <v>3533</v>
      </c>
      <c r="B1920" t="s">
        <v>3532</v>
      </c>
      <c r="C1920" s="5" t="str">
        <f>HYPERLINK("https://nusmods.com/modules/LAS4201HM#timetable","Timetable")</f>
        <v>Timetable</v>
      </c>
      <c r="D1920" s="5" t="str">
        <f>HYPERLINK("https://canvas.nus.edu.sg/courses/46763","Canvas course site")</f>
        <v>Canvas course site</v>
      </c>
      <c r="E1920" t="s">
        <v>70</v>
      </c>
      <c r="F1920" t="s">
        <v>3388</v>
      </c>
      <c r="G1920" s="3">
        <v>0</v>
      </c>
    </row>
    <row r="1921" spans="1:7">
      <c r="A1921" t="s">
        <v>3534</v>
      </c>
      <c r="B1921" t="s">
        <v>3535</v>
      </c>
      <c r="C1921" s="5" t="str">
        <f>HYPERLINK("https://nusmods.com/modules/LAS4203#timetable","Timetable")</f>
        <v>Timetable</v>
      </c>
      <c r="D1921" s="5" t="str">
        <f>HYPERLINK("https://canvas.nus.edu.sg/courses/46771","Canvas course site")</f>
        <v>Canvas course site</v>
      </c>
      <c r="E1921" t="s">
        <v>70</v>
      </c>
      <c r="F1921" t="s">
        <v>3388</v>
      </c>
      <c r="G1921" s="3">
        <v>0</v>
      </c>
    </row>
    <row r="1922" spans="1:7">
      <c r="A1922" t="s">
        <v>3536</v>
      </c>
      <c r="B1922" t="s">
        <v>3535</v>
      </c>
      <c r="C1922" s="5" t="str">
        <f>HYPERLINK("https://nusmods.com/modules/LAS4203HM#timetable","Timetable")</f>
        <v>Timetable</v>
      </c>
      <c r="D1922" s="5" t="str">
        <f>HYPERLINK("https://canvas.nus.edu.sg/courses/46771","Canvas course site")</f>
        <v>Canvas course site</v>
      </c>
      <c r="E1922" t="s">
        <v>70</v>
      </c>
      <c r="F1922" t="s">
        <v>3388</v>
      </c>
      <c r="G1922" s="3">
        <v>0</v>
      </c>
    </row>
    <row r="1923" spans="1:7">
      <c r="A1923" t="s">
        <v>3537</v>
      </c>
      <c r="B1923" t="s">
        <v>3538</v>
      </c>
      <c r="C1923" s="5" t="str">
        <f>HYPERLINK("https://nusmods.com/modules/LAT1201#timetable","Timetable")</f>
        <v>Timetable</v>
      </c>
      <c r="D1923" s="5" t="str">
        <f>HYPERLINK("https://canvas.nus.edu.sg/courses/46779","Canvas course site")</f>
        <v>Canvas course site</v>
      </c>
      <c r="E1923" t="s">
        <v>70</v>
      </c>
      <c r="F1923" t="s">
        <v>3388</v>
      </c>
      <c r="G1923" s="3">
        <v>0</v>
      </c>
    </row>
    <row r="1924" spans="1:7">
      <c r="A1924" t="s">
        <v>3539</v>
      </c>
      <c r="B1924" t="s">
        <v>3540</v>
      </c>
      <c r="C1924" s="5" t="str">
        <f>HYPERLINK("https://nusmods.com/modules/LAT2201#timetable","Timetable")</f>
        <v>Timetable</v>
      </c>
      <c r="D1924" s="5" t="str">
        <f>HYPERLINK("https://canvas.nus.edu.sg/courses/46783","Canvas course site")</f>
        <v>Canvas course site</v>
      </c>
      <c r="E1924" t="s">
        <v>70</v>
      </c>
      <c r="F1924" t="s">
        <v>3388</v>
      </c>
      <c r="G1924" s="3">
        <v>0</v>
      </c>
    </row>
    <row r="1925" spans="1:7">
      <c r="A1925" t="s">
        <v>3541</v>
      </c>
      <c r="B1925" t="s">
        <v>3542</v>
      </c>
      <c r="C1925" s="5" t="str">
        <f>HYPERLINK("https://nusmods.com/modules/LAT3201#timetable","Timetable")</f>
        <v>Timetable</v>
      </c>
      <c r="D1925" s="5" t="str">
        <f>HYPERLINK("https://canvas.nus.edu.sg/courses/46787","Canvas course site")</f>
        <v>Canvas course site</v>
      </c>
      <c r="E1925" t="s">
        <v>70</v>
      </c>
      <c r="F1925" t="s">
        <v>3388</v>
      </c>
      <c r="G1925" s="3">
        <v>0</v>
      </c>
    </row>
    <row r="1926" spans="1:7">
      <c r="A1926" t="s">
        <v>3543</v>
      </c>
      <c r="B1926" t="s">
        <v>3544</v>
      </c>
      <c r="C1926" s="5" t="str">
        <f>HYPERLINK("https://nusmods.com/modules/LAT3202#timetable","Timetable")</f>
        <v>Timetable</v>
      </c>
      <c r="D1926" s="5" t="str">
        <f>HYPERLINK("https://canvas.nus.edu.sg/courses/46791","Canvas course site")</f>
        <v>Canvas course site</v>
      </c>
      <c r="E1926" t="s">
        <v>70</v>
      </c>
      <c r="F1926" t="s">
        <v>3388</v>
      </c>
      <c r="G1926" s="3">
        <v>0</v>
      </c>
    </row>
    <row r="1927" spans="1:7">
      <c r="A1927" t="s">
        <v>3545</v>
      </c>
      <c r="B1927" t="s">
        <v>3546</v>
      </c>
      <c r="C1927" s="5" t="str">
        <f>HYPERLINK("https://nusmods.com/modules/LAT4201#timetable","Timetable")</f>
        <v>Timetable</v>
      </c>
      <c r="D1927" s="5" t="str">
        <f>HYPERLINK("https://canvas.nus.edu.sg/courses/46794","Canvas course site")</f>
        <v>Canvas course site</v>
      </c>
      <c r="E1927" t="s">
        <v>70</v>
      </c>
      <c r="F1927" t="s">
        <v>3388</v>
      </c>
      <c r="G1927" s="3">
        <v>0</v>
      </c>
    </row>
    <row r="1928" spans="1:7">
      <c r="A1928" t="s">
        <v>3547</v>
      </c>
      <c r="B1928" t="s">
        <v>3546</v>
      </c>
      <c r="C1928" s="5" t="str">
        <f>HYPERLINK("https://nusmods.com/modules/LAT4201HM#timetable","Timetable")</f>
        <v>Timetable</v>
      </c>
      <c r="D1928" s="5" t="str">
        <f>HYPERLINK("https://canvas.nus.edu.sg/courses/46794","Canvas course site")</f>
        <v>Canvas course site</v>
      </c>
      <c r="E1928" t="s">
        <v>70</v>
      </c>
      <c r="F1928" t="s">
        <v>3388</v>
      </c>
      <c r="G1928" s="3">
        <v>0</v>
      </c>
    </row>
    <row r="1929" spans="1:7">
      <c r="A1929" t="s">
        <v>3548</v>
      </c>
      <c r="B1929" t="s">
        <v>3549</v>
      </c>
      <c r="C1929" s="5" t="str">
        <f>HYPERLINK("https://nusmods.com/modules/LAT4203#timetable","Timetable")</f>
        <v>Timetable</v>
      </c>
      <c r="D1929" s="5" t="str">
        <f>HYPERLINK("https://canvas.nus.edu.sg/courses/46802","Canvas course site")</f>
        <v>Canvas course site</v>
      </c>
      <c r="E1929" t="s">
        <v>70</v>
      </c>
      <c r="F1929" t="s">
        <v>3388</v>
      </c>
      <c r="G1929" s="3">
        <v>0</v>
      </c>
    </row>
    <row r="1930" spans="1:7">
      <c r="A1930" t="s">
        <v>3550</v>
      </c>
      <c r="B1930" t="s">
        <v>3549</v>
      </c>
      <c r="C1930" s="5" t="str">
        <f>HYPERLINK("https://nusmods.com/modules/LAT4203HM#timetable","Timetable")</f>
        <v>Timetable</v>
      </c>
      <c r="D1930" s="5" t="str">
        <f>HYPERLINK("https://canvas.nus.edu.sg/courses/46802","Canvas course site")</f>
        <v>Canvas course site</v>
      </c>
      <c r="E1930" t="s">
        <v>70</v>
      </c>
      <c r="F1930" t="s">
        <v>3388</v>
      </c>
      <c r="G1930" s="3">
        <v>0</v>
      </c>
    </row>
    <row r="1931" spans="1:7">
      <c r="A1931" t="s">
        <v>3551</v>
      </c>
      <c r="B1931" t="s">
        <v>3552</v>
      </c>
      <c r="C1931" s="5" t="str">
        <f>HYPERLINK("https://nusmods.com/modules/LAV1201#timetable","Timetable")</f>
        <v>Timetable</v>
      </c>
      <c r="D1931" s="5" t="str">
        <f>HYPERLINK("https://canvas.nus.edu.sg/courses/46812","Canvas course site")</f>
        <v>Canvas course site</v>
      </c>
      <c r="E1931" t="s">
        <v>70</v>
      </c>
      <c r="F1931" t="s">
        <v>3388</v>
      </c>
      <c r="G1931" s="3">
        <v>0</v>
      </c>
    </row>
    <row r="1932" spans="1:7">
      <c r="A1932" t="s">
        <v>3553</v>
      </c>
      <c r="B1932" t="s">
        <v>3554</v>
      </c>
      <c r="C1932" s="5" t="str">
        <f>HYPERLINK("https://nusmods.com/modules/LAV2201#timetable","Timetable")</f>
        <v>Timetable</v>
      </c>
      <c r="D1932" s="5" t="str">
        <f>HYPERLINK("https://canvas.nus.edu.sg/courses/46816","Canvas course site")</f>
        <v>Canvas course site</v>
      </c>
      <c r="E1932" t="s">
        <v>70</v>
      </c>
      <c r="F1932" t="s">
        <v>3388</v>
      </c>
      <c r="G1932" s="3">
        <v>0</v>
      </c>
    </row>
    <row r="1933" spans="1:7">
      <c r="A1933" t="s">
        <v>3555</v>
      </c>
      <c r="B1933" t="s">
        <v>3556</v>
      </c>
      <c r="C1933" s="5" t="str">
        <f>HYPERLINK("https://nusmods.com/modules/LAV3201#timetable","Timetable")</f>
        <v>Timetable</v>
      </c>
      <c r="D1933" s="5" t="str">
        <f>HYPERLINK("https://canvas.nus.edu.sg/courses/46821","Canvas course site")</f>
        <v>Canvas course site</v>
      </c>
      <c r="E1933" t="s">
        <v>70</v>
      </c>
      <c r="F1933" t="s">
        <v>3388</v>
      </c>
      <c r="G1933" s="3">
        <v>0</v>
      </c>
    </row>
    <row r="1934" spans="1:7">
      <c r="A1934" t="s">
        <v>3557</v>
      </c>
      <c r="B1934" t="s">
        <v>3558</v>
      </c>
      <c r="C1934" s="5" t="str">
        <f>HYPERLINK("https://nusmods.com/modules/LAV4201#timetable","Timetable")</f>
        <v>Timetable</v>
      </c>
      <c r="D1934" s="5" t="str">
        <f>HYPERLINK("https://canvas.nus.edu.sg/courses/46825","Canvas course site")</f>
        <v>Canvas course site</v>
      </c>
      <c r="E1934" t="s">
        <v>70</v>
      </c>
      <c r="F1934" t="s">
        <v>3388</v>
      </c>
      <c r="G1934" s="3">
        <v>0</v>
      </c>
    </row>
    <row r="1935" spans="1:7">
      <c r="A1935" t="s">
        <v>3559</v>
      </c>
      <c r="B1935" t="s">
        <v>3558</v>
      </c>
      <c r="C1935" s="5" t="str">
        <f>HYPERLINK("https://nusmods.com/modules/LAV4201HM#timetable","Timetable")</f>
        <v>Timetable</v>
      </c>
      <c r="D1935" s="5" t="str">
        <f>HYPERLINK("https://canvas.nus.edu.sg/courses/46825","Canvas course site")</f>
        <v>Canvas course site</v>
      </c>
      <c r="E1935" t="s">
        <v>70</v>
      </c>
      <c r="F1935" t="s">
        <v>3388</v>
      </c>
      <c r="G1935" s="3">
        <v>0</v>
      </c>
    </row>
    <row r="1936" spans="1:7">
      <c r="A1936" t="s">
        <v>3560</v>
      </c>
      <c r="B1936" t="s">
        <v>3561</v>
      </c>
      <c r="C1936" s="5" t="str">
        <f>HYPERLINK("https://nusmods.com/modules/LC1003#timetable","Timetable")</f>
        <v>Timetable</v>
      </c>
      <c r="D1936" s="5"/>
      <c r="E1936" t="s">
        <v>3562</v>
      </c>
      <c r="F1936" t="s">
        <v>3563</v>
      </c>
      <c r="G1936" s="3">
        <v>0</v>
      </c>
    </row>
    <row r="1937" spans="1:7">
      <c r="A1937" t="s">
        <v>3564</v>
      </c>
      <c r="B1937" t="s">
        <v>3565</v>
      </c>
      <c r="C1937" s="5" t="str">
        <f>HYPERLINK("https://nusmods.com/modules/LC1004#timetable","Timetable")</f>
        <v>Timetable</v>
      </c>
      <c r="D1937" s="5"/>
      <c r="E1937" t="s">
        <v>3562</v>
      </c>
      <c r="F1937" t="s">
        <v>3563</v>
      </c>
      <c r="G1937" s="3">
        <v>0</v>
      </c>
    </row>
    <row r="1938" spans="1:7">
      <c r="A1938" t="s">
        <v>3566</v>
      </c>
      <c r="B1938" t="s">
        <v>3567</v>
      </c>
      <c r="C1938" s="5" t="str">
        <f>HYPERLINK("https://nusmods.com/modules/LC1016#timetable","Timetable")</f>
        <v>Timetable</v>
      </c>
      <c r="D1938" s="5"/>
      <c r="E1938" t="s">
        <v>3562</v>
      </c>
      <c r="F1938" t="s">
        <v>3563</v>
      </c>
      <c r="G1938" s="3">
        <v>0</v>
      </c>
    </row>
    <row r="1939" spans="1:7">
      <c r="A1939" t="s">
        <v>3568</v>
      </c>
      <c r="B1939" t="s">
        <v>3569</v>
      </c>
      <c r="C1939" s="5" t="str">
        <f>HYPERLINK("https://nusmods.com/modules/LC1025#timetable","Timetable")</f>
        <v>Timetable</v>
      </c>
      <c r="D1939" s="5"/>
      <c r="E1939" t="s">
        <v>3562</v>
      </c>
      <c r="F1939" t="s">
        <v>3563</v>
      </c>
      <c r="G1939" s="3">
        <v>0</v>
      </c>
    </row>
    <row r="1940" spans="1:7">
      <c r="A1940" t="s">
        <v>3570</v>
      </c>
      <c r="B1940" t="s">
        <v>3571</v>
      </c>
      <c r="C1940" s="5" t="str">
        <f>HYPERLINK("https://nusmods.com/modules/LC2004#timetable","Timetable")</f>
        <v>Timetable</v>
      </c>
      <c r="D1940" s="5"/>
      <c r="E1940" t="s">
        <v>3562</v>
      </c>
      <c r="F1940" t="s">
        <v>3563</v>
      </c>
      <c r="G1940" s="3">
        <v>0</v>
      </c>
    </row>
    <row r="1941" spans="1:7">
      <c r="A1941" t="s">
        <v>3572</v>
      </c>
      <c r="B1941" t="s">
        <v>3573</v>
      </c>
      <c r="C1941" s="5" t="str">
        <f>HYPERLINK("https://nusmods.com/modules/LC2008A#timetable","Timetable")</f>
        <v>Timetable</v>
      </c>
      <c r="D1941" s="5"/>
      <c r="E1941" t="s">
        <v>3562</v>
      </c>
      <c r="F1941" t="s">
        <v>3563</v>
      </c>
      <c r="G1941" s="3">
        <v>0</v>
      </c>
    </row>
    <row r="1942" spans="1:7">
      <c r="A1942" t="s">
        <v>3574</v>
      </c>
      <c r="B1942" t="s">
        <v>3575</v>
      </c>
      <c r="C1942" s="5" t="str">
        <f>HYPERLINK("https://nusmods.com/modules/LC2008B#timetable","Timetable")</f>
        <v>Timetable</v>
      </c>
      <c r="D1942" s="5"/>
      <c r="E1942" t="s">
        <v>3562</v>
      </c>
      <c r="F1942" t="s">
        <v>3563</v>
      </c>
      <c r="G1942" s="3">
        <v>0</v>
      </c>
    </row>
    <row r="1943" spans="1:7">
      <c r="A1943" t="s">
        <v>3576</v>
      </c>
      <c r="B1943" t="s">
        <v>3577</v>
      </c>
      <c r="C1943" s="5" t="str">
        <f>HYPERLINK("https://nusmods.com/modules/LC2008C#timetable","Timetable")</f>
        <v>Timetable</v>
      </c>
      <c r="D1943" s="5"/>
      <c r="E1943" t="s">
        <v>3562</v>
      </c>
      <c r="F1943" t="s">
        <v>3563</v>
      </c>
      <c r="G1943" s="3">
        <v>0</v>
      </c>
    </row>
    <row r="1944" spans="1:7">
      <c r="A1944" t="s">
        <v>3578</v>
      </c>
      <c r="B1944" t="s">
        <v>3579</v>
      </c>
      <c r="C1944" s="5" t="str">
        <f>HYPERLINK("https://nusmods.com/modules/LC2008D#timetable","Timetable")</f>
        <v>Timetable</v>
      </c>
      <c r="D1944" s="5"/>
      <c r="E1944" t="s">
        <v>3562</v>
      </c>
      <c r="F1944" t="s">
        <v>3563</v>
      </c>
      <c r="G1944" s="3">
        <v>0</v>
      </c>
    </row>
    <row r="1945" spans="1:7">
      <c r="A1945" t="s">
        <v>3580</v>
      </c>
      <c r="B1945" t="s">
        <v>3581</v>
      </c>
      <c r="C1945" s="5" t="str">
        <f>HYPERLINK("https://nusmods.com/modules/LC2008E#timetable","Timetable")</f>
        <v>Timetable</v>
      </c>
      <c r="D1945" s="5"/>
      <c r="E1945" t="s">
        <v>3562</v>
      </c>
      <c r="F1945" t="s">
        <v>3563</v>
      </c>
      <c r="G1945" s="3">
        <v>0</v>
      </c>
    </row>
    <row r="1946" spans="1:7">
      <c r="A1946" t="s">
        <v>3582</v>
      </c>
      <c r="B1946" t="s">
        <v>3583</v>
      </c>
      <c r="C1946" s="5" t="str">
        <f>HYPERLINK("https://nusmods.com/modules/LC2008F#timetable","Timetable")</f>
        <v>Timetable</v>
      </c>
      <c r="D1946" s="5"/>
      <c r="E1946" t="s">
        <v>3562</v>
      </c>
      <c r="F1946" t="s">
        <v>3563</v>
      </c>
      <c r="G1946" s="3">
        <v>0</v>
      </c>
    </row>
    <row r="1947" spans="1:7">
      <c r="A1947" t="s">
        <v>3584</v>
      </c>
      <c r="B1947" t="s">
        <v>3585</v>
      </c>
      <c r="C1947" s="5" t="str">
        <f>HYPERLINK("https://nusmods.com/modules/LC2008G#timetable","Timetable")</f>
        <v>Timetable</v>
      </c>
      <c r="D1947" s="5"/>
      <c r="E1947" t="s">
        <v>3562</v>
      </c>
      <c r="F1947" t="s">
        <v>3563</v>
      </c>
      <c r="G1947" s="3">
        <v>0</v>
      </c>
    </row>
    <row r="1948" spans="1:7">
      <c r="A1948" t="s">
        <v>3586</v>
      </c>
      <c r="B1948" t="s">
        <v>3587</v>
      </c>
      <c r="C1948" s="5" t="str">
        <f>HYPERLINK("https://nusmods.com/modules/LC2008H#timetable","Timetable")</f>
        <v>Timetable</v>
      </c>
      <c r="D1948" s="5"/>
      <c r="E1948" t="s">
        <v>3562</v>
      </c>
      <c r="F1948" t="s">
        <v>3563</v>
      </c>
      <c r="G1948" s="3">
        <v>0</v>
      </c>
    </row>
    <row r="1949" spans="1:7">
      <c r="A1949" t="s">
        <v>3588</v>
      </c>
      <c r="B1949" t="s">
        <v>3589</v>
      </c>
      <c r="C1949" s="5" t="str">
        <f>HYPERLINK("https://nusmods.com/modules/LC2009#timetable","Timetable")</f>
        <v>Timetable</v>
      </c>
      <c r="D1949" s="5"/>
      <c r="E1949" t="s">
        <v>3562</v>
      </c>
      <c r="F1949" t="s">
        <v>3563</v>
      </c>
      <c r="G1949" s="3">
        <v>0</v>
      </c>
    </row>
    <row r="1950" spans="1:7">
      <c r="A1950" t="s">
        <v>3590</v>
      </c>
      <c r="B1950" t="s">
        <v>3591</v>
      </c>
      <c r="C1950" s="5" t="str">
        <f>HYPERLINK("https://nusmods.com/modules/LC2010A#timetable","Timetable")</f>
        <v>Timetable</v>
      </c>
      <c r="D1950" s="5"/>
      <c r="E1950" t="s">
        <v>3562</v>
      </c>
      <c r="F1950" t="s">
        <v>3563</v>
      </c>
      <c r="G1950" s="3">
        <v>0</v>
      </c>
    </row>
    <row r="1951" spans="1:7">
      <c r="A1951" t="s">
        <v>3592</v>
      </c>
      <c r="B1951" t="s">
        <v>3593</v>
      </c>
      <c r="C1951" s="5" t="str">
        <f>HYPERLINK("https://nusmods.com/modules/LC2010B#timetable","Timetable")</f>
        <v>Timetable</v>
      </c>
      <c r="D1951" s="5"/>
      <c r="E1951" t="s">
        <v>3562</v>
      </c>
      <c r="F1951" t="s">
        <v>3563</v>
      </c>
      <c r="G1951" s="3">
        <v>0</v>
      </c>
    </row>
    <row r="1952" spans="1:7">
      <c r="A1952" t="s">
        <v>3594</v>
      </c>
      <c r="B1952" t="s">
        <v>3595</v>
      </c>
      <c r="C1952" s="5" t="str">
        <f>HYPERLINK("https://nusmods.com/modules/LC2010C#timetable","Timetable")</f>
        <v>Timetable</v>
      </c>
      <c r="D1952" s="5"/>
      <c r="E1952" t="s">
        <v>3562</v>
      </c>
      <c r="F1952" t="s">
        <v>3563</v>
      </c>
      <c r="G1952" s="3">
        <v>0</v>
      </c>
    </row>
    <row r="1953" spans="1:7">
      <c r="A1953" t="s">
        <v>3596</v>
      </c>
      <c r="B1953" t="s">
        <v>3597</v>
      </c>
      <c r="C1953" s="5" t="str">
        <f>HYPERLINK("https://nusmods.com/modules/LC2010D#timetable","Timetable")</f>
        <v>Timetable</v>
      </c>
      <c r="D1953" s="5"/>
      <c r="E1953" t="s">
        <v>3562</v>
      </c>
      <c r="F1953" t="s">
        <v>3563</v>
      </c>
      <c r="G1953" s="3">
        <v>0</v>
      </c>
    </row>
    <row r="1954" spans="1:7">
      <c r="A1954" t="s">
        <v>3598</v>
      </c>
      <c r="B1954" t="s">
        <v>3599</v>
      </c>
      <c r="C1954" s="5" t="str">
        <f>HYPERLINK("https://nusmods.com/modules/LC2010E#timetable","Timetable")</f>
        <v>Timetable</v>
      </c>
      <c r="D1954" s="5"/>
      <c r="E1954" t="s">
        <v>3562</v>
      </c>
      <c r="F1954" t="s">
        <v>3563</v>
      </c>
      <c r="G1954" s="3">
        <v>0</v>
      </c>
    </row>
    <row r="1955" spans="1:7">
      <c r="A1955" t="s">
        <v>3600</v>
      </c>
      <c r="B1955" t="s">
        <v>3601</v>
      </c>
      <c r="C1955" s="5" t="str">
        <f>HYPERLINK("https://nusmods.com/modules/LC2010F#timetable","Timetable")</f>
        <v>Timetable</v>
      </c>
      <c r="D1955" s="5"/>
      <c r="E1955" t="s">
        <v>3562</v>
      </c>
      <c r="F1955" t="s">
        <v>3563</v>
      </c>
      <c r="G1955" s="3">
        <v>0</v>
      </c>
    </row>
    <row r="1956" spans="1:7">
      <c r="A1956" t="s">
        <v>3602</v>
      </c>
      <c r="B1956" t="s">
        <v>3603</v>
      </c>
      <c r="C1956" s="5" t="str">
        <f>HYPERLINK("https://nusmods.com/modules/LC2010G#timetable","Timetable")</f>
        <v>Timetable</v>
      </c>
      <c r="D1956" s="5"/>
      <c r="E1956" t="s">
        <v>3562</v>
      </c>
      <c r="F1956" t="s">
        <v>3563</v>
      </c>
      <c r="G1956" s="3">
        <v>0</v>
      </c>
    </row>
    <row r="1957" spans="1:7">
      <c r="A1957" t="s">
        <v>3604</v>
      </c>
      <c r="B1957" t="s">
        <v>3605</v>
      </c>
      <c r="C1957" s="5" t="str">
        <f>HYPERLINK("https://nusmods.com/modules/LC2010H#timetable","Timetable")</f>
        <v>Timetable</v>
      </c>
      <c r="D1957" s="5"/>
      <c r="E1957" t="s">
        <v>3562</v>
      </c>
      <c r="F1957" t="s">
        <v>3563</v>
      </c>
      <c r="G1957" s="3">
        <v>0</v>
      </c>
    </row>
    <row r="1958" spans="1:7">
      <c r="A1958" t="s">
        <v>3606</v>
      </c>
      <c r="B1958" t="s">
        <v>3607</v>
      </c>
      <c r="C1958" s="5" t="str">
        <f>HYPERLINK("https://nusmods.com/modules/LC3001A#timetable","Timetable")</f>
        <v>Timetable</v>
      </c>
      <c r="D1958" s="5" t="str">
        <f>HYPERLINK("https://canvas.nus.edu.sg/courses/46928","Canvas course site")</f>
        <v>Canvas course site</v>
      </c>
      <c r="E1958" t="s">
        <v>3562</v>
      </c>
      <c r="F1958" t="s">
        <v>3563</v>
      </c>
      <c r="G1958" s="3">
        <v>0</v>
      </c>
    </row>
    <row r="1959" spans="1:7">
      <c r="A1959" t="s">
        <v>3608</v>
      </c>
      <c r="B1959" t="s">
        <v>3591</v>
      </c>
      <c r="C1959" s="5" t="str">
        <f>HYPERLINK("https://nusmods.com/modules/LC5010A#timetable","Timetable")</f>
        <v>Timetable</v>
      </c>
      <c r="D1959" s="5"/>
      <c r="E1959" t="s">
        <v>3562</v>
      </c>
      <c r="F1959" t="s">
        <v>3563</v>
      </c>
      <c r="G1959" s="3">
        <v>0</v>
      </c>
    </row>
    <row r="1960" spans="1:7">
      <c r="A1960" t="s">
        <v>3609</v>
      </c>
      <c r="B1960" t="s">
        <v>3610</v>
      </c>
      <c r="C1960" s="5" t="str">
        <f>HYPERLINK("https://nusmods.com/modules/LC5050V#timetable","Timetable")</f>
        <v>Timetable</v>
      </c>
      <c r="D1960" s="5" t="str">
        <f>HYPERLINK("https://canvas.nus.edu.sg/courses/47127","Canvas course site")</f>
        <v>Canvas course site</v>
      </c>
      <c r="E1960" t="s">
        <v>3562</v>
      </c>
      <c r="F1960" t="s">
        <v>3563</v>
      </c>
      <c r="G1960" s="3">
        <v>0</v>
      </c>
    </row>
    <row r="1961" spans="1:7">
      <c r="A1961" t="s">
        <v>3611</v>
      </c>
      <c r="B1961" t="s">
        <v>3612</v>
      </c>
      <c r="C1961" s="5" t="str">
        <f>HYPERLINK("https://nusmods.com/modules/LC5070V#timetable","Timetable")</f>
        <v>Timetable</v>
      </c>
      <c r="D1961" s="5"/>
      <c r="E1961" t="s">
        <v>3562</v>
      </c>
      <c r="F1961" t="s">
        <v>3563</v>
      </c>
      <c r="G1961" s="3">
        <v>0</v>
      </c>
    </row>
    <row r="1962" spans="1:7">
      <c r="A1962" t="s">
        <v>3613</v>
      </c>
      <c r="B1962" t="s">
        <v>3614</v>
      </c>
      <c r="C1962" s="5" t="str">
        <f>HYPERLINK("https://nusmods.com/modules/LC5204AV#timetable","Timetable")</f>
        <v>Timetable</v>
      </c>
      <c r="D1962" s="5"/>
      <c r="E1962" t="s">
        <v>3562</v>
      </c>
      <c r="F1962" t="s">
        <v>3563</v>
      </c>
      <c r="G1962" s="3">
        <v>0</v>
      </c>
    </row>
    <row r="1963" spans="1:7">
      <c r="A1963" t="s">
        <v>3615</v>
      </c>
      <c r="B1963" t="s">
        <v>3616</v>
      </c>
      <c r="C1963" s="5" t="str">
        <f>HYPERLINK("https://nusmods.com/modules/LC5230#timetable","Timetable")</f>
        <v>Timetable</v>
      </c>
      <c r="D1963" s="5"/>
      <c r="E1963" t="s">
        <v>3562</v>
      </c>
      <c r="F1963" t="s">
        <v>3563</v>
      </c>
      <c r="G1963" s="3">
        <v>0</v>
      </c>
    </row>
    <row r="1964" spans="1:7">
      <c r="A1964" t="s">
        <v>3617</v>
      </c>
      <c r="B1964" t="s">
        <v>3618</v>
      </c>
      <c r="C1964" s="5" t="str">
        <f>HYPERLINK("https://nusmods.com/modules/LC5262AV#timetable","Timetable")</f>
        <v>Timetable</v>
      </c>
      <c r="D1964" s="5"/>
      <c r="E1964" t="s">
        <v>3562</v>
      </c>
      <c r="F1964" t="s">
        <v>3563</v>
      </c>
      <c r="G1964" s="3">
        <v>0</v>
      </c>
    </row>
    <row r="1965" spans="1:7">
      <c r="A1965" t="s">
        <v>3619</v>
      </c>
      <c r="B1965" t="s">
        <v>3620</v>
      </c>
      <c r="C1965" s="5" t="str">
        <f>HYPERLINK("https://nusmods.com/modules/LC5285V#timetable","Timetable")</f>
        <v>Timetable</v>
      </c>
      <c r="D1965" s="5"/>
      <c r="E1965" t="s">
        <v>3562</v>
      </c>
      <c r="F1965" t="s">
        <v>3563</v>
      </c>
      <c r="G1965" s="3">
        <v>0</v>
      </c>
    </row>
    <row r="1966" spans="1:7">
      <c r="A1966" t="s">
        <v>3621</v>
      </c>
      <c r="B1966" t="s">
        <v>3622</v>
      </c>
      <c r="C1966" s="5" t="str">
        <f>HYPERLINK("https://nusmods.com/modules/LC5336#timetable","Timetable")</f>
        <v>Timetable</v>
      </c>
      <c r="D1966" s="5"/>
      <c r="E1966" t="s">
        <v>3562</v>
      </c>
      <c r="F1966" t="s">
        <v>3563</v>
      </c>
      <c r="G1966" s="3">
        <v>0</v>
      </c>
    </row>
    <row r="1967" spans="1:7">
      <c r="A1967" t="s">
        <v>3623</v>
      </c>
      <c r="B1967" t="s">
        <v>3624</v>
      </c>
      <c r="C1967" s="5" t="str">
        <f>HYPERLINK("https://nusmods.com/modules/LC5337#timetable","Timetable")</f>
        <v>Timetable</v>
      </c>
      <c r="D1967" s="5"/>
      <c r="E1967" t="s">
        <v>3562</v>
      </c>
      <c r="F1967" t="s">
        <v>3563</v>
      </c>
      <c r="G1967" s="3">
        <v>0</v>
      </c>
    </row>
    <row r="1968" spans="1:7">
      <c r="A1968" t="s">
        <v>3625</v>
      </c>
      <c r="B1968" t="s">
        <v>3624</v>
      </c>
      <c r="C1968" s="5" t="str">
        <f>HYPERLINK("https://nusmods.com/modules/LC5337S#timetable","Timetable")</f>
        <v>Timetable</v>
      </c>
      <c r="D1968" s="5"/>
      <c r="E1968" t="s">
        <v>3562</v>
      </c>
      <c r="F1968" t="s">
        <v>3563</v>
      </c>
      <c r="G1968" s="3">
        <v>0</v>
      </c>
    </row>
    <row r="1969" spans="1:7">
      <c r="A1969" t="s">
        <v>3626</v>
      </c>
      <c r="B1969" t="s">
        <v>3627</v>
      </c>
      <c r="C1969" s="5" t="str">
        <f>HYPERLINK("https://nusmods.com/modules/LC5405A#timetable","Timetable")</f>
        <v>Timetable</v>
      </c>
      <c r="D1969" s="5"/>
      <c r="E1969" t="s">
        <v>3562</v>
      </c>
      <c r="F1969" t="s">
        <v>3563</v>
      </c>
      <c r="G1969" s="3">
        <v>0</v>
      </c>
    </row>
    <row r="1970" spans="1:7">
      <c r="A1970" t="s">
        <v>3628</v>
      </c>
      <c r="B1970" t="s">
        <v>3629</v>
      </c>
      <c r="C1970" s="5" t="str">
        <f>HYPERLINK("https://nusmods.com/modules/LC6378#timetable","Timetable")</f>
        <v>Timetable</v>
      </c>
      <c r="D1970" s="5"/>
      <c r="E1970" t="s">
        <v>3562</v>
      </c>
      <c r="F1970" t="s">
        <v>3563</v>
      </c>
      <c r="G1970" s="3">
        <v>0</v>
      </c>
    </row>
    <row r="1971" spans="1:7">
      <c r="A1971" t="s">
        <v>3630</v>
      </c>
      <c r="B1971" t="s">
        <v>3631</v>
      </c>
      <c r="C1971" s="5" t="str">
        <f>HYPERLINK("https://nusmods.com/modules/LCC5466#timetable","Timetable")</f>
        <v>Timetable</v>
      </c>
      <c r="D1971" s="5"/>
      <c r="E1971" t="s">
        <v>3562</v>
      </c>
      <c r="F1971" t="s">
        <v>3563</v>
      </c>
      <c r="G1971" s="3">
        <v>0</v>
      </c>
    </row>
    <row r="1972" spans="1:7">
      <c r="A1972" t="s">
        <v>3632</v>
      </c>
      <c r="B1972" t="s">
        <v>3633</v>
      </c>
      <c r="C1972" s="5" t="str">
        <f>HYPERLINK("https://nusmods.com/modules/LCC5467#timetable","Timetable")</f>
        <v>Timetable</v>
      </c>
      <c r="D1972" s="5"/>
      <c r="E1972" t="s">
        <v>3562</v>
      </c>
      <c r="F1972" t="s">
        <v>3563</v>
      </c>
      <c r="G1972" s="3">
        <v>0</v>
      </c>
    </row>
    <row r="1973" spans="1:7">
      <c r="A1973" t="s">
        <v>3634</v>
      </c>
      <c r="B1973" t="s">
        <v>3635</v>
      </c>
      <c r="C1973" s="5" t="str">
        <f>HYPERLINK("https://nusmods.com/modules/LCC5468#timetable","Timetable")</f>
        <v>Timetable</v>
      </c>
      <c r="D1973" s="5"/>
      <c r="E1973" t="s">
        <v>3562</v>
      </c>
      <c r="F1973" t="s">
        <v>3563</v>
      </c>
      <c r="G1973" s="3">
        <v>0</v>
      </c>
    </row>
    <row r="1974" spans="1:7">
      <c r="A1974" t="s">
        <v>3636</v>
      </c>
      <c r="B1974" t="s">
        <v>3614</v>
      </c>
      <c r="C1974" s="5" t="str">
        <f>HYPERLINK("https://nusmods.com/modules/LCD5204AV#timetable","Timetable")</f>
        <v>Timetable</v>
      </c>
      <c r="D1974" s="5"/>
      <c r="E1974" t="s">
        <v>3562</v>
      </c>
      <c r="F1974" t="s">
        <v>3563</v>
      </c>
      <c r="G1974" s="3">
        <v>0</v>
      </c>
    </row>
    <row r="1975" spans="1:7">
      <c r="A1975" t="s">
        <v>3637</v>
      </c>
      <c r="B1975" t="s">
        <v>3561</v>
      </c>
      <c r="C1975" s="5" t="str">
        <f>HYPERLINK("https://nusmods.com/modules/LCJ5003#timetable","Timetable")</f>
        <v>Timetable</v>
      </c>
      <c r="D1975" s="5"/>
      <c r="E1975" t="s">
        <v>3562</v>
      </c>
      <c r="F1975" t="s">
        <v>3563</v>
      </c>
      <c r="G1975" s="3">
        <v>0</v>
      </c>
    </row>
    <row r="1976" spans="1:7">
      <c r="A1976" t="s">
        <v>3638</v>
      </c>
      <c r="B1976" t="s">
        <v>3565</v>
      </c>
      <c r="C1976" s="5" t="str">
        <f>HYPERLINK("https://nusmods.com/modules/LCJ5004#timetable","Timetable")</f>
        <v>Timetable</v>
      </c>
      <c r="D1976" s="5"/>
      <c r="E1976" t="s">
        <v>3562</v>
      </c>
      <c r="F1976" t="s">
        <v>3563</v>
      </c>
      <c r="G1976" s="3">
        <v>0</v>
      </c>
    </row>
    <row r="1977" spans="1:7">
      <c r="A1977" t="s">
        <v>3639</v>
      </c>
      <c r="B1977" t="s">
        <v>3640</v>
      </c>
      <c r="C1977" s="5" t="str">
        <f>HYPERLINK("https://nusmods.com/modules/LCJ5008#timetable","Timetable")</f>
        <v>Timetable</v>
      </c>
      <c r="D1977" s="5"/>
      <c r="E1977" t="s">
        <v>3562</v>
      </c>
      <c r="F1977" t="s">
        <v>3563</v>
      </c>
      <c r="G1977" s="3">
        <v>0</v>
      </c>
    </row>
    <row r="1978" spans="1:7">
      <c r="A1978" t="s">
        <v>3641</v>
      </c>
      <c r="B1978" t="s">
        <v>3589</v>
      </c>
      <c r="C1978" s="5" t="str">
        <f>HYPERLINK("https://nusmods.com/modules/LCJ5009#timetable","Timetable")</f>
        <v>Timetable</v>
      </c>
      <c r="D1978" s="5"/>
      <c r="E1978" t="s">
        <v>3562</v>
      </c>
      <c r="F1978" t="s">
        <v>3563</v>
      </c>
      <c r="G1978" s="3">
        <v>0</v>
      </c>
    </row>
    <row r="1979" spans="1:7">
      <c r="A1979" t="s">
        <v>3642</v>
      </c>
      <c r="B1979" t="s">
        <v>3643</v>
      </c>
      <c r="C1979" s="5" t="str">
        <f>HYPERLINK("https://nusmods.com/modules/LCJ5010#timetable","Timetable")</f>
        <v>Timetable</v>
      </c>
      <c r="D1979" s="5"/>
      <c r="E1979" t="s">
        <v>3562</v>
      </c>
      <c r="F1979" t="s">
        <v>3563</v>
      </c>
      <c r="G1979" s="3">
        <v>0</v>
      </c>
    </row>
    <row r="1980" spans="1:7">
      <c r="A1980" t="s">
        <v>3644</v>
      </c>
      <c r="B1980" t="s">
        <v>3645</v>
      </c>
      <c r="C1980" s="5" t="str">
        <f>HYPERLINK("https://nusmods.com/modules/LCJ5011#timetable","Timetable")</f>
        <v>Timetable</v>
      </c>
      <c r="D1980" s="5" t="str">
        <f>HYPERLINK("https://canvas.nus.edu.sg/courses/46928","Canvas course site")</f>
        <v>Canvas course site</v>
      </c>
      <c r="E1980" t="s">
        <v>3562</v>
      </c>
      <c r="F1980" t="s">
        <v>3563</v>
      </c>
      <c r="G1980" s="3">
        <v>0</v>
      </c>
    </row>
    <row r="1981" spans="1:7">
      <c r="A1981" t="s">
        <v>3646</v>
      </c>
      <c r="B1981" t="s">
        <v>3571</v>
      </c>
      <c r="C1981" s="5" t="str">
        <f>HYPERLINK("https://nusmods.com/modules/LCJ5014#timetable","Timetable")</f>
        <v>Timetable</v>
      </c>
      <c r="D1981" s="5"/>
      <c r="E1981" t="s">
        <v>3562</v>
      </c>
      <c r="F1981" t="s">
        <v>3563</v>
      </c>
      <c r="G1981" s="3">
        <v>0</v>
      </c>
    </row>
    <row r="1982" spans="1:7">
      <c r="A1982" t="s">
        <v>3647</v>
      </c>
      <c r="B1982" t="s">
        <v>3567</v>
      </c>
      <c r="C1982" s="5" t="str">
        <f>HYPERLINK("https://nusmods.com/modules/LCJ5015#timetable","Timetable")</f>
        <v>Timetable</v>
      </c>
      <c r="D1982" s="5"/>
      <c r="E1982" t="s">
        <v>3562</v>
      </c>
      <c r="F1982" t="s">
        <v>3563</v>
      </c>
      <c r="G1982" s="3">
        <v>0</v>
      </c>
    </row>
    <row r="1983" spans="1:7">
      <c r="A1983" t="s">
        <v>3648</v>
      </c>
      <c r="B1983" t="s">
        <v>3567</v>
      </c>
      <c r="C1983" s="5" t="str">
        <f>HYPERLINK("https://nusmods.com/modules/LCJ5016#timetable","Timetable")</f>
        <v>Timetable</v>
      </c>
      <c r="D1983" s="5"/>
      <c r="E1983" t="s">
        <v>3562</v>
      </c>
      <c r="F1983" t="s">
        <v>3563</v>
      </c>
      <c r="G1983" s="3">
        <v>0</v>
      </c>
    </row>
    <row r="1984" spans="1:7">
      <c r="A1984" t="s">
        <v>3649</v>
      </c>
      <c r="B1984" t="s">
        <v>3569</v>
      </c>
      <c r="C1984" s="5" t="str">
        <f>HYPERLINK("https://nusmods.com/modules/LCJ5025#timetable","Timetable")</f>
        <v>Timetable</v>
      </c>
      <c r="D1984" s="5"/>
      <c r="E1984" t="s">
        <v>3562</v>
      </c>
      <c r="F1984" t="s">
        <v>3563</v>
      </c>
      <c r="G1984" s="3">
        <v>0</v>
      </c>
    </row>
    <row r="1985" spans="1:7">
      <c r="A1985" t="s">
        <v>3650</v>
      </c>
      <c r="B1985" t="s">
        <v>779</v>
      </c>
      <c r="C1985" s="5" t="str">
        <f>HYPERLINK("https://nusmods.com/modules/LI5001#timetable","Timetable")</f>
        <v>Timetable</v>
      </c>
      <c r="D1985" s="5"/>
      <c r="E1985" t="s">
        <v>3651</v>
      </c>
      <c r="F1985" t="s">
        <v>3652</v>
      </c>
      <c r="G1985" s="3">
        <v>0</v>
      </c>
    </row>
    <row r="1986" spans="1:7">
      <c r="A1986" t="s">
        <v>3653</v>
      </c>
      <c r="B1986" t="s">
        <v>3654</v>
      </c>
      <c r="C1986" s="5" t="str">
        <f>HYPERLINK("https://nusmods.com/modules/LI5101#timetable","Timetable")</f>
        <v>Timetable</v>
      </c>
      <c r="D1986" s="5"/>
      <c r="E1986" t="s">
        <v>3651</v>
      </c>
      <c r="F1986" t="s">
        <v>3652</v>
      </c>
      <c r="G1986" s="3">
        <v>0</v>
      </c>
    </row>
    <row r="1987" spans="1:7">
      <c r="A1987" t="s">
        <v>3655</v>
      </c>
      <c r="B1987" t="s">
        <v>3656</v>
      </c>
      <c r="C1987" s="5" t="str">
        <f>HYPERLINK("https://nusmods.com/modules/LI5201#timetable","Timetable")</f>
        <v>Timetable</v>
      </c>
      <c r="D1987" s="5"/>
      <c r="E1987" t="s">
        <v>3651</v>
      </c>
      <c r="F1987" t="s">
        <v>3652</v>
      </c>
      <c r="G1987" s="3">
        <v>0</v>
      </c>
    </row>
    <row r="1988" spans="1:7">
      <c r="A1988" t="s">
        <v>3657</v>
      </c>
      <c r="B1988" t="s">
        <v>3658</v>
      </c>
      <c r="C1988" s="5" t="str">
        <f>HYPERLINK("https://nusmods.com/modules/LI5204#timetable","Timetable")</f>
        <v>Timetable</v>
      </c>
      <c r="D1988" s="5"/>
      <c r="E1988" t="s">
        <v>3651</v>
      </c>
      <c r="F1988" t="s">
        <v>3652</v>
      </c>
      <c r="G1988" s="3">
        <v>0</v>
      </c>
    </row>
    <row r="1989" spans="1:7">
      <c r="A1989" t="s">
        <v>3659</v>
      </c>
      <c r="B1989" t="s">
        <v>3660</v>
      </c>
      <c r="C1989" s="5" t="str">
        <f>HYPERLINK("https://nusmods.com/modules/LL4004V#timetable","Timetable")</f>
        <v>Timetable</v>
      </c>
      <c r="D1989" s="5"/>
      <c r="E1989" t="s">
        <v>3562</v>
      </c>
      <c r="F1989" t="s">
        <v>3563</v>
      </c>
      <c r="G1989" s="3">
        <v>0</v>
      </c>
    </row>
    <row r="1990" spans="1:7">
      <c r="A1990" t="s">
        <v>3661</v>
      </c>
      <c r="B1990" t="s">
        <v>3662</v>
      </c>
      <c r="C1990" s="5" t="str">
        <f>HYPERLINK("https://nusmods.com/modules/LL4007#timetable","Timetable")</f>
        <v>Timetable</v>
      </c>
      <c r="D1990" s="5"/>
      <c r="E1990" t="s">
        <v>3562</v>
      </c>
      <c r="F1990" t="s">
        <v>3563</v>
      </c>
      <c r="G1990" s="3">
        <v>0</v>
      </c>
    </row>
    <row r="1991" spans="1:7">
      <c r="A1991" t="s">
        <v>3663</v>
      </c>
      <c r="B1991" t="s">
        <v>3614</v>
      </c>
      <c r="C1991" s="5" t="str">
        <f>HYPERLINK("https://nusmods.com/modules/LL4008AV#timetable","Timetable")</f>
        <v>Timetable</v>
      </c>
      <c r="D1991" s="5"/>
      <c r="E1991" t="s">
        <v>3562</v>
      </c>
      <c r="F1991" t="s">
        <v>3563</v>
      </c>
      <c r="G1991" s="3">
        <v>0</v>
      </c>
    </row>
    <row r="1992" spans="1:7">
      <c r="A1992" t="s">
        <v>3664</v>
      </c>
      <c r="B1992" t="s">
        <v>3665</v>
      </c>
      <c r="C1992" s="5" t="str">
        <f>HYPERLINK("https://nusmods.com/modules/LL4009V#timetable","Timetable")</f>
        <v>Timetable</v>
      </c>
      <c r="D1992" s="5"/>
      <c r="E1992" t="s">
        <v>3562</v>
      </c>
      <c r="F1992" t="s">
        <v>3563</v>
      </c>
      <c r="G1992" s="3">
        <v>0</v>
      </c>
    </row>
    <row r="1993" spans="1:7">
      <c r="A1993" t="s">
        <v>3666</v>
      </c>
      <c r="B1993" t="s">
        <v>3667</v>
      </c>
      <c r="C1993" s="5" t="str">
        <f>HYPERLINK("https://nusmods.com/modules/LL4019V#timetable","Timetable")</f>
        <v>Timetable</v>
      </c>
      <c r="D1993" s="5"/>
      <c r="E1993" t="s">
        <v>3562</v>
      </c>
      <c r="F1993" t="s">
        <v>3563</v>
      </c>
      <c r="G1993" s="3">
        <v>0</v>
      </c>
    </row>
    <row r="1994" spans="1:7">
      <c r="A1994" t="s">
        <v>3668</v>
      </c>
      <c r="B1994" t="s">
        <v>3669</v>
      </c>
      <c r="C1994" s="5" t="str">
        <f>HYPERLINK("https://nusmods.com/modules/LL4021V#timetable","Timetable")</f>
        <v>Timetable</v>
      </c>
      <c r="D1994" s="5"/>
      <c r="E1994" t="s">
        <v>3562</v>
      </c>
      <c r="F1994" t="s">
        <v>3563</v>
      </c>
      <c r="G1994" s="3">
        <v>0</v>
      </c>
    </row>
    <row r="1995" spans="1:7">
      <c r="A1995" t="s">
        <v>3670</v>
      </c>
      <c r="B1995" t="s">
        <v>3618</v>
      </c>
      <c r="C1995" s="5" t="str">
        <f>HYPERLINK("https://nusmods.com/modules/LL4029AV#timetable","Timetable")</f>
        <v>Timetable</v>
      </c>
      <c r="D1995" s="5"/>
      <c r="E1995" t="s">
        <v>3562</v>
      </c>
      <c r="F1995" t="s">
        <v>3563</v>
      </c>
      <c r="G1995" s="3">
        <v>0</v>
      </c>
    </row>
    <row r="1996" spans="1:7">
      <c r="A1996" t="s">
        <v>3671</v>
      </c>
      <c r="B1996" t="s">
        <v>3618</v>
      </c>
      <c r="C1996" s="5" t="str">
        <f>HYPERLINK("https://nusmods.com/modules/LL4029V#timetable","Timetable")</f>
        <v>Timetable</v>
      </c>
      <c r="D1996" s="5"/>
      <c r="E1996" t="s">
        <v>3562</v>
      </c>
      <c r="F1996" t="s">
        <v>3563</v>
      </c>
      <c r="G1996" s="3">
        <v>0</v>
      </c>
    </row>
    <row r="1997" spans="1:7">
      <c r="A1997" t="s">
        <v>3672</v>
      </c>
      <c r="B1997" t="s">
        <v>3673</v>
      </c>
      <c r="C1997" s="5" t="str">
        <f>HYPERLINK("https://nusmods.com/modules/LL4031V#timetable","Timetable")</f>
        <v>Timetable</v>
      </c>
      <c r="D1997" s="5"/>
      <c r="E1997" t="s">
        <v>3562</v>
      </c>
      <c r="F1997" t="s">
        <v>3563</v>
      </c>
      <c r="G1997" s="3">
        <v>0</v>
      </c>
    </row>
    <row r="1998" spans="1:7">
      <c r="A1998" t="s">
        <v>3674</v>
      </c>
      <c r="B1998" t="s">
        <v>3675</v>
      </c>
      <c r="C1998" s="5" t="str">
        <f>HYPERLINK("https://nusmods.com/modules/LL4032#timetable","Timetable")</f>
        <v>Timetable</v>
      </c>
      <c r="D1998" s="5"/>
      <c r="E1998" t="s">
        <v>3562</v>
      </c>
      <c r="F1998" t="s">
        <v>3563</v>
      </c>
      <c r="G1998" s="3">
        <v>0</v>
      </c>
    </row>
    <row r="1999" spans="1:7">
      <c r="A1999" t="s">
        <v>3676</v>
      </c>
      <c r="B1999" t="s">
        <v>3677</v>
      </c>
      <c r="C1999" s="5" t="str">
        <f>HYPERLINK("https://nusmods.com/modules/LL4033V#timetable","Timetable")</f>
        <v>Timetable</v>
      </c>
      <c r="D1999" s="5"/>
      <c r="E1999" t="s">
        <v>3562</v>
      </c>
      <c r="F1999" t="s">
        <v>3563</v>
      </c>
      <c r="G1999" s="3">
        <v>0</v>
      </c>
    </row>
    <row r="2000" spans="1:7">
      <c r="A2000" t="s">
        <v>3678</v>
      </c>
      <c r="B2000" t="s">
        <v>3679</v>
      </c>
      <c r="C2000" s="5" t="str">
        <f>HYPERLINK("https://nusmods.com/modules/LL4045V#timetable","Timetable")</f>
        <v>Timetable</v>
      </c>
      <c r="D2000" s="5" t="str">
        <f>HYPERLINK("https://canvas.nus.edu.sg/courses/47123","Canvas course site")</f>
        <v>Canvas course site</v>
      </c>
      <c r="E2000" t="s">
        <v>3562</v>
      </c>
      <c r="F2000" t="s">
        <v>3563</v>
      </c>
      <c r="G2000" s="3">
        <v>0</v>
      </c>
    </row>
    <row r="2001" spans="1:7">
      <c r="A2001" t="s">
        <v>3680</v>
      </c>
      <c r="B2001" t="s">
        <v>3610</v>
      </c>
      <c r="C2001" s="5" t="str">
        <f>HYPERLINK("https://nusmods.com/modules/LL4050V#timetable","Timetable")</f>
        <v>Timetable</v>
      </c>
      <c r="D2001" s="5" t="str">
        <f>HYPERLINK("https://canvas.nus.edu.sg/courses/47127","Canvas course site")</f>
        <v>Canvas course site</v>
      </c>
      <c r="E2001" t="s">
        <v>3562</v>
      </c>
      <c r="F2001" t="s">
        <v>3563</v>
      </c>
      <c r="G2001" s="3">
        <v>0</v>
      </c>
    </row>
    <row r="2002" spans="1:7">
      <c r="A2002" t="s">
        <v>3681</v>
      </c>
      <c r="B2002" t="s">
        <v>3682</v>
      </c>
      <c r="C2002" s="5" t="str">
        <f>HYPERLINK("https://nusmods.com/modules/LL4056BV#timetable","Timetable")</f>
        <v>Timetable</v>
      </c>
      <c r="D2002" s="5"/>
      <c r="E2002" t="s">
        <v>3562</v>
      </c>
      <c r="F2002" t="s">
        <v>3563</v>
      </c>
      <c r="G2002" s="3">
        <v>0</v>
      </c>
    </row>
    <row r="2003" spans="1:7">
      <c r="A2003" t="s">
        <v>3683</v>
      </c>
      <c r="B2003" t="s">
        <v>3684</v>
      </c>
      <c r="C2003" s="5" t="str">
        <f>HYPERLINK("https://nusmods.com/modules/LL4060B#timetable","Timetable")</f>
        <v>Timetable</v>
      </c>
      <c r="D2003" s="5"/>
      <c r="E2003" t="s">
        <v>3562</v>
      </c>
      <c r="F2003" t="s">
        <v>3563</v>
      </c>
      <c r="G2003" s="3">
        <v>0</v>
      </c>
    </row>
    <row r="2004" spans="1:7">
      <c r="A2004" t="s">
        <v>3685</v>
      </c>
      <c r="B2004" t="s">
        <v>3686</v>
      </c>
      <c r="C2004" s="5" t="str">
        <f>HYPERLINK("https://nusmods.com/modules/LL4063V#timetable","Timetable")</f>
        <v>Timetable</v>
      </c>
      <c r="D2004" s="5"/>
      <c r="E2004" t="s">
        <v>3562</v>
      </c>
      <c r="F2004" t="s">
        <v>3563</v>
      </c>
      <c r="G2004" s="3">
        <v>0</v>
      </c>
    </row>
    <row r="2005" spans="1:7">
      <c r="A2005" t="s">
        <v>3687</v>
      </c>
      <c r="B2005" t="s">
        <v>3688</v>
      </c>
      <c r="C2005" s="5" t="str">
        <f>HYPERLINK("https://nusmods.com/modules/LL4064V#timetable","Timetable")</f>
        <v>Timetable</v>
      </c>
      <c r="D2005" s="5"/>
      <c r="E2005" t="s">
        <v>3562</v>
      </c>
      <c r="F2005" t="s">
        <v>3563</v>
      </c>
      <c r="G2005" s="3">
        <v>0</v>
      </c>
    </row>
    <row r="2006" spans="1:7">
      <c r="A2006" t="s">
        <v>3689</v>
      </c>
      <c r="B2006" t="s">
        <v>3612</v>
      </c>
      <c r="C2006" s="5" t="str">
        <f>HYPERLINK("https://nusmods.com/modules/LL4070V#timetable","Timetable")</f>
        <v>Timetable</v>
      </c>
      <c r="D2006" s="5"/>
      <c r="E2006" t="s">
        <v>3562</v>
      </c>
      <c r="F2006" t="s">
        <v>3563</v>
      </c>
      <c r="G2006" s="3">
        <v>0</v>
      </c>
    </row>
    <row r="2007" spans="1:7">
      <c r="A2007" t="s">
        <v>3690</v>
      </c>
      <c r="B2007" t="s">
        <v>3691</v>
      </c>
      <c r="C2007" s="5" t="str">
        <f>HYPERLINK("https://nusmods.com/modules/LL4094AV#timetable","Timetable")</f>
        <v>Timetable</v>
      </c>
      <c r="D2007" s="5"/>
      <c r="E2007" t="s">
        <v>3562</v>
      </c>
      <c r="F2007" t="s">
        <v>3563</v>
      </c>
      <c r="G2007" s="3">
        <v>0</v>
      </c>
    </row>
    <row r="2008" spans="1:7">
      <c r="A2008" t="s">
        <v>3692</v>
      </c>
      <c r="B2008" t="s">
        <v>3693</v>
      </c>
      <c r="C2008" s="5" t="str">
        <f>HYPERLINK("https://nusmods.com/modules/LL4094BV#timetable","Timetable")</f>
        <v>Timetable</v>
      </c>
      <c r="D2008" s="5"/>
      <c r="E2008" t="s">
        <v>3562</v>
      </c>
      <c r="F2008" t="s">
        <v>3563</v>
      </c>
      <c r="G2008" s="3">
        <v>0</v>
      </c>
    </row>
    <row r="2009" spans="1:7">
      <c r="A2009" t="s">
        <v>3694</v>
      </c>
      <c r="B2009" t="s">
        <v>3695</v>
      </c>
      <c r="C2009" s="5" t="str">
        <f>HYPERLINK("https://nusmods.com/modules/LL4094CV#timetable","Timetable")</f>
        <v>Timetable</v>
      </c>
      <c r="D2009" s="5"/>
      <c r="E2009" t="s">
        <v>3562</v>
      </c>
      <c r="F2009" t="s">
        <v>3563</v>
      </c>
      <c r="G2009" s="3">
        <v>0</v>
      </c>
    </row>
    <row r="2010" spans="1:7">
      <c r="A2010" t="s">
        <v>3696</v>
      </c>
      <c r="B2010" t="s">
        <v>3697</v>
      </c>
      <c r="C2010" s="5" t="str">
        <f>HYPERLINK("https://nusmods.com/modules/LL4094DV#timetable","Timetable")</f>
        <v>Timetable</v>
      </c>
      <c r="D2010" s="5"/>
      <c r="E2010" t="s">
        <v>3562</v>
      </c>
      <c r="F2010" t="s">
        <v>3563</v>
      </c>
      <c r="G2010" s="3">
        <v>0</v>
      </c>
    </row>
    <row r="2011" spans="1:7">
      <c r="A2011" t="s">
        <v>3698</v>
      </c>
      <c r="B2011" t="s">
        <v>3699</v>
      </c>
      <c r="C2011" s="5" t="str">
        <f>HYPERLINK("https://nusmods.com/modules/LL4094EV#timetable","Timetable")</f>
        <v>Timetable</v>
      </c>
      <c r="D2011" s="5"/>
      <c r="E2011" t="s">
        <v>3562</v>
      </c>
      <c r="F2011" t="s">
        <v>3563</v>
      </c>
      <c r="G2011" s="3">
        <v>0</v>
      </c>
    </row>
    <row r="2012" spans="1:7">
      <c r="A2012" t="s">
        <v>3700</v>
      </c>
      <c r="B2012" t="s">
        <v>3701</v>
      </c>
      <c r="C2012" s="5" t="str">
        <f>HYPERLINK("https://nusmods.com/modules/LL4094FV#timetable","Timetable")</f>
        <v>Timetable</v>
      </c>
      <c r="D2012" s="5"/>
      <c r="E2012" t="s">
        <v>3562</v>
      </c>
      <c r="F2012" t="s">
        <v>3563</v>
      </c>
      <c r="G2012" s="3">
        <v>0</v>
      </c>
    </row>
    <row r="2013" spans="1:7">
      <c r="A2013" t="s">
        <v>3702</v>
      </c>
      <c r="B2013" t="s">
        <v>3703</v>
      </c>
      <c r="C2013" s="5" t="str">
        <f>HYPERLINK("https://nusmods.com/modules/LL4094GV#timetable","Timetable")</f>
        <v>Timetable</v>
      </c>
      <c r="D2013" s="5"/>
      <c r="E2013" t="s">
        <v>3562</v>
      </c>
      <c r="F2013" t="s">
        <v>3563</v>
      </c>
      <c r="G2013" s="3">
        <v>0</v>
      </c>
    </row>
    <row r="2014" spans="1:7">
      <c r="A2014" t="s">
        <v>3704</v>
      </c>
      <c r="B2014" t="s">
        <v>3705</v>
      </c>
      <c r="C2014" s="5" t="str">
        <f>HYPERLINK("https://nusmods.com/modules/LL4094V#timetable","Timetable")</f>
        <v>Timetable</v>
      </c>
      <c r="D2014" s="5"/>
      <c r="E2014" t="s">
        <v>3562</v>
      </c>
      <c r="F2014" t="s">
        <v>3563</v>
      </c>
      <c r="G2014" s="3">
        <v>0</v>
      </c>
    </row>
    <row r="2015" spans="1:7">
      <c r="A2015" t="s">
        <v>3706</v>
      </c>
      <c r="B2015" t="s">
        <v>3707</v>
      </c>
      <c r="C2015" s="5" t="str">
        <f>HYPERLINK("https://nusmods.com/modules/LL4099#timetable","Timetable")</f>
        <v>Timetable</v>
      </c>
      <c r="D2015" s="5"/>
      <c r="E2015" t="s">
        <v>3562</v>
      </c>
      <c r="F2015" t="s">
        <v>3563</v>
      </c>
      <c r="G2015" s="3">
        <v>0</v>
      </c>
    </row>
    <row r="2016" spans="1:7">
      <c r="A2016" t="s">
        <v>3708</v>
      </c>
      <c r="B2016" t="s">
        <v>3709</v>
      </c>
      <c r="C2016" s="5" t="str">
        <f>HYPERLINK("https://nusmods.com/modules/LL4100#timetable","Timetable")</f>
        <v>Timetable</v>
      </c>
      <c r="D2016" s="5"/>
      <c r="E2016" t="s">
        <v>3562</v>
      </c>
      <c r="F2016" t="s">
        <v>3563</v>
      </c>
      <c r="G2016" s="3">
        <v>0</v>
      </c>
    </row>
    <row r="2017" spans="1:7">
      <c r="A2017" t="s">
        <v>3710</v>
      </c>
      <c r="B2017" t="s">
        <v>3711</v>
      </c>
      <c r="C2017" s="5" t="str">
        <f>HYPERLINK("https://nusmods.com/modules/LL4102V#timetable","Timetable")</f>
        <v>Timetable</v>
      </c>
      <c r="D2017" s="5"/>
      <c r="E2017" t="s">
        <v>3562</v>
      </c>
      <c r="F2017" t="s">
        <v>3563</v>
      </c>
      <c r="G2017" s="3">
        <v>0</v>
      </c>
    </row>
    <row r="2018" spans="1:7">
      <c r="A2018" t="s">
        <v>3712</v>
      </c>
      <c r="B2018" t="s">
        <v>3713</v>
      </c>
      <c r="C2018" s="5" t="str">
        <f>HYPERLINK("https://nusmods.com/modules/LL4104V#timetable","Timetable")</f>
        <v>Timetable</v>
      </c>
      <c r="D2018" s="5"/>
      <c r="E2018" t="s">
        <v>3562</v>
      </c>
      <c r="F2018" t="s">
        <v>3563</v>
      </c>
      <c r="G2018" s="3">
        <v>0</v>
      </c>
    </row>
    <row r="2019" spans="1:7">
      <c r="A2019" t="s">
        <v>3714</v>
      </c>
      <c r="B2019" t="s">
        <v>3715</v>
      </c>
      <c r="C2019" s="5" t="str">
        <f>HYPERLINK("https://nusmods.com/modules/LL4177V#timetable","Timetable")</f>
        <v>Timetable</v>
      </c>
      <c r="D2019" s="5"/>
      <c r="E2019" t="s">
        <v>3562</v>
      </c>
      <c r="F2019" t="s">
        <v>3563</v>
      </c>
      <c r="G2019" s="3">
        <v>0</v>
      </c>
    </row>
    <row r="2020" spans="1:7">
      <c r="A2020" t="s">
        <v>3716</v>
      </c>
      <c r="B2020" t="s">
        <v>3717</v>
      </c>
      <c r="C2020" s="5" t="str">
        <f>HYPERLINK("https://nusmods.com/modules/LL4203#timetable","Timetable")</f>
        <v>Timetable</v>
      </c>
      <c r="D2020" s="5"/>
      <c r="E2020" t="s">
        <v>3562</v>
      </c>
      <c r="F2020" t="s">
        <v>3563</v>
      </c>
      <c r="G2020" s="3">
        <v>0</v>
      </c>
    </row>
    <row r="2021" spans="1:7">
      <c r="A2021" t="s">
        <v>3718</v>
      </c>
      <c r="B2021" t="s">
        <v>3717</v>
      </c>
      <c r="C2021" s="5" t="str">
        <f>HYPERLINK("https://nusmods.com/modules/LL4203A#timetable","Timetable")</f>
        <v>Timetable</v>
      </c>
      <c r="D2021" s="5"/>
      <c r="E2021" t="s">
        <v>3562</v>
      </c>
      <c r="F2021" t="s">
        <v>3563</v>
      </c>
      <c r="G2021" s="3">
        <v>0</v>
      </c>
    </row>
    <row r="2022" spans="1:7">
      <c r="A2022" t="s">
        <v>3719</v>
      </c>
      <c r="B2022" t="s">
        <v>3717</v>
      </c>
      <c r="C2022" s="5" t="str">
        <f>HYPERLINK("https://nusmods.com/modules/LL4203B#timetable","Timetable")</f>
        <v>Timetable</v>
      </c>
      <c r="D2022" s="5"/>
      <c r="E2022" t="s">
        <v>3562</v>
      </c>
      <c r="F2022" t="s">
        <v>3563</v>
      </c>
      <c r="G2022" s="3">
        <v>0</v>
      </c>
    </row>
    <row r="2023" spans="1:7">
      <c r="A2023" t="s">
        <v>3720</v>
      </c>
      <c r="B2023" t="s">
        <v>3717</v>
      </c>
      <c r="C2023" s="5" t="str">
        <f>HYPERLINK("https://nusmods.com/modules/LL4203C#timetable","Timetable")</f>
        <v>Timetable</v>
      </c>
      <c r="D2023" s="5"/>
      <c r="E2023" t="s">
        <v>3562</v>
      </c>
      <c r="F2023" t="s">
        <v>3563</v>
      </c>
      <c r="G2023" s="3">
        <v>0</v>
      </c>
    </row>
    <row r="2024" spans="1:7">
      <c r="A2024" t="s">
        <v>3721</v>
      </c>
      <c r="B2024" t="s">
        <v>3722</v>
      </c>
      <c r="C2024" s="5" t="str">
        <f>HYPERLINK("https://nusmods.com/modules/LL4214#timetable","Timetable")</f>
        <v>Timetable</v>
      </c>
      <c r="D2024" s="5"/>
      <c r="E2024" t="s">
        <v>3562</v>
      </c>
      <c r="F2024" t="s">
        <v>3563</v>
      </c>
      <c r="G2024" s="3">
        <v>0</v>
      </c>
    </row>
    <row r="2025" spans="1:7">
      <c r="A2025" t="s">
        <v>3723</v>
      </c>
      <c r="B2025" t="s">
        <v>3724</v>
      </c>
      <c r="C2025" s="5" t="str">
        <f>HYPERLINK("https://nusmods.com/modules/LL4237V#timetable","Timetable")</f>
        <v>Timetable</v>
      </c>
      <c r="D2025" s="5"/>
      <c r="E2025" t="s">
        <v>3562</v>
      </c>
      <c r="F2025" t="s">
        <v>3563</v>
      </c>
      <c r="G2025" s="3">
        <v>0</v>
      </c>
    </row>
    <row r="2026" spans="1:7">
      <c r="A2026" t="s">
        <v>3725</v>
      </c>
      <c r="B2026" t="s">
        <v>3726</v>
      </c>
      <c r="C2026" s="5" t="str">
        <f>HYPERLINK("https://nusmods.com/modules/LL4243V#timetable","Timetable")</f>
        <v>Timetable</v>
      </c>
      <c r="D2026" s="5"/>
      <c r="E2026" t="s">
        <v>3562</v>
      </c>
      <c r="F2026" t="s">
        <v>3563</v>
      </c>
      <c r="G2026" s="3">
        <v>0</v>
      </c>
    </row>
    <row r="2027" spans="1:7">
      <c r="A2027" t="s">
        <v>3727</v>
      </c>
      <c r="B2027" t="s">
        <v>3728</v>
      </c>
      <c r="C2027" s="5" t="str">
        <f>HYPERLINK("https://nusmods.com/modules/LL4244V#timetable","Timetable")</f>
        <v>Timetable</v>
      </c>
      <c r="D2027" s="5"/>
      <c r="E2027" t="s">
        <v>3562</v>
      </c>
      <c r="F2027" t="s">
        <v>3563</v>
      </c>
      <c r="G2027" s="3">
        <v>0</v>
      </c>
    </row>
    <row r="2028" spans="1:7">
      <c r="A2028" t="s">
        <v>3729</v>
      </c>
      <c r="B2028" t="s">
        <v>3730</v>
      </c>
      <c r="C2028" s="5" t="str">
        <f>HYPERLINK("https://nusmods.com/modules/LL4251V#timetable","Timetable")</f>
        <v>Timetable</v>
      </c>
      <c r="D2028" s="5"/>
      <c r="E2028" t="s">
        <v>3562</v>
      </c>
      <c r="F2028" t="s">
        <v>3563</v>
      </c>
      <c r="G2028" s="3">
        <v>0</v>
      </c>
    </row>
    <row r="2029" spans="1:7">
      <c r="A2029" t="s">
        <v>3731</v>
      </c>
      <c r="B2029" t="s">
        <v>3732</v>
      </c>
      <c r="C2029" s="5" t="str">
        <f>HYPERLINK("https://nusmods.com/modules/LL4276#timetable","Timetable")</f>
        <v>Timetable</v>
      </c>
      <c r="D2029" s="5"/>
      <c r="E2029" t="s">
        <v>3562</v>
      </c>
      <c r="F2029" t="s">
        <v>3563</v>
      </c>
      <c r="G2029" s="3">
        <v>0</v>
      </c>
    </row>
    <row r="2030" spans="1:7">
      <c r="A2030" t="s">
        <v>3733</v>
      </c>
      <c r="B2030" t="s">
        <v>3620</v>
      </c>
      <c r="C2030" s="5" t="str">
        <f>HYPERLINK("https://nusmods.com/modules/LL4285V#timetable","Timetable")</f>
        <v>Timetable</v>
      </c>
      <c r="D2030" s="5"/>
      <c r="E2030" t="s">
        <v>3562</v>
      </c>
      <c r="F2030" t="s">
        <v>3563</v>
      </c>
      <c r="G2030" s="3">
        <v>0</v>
      </c>
    </row>
    <row r="2031" spans="1:7">
      <c r="A2031" t="s">
        <v>3734</v>
      </c>
      <c r="B2031" t="s">
        <v>3735</v>
      </c>
      <c r="C2031" s="5" t="str">
        <f>HYPERLINK("https://nusmods.com/modules/LL4287V#timetable","Timetable")</f>
        <v>Timetable</v>
      </c>
      <c r="D2031" s="5"/>
      <c r="E2031" t="s">
        <v>3562</v>
      </c>
      <c r="F2031" t="s">
        <v>3563</v>
      </c>
      <c r="G2031" s="3">
        <v>0</v>
      </c>
    </row>
    <row r="2032" spans="1:7">
      <c r="A2032" t="s">
        <v>3736</v>
      </c>
      <c r="B2032" t="s">
        <v>3737</v>
      </c>
      <c r="C2032" s="5" t="str">
        <f>HYPERLINK("https://nusmods.com/modules/LL4290V#timetable","Timetable")</f>
        <v>Timetable</v>
      </c>
      <c r="D2032" s="5"/>
      <c r="E2032" t="s">
        <v>3562</v>
      </c>
      <c r="F2032" t="s">
        <v>3563</v>
      </c>
      <c r="G2032" s="3">
        <v>0</v>
      </c>
    </row>
    <row r="2033" spans="1:7">
      <c r="A2033" t="s">
        <v>3738</v>
      </c>
      <c r="B2033" t="s">
        <v>3739</v>
      </c>
      <c r="C2033" s="5" t="str">
        <f>HYPERLINK("https://nusmods.com/modules/LL4303V#timetable","Timetable")</f>
        <v>Timetable</v>
      </c>
      <c r="D2033" s="5"/>
      <c r="E2033" t="s">
        <v>3562</v>
      </c>
      <c r="F2033" t="s">
        <v>3563</v>
      </c>
      <c r="G2033" s="3">
        <v>0</v>
      </c>
    </row>
    <row r="2034" spans="1:7">
      <c r="A2034" t="s">
        <v>3740</v>
      </c>
      <c r="B2034" t="s">
        <v>3741</v>
      </c>
      <c r="C2034" s="5" t="str">
        <f>HYPERLINK("https://nusmods.com/modules/LL4322#timetable","Timetable")</f>
        <v>Timetable</v>
      </c>
      <c r="D2034" s="5"/>
      <c r="E2034" t="s">
        <v>3562</v>
      </c>
      <c r="F2034" t="s">
        <v>3563</v>
      </c>
      <c r="G2034" s="3">
        <v>0</v>
      </c>
    </row>
    <row r="2035" spans="1:7">
      <c r="A2035" t="s">
        <v>3742</v>
      </c>
      <c r="B2035" t="s">
        <v>3743</v>
      </c>
      <c r="C2035" s="5" t="str">
        <f>HYPERLINK("https://nusmods.com/modules/LL4335V#timetable","Timetable")</f>
        <v>Timetable</v>
      </c>
      <c r="D2035" s="5"/>
      <c r="E2035" t="s">
        <v>3562</v>
      </c>
      <c r="F2035" t="s">
        <v>3563</v>
      </c>
      <c r="G2035" s="3">
        <v>0</v>
      </c>
    </row>
    <row r="2036" spans="1:7">
      <c r="A2036" t="s">
        <v>3744</v>
      </c>
      <c r="B2036" t="s">
        <v>3745</v>
      </c>
      <c r="C2036" s="5" t="str">
        <f>HYPERLINK("https://nusmods.com/modules/LL4344#timetable","Timetable")</f>
        <v>Timetable</v>
      </c>
      <c r="D2036" s="5"/>
      <c r="E2036" t="s">
        <v>3562</v>
      </c>
      <c r="F2036" t="s">
        <v>3563</v>
      </c>
      <c r="G2036" s="3">
        <v>0</v>
      </c>
    </row>
    <row r="2037" spans="1:7">
      <c r="A2037" t="s">
        <v>3746</v>
      </c>
      <c r="B2037" t="s">
        <v>3747</v>
      </c>
      <c r="C2037" s="5" t="str">
        <f>HYPERLINK("https://nusmods.com/modules/LL4350V#timetable","Timetable")</f>
        <v>Timetable</v>
      </c>
      <c r="D2037" s="5"/>
      <c r="E2037" t="s">
        <v>3562</v>
      </c>
      <c r="F2037" t="s">
        <v>3563</v>
      </c>
      <c r="G2037" s="3">
        <v>0</v>
      </c>
    </row>
    <row r="2038" spans="1:7">
      <c r="A2038" t="s">
        <v>3748</v>
      </c>
      <c r="B2038" t="s">
        <v>3749</v>
      </c>
      <c r="C2038" s="5" t="str">
        <f>HYPERLINK("https://nusmods.com/modules/LL4360Z#timetable","Timetable")</f>
        <v>Timetable</v>
      </c>
      <c r="D2038" s="5"/>
      <c r="E2038" t="s">
        <v>3562</v>
      </c>
      <c r="F2038" t="s">
        <v>3563</v>
      </c>
      <c r="G2038" s="3">
        <v>0</v>
      </c>
    </row>
    <row r="2039" spans="1:7">
      <c r="A2039" t="s">
        <v>3750</v>
      </c>
      <c r="B2039" t="s">
        <v>3751</v>
      </c>
      <c r="C2039" s="5" t="str">
        <f>HYPERLINK("https://nusmods.com/modules/LL4364V#timetable","Timetable")</f>
        <v>Timetable</v>
      </c>
      <c r="D2039" s="5"/>
      <c r="E2039" t="s">
        <v>3562</v>
      </c>
      <c r="F2039" t="s">
        <v>3563</v>
      </c>
      <c r="G2039" s="3">
        <v>0</v>
      </c>
    </row>
    <row r="2040" spans="1:7">
      <c r="A2040" t="s">
        <v>3752</v>
      </c>
      <c r="B2040" t="s">
        <v>3753</v>
      </c>
      <c r="C2040" s="5" t="str">
        <f>HYPERLINK("https://nusmods.com/modules/LL4367V#timetable","Timetable")</f>
        <v>Timetable</v>
      </c>
      <c r="D2040" s="5"/>
      <c r="E2040" t="s">
        <v>3562</v>
      </c>
      <c r="F2040" t="s">
        <v>3563</v>
      </c>
      <c r="G2040" s="3">
        <v>0</v>
      </c>
    </row>
    <row r="2041" spans="1:7">
      <c r="A2041" t="s">
        <v>3754</v>
      </c>
      <c r="B2041" t="s">
        <v>3755</v>
      </c>
      <c r="C2041" s="5" t="str">
        <f>HYPERLINK("https://nusmods.com/modules/LL4383Z#timetable","Timetable")</f>
        <v>Timetable</v>
      </c>
      <c r="D2041" s="5"/>
      <c r="E2041" t="s">
        <v>3562</v>
      </c>
      <c r="F2041" t="s">
        <v>3563</v>
      </c>
      <c r="G2041" s="3">
        <v>0</v>
      </c>
    </row>
    <row r="2042" spans="1:7">
      <c r="A2042" t="s">
        <v>3756</v>
      </c>
      <c r="B2042" t="s">
        <v>3757</v>
      </c>
      <c r="C2042" s="5" t="str">
        <f>HYPERLINK("https://nusmods.com/modules/LL4396#timetable","Timetable")</f>
        <v>Timetable</v>
      </c>
      <c r="D2042" s="5"/>
      <c r="E2042" t="s">
        <v>3562</v>
      </c>
      <c r="F2042" t="s">
        <v>3563</v>
      </c>
      <c r="G2042" s="3">
        <v>0</v>
      </c>
    </row>
    <row r="2043" spans="1:7">
      <c r="A2043" t="s">
        <v>3758</v>
      </c>
      <c r="B2043" t="s">
        <v>3757</v>
      </c>
      <c r="C2043" s="5" t="str">
        <f>HYPERLINK("https://nusmods.com/modules/LL4397#timetable","Timetable")</f>
        <v>Timetable</v>
      </c>
      <c r="D2043" s="5"/>
      <c r="E2043" t="s">
        <v>3562</v>
      </c>
      <c r="F2043" t="s">
        <v>3563</v>
      </c>
      <c r="G2043" s="3">
        <v>0</v>
      </c>
    </row>
    <row r="2044" spans="1:7">
      <c r="A2044" t="s">
        <v>3759</v>
      </c>
      <c r="B2044" t="s">
        <v>3757</v>
      </c>
      <c r="C2044" s="5" t="str">
        <f>HYPERLINK("https://nusmods.com/modules/LL4398#timetable","Timetable")</f>
        <v>Timetable</v>
      </c>
      <c r="D2044" s="5"/>
      <c r="E2044" t="s">
        <v>3562</v>
      </c>
      <c r="F2044" t="s">
        <v>3563</v>
      </c>
      <c r="G2044" s="3">
        <v>0</v>
      </c>
    </row>
    <row r="2045" spans="1:7">
      <c r="A2045" t="s">
        <v>3760</v>
      </c>
      <c r="B2045" t="s">
        <v>3627</v>
      </c>
      <c r="C2045" s="5" t="str">
        <f>HYPERLINK("https://nusmods.com/modules/LL4405A#timetable","Timetable")</f>
        <v>Timetable</v>
      </c>
      <c r="D2045" s="5"/>
      <c r="E2045" t="s">
        <v>3562</v>
      </c>
      <c r="F2045" t="s">
        <v>3563</v>
      </c>
      <c r="G2045" s="3">
        <v>0</v>
      </c>
    </row>
    <row r="2046" spans="1:7">
      <c r="A2046" t="s">
        <v>3761</v>
      </c>
      <c r="B2046" t="s">
        <v>3762</v>
      </c>
      <c r="C2046" s="5" t="str">
        <f>HYPERLINK("https://nusmods.com/modules/LL4407#timetable","Timetable")</f>
        <v>Timetable</v>
      </c>
      <c r="D2046" s="5"/>
      <c r="E2046" t="s">
        <v>3562</v>
      </c>
      <c r="F2046" t="s">
        <v>3563</v>
      </c>
      <c r="G2046" s="3">
        <v>0</v>
      </c>
    </row>
    <row r="2047" spans="1:7">
      <c r="A2047" t="s">
        <v>3763</v>
      </c>
      <c r="B2047" t="s">
        <v>3764</v>
      </c>
      <c r="C2047" s="5" t="str">
        <f>HYPERLINK("https://nusmods.com/modules/LL4436V#timetable","Timetable")</f>
        <v>Timetable</v>
      </c>
      <c r="D2047" s="5"/>
      <c r="E2047" t="s">
        <v>3562</v>
      </c>
      <c r="F2047" t="s">
        <v>3563</v>
      </c>
      <c r="G2047" s="3">
        <v>0</v>
      </c>
    </row>
    <row r="2048" spans="1:7">
      <c r="A2048" t="s">
        <v>3765</v>
      </c>
      <c r="B2048" t="s">
        <v>3766</v>
      </c>
      <c r="C2048" s="5" t="str">
        <f>HYPERLINK("https://nusmods.com/modules/LL4454V#timetable","Timetable")</f>
        <v>Timetable</v>
      </c>
      <c r="D2048" s="5"/>
      <c r="E2048" t="s">
        <v>3562</v>
      </c>
      <c r="F2048" t="s">
        <v>3563</v>
      </c>
      <c r="G2048" s="3">
        <v>0</v>
      </c>
    </row>
    <row r="2049" spans="1:7">
      <c r="A2049" t="s">
        <v>3767</v>
      </c>
      <c r="B2049" t="s">
        <v>3768</v>
      </c>
      <c r="C2049" s="5" t="str">
        <f>HYPERLINK("https://nusmods.com/modules/LL4460#timetable","Timetable")</f>
        <v>Timetable</v>
      </c>
      <c r="D2049" s="5"/>
      <c r="E2049" t="s">
        <v>3562</v>
      </c>
      <c r="F2049" t="s">
        <v>3563</v>
      </c>
      <c r="G2049" s="3">
        <v>0</v>
      </c>
    </row>
    <row r="2050" spans="1:7">
      <c r="A2050" t="s">
        <v>3769</v>
      </c>
      <c r="B2050" t="s">
        <v>3770</v>
      </c>
      <c r="C2050" s="5" t="str">
        <f>HYPERLINK("https://nusmods.com/modules/LL4461V#timetable","Timetable")</f>
        <v>Timetable</v>
      </c>
      <c r="D2050" s="5"/>
      <c r="E2050" t="s">
        <v>3562</v>
      </c>
      <c r="F2050" t="s">
        <v>3563</v>
      </c>
      <c r="G2050" s="3">
        <v>0</v>
      </c>
    </row>
    <row r="2051" spans="1:7">
      <c r="A2051" t="s">
        <v>3771</v>
      </c>
      <c r="B2051" t="s">
        <v>3772</v>
      </c>
      <c r="C2051" s="5" t="str">
        <f>HYPERLINK("https://nusmods.com/modules/LL4463V#timetable","Timetable")</f>
        <v>Timetable</v>
      </c>
      <c r="D2051" s="5"/>
      <c r="E2051" t="s">
        <v>3562</v>
      </c>
      <c r="F2051" t="s">
        <v>3563</v>
      </c>
      <c r="G2051" s="3">
        <v>0</v>
      </c>
    </row>
    <row r="2052" spans="1:7">
      <c r="A2052" t="s">
        <v>3773</v>
      </c>
      <c r="B2052" t="s">
        <v>3774</v>
      </c>
      <c r="C2052" s="5" t="str">
        <f>HYPERLINK("https://nusmods.com/modules/LL4475V#timetable","Timetable")</f>
        <v>Timetable</v>
      </c>
      <c r="D2052" s="5"/>
      <c r="E2052" t="s">
        <v>3562</v>
      </c>
      <c r="F2052" t="s">
        <v>3563</v>
      </c>
      <c r="G2052" s="3">
        <v>0</v>
      </c>
    </row>
    <row r="2053" spans="1:7">
      <c r="A2053" t="s">
        <v>3775</v>
      </c>
      <c r="B2053" t="s">
        <v>3660</v>
      </c>
      <c r="C2053" s="5" t="str">
        <f>HYPERLINK("https://nusmods.com/modules/LL5004V#timetable","Timetable")</f>
        <v>Timetable</v>
      </c>
      <c r="D2053" s="5"/>
      <c r="E2053" t="s">
        <v>3562</v>
      </c>
      <c r="F2053" t="s">
        <v>3563</v>
      </c>
      <c r="G2053" s="3">
        <v>0</v>
      </c>
    </row>
    <row r="2054" spans="1:7">
      <c r="A2054" t="s">
        <v>3776</v>
      </c>
      <c r="B2054" t="s">
        <v>3777</v>
      </c>
      <c r="C2054" s="5" t="str">
        <f>HYPERLINK("https://nusmods.com/modules/LL5007#timetable","Timetable")</f>
        <v>Timetable</v>
      </c>
      <c r="D2054" s="5"/>
      <c r="E2054" t="s">
        <v>3562</v>
      </c>
      <c r="F2054" t="s">
        <v>3563</v>
      </c>
      <c r="G2054" s="3">
        <v>0</v>
      </c>
    </row>
    <row r="2055" spans="1:7">
      <c r="A2055" t="s">
        <v>3778</v>
      </c>
      <c r="B2055" t="s">
        <v>3614</v>
      </c>
      <c r="C2055" s="5" t="str">
        <f>HYPERLINK("https://nusmods.com/modules/LL5008AV#timetable","Timetable")</f>
        <v>Timetable</v>
      </c>
      <c r="D2055" s="5"/>
      <c r="E2055" t="s">
        <v>3562</v>
      </c>
      <c r="F2055" t="s">
        <v>3563</v>
      </c>
      <c r="G2055" s="3">
        <v>0</v>
      </c>
    </row>
    <row r="2056" spans="1:7">
      <c r="A2056" t="s">
        <v>3779</v>
      </c>
      <c r="B2056" t="s">
        <v>3665</v>
      </c>
      <c r="C2056" s="5" t="str">
        <f>HYPERLINK("https://nusmods.com/modules/LL5009V#timetable","Timetable")</f>
        <v>Timetable</v>
      </c>
      <c r="D2056" s="5"/>
      <c r="E2056" t="s">
        <v>3562</v>
      </c>
      <c r="F2056" t="s">
        <v>3563</v>
      </c>
      <c r="G2056" s="3">
        <v>0</v>
      </c>
    </row>
    <row r="2057" spans="1:7">
      <c r="A2057" t="s">
        <v>3780</v>
      </c>
      <c r="B2057" t="s">
        <v>3667</v>
      </c>
      <c r="C2057" s="5" t="str">
        <f>HYPERLINK("https://nusmods.com/modules/LL5019V#timetable","Timetable")</f>
        <v>Timetable</v>
      </c>
      <c r="D2057" s="5"/>
      <c r="E2057" t="s">
        <v>3562</v>
      </c>
      <c r="F2057" t="s">
        <v>3563</v>
      </c>
      <c r="G2057" s="3">
        <v>0</v>
      </c>
    </row>
    <row r="2058" spans="1:7">
      <c r="A2058" t="s">
        <v>3781</v>
      </c>
      <c r="B2058" t="s">
        <v>3669</v>
      </c>
      <c r="C2058" s="5" t="str">
        <f>HYPERLINK("https://nusmods.com/modules/LL5021V#timetable","Timetable")</f>
        <v>Timetable</v>
      </c>
      <c r="D2058" s="5"/>
      <c r="E2058" t="s">
        <v>3562</v>
      </c>
      <c r="F2058" t="s">
        <v>3563</v>
      </c>
      <c r="G2058" s="3">
        <v>0</v>
      </c>
    </row>
    <row r="2059" spans="1:7">
      <c r="A2059" t="s">
        <v>3782</v>
      </c>
      <c r="B2059" t="s">
        <v>3618</v>
      </c>
      <c r="C2059" s="5" t="str">
        <f>HYPERLINK("https://nusmods.com/modules/LL5029V#timetable","Timetable")</f>
        <v>Timetable</v>
      </c>
      <c r="D2059" s="5"/>
      <c r="E2059" t="s">
        <v>3562</v>
      </c>
      <c r="F2059" t="s">
        <v>3563</v>
      </c>
      <c r="G2059" s="3">
        <v>0</v>
      </c>
    </row>
    <row r="2060" spans="1:7">
      <c r="A2060" t="s">
        <v>3783</v>
      </c>
      <c r="B2060" t="s">
        <v>3673</v>
      </c>
      <c r="C2060" s="5" t="str">
        <f>HYPERLINK("https://nusmods.com/modules/LL5031V#timetable","Timetable")</f>
        <v>Timetable</v>
      </c>
      <c r="D2060" s="5"/>
      <c r="E2060" t="s">
        <v>3562</v>
      </c>
      <c r="F2060" t="s">
        <v>3563</v>
      </c>
      <c r="G2060" s="3">
        <v>0</v>
      </c>
    </row>
    <row r="2061" spans="1:7">
      <c r="A2061" t="s">
        <v>3784</v>
      </c>
      <c r="B2061" t="s">
        <v>3785</v>
      </c>
      <c r="C2061" s="5" t="str">
        <f>HYPERLINK("https://nusmods.com/modules/LL5032#timetable","Timetable")</f>
        <v>Timetable</v>
      </c>
      <c r="D2061" s="5"/>
      <c r="E2061" t="s">
        <v>3562</v>
      </c>
      <c r="F2061" t="s">
        <v>3563</v>
      </c>
      <c r="G2061" s="3">
        <v>0</v>
      </c>
    </row>
    <row r="2062" spans="1:7">
      <c r="A2062" t="s">
        <v>3786</v>
      </c>
      <c r="B2062" t="s">
        <v>3677</v>
      </c>
      <c r="C2062" s="5" t="str">
        <f>HYPERLINK("https://nusmods.com/modules/LL5033V#timetable","Timetable")</f>
        <v>Timetable</v>
      </c>
      <c r="D2062" s="5"/>
      <c r="E2062" t="s">
        <v>3562</v>
      </c>
      <c r="F2062" t="s">
        <v>3563</v>
      </c>
      <c r="G2062" s="3">
        <v>0</v>
      </c>
    </row>
    <row r="2063" spans="1:7">
      <c r="A2063" t="s">
        <v>3787</v>
      </c>
      <c r="B2063" t="s">
        <v>3679</v>
      </c>
      <c r="C2063" s="5" t="str">
        <f>HYPERLINK("https://nusmods.com/modules/LL5045V#timetable","Timetable")</f>
        <v>Timetable</v>
      </c>
      <c r="D2063" s="5" t="str">
        <f>HYPERLINK("https://canvas.nus.edu.sg/courses/47123","Canvas course site")</f>
        <v>Canvas course site</v>
      </c>
      <c r="E2063" t="s">
        <v>3562</v>
      </c>
      <c r="F2063" t="s">
        <v>3563</v>
      </c>
      <c r="G2063" s="3">
        <v>0</v>
      </c>
    </row>
    <row r="2064" spans="1:7">
      <c r="A2064" t="s">
        <v>3788</v>
      </c>
      <c r="B2064" t="s">
        <v>3610</v>
      </c>
      <c r="C2064" s="5" t="str">
        <f>HYPERLINK("https://nusmods.com/modules/LL5050V#timetable","Timetable")</f>
        <v>Timetable</v>
      </c>
      <c r="D2064" s="5" t="str">
        <f>HYPERLINK("https://canvas.nus.edu.sg/courses/47127","Canvas course site")</f>
        <v>Canvas course site</v>
      </c>
      <c r="E2064" t="s">
        <v>3562</v>
      </c>
      <c r="F2064" t="s">
        <v>3563</v>
      </c>
      <c r="G2064" s="3">
        <v>0</v>
      </c>
    </row>
    <row r="2065" spans="1:7">
      <c r="A2065" t="s">
        <v>3789</v>
      </c>
      <c r="B2065" t="s">
        <v>3682</v>
      </c>
      <c r="C2065" s="5" t="str">
        <f>HYPERLINK("https://nusmods.com/modules/LL5056BV#timetable","Timetable")</f>
        <v>Timetable</v>
      </c>
      <c r="D2065" s="5"/>
      <c r="E2065" t="s">
        <v>3562</v>
      </c>
      <c r="F2065" t="s">
        <v>3563</v>
      </c>
      <c r="G2065" s="3">
        <v>0</v>
      </c>
    </row>
    <row r="2066" spans="1:7">
      <c r="A2066" t="s">
        <v>3790</v>
      </c>
      <c r="B2066" t="s">
        <v>3684</v>
      </c>
      <c r="C2066" s="5" t="str">
        <f>HYPERLINK("https://nusmods.com/modules/LL5060B#timetable","Timetable")</f>
        <v>Timetable</v>
      </c>
      <c r="D2066" s="5"/>
      <c r="E2066" t="s">
        <v>3562</v>
      </c>
      <c r="F2066" t="s">
        <v>3563</v>
      </c>
      <c r="G2066" s="3">
        <v>0</v>
      </c>
    </row>
    <row r="2067" spans="1:7">
      <c r="A2067" t="s">
        <v>3791</v>
      </c>
      <c r="B2067" t="s">
        <v>3686</v>
      </c>
      <c r="C2067" s="5" t="str">
        <f>HYPERLINK("https://nusmods.com/modules/LL5063V#timetable","Timetable")</f>
        <v>Timetable</v>
      </c>
      <c r="D2067" s="5"/>
      <c r="E2067" t="s">
        <v>3562</v>
      </c>
      <c r="F2067" t="s">
        <v>3563</v>
      </c>
      <c r="G2067" s="3">
        <v>0</v>
      </c>
    </row>
    <row r="2068" spans="1:7">
      <c r="A2068" t="s">
        <v>3792</v>
      </c>
      <c r="B2068" t="s">
        <v>3688</v>
      </c>
      <c r="C2068" s="5" t="str">
        <f>HYPERLINK("https://nusmods.com/modules/LL5064V#timetable","Timetable")</f>
        <v>Timetable</v>
      </c>
      <c r="D2068" s="5"/>
      <c r="E2068" t="s">
        <v>3562</v>
      </c>
      <c r="F2068" t="s">
        <v>3563</v>
      </c>
      <c r="G2068" s="3">
        <v>0</v>
      </c>
    </row>
    <row r="2069" spans="1:7">
      <c r="A2069" t="s">
        <v>3793</v>
      </c>
      <c r="B2069" t="s">
        <v>3612</v>
      </c>
      <c r="C2069" s="5" t="str">
        <f>HYPERLINK("https://nusmods.com/modules/LL5070V#timetable","Timetable")</f>
        <v>Timetable</v>
      </c>
      <c r="D2069" s="5"/>
      <c r="E2069" t="s">
        <v>3562</v>
      </c>
      <c r="F2069" t="s">
        <v>3563</v>
      </c>
      <c r="G2069" s="3">
        <v>0</v>
      </c>
    </row>
    <row r="2070" spans="1:7">
      <c r="A2070" t="s">
        <v>3794</v>
      </c>
      <c r="B2070" t="s">
        <v>3795</v>
      </c>
      <c r="C2070" s="5" t="str">
        <f>HYPERLINK("https://nusmods.com/modules/LL5099#timetable","Timetable")</f>
        <v>Timetable</v>
      </c>
      <c r="D2070" s="5"/>
      <c r="E2070" t="s">
        <v>3562</v>
      </c>
      <c r="F2070" t="s">
        <v>3563</v>
      </c>
      <c r="G2070" s="3">
        <v>0</v>
      </c>
    </row>
    <row r="2071" spans="1:7">
      <c r="A2071" t="s">
        <v>3796</v>
      </c>
      <c r="B2071" t="s">
        <v>3709</v>
      </c>
      <c r="C2071" s="5" t="str">
        <f>HYPERLINK("https://nusmods.com/modules/LL5100#timetable","Timetable")</f>
        <v>Timetable</v>
      </c>
      <c r="D2071" s="5"/>
      <c r="E2071" t="s">
        <v>3562</v>
      </c>
      <c r="F2071" t="s">
        <v>3563</v>
      </c>
      <c r="G2071" s="3">
        <v>0</v>
      </c>
    </row>
    <row r="2072" spans="1:7">
      <c r="A2072" t="s">
        <v>3797</v>
      </c>
      <c r="B2072" t="s">
        <v>3711</v>
      </c>
      <c r="C2072" s="5" t="str">
        <f>HYPERLINK("https://nusmods.com/modules/LL5102V#timetable","Timetable")</f>
        <v>Timetable</v>
      </c>
      <c r="D2072" s="5"/>
      <c r="E2072" t="s">
        <v>3562</v>
      </c>
      <c r="F2072" t="s">
        <v>3563</v>
      </c>
      <c r="G2072" s="3">
        <v>0</v>
      </c>
    </row>
    <row r="2073" spans="1:7">
      <c r="A2073" t="s">
        <v>3798</v>
      </c>
      <c r="B2073" t="s">
        <v>3713</v>
      </c>
      <c r="C2073" s="5" t="str">
        <f>HYPERLINK("https://nusmods.com/modules/LL5104V#timetable","Timetable")</f>
        <v>Timetable</v>
      </c>
      <c r="D2073" s="5"/>
      <c r="E2073" t="s">
        <v>3562</v>
      </c>
      <c r="F2073" t="s">
        <v>3563</v>
      </c>
      <c r="G2073" s="3">
        <v>0</v>
      </c>
    </row>
    <row r="2074" spans="1:7">
      <c r="A2074" t="s">
        <v>3799</v>
      </c>
      <c r="B2074" t="s">
        <v>3715</v>
      </c>
      <c r="C2074" s="5" t="str">
        <f>HYPERLINK("https://nusmods.com/modules/LL5177V#timetable","Timetable")</f>
        <v>Timetable</v>
      </c>
      <c r="D2074" s="5"/>
      <c r="E2074" t="s">
        <v>3562</v>
      </c>
      <c r="F2074" t="s">
        <v>3563</v>
      </c>
      <c r="G2074" s="3">
        <v>0</v>
      </c>
    </row>
    <row r="2075" spans="1:7">
      <c r="A2075" t="s">
        <v>3800</v>
      </c>
      <c r="B2075" t="s">
        <v>3717</v>
      </c>
      <c r="C2075" s="5" t="str">
        <f>HYPERLINK("https://nusmods.com/modules/LL5203#timetable","Timetable")</f>
        <v>Timetable</v>
      </c>
      <c r="D2075" s="5"/>
      <c r="E2075" t="s">
        <v>3562</v>
      </c>
      <c r="F2075" t="s">
        <v>3563</v>
      </c>
      <c r="G2075" s="3">
        <v>0</v>
      </c>
    </row>
    <row r="2076" spans="1:7">
      <c r="A2076" t="s">
        <v>3801</v>
      </c>
      <c r="B2076" t="s">
        <v>3717</v>
      </c>
      <c r="C2076" s="5" t="str">
        <f>HYPERLINK("https://nusmods.com/modules/LL5203A#timetable","Timetable")</f>
        <v>Timetable</v>
      </c>
      <c r="D2076" s="5"/>
      <c r="E2076" t="s">
        <v>3562</v>
      </c>
      <c r="F2076" t="s">
        <v>3563</v>
      </c>
      <c r="G2076" s="3">
        <v>0</v>
      </c>
    </row>
    <row r="2077" spans="1:7">
      <c r="A2077" t="s">
        <v>3802</v>
      </c>
      <c r="B2077" t="s">
        <v>3717</v>
      </c>
      <c r="C2077" s="5" t="str">
        <f>HYPERLINK("https://nusmods.com/modules/LL5203B#timetable","Timetable")</f>
        <v>Timetable</v>
      </c>
      <c r="D2077" s="5"/>
      <c r="E2077" t="s">
        <v>3562</v>
      </c>
      <c r="F2077" t="s">
        <v>3563</v>
      </c>
      <c r="G2077" s="3">
        <v>0</v>
      </c>
    </row>
    <row r="2078" spans="1:7">
      <c r="A2078" t="s">
        <v>3803</v>
      </c>
      <c r="B2078" t="s">
        <v>3717</v>
      </c>
      <c r="C2078" s="5" t="str">
        <f>HYPERLINK("https://nusmods.com/modules/LL5203C#timetable","Timetable")</f>
        <v>Timetable</v>
      </c>
      <c r="D2078" s="5"/>
      <c r="E2078" t="s">
        <v>3562</v>
      </c>
      <c r="F2078" t="s">
        <v>3563</v>
      </c>
      <c r="G2078" s="3">
        <v>0</v>
      </c>
    </row>
    <row r="2079" spans="1:7">
      <c r="A2079" t="s">
        <v>3804</v>
      </c>
      <c r="B2079" t="s">
        <v>3722</v>
      </c>
      <c r="C2079" s="5" t="str">
        <f>HYPERLINK("https://nusmods.com/modules/LL5214#timetable","Timetable")</f>
        <v>Timetable</v>
      </c>
      <c r="D2079" s="5"/>
      <c r="E2079" t="s">
        <v>3562</v>
      </c>
      <c r="F2079" t="s">
        <v>3563</v>
      </c>
      <c r="G2079" s="3">
        <v>0</v>
      </c>
    </row>
    <row r="2080" spans="1:7">
      <c r="A2080" t="s">
        <v>3805</v>
      </c>
      <c r="B2080" t="s">
        <v>3724</v>
      </c>
      <c r="C2080" s="5" t="str">
        <f>HYPERLINK("https://nusmods.com/modules/LL5237V#timetable","Timetable")</f>
        <v>Timetable</v>
      </c>
      <c r="D2080" s="5"/>
      <c r="E2080" t="s">
        <v>3562</v>
      </c>
      <c r="F2080" t="s">
        <v>3563</v>
      </c>
      <c r="G2080" s="3">
        <v>0</v>
      </c>
    </row>
    <row r="2081" spans="1:7">
      <c r="A2081" t="s">
        <v>3806</v>
      </c>
      <c r="B2081" t="s">
        <v>3726</v>
      </c>
      <c r="C2081" s="5" t="str">
        <f>HYPERLINK("https://nusmods.com/modules/LL5243V#timetable","Timetable")</f>
        <v>Timetable</v>
      </c>
      <c r="D2081" s="5"/>
      <c r="E2081" t="s">
        <v>3562</v>
      </c>
      <c r="F2081" t="s">
        <v>3563</v>
      </c>
      <c r="G2081" s="3">
        <v>0</v>
      </c>
    </row>
    <row r="2082" spans="1:7">
      <c r="A2082" t="s">
        <v>3807</v>
      </c>
      <c r="B2082" t="s">
        <v>3728</v>
      </c>
      <c r="C2082" s="5" t="str">
        <f>HYPERLINK("https://nusmods.com/modules/LL5244V#timetable","Timetable")</f>
        <v>Timetable</v>
      </c>
      <c r="D2082" s="5"/>
      <c r="E2082" t="s">
        <v>3562</v>
      </c>
      <c r="F2082" t="s">
        <v>3563</v>
      </c>
      <c r="G2082" s="3">
        <v>0</v>
      </c>
    </row>
    <row r="2083" spans="1:7">
      <c r="A2083" t="s">
        <v>3808</v>
      </c>
      <c r="B2083" t="s">
        <v>3730</v>
      </c>
      <c r="C2083" s="5" t="str">
        <f>HYPERLINK("https://nusmods.com/modules/LL5251V#timetable","Timetable")</f>
        <v>Timetable</v>
      </c>
      <c r="D2083" s="5"/>
      <c r="E2083" t="s">
        <v>3562</v>
      </c>
      <c r="F2083" t="s">
        <v>3563</v>
      </c>
      <c r="G2083" s="3">
        <v>0</v>
      </c>
    </row>
    <row r="2084" spans="1:7">
      <c r="A2084" t="s">
        <v>3809</v>
      </c>
      <c r="B2084" t="s">
        <v>3732</v>
      </c>
      <c r="C2084" s="5" t="str">
        <f>HYPERLINK("https://nusmods.com/modules/LL5276#timetable","Timetable")</f>
        <v>Timetable</v>
      </c>
      <c r="D2084" s="5"/>
      <c r="E2084" t="s">
        <v>3562</v>
      </c>
      <c r="F2084" t="s">
        <v>3563</v>
      </c>
      <c r="G2084" s="3">
        <v>0</v>
      </c>
    </row>
    <row r="2085" spans="1:7">
      <c r="A2085" t="s">
        <v>3810</v>
      </c>
      <c r="B2085" t="s">
        <v>3620</v>
      </c>
      <c r="C2085" s="5" t="str">
        <f>HYPERLINK("https://nusmods.com/modules/LL5285V#timetable","Timetable")</f>
        <v>Timetable</v>
      </c>
      <c r="D2085" s="5"/>
      <c r="E2085" t="s">
        <v>3562</v>
      </c>
      <c r="F2085" t="s">
        <v>3563</v>
      </c>
      <c r="G2085" s="3">
        <v>0</v>
      </c>
    </row>
    <row r="2086" spans="1:7">
      <c r="A2086" t="s">
        <v>3811</v>
      </c>
      <c r="B2086" t="s">
        <v>3735</v>
      </c>
      <c r="C2086" s="5" t="str">
        <f>HYPERLINK("https://nusmods.com/modules/LL5287V#timetable","Timetable")</f>
        <v>Timetable</v>
      </c>
      <c r="D2086" s="5"/>
      <c r="E2086" t="s">
        <v>3562</v>
      </c>
      <c r="F2086" t="s">
        <v>3563</v>
      </c>
      <c r="G2086" s="3">
        <v>0</v>
      </c>
    </row>
    <row r="2087" spans="1:7">
      <c r="A2087" t="s">
        <v>3812</v>
      </c>
      <c r="B2087" t="s">
        <v>3737</v>
      </c>
      <c r="C2087" s="5" t="str">
        <f>HYPERLINK("https://nusmods.com/modules/LL5290V#timetable","Timetable")</f>
        <v>Timetable</v>
      </c>
      <c r="D2087" s="5"/>
      <c r="E2087" t="s">
        <v>3562</v>
      </c>
      <c r="F2087" t="s">
        <v>3563</v>
      </c>
      <c r="G2087" s="3">
        <v>0</v>
      </c>
    </row>
    <row r="2088" spans="1:7">
      <c r="A2088" t="s">
        <v>3813</v>
      </c>
      <c r="B2088" t="s">
        <v>3739</v>
      </c>
      <c r="C2088" s="5" t="str">
        <f>HYPERLINK("https://nusmods.com/modules/LL5303V#timetable","Timetable")</f>
        <v>Timetable</v>
      </c>
      <c r="D2088" s="5"/>
      <c r="E2088" t="s">
        <v>3562</v>
      </c>
      <c r="F2088" t="s">
        <v>3563</v>
      </c>
      <c r="G2088" s="3">
        <v>0</v>
      </c>
    </row>
    <row r="2089" spans="1:7">
      <c r="A2089" t="s">
        <v>3814</v>
      </c>
      <c r="B2089" t="s">
        <v>3741</v>
      </c>
      <c r="C2089" s="5" t="str">
        <f>HYPERLINK("https://nusmods.com/modules/LL5322#timetable","Timetable")</f>
        <v>Timetable</v>
      </c>
      <c r="D2089" s="5"/>
      <c r="E2089" t="s">
        <v>3562</v>
      </c>
      <c r="F2089" t="s">
        <v>3563</v>
      </c>
      <c r="G2089" s="3">
        <v>0</v>
      </c>
    </row>
    <row r="2090" spans="1:7">
      <c r="A2090" t="s">
        <v>3815</v>
      </c>
      <c r="B2090" t="s">
        <v>3743</v>
      </c>
      <c r="C2090" s="5" t="str">
        <f>HYPERLINK("https://nusmods.com/modules/LL5335V#timetable","Timetable")</f>
        <v>Timetable</v>
      </c>
      <c r="D2090" s="5"/>
      <c r="E2090" t="s">
        <v>3562</v>
      </c>
      <c r="F2090" t="s">
        <v>3563</v>
      </c>
      <c r="G2090" s="3">
        <v>0</v>
      </c>
    </row>
    <row r="2091" spans="1:7">
      <c r="A2091" t="s">
        <v>3816</v>
      </c>
      <c r="B2091" t="s">
        <v>3745</v>
      </c>
      <c r="C2091" s="5" t="str">
        <f>HYPERLINK("https://nusmods.com/modules/LL5344#timetable","Timetable")</f>
        <v>Timetable</v>
      </c>
      <c r="D2091" s="5"/>
      <c r="E2091" t="s">
        <v>3562</v>
      </c>
      <c r="F2091" t="s">
        <v>3563</v>
      </c>
      <c r="G2091" s="3">
        <v>0</v>
      </c>
    </row>
    <row r="2092" spans="1:7">
      <c r="A2092" t="s">
        <v>3817</v>
      </c>
      <c r="B2092" t="s">
        <v>3747</v>
      </c>
      <c r="C2092" s="5" t="str">
        <f>HYPERLINK("https://nusmods.com/modules/LL5350V#timetable","Timetable")</f>
        <v>Timetable</v>
      </c>
      <c r="D2092" s="5"/>
      <c r="E2092" t="s">
        <v>3562</v>
      </c>
      <c r="F2092" t="s">
        <v>3563</v>
      </c>
      <c r="G2092" s="3">
        <v>0</v>
      </c>
    </row>
    <row r="2093" spans="1:7">
      <c r="A2093" t="s">
        <v>3818</v>
      </c>
      <c r="B2093" t="s">
        <v>3749</v>
      </c>
      <c r="C2093" s="5" t="str">
        <f>HYPERLINK("https://nusmods.com/modules/LL5360Z#timetable","Timetable")</f>
        <v>Timetable</v>
      </c>
      <c r="D2093" s="5"/>
      <c r="E2093" t="s">
        <v>3562</v>
      </c>
      <c r="F2093" t="s">
        <v>3563</v>
      </c>
      <c r="G2093" s="3">
        <v>0</v>
      </c>
    </row>
    <row r="2094" spans="1:7">
      <c r="A2094" t="s">
        <v>3819</v>
      </c>
      <c r="B2094" t="s">
        <v>3751</v>
      </c>
      <c r="C2094" s="5" t="str">
        <f>HYPERLINK("https://nusmods.com/modules/LL5364V#timetable","Timetable")</f>
        <v>Timetable</v>
      </c>
      <c r="D2094" s="5"/>
      <c r="E2094" t="s">
        <v>3562</v>
      </c>
      <c r="F2094" t="s">
        <v>3563</v>
      </c>
      <c r="G2094" s="3">
        <v>0</v>
      </c>
    </row>
    <row r="2095" spans="1:7">
      <c r="A2095" t="s">
        <v>3820</v>
      </c>
      <c r="B2095" t="s">
        <v>3755</v>
      </c>
      <c r="C2095" s="5" t="str">
        <f>HYPERLINK("https://nusmods.com/modules/LL5383Z#timetable","Timetable")</f>
        <v>Timetable</v>
      </c>
      <c r="D2095" s="5"/>
      <c r="E2095" t="s">
        <v>3562</v>
      </c>
      <c r="F2095" t="s">
        <v>3563</v>
      </c>
      <c r="G2095" s="3">
        <v>0</v>
      </c>
    </row>
    <row r="2096" spans="1:7">
      <c r="A2096" t="s">
        <v>3821</v>
      </c>
      <c r="B2096" t="s">
        <v>3822</v>
      </c>
      <c r="C2096" s="5" t="str">
        <f>HYPERLINK("https://nusmods.com/modules/LL5396#timetable","Timetable")</f>
        <v>Timetable</v>
      </c>
      <c r="D2096" s="5"/>
      <c r="E2096" t="s">
        <v>3562</v>
      </c>
      <c r="F2096" t="s">
        <v>3563</v>
      </c>
      <c r="G2096" s="3">
        <v>0</v>
      </c>
    </row>
    <row r="2097" spans="1:7">
      <c r="A2097" t="s">
        <v>3823</v>
      </c>
      <c r="B2097" t="s">
        <v>3824</v>
      </c>
      <c r="C2097" s="5" t="str">
        <f>HYPERLINK("https://nusmods.com/modules/LL5396V#timetable","Timetable")</f>
        <v>Timetable</v>
      </c>
      <c r="D2097" s="5"/>
      <c r="E2097" t="s">
        <v>3562</v>
      </c>
      <c r="F2097" t="s">
        <v>3563</v>
      </c>
      <c r="G2097" s="3">
        <v>0</v>
      </c>
    </row>
    <row r="2098" spans="1:7">
      <c r="A2098" t="s">
        <v>3825</v>
      </c>
      <c r="B2098" t="s">
        <v>3822</v>
      </c>
      <c r="C2098" s="5" t="str">
        <f>HYPERLINK("https://nusmods.com/modules/LL5397#timetable","Timetable")</f>
        <v>Timetable</v>
      </c>
      <c r="D2098" s="5"/>
      <c r="E2098" t="s">
        <v>3562</v>
      </c>
      <c r="F2098" t="s">
        <v>3563</v>
      </c>
      <c r="G2098" s="3">
        <v>0</v>
      </c>
    </row>
    <row r="2099" spans="1:7">
      <c r="A2099" t="s">
        <v>3826</v>
      </c>
      <c r="B2099" t="s">
        <v>3824</v>
      </c>
      <c r="C2099" s="5" t="str">
        <f>HYPERLINK("https://nusmods.com/modules/LL5397V#timetable","Timetable")</f>
        <v>Timetable</v>
      </c>
      <c r="D2099" s="5"/>
      <c r="E2099" t="s">
        <v>3562</v>
      </c>
      <c r="F2099" t="s">
        <v>3563</v>
      </c>
      <c r="G2099" s="3">
        <v>0</v>
      </c>
    </row>
    <row r="2100" spans="1:7">
      <c r="A2100" t="s">
        <v>3827</v>
      </c>
      <c r="B2100" t="s">
        <v>3822</v>
      </c>
      <c r="C2100" s="5" t="str">
        <f>HYPERLINK("https://nusmods.com/modules/LL5398#timetable","Timetable")</f>
        <v>Timetable</v>
      </c>
      <c r="D2100" s="5"/>
      <c r="E2100" t="s">
        <v>3562</v>
      </c>
      <c r="F2100" t="s">
        <v>3563</v>
      </c>
      <c r="G2100" s="3">
        <v>0</v>
      </c>
    </row>
    <row r="2101" spans="1:7">
      <c r="A2101" t="s">
        <v>3828</v>
      </c>
      <c r="B2101" t="s">
        <v>3627</v>
      </c>
      <c r="C2101" s="5" t="str">
        <f>HYPERLINK("https://nusmods.com/modules/LL5405A#timetable","Timetable")</f>
        <v>Timetable</v>
      </c>
      <c r="D2101" s="5"/>
      <c r="E2101" t="s">
        <v>3562</v>
      </c>
      <c r="F2101" t="s">
        <v>3563</v>
      </c>
      <c r="G2101" s="3">
        <v>0</v>
      </c>
    </row>
    <row r="2102" spans="1:7">
      <c r="A2102" t="s">
        <v>3829</v>
      </c>
      <c r="B2102" t="s">
        <v>3830</v>
      </c>
      <c r="C2102" s="5" t="str">
        <f>HYPERLINK("https://nusmods.com/modules/LL5407#timetable","Timetable")</f>
        <v>Timetable</v>
      </c>
      <c r="D2102" s="5"/>
      <c r="E2102" t="s">
        <v>3562</v>
      </c>
      <c r="F2102" t="s">
        <v>3563</v>
      </c>
      <c r="G2102" s="3">
        <v>0</v>
      </c>
    </row>
    <row r="2103" spans="1:7">
      <c r="A2103" t="s">
        <v>3831</v>
      </c>
      <c r="B2103" t="s">
        <v>3764</v>
      </c>
      <c r="C2103" s="5" t="str">
        <f>HYPERLINK("https://nusmods.com/modules/LL5436V#timetable","Timetable")</f>
        <v>Timetable</v>
      </c>
      <c r="D2103" s="5"/>
      <c r="E2103" t="s">
        <v>3562</v>
      </c>
      <c r="F2103" t="s">
        <v>3563</v>
      </c>
      <c r="G2103" s="3">
        <v>0</v>
      </c>
    </row>
    <row r="2104" spans="1:7">
      <c r="A2104" t="s">
        <v>3832</v>
      </c>
      <c r="B2104" t="s">
        <v>3766</v>
      </c>
      <c r="C2104" s="5" t="str">
        <f>HYPERLINK("https://nusmods.com/modules/LL5454V#timetable","Timetable")</f>
        <v>Timetable</v>
      </c>
      <c r="D2104" s="5"/>
      <c r="E2104" t="s">
        <v>3562</v>
      </c>
      <c r="F2104" t="s">
        <v>3563</v>
      </c>
      <c r="G2104" s="3">
        <v>0</v>
      </c>
    </row>
    <row r="2105" spans="1:7">
      <c r="A2105" t="s">
        <v>3833</v>
      </c>
      <c r="B2105" t="s">
        <v>3834</v>
      </c>
      <c r="C2105" s="5" t="str">
        <f>HYPERLINK("https://nusmods.com/modules/LL5459X#timetable","Timetable")</f>
        <v>Timetable</v>
      </c>
      <c r="D2105" s="5"/>
      <c r="E2105" t="s">
        <v>3562</v>
      </c>
      <c r="F2105" t="s">
        <v>3563</v>
      </c>
      <c r="G2105" s="3">
        <v>0</v>
      </c>
    </row>
    <row r="2106" spans="1:7">
      <c r="A2106" t="s">
        <v>3835</v>
      </c>
      <c r="B2106" t="s">
        <v>3768</v>
      </c>
      <c r="C2106" s="5" t="str">
        <f>HYPERLINK("https://nusmods.com/modules/LL5460#timetable","Timetable")</f>
        <v>Timetable</v>
      </c>
      <c r="D2106" s="5"/>
      <c r="E2106" t="s">
        <v>3562</v>
      </c>
      <c r="F2106" t="s">
        <v>3563</v>
      </c>
      <c r="G2106" s="3">
        <v>0</v>
      </c>
    </row>
    <row r="2107" spans="1:7">
      <c r="A2107" t="s">
        <v>3836</v>
      </c>
      <c r="B2107" t="s">
        <v>3770</v>
      </c>
      <c r="C2107" s="5" t="str">
        <f>HYPERLINK("https://nusmods.com/modules/LL5461V#timetable","Timetable")</f>
        <v>Timetable</v>
      </c>
      <c r="D2107" s="5"/>
      <c r="E2107" t="s">
        <v>3562</v>
      </c>
      <c r="F2107" t="s">
        <v>3563</v>
      </c>
      <c r="G2107" s="3">
        <v>0</v>
      </c>
    </row>
    <row r="2108" spans="1:7">
      <c r="A2108" t="s">
        <v>3837</v>
      </c>
      <c r="B2108" t="s">
        <v>3772</v>
      </c>
      <c r="C2108" s="5" t="str">
        <f>HYPERLINK("https://nusmods.com/modules/LL5463V#timetable","Timetable")</f>
        <v>Timetable</v>
      </c>
      <c r="D2108" s="5"/>
      <c r="E2108" t="s">
        <v>3562</v>
      </c>
      <c r="F2108" t="s">
        <v>3563</v>
      </c>
      <c r="G2108" s="3">
        <v>0</v>
      </c>
    </row>
    <row r="2109" spans="1:7">
      <c r="A2109" t="s">
        <v>3838</v>
      </c>
      <c r="B2109" t="s">
        <v>3774</v>
      </c>
      <c r="C2109" s="5" t="str">
        <f>HYPERLINK("https://nusmods.com/modules/LL5475V#timetable","Timetable")</f>
        <v>Timetable</v>
      </c>
      <c r="D2109" s="5"/>
      <c r="E2109" t="s">
        <v>3562</v>
      </c>
      <c r="F2109" t="s">
        <v>3563</v>
      </c>
      <c r="G2109" s="3">
        <v>0</v>
      </c>
    </row>
    <row r="2110" spans="1:7">
      <c r="A2110" t="s">
        <v>3839</v>
      </c>
      <c r="B2110" t="s">
        <v>3840</v>
      </c>
      <c r="C2110" s="5" t="str">
        <f>HYPERLINK("https://nusmods.com/modules/LL5484X#timetable","Timetable")</f>
        <v>Timetable</v>
      </c>
      <c r="D2110" s="5"/>
      <c r="E2110" t="s">
        <v>3562</v>
      </c>
      <c r="F2110" t="s">
        <v>3563</v>
      </c>
      <c r="G2110" s="3">
        <v>0</v>
      </c>
    </row>
    <row r="2111" spans="1:7">
      <c r="A2111" t="s">
        <v>3841</v>
      </c>
      <c r="B2111" t="s">
        <v>3660</v>
      </c>
      <c r="C2111" s="5" t="str">
        <f>HYPERLINK("https://nusmods.com/modules/LL6004V#timetable","Timetable")</f>
        <v>Timetable</v>
      </c>
      <c r="D2111" s="5"/>
      <c r="E2111" t="s">
        <v>3562</v>
      </c>
      <c r="F2111" t="s">
        <v>3563</v>
      </c>
      <c r="G2111" s="3">
        <v>0</v>
      </c>
    </row>
    <row r="2112" spans="1:7">
      <c r="A2112" t="s">
        <v>3842</v>
      </c>
      <c r="B2112" t="s">
        <v>3777</v>
      </c>
      <c r="C2112" s="5" t="str">
        <f>HYPERLINK("https://nusmods.com/modules/LL6007#timetable","Timetable")</f>
        <v>Timetable</v>
      </c>
      <c r="D2112" s="5"/>
      <c r="E2112" t="s">
        <v>3562</v>
      </c>
      <c r="F2112" t="s">
        <v>3563</v>
      </c>
      <c r="G2112" s="3">
        <v>0</v>
      </c>
    </row>
    <row r="2113" spans="1:7">
      <c r="A2113" t="s">
        <v>3843</v>
      </c>
      <c r="B2113" t="s">
        <v>3614</v>
      </c>
      <c r="C2113" s="5" t="str">
        <f>HYPERLINK("https://nusmods.com/modules/LL6008AV#timetable","Timetable")</f>
        <v>Timetable</v>
      </c>
      <c r="D2113" s="5"/>
      <c r="E2113" t="s">
        <v>3562</v>
      </c>
      <c r="F2113" t="s">
        <v>3563</v>
      </c>
      <c r="G2113" s="3">
        <v>0</v>
      </c>
    </row>
    <row r="2114" spans="1:7">
      <c r="A2114" t="s">
        <v>3844</v>
      </c>
      <c r="B2114" t="s">
        <v>3665</v>
      </c>
      <c r="C2114" s="5" t="str">
        <f>HYPERLINK("https://nusmods.com/modules/LL6009V#timetable","Timetable")</f>
        <v>Timetable</v>
      </c>
      <c r="D2114" s="5"/>
      <c r="E2114" t="s">
        <v>3562</v>
      </c>
      <c r="F2114" t="s">
        <v>3563</v>
      </c>
      <c r="G2114" s="3">
        <v>0</v>
      </c>
    </row>
    <row r="2115" spans="1:7">
      <c r="A2115" t="s">
        <v>3845</v>
      </c>
      <c r="B2115" t="s">
        <v>3667</v>
      </c>
      <c r="C2115" s="5" t="str">
        <f>HYPERLINK("https://nusmods.com/modules/LL6019V#timetable","Timetable")</f>
        <v>Timetable</v>
      </c>
      <c r="D2115" s="5"/>
      <c r="E2115" t="s">
        <v>3562</v>
      </c>
      <c r="F2115" t="s">
        <v>3563</v>
      </c>
      <c r="G2115" s="3">
        <v>0</v>
      </c>
    </row>
    <row r="2116" spans="1:7">
      <c r="A2116" t="s">
        <v>3846</v>
      </c>
      <c r="B2116" t="s">
        <v>3669</v>
      </c>
      <c r="C2116" s="5" t="str">
        <f>HYPERLINK("https://nusmods.com/modules/LL6021V#timetable","Timetable")</f>
        <v>Timetable</v>
      </c>
      <c r="D2116" s="5"/>
      <c r="E2116" t="s">
        <v>3562</v>
      </c>
      <c r="F2116" t="s">
        <v>3563</v>
      </c>
      <c r="G2116" s="3">
        <v>0</v>
      </c>
    </row>
    <row r="2117" spans="1:7">
      <c r="A2117" t="s">
        <v>3847</v>
      </c>
      <c r="B2117" t="s">
        <v>3618</v>
      </c>
      <c r="C2117" s="5" t="str">
        <f>HYPERLINK("https://nusmods.com/modules/LL6029V#timetable","Timetable")</f>
        <v>Timetable</v>
      </c>
      <c r="D2117" s="5"/>
      <c r="E2117" t="s">
        <v>3562</v>
      </c>
      <c r="F2117" t="s">
        <v>3563</v>
      </c>
      <c r="G2117" s="3">
        <v>0</v>
      </c>
    </row>
    <row r="2118" spans="1:7">
      <c r="A2118" t="s">
        <v>3848</v>
      </c>
      <c r="B2118" t="s">
        <v>3673</v>
      </c>
      <c r="C2118" s="5" t="str">
        <f>HYPERLINK("https://nusmods.com/modules/LL6031V#timetable","Timetable")</f>
        <v>Timetable</v>
      </c>
      <c r="D2118" s="5"/>
      <c r="E2118" t="s">
        <v>3562</v>
      </c>
      <c r="F2118" t="s">
        <v>3563</v>
      </c>
      <c r="G2118" s="3">
        <v>0</v>
      </c>
    </row>
    <row r="2119" spans="1:7">
      <c r="A2119" t="s">
        <v>3849</v>
      </c>
      <c r="B2119" t="s">
        <v>3785</v>
      </c>
      <c r="C2119" s="5" t="str">
        <f>HYPERLINK("https://nusmods.com/modules/LL6032#timetable","Timetable")</f>
        <v>Timetable</v>
      </c>
      <c r="D2119" s="5"/>
      <c r="E2119" t="s">
        <v>3562</v>
      </c>
      <c r="F2119" t="s">
        <v>3563</v>
      </c>
      <c r="G2119" s="3">
        <v>0</v>
      </c>
    </row>
    <row r="2120" spans="1:7">
      <c r="A2120" t="s">
        <v>3850</v>
      </c>
      <c r="B2120" t="s">
        <v>3677</v>
      </c>
      <c r="C2120" s="5" t="str">
        <f>HYPERLINK("https://nusmods.com/modules/LL6033V#timetable","Timetable")</f>
        <v>Timetable</v>
      </c>
      <c r="D2120" s="5"/>
      <c r="E2120" t="s">
        <v>3562</v>
      </c>
      <c r="F2120" t="s">
        <v>3563</v>
      </c>
      <c r="G2120" s="3">
        <v>0</v>
      </c>
    </row>
    <row r="2121" spans="1:7">
      <c r="A2121" t="s">
        <v>3851</v>
      </c>
      <c r="B2121" t="s">
        <v>3679</v>
      </c>
      <c r="C2121" s="5" t="str">
        <f>HYPERLINK("https://nusmods.com/modules/LL6045V#timetable","Timetable")</f>
        <v>Timetable</v>
      </c>
      <c r="D2121" s="5" t="str">
        <f>HYPERLINK("https://canvas.nus.edu.sg/courses/47123","Canvas course site")</f>
        <v>Canvas course site</v>
      </c>
      <c r="E2121" t="s">
        <v>3562</v>
      </c>
      <c r="F2121" t="s">
        <v>3563</v>
      </c>
      <c r="G2121" s="3">
        <v>0</v>
      </c>
    </row>
    <row r="2122" spans="1:7">
      <c r="A2122" t="s">
        <v>3852</v>
      </c>
      <c r="B2122" t="s">
        <v>3610</v>
      </c>
      <c r="C2122" s="5" t="str">
        <f>HYPERLINK("https://nusmods.com/modules/LL6050V#timetable","Timetable")</f>
        <v>Timetable</v>
      </c>
      <c r="D2122" s="5" t="str">
        <f>HYPERLINK("https://canvas.nus.edu.sg/courses/47127","Canvas course site")</f>
        <v>Canvas course site</v>
      </c>
      <c r="E2122" t="s">
        <v>3562</v>
      </c>
      <c r="F2122" t="s">
        <v>3563</v>
      </c>
      <c r="G2122" s="3">
        <v>0</v>
      </c>
    </row>
    <row r="2123" spans="1:7">
      <c r="A2123" t="s">
        <v>3853</v>
      </c>
      <c r="B2123" t="s">
        <v>3682</v>
      </c>
      <c r="C2123" s="5" t="str">
        <f>HYPERLINK("https://nusmods.com/modules/LL6056BV#timetable","Timetable")</f>
        <v>Timetable</v>
      </c>
      <c r="D2123" s="5"/>
      <c r="E2123" t="s">
        <v>3562</v>
      </c>
      <c r="F2123" t="s">
        <v>3563</v>
      </c>
      <c r="G2123" s="3">
        <v>0</v>
      </c>
    </row>
    <row r="2124" spans="1:7">
      <c r="A2124" t="s">
        <v>3854</v>
      </c>
      <c r="B2124" t="s">
        <v>3684</v>
      </c>
      <c r="C2124" s="5" t="str">
        <f>HYPERLINK("https://nusmods.com/modules/LL6060B#timetable","Timetable")</f>
        <v>Timetable</v>
      </c>
      <c r="D2124" s="5"/>
      <c r="E2124" t="s">
        <v>3562</v>
      </c>
      <c r="F2124" t="s">
        <v>3563</v>
      </c>
      <c r="G2124" s="3">
        <v>0</v>
      </c>
    </row>
    <row r="2125" spans="1:7">
      <c r="A2125" t="s">
        <v>3855</v>
      </c>
      <c r="B2125" t="s">
        <v>3686</v>
      </c>
      <c r="C2125" s="5" t="str">
        <f>HYPERLINK("https://nusmods.com/modules/LL6063V#timetable","Timetable")</f>
        <v>Timetable</v>
      </c>
      <c r="D2125" s="5"/>
      <c r="E2125" t="s">
        <v>3562</v>
      </c>
      <c r="F2125" t="s">
        <v>3563</v>
      </c>
      <c r="G2125" s="3">
        <v>0</v>
      </c>
    </row>
    <row r="2126" spans="1:7">
      <c r="A2126" t="s">
        <v>3856</v>
      </c>
      <c r="B2126" t="s">
        <v>3688</v>
      </c>
      <c r="C2126" s="5" t="str">
        <f>HYPERLINK("https://nusmods.com/modules/LL6064V#timetable","Timetable")</f>
        <v>Timetable</v>
      </c>
      <c r="D2126" s="5"/>
      <c r="E2126" t="s">
        <v>3562</v>
      </c>
      <c r="F2126" t="s">
        <v>3563</v>
      </c>
      <c r="G2126" s="3">
        <v>0</v>
      </c>
    </row>
    <row r="2127" spans="1:7">
      <c r="A2127" t="s">
        <v>3857</v>
      </c>
      <c r="B2127" t="s">
        <v>3612</v>
      </c>
      <c r="C2127" s="5" t="str">
        <f>HYPERLINK("https://nusmods.com/modules/LL6070V#timetable","Timetable")</f>
        <v>Timetable</v>
      </c>
      <c r="D2127" s="5"/>
      <c r="E2127" t="s">
        <v>3562</v>
      </c>
      <c r="F2127" t="s">
        <v>3563</v>
      </c>
      <c r="G2127" s="3">
        <v>0</v>
      </c>
    </row>
    <row r="2128" spans="1:7">
      <c r="A2128" t="s">
        <v>3858</v>
      </c>
      <c r="B2128" t="s">
        <v>3707</v>
      </c>
      <c r="C2128" s="5" t="str">
        <f>HYPERLINK("https://nusmods.com/modules/LL6099#timetable","Timetable")</f>
        <v>Timetable</v>
      </c>
      <c r="D2128" s="5"/>
      <c r="E2128" t="s">
        <v>3562</v>
      </c>
      <c r="F2128" t="s">
        <v>3563</v>
      </c>
      <c r="G2128" s="3">
        <v>0</v>
      </c>
    </row>
    <row r="2129" spans="1:7">
      <c r="A2129" t="s">
        <v>3859</v>
      </c>
      <c r="B2129" t="s">
        <v>3709</v>
      </c>
      <c r="C2129" s="5" t="str">
        <f>HYPERLINK("https://nusmods.com/modules/LL6100#timetable","Timetable")</f>
        <v>Timetable</v>
      </c>
      <c r="D2129" s="5"/>
      <c r="E2129" t="s">
        <v>3562</v>
      </c>
      <c r="F2129" t="s">
        <v>3563</v>
      </c>
      <c r="G2129" s="3">
        <v>0</v>
      </c>
    </row>
    <row r="2130" spans="1:7">
      <c r="A2130" t="s">
        <v>3860</v>
      </c>
      <c r="B2130" t="s">
        <v>3711</v>
      </c>
      <c r="C2130" s="5" t="str">
        <f>HYPERLINK("https://nusmods.com/modules/LL6102V#timetable","Timetable")</f>
        <v>Timetable</v>
      </c>
      <c r="D2130" s="5"/>
      <c r="E2130" t="s">
        <v>3562</v>
      </c>
      <c r="F2130" t="s">
        <v>3563</v>
      </c>
      <c r="G2130" s="3">
        <v>0</v>
      </c>
    </row>
    <row r="2131" spans="1:7">
      <c r="A2131" t="s">
        <v>3861</v>
      </c>
      <c r="B2131" t="s">
        <v>3713</v>
      </c>
      <c r="C2131" s="5" t="str">
        <f>HYPERLINK("https://nusmods.com/modules/LL6104V#timetable","Timetable")</f>
        <v>Timetable</v>
      </c>
      <c r="D2131" s="5"/>
      <c r="E2131" t="s">
        <v>3562</v>
      </c>
      <c r="F2131" t="s">
        <v>3563</v>
      </c>
      <c r="G2131" s="3">
        <v>0</v>
      </c>
    </row>
    <row r="2132" spans="1:7">
      <c r="A2132" t="s">
        <v>3862</v>
      </c>
      <c r="B2132" t="s">
        <v>3715</v>
      </c>
      <c r="C2132" s="5" t="str">
        <f>HYPERLINK("https://nusmods.com/modules/LL6177V#timetable","Timetable")</f>
        <v>Timetable</v>
      </c>
      <c r="D2132" s="5"/>
      <c r="E2132" t="s">
        <v>3562</v>
      </c>
      <c r="F2132" t="s">
        <v>3563</v>
      </c>
      <c r="G2132" s="3">
        <v>0</v>
      </c>
    </row>
    <row r="2133" spans="1:7">
      <c r="A2133" t="s">
        <v>3863</v>
      </c>
      <c r="B2133" t="s">
        <v>3717</v>
      </c>
      <c r="C2133" s="5" t="str">
        <f>HYPERLINK("https://nusmods.com/modules/LL6203#timetable","Timetable")</f>
        <v>Timetable</v>
      </c>
      <c r="D2133" s="5"/>
      <c r="E2133" t="s">
        <v>3562</v>
      </c>
      <c r="F2133" t="s">
        <v>3563</v>
      </c>
      <c r="G2133" s="3">
        <v>0</v>
      </c>
    </row>
    <row r="2134" spans="1:7">
      <c r="A2134" t="s">
        <v>3864</v>
      </c>
      <c r="B2134" t="s">
        <v>3717</v>
      </c>
      <c r="C2134" s="5" t="str">
        <f>HYPERLINK("https://nusmods.com/modules/LL6203A#timetable","Timetable")</f>
        <v>Timetable</v>
      </c>
      <c r="D2134" s="5"/>
      <c r="E2134" t="s">
        <v>3562</v>
      </c>
      <c r="F2134" t="s">
        <v>3563</v>
      </c>
      <c r="G2134" s="3">
        <v>0</v>
      </c>
    </row>
    <row r="2135" spans="1:7">
      <c r="A2135" t="s">
        <v>3865</v>
      </c>
      <c r="B2135" t="s">
        <v>3717</v>
      </c>
      <c r="C2135" s="5" t="str">
        <f>HYPERLINK("https://nusmods.com/modules/LL6203B#timetable","Timetable")</f>
        <v>Timetable</v>
      </c>
      <c r="D2135" s="5"/>
      <c r="E2135" t="s">
        <v>3562</v>
      </c>
      <c r="F2135" t="s">
        <v>3563</v>
      </c>
      <c r="G2135" s="3">
        <v>0</v>
      </c>
    </row>
    <row r="2136" spans="1:7">
      <c r="A2136" t="s">
        <v>3866</v>
      </c>
      <c r="B2136" t="s">
        <v>3717</v>
      </c>
      <c r="C2136" s="5" t="str">
        <f>HYPERLINK("https://nusmods.com/modules/LL6203C#timetable","Timetable")</f>
        <v>Timetable</v>
      </c>
      <c r="D2136" s="5"/>
      <c r="E2136" t="s">
        <v>3562</v>
      </c>
      <c r="F2136" t="s">
        <v>3563</v>
      </c>
      <c r="G2136" s="3">
        <v>0</v>
      </c>
    </row>
    <row r="2137" spans="1:7">
      <c r="A2137" t="s">
        <v>3867</v>
      </c>
      <c r="B2137" t="s">
        <v>3722</v>
      </c>
      <c r="C2137" s="5" t="str">
        <f>HYPERLINK("https://nusmods.com/modules/LL6214#timetable","Timetable")</f>
        <v>Timetable</v>
      </c>
      <c r="D2137" s="5"/>
      <c r="E2137" t="s">
        <v>3562</v>
      </c>
      <c r="F2137" t="s">
        <v>3563</v>
      </c>
      <c r="G2137" s="3">
        <v>0</v>
      </c>
    </row>
    <row r="2138" spans="1:7">
      <c r="A2138" t="s">
        <v>3868</v>
      </c>
      <c r="B2138" t="s">
        <v>3724</v>
      </c>
      <c r="C2138" s="5" t="str">
        <f>HYPERLINK("https://nusmods.com/modules/LL6237V#timetable","Timetable")</f>
        <v>Timetable</v>
      </c>
      <c r="D2138" s="5"/>
      <c r="E2138" t="s">
        <v>3562</v>
      </c>
      <c r="F2138" t="s">
        <v>3563</v>
      </c>
      <c r="G2138" s="3">
        <v>0</v>
      </c>
    </row>
    <row r="2139" spans="1:7">
      <c r="A2139" t="s">
        <v>3869</v>
      </c>
      <c r="B2139" t="s">
        <v>3726</v>
      </c>
      <c r="C2139" s="5" t="str">
        <f>HYPERLINK("https://nusmods.com/modules/LL6243V#timetable","Timetable")</f>
        <v>Timetable</v>
      </c>
      <c r="D2139" s="5"/>
      <c r="E2139" t="s">
        <v>3562</v>
      </c>
      <c r="F2139" t="s">
        <v>3563</v>
      </c>
      <c r="G2139" s="3">
        <v>0</v>
      </c>
    </row>
    <row r="2140" spans="1:7">
      <c r="A2140" t="s">
        <v>3870</v>
      </c>
      <c r="B2140" t="s">
        <v>3728</v>
      </c>
      <c r="C2140" s="5" t="str">
        <f>HYPERLINK("https://nusmods.com/modules/LL6244V#timetable","Timetable")</f>
        <v>Timetable</v>
      </c>
      <c r="D2140" s="5"/>
      <c r="E2140" t="s">
        <v>3562</v>
      </c>
      <c r="F2140" t="s">
        <v>3563</v>
      </c>
      <c r="G2140" s="3">
        <v>0</v>
      </c>
    </row>
    <row r="2141" spans="1:7">
      <c r="A2141" t="s">
        <v>3871</v>
      </c>
      <c r="B2141" t="s">
        <v>3730</v>
      </c>
      <c r="C2141" s="5" t="str">
        <f>HYPERLINK("https://nusmods.com/modules/LL6251V#timetable","Timetable")</f>
        <v>Timetable</v>
      </c>
      <c r="D2141" s="5"/>
      <c r="E2141" t="s">
        <v>3562</v>
      </c>
      <c r="F2141" t="s">
        <v>3563</v>
      </c>
      <c r="G2141" s="3">
        <v>0</v>
      </c>
    </row>
    <row r="2142" spans="1:7">
      <c r="A2142" t="s">
        <v>3872</v>
      </c>
      <c r="B2142" t="s">
        <v>3732</v>
      </c>
      <c r="C2142" s="5" t="str">
        <f>HYPERLINK("https://nusmods.com/modules/LL6276#timetable","Timetable")</f>
        <v>Timetable</v>
      </c>
      <c r="D2142" s="5"/>
      <c r="E2142" t="s">
        <v>3562</v>
      </c>
      <c r="F2142" t="s">
        <v>3563</v>
      </c>
      <c r="G2142" s="3">
        <v>0</v>
      </c>
    </row>
    <row r="2143" spans="1:7">
      <c r="A2143" t="s">
        <v>3873</v>
      </c>
      <c r="B2143" t="s">
        <v>3620</v>
      </c>
      <c r="C2143" s="5" t="str">
        <f>HYPERLINK("https://nusmods.com/modules/LL6285V#timetable","Timetable")</f>
        <v>Timetable</v>
      </c>
      <c r="D2143" s="5"/>
      <c r="E2143" t="s">
        <v>3562</v>
      </c>
      <c r="F2143" t="s">
        <v>3563</v>
      </c>
      <c r="G2143" s="3">
        <v>0</v>
      </c>
    </row>
    <row r="2144" spans="1:7">
      <c r="A2144" t="s">
        <v>3874</v>
      </c>
      <c r="B2144" t="s">
        <v>3735</v>
      </c>
      <c r="C2144" s="5" t="str">
        <f>HYPERLINK("https://nusmods.com/modules/LL6287V#timetable","Timetable")</f>
        <v>Timetable</v>
      </c>
      <c r="D2144" s="5"/>
      <c r="E2144" t="s">
        <v>3562</v>
      </c>
      <c r="F2144" t="s">
        <v>3563</v>
      </c>
      <c r="G2144" s="3">
        <v>0</v>
      </c>
    </row>
    <row r="2145" spans="1:7">
      <c r="A2145" t="s">
        <v>3875</v>
      </c>
      <c r="B2145" t="s">
        <v>3737</v>
      </c>
      <c r="C2145" s="5" t="str">
        <f>HYPERLINK("https://nusmods.com/modules/LL6290V#timetable","Timetable")</f>
        <v>Timetable</v>
      </c>
      <c r="D2145" s="5"/>
      <c r="E2145" t="s">
        <v>3562</v>
      </c>
      <c r="F2145" t="s">
        <v>3563</v>
      </c>
      <c r="G2145" s="3">
        <v>0</v>
      </c>
    </row>
    <row r="2146" spans="1:7">
      <c r="A2146" t="s">
        <v>3876</v>
      </c>
      <c r="B2146" t="s">
        <v>3739</v>
      </c>
      <c r="C2146" s="5" t="str">
        <f>HYPERLINK("https://nusmods.com/modules/LL6303V#timetable","Timetable")</f>
        <v>Timetable</v>
      </c>
      <c r="D2146" s="5"/>
      <c r="E2146" t="s">
        <v>3562</v>
      </c>
      <c r="F2146" t="s">
        <v>3563</v>
      </c>
      <c r="G2146" s="3">
        <v>0</v>
      </c>
    </row>
    <row r="2147" spans="1:7">
      <c r="A2147" t="s">
        <v>3877</v>
      </c>
      <c r="B2147" t="s">
        <v>3741</v>
      </c>
      <c r="C2147" s="5" t="str">
        <f>HYPERLINK("https://nusmods.com/modules/LL6322#timetable","Timetable")</f>
        <v>Timetable</v>
      </c>
      <c r="D2147" s="5"/>
      <c r="E2147" t="s">
        <v>3562</v>
      </c>
      <c r="F2147" t="s">
        <v>3563</v>
      </c>
      <c r="G2147" s="3">
        <v>0</v>
      </c>
    </row>
    <row r="2148" spans="1:7">
      <c r="A2148" t="s">
        <v>3878</v>
      </c>
      <c r="B2148" t="s">
        <v>3743</v>
      </c>
      <c r="C2148" s="5" t="str">
        <f>HYPERLINK("https://nusmods.com/modules/LL6335V#timetable","Timetable")</f>
        <v>Timetable</v>
      </c>
      <c r="D2148" s="5"/>
      <c r="E2148" t="s">
        <v>3562</v>
      </c>
      <c r="F2148" t="s">
        <v>3563</v>
      </c>
      <c r="G2148" s="3">
        <v>0</v>
      </c>
    </row>
    <row r="2149" spans="1:7">
      <c r="A2149" t="s">
        <v>3879</v>
      </c>
      <c r="B2149" t="s">
        <v>3745</v>
      </c>
      <c r="C2149" s="5" t="str">
        <f>HYPERLINK("https://nusmods.com/modules/LL6344#timetable","Timetable")</f>
        <v>Timetable</v>
      </c>
      <c r="D2149" s="5"/>
      <c r="E2149" t="s">
        <v>3562</v>
      </c>
      <c r="F2149" t="s">
        <v>3563</v>
      </c>
      <c r="G2149" s="3">
        <v>0</v>
      </c>
    </row>
    <row r="2150" spans="1:7">
      <c r="A2150" t="s">
        <v>3880</v>
      </c>
      <c r="B2150" t="s">
        <v>3747</v>
      </c>
      <c r="C2150" s="5" t="str">
        <f>HYPERLINK("https://nusmods.com/modules/LL6350V#timetable","Timetable")</f>
        <v>Timetable</v>
      </c>
      <c r="D2150" s="5"/>
      <c r="E2150" t="s">
        <v>3562</v>
      </c>
      <c r="F2150" t="s">
        <v>3563</v>
      </c>
      <c r="G2150" s="3">
        <v>0</v>
      </c>
    </row>
    <row r="2151" spans="1:7">
      <c r="A2151" t="s">
        <v>3881</v>
      </c>
      <c r="B2151" t="s">
        <v>3749</v>
      </c>
      <c r="C2151" s="5" t="str">
        <f>HYPERLINK("https://nusmods.com/modules/LL6360Z#timetable","Timetable")</f>
        <v>Timetable</v>
      </c>
      <c r="D2151" s="5"/>
      <c r="E2151" t="s">
        <v>3562</v>
      </c>
      <c r="F2151" t="s">
        <v>3563</v>
      </c>
      <c r="G2151" s="3">
        <v>0</v>
      </c>
    </row>
    <row r="2152" spans="1:7">
      <c r="A2152" t="s">
        <v>3882</v>
      </c>
      <c r="B2152" t="s">
        <v>3751</v>
      </c>
      <c r="C2152" s="5" t="str">
        <f>HYPERLINK("https://nusmods.com/modules/LL6364V#timetable","Timetable")</f>
        <v>Timetable</v>
      </c>
      <c r="D2152" s="5"/>
      <c r="E2152" t="s">
        <v>3562</v>
      </c>
      <c r="F2152" t="s">
        <v>3563</v>
      </c>
      <c r="G2152" s="3">
        <v>0</v>
      </c>
    </row>
    <row r="2153" spans="1:7">
      <c r="A2153" t="s">
        <v>3883</v>
      </c>
      <c r="B2153" t="s">
        <v>3755</v>
      </c>
      <c r="C2153" s="5" t="str">
        <f>HYPERLINK("https://nusmods.com/modules/LL6383Z#timetable","Timetable")</f>
        <v>Timetable</v>
      </c>
      <c r="D2153" s="5"/>
      <c r="E2153" t="s">
        <v>3562</v>
      </c>
      <c r="F2153" t="s">
        <v>3563</v>
      </c>
      <c r="G2153" s="3">
        <v>0</v>
      </c>
    </row>
    <row r="2154" spans="1:7">
      <c r="A2154" t="s">
        <v>3884</v>
      </c>
      <c r="B2154" t="s">
        <v>3822</v>
      </c>
      <c r="C2154" s="5" t="str">
        <f>HYPERLINK("https://nusmods.com/modules/LL6396#timetable","Timetable")</f>
        <v>Timetable</v>
      </c>
      <c r="D2154" s="5"/>
      <c r="E2154" t="s">
        <v>3562</v>
      </c>
      <c r="F2154" t="s">
        <v>3563</v>
      </c>
      <c r="G2154" s="3">
        <v>0</v>
      </c>
    </row>
    <row r="2155" spans="1:7">
      <c r="A2155" t="s">
        <v>3885</v>
      </c>
      <c r="B2155" t="s">
        <v>3886</v>
      </c>
      <c r="C2155" s="5" t="str">
        <f>HYPERLINK("https://nusmods.com/modules/LL6397#timetable","Timetable")</f>
        <v>Timetable</v>
      </c>
      <c r="D2155" s="5"/>
      <c r="E2155" t="s">
        <v>3562</v>
      </c>
      <c r="F2155" t="s">
        <v>3563</v>
      </c>
      <c r="G2155" s="3">
        <v>0</v>
      </c>
    </row>
    <row r="2156" spans="1:7">
      <c r="A2156" t="s">
        <v>3887</v>
      </c>
      <c r="B2156" t="s">
        <v>3627</v>
      </c>
      <c r="C2156" s="5" t="str">
        <f>HYPERLINK("https://nusmods.com/modules/LL6405A#timetable","Timetable")</f>
        <v>Timetable</v>
      </c>
      <c r="D2156" s="5"/>
      <c r="E2156" t="s">
        <v>3562</v>
      </c>
      <c r="F2156" t="s">
        <v>3563</v>
      </c>
      <c r="G2156" s="3">
        <v>0</v>
      </c>
    </row>
    <row r="2157" spans="1:7">
      <c r="A2157" t="s">
        <v>3888</v>
      </c>
      <c r="B2157" t="s">
        <v>3762</v>
      </c>
      <c r="C2157" s="5" t="str">
        <f>HYPERLINK("https://nusmods.com/modules/LL6407#timetable","Timetable")</f>
        <v>Timetable</v>
      </c>
      <c r="D2157" s="5"/>
      <c r="E2157" t="s">
        <v>3562</v>
      </c>
      <c r="F2157" t="s">
        <v>3563</v>
      </c>
      <c r="G2157" s="3">
        <v>0</v>
      </c>
    </row>
    <row r="2158" spans="1:7">
      <c r="A2158" t="s">
        <v>3889</v>
      </c>
      <c r="B2158" t="s">
        <v>3764</v>
      </c>
      <c r="C2158" s="5" t="str">
        <f>HYPERLINK("https://nusmods.com/modules/LL6436V#timetable","Timetable")</f>
        <v>Timetable</v>
      </c>
      <c r="D2158" s="5"/>
      <c r="E2158" t="s">
        <v>3562</v>
      </c>
      <c r="F2158" t="s">
        <v>3563</v>
      </c>
      <c r="G2158" s="3">
        <v>0</v>
      </c>
    </row>
    <row r="2159" spans="1:7">
      <c r="A2159" t="s">
        <v>3890</v>
      </c>
      <c r="B2159" t="s">
        <v>3766</v>
      </c>
      <c r="C2159" s="5" t="str">
        <f>HYPERLINK("https://nusmods.com/modules/LL6454V#timetable","Timetable")</f>
        <v>Timetable</v>
      </c>
      <c r="D2159" s="5"/>
      <c r="E2159" t="s">
        <v>3562</v>
      </c>
      <c r="F2159" t="s">
        <v>3563</v>
      </c>
      <c r="G2159" s="3">
        <v>0</v>
      </c>
    </row>
    <row r="2160" spans="1:7">
      <c r="A2160" t="s">
        <v>3891</v>
      </c>
      <c r="B2160" t="s">
        <v>3768</v>
      </c>
      <c r="C2160" s="5" t="str">
        <f>HYPERLINK("https://nusmods.com/modules/LL6460#timetable","Timetable")</f>
        <v>Timetable</v>
      </c>
      <c r="D2160" s="5"/>
      <c r="E2160" t="s">
        <v>3562</v>
      </c>
      <c r="F2160" t="s">
        <v>3563</v>
      </c>
      <c r="G2160" s="3">
        <v>0</v>
      </c>
    </row>
    <row r="2161" spans="1:7">
      <c r="A2161" t="s">
        <v>3892</v>
      </c>
      <c r="B2161" t="s">
        <v>3770</v>
      </c>
      <c r="C2161" s="5" t="str">
        <f>HYPERLINK("https://nusmods.com/modules/LL6461V#timetable","Timetable")</f>
        <v>Timetable</v>
      </c>
      <c r="D2161" s="5"/>
      <c r="E2161" t="s">
        <v>3562</v>
      </c>
      <c r="F2161" t="s">
        <v>3563</v>
      </c>
      <c r="G2161" s="3">
        <v>0</v>
      </c>
    </row>
    <row r="2162" spans="1:7">
      <c r="A2162" t="s">
        <v>3893</v>
      </c>
      <c r="B2162" t="s">
        <v>3772</v>
      </c>
      <c r="C2162" s="5" t="str">
        <f>HYPERLINK("https://nusmods.com/modules/LL6463V#timetable","Timetable")</f>
        <v>Timetable</v>
      </c>
      <c r="D2162" s="5"/>
      <c r="E2162" t="s">
        <v>3562</v>
      </c>
      <c r="F2162" t="s">
        <v>3563</v>
      </c>
      <c r="G2162" s="3">
        <v>0</v>
      </c>
    </row>
    <row r="2163" spans="1:7">
      <c r="A2163" t="s">
        <v>3894</v>
      </c>
      <c r="B2163" t="s">
        <v>3774</v>
      </c>
      <c r="C2163" s="5" t="str">
        <f>HYPERLINK("https://nusmods.com/modules/LL6475V#timetable","Timetable")</f>
        <v>Timetable</v>
      </c>
      <c r="D2163" s="5"/>
      <c r="E2163" t="s">
        <v>3562</v>
      </c>
      <c r="F2163" t="s">
        <v>3563</v>
      </c>
      <c r="G2163" s="3">
        <v>0</v>
      </c>
    </row>
    <row r="2164" spans="1:7">
      <c r="A2164" t="s">
        <v>3895</v>
      </c>
      <c r="B2164" t="s">
        <v>3795</v>
      </c>
      <c r="C2164" s="5" t="str">
        <f>HYPERLINK("https://nusmods.com/modules/LLD5099#timetable","Timetable")</f>
        <v>Timetable</v>
      </c>
      <c r="D2164" s="5"/>
      <c r="E2164" t="s">
        <v>3562</v>
      </c>
      <c r="F2164" t="s">
        <v>3563</v>
      </c>
      <c r="G2164" s="3">
        <v>0</v>
      </c>
    </row>
    <row r="2165" spans="1:7">
      <c r="A2165" t="s">
        <v>3896</v>
      </c>
      <c r="B2165" t="s">
        <v>3722</v>
      </c>
      <c r="C2165" s="5" t="str">
        <f>HYPERLINK("https://nusmods.com/modules/LLD5214#timetable","Timetable")</f>
        <v>Timetable</v>
      </c>
      <c r="D2165" s="5"/>
      <c r="E2165" t="s">
        <v>3562</v>
      </c>
      <c r="F2165" t="s">
        <v>3563</v>
      </c>
      <c r="G2165" s="3">
        <v>0</v>
      </c>
    </row>
    <row r="2166" spans="1:7">
      <c r="A2166" t="s">
        <v>3897</v>
      </c>
      <c r="B2166" t="s">
        <v>3741</v>
      </c>
      <c r="C2166" s="5" t="str">
        <f>HYPERLINK("https://nusmods.com/modules/LLD5322#timetable","Timetable")</f>
        <v>Timetable</v>
      </c>
      <c r="D2166" s="5"/>
      <c r="E2166" t="s">
        <v>3562</v>
      </c>
      <c r="F2166" t="s">
        <v>3563</v>
      </c>
      <c r="G2166" s="3">
        <v>0</v>
      </c>
    </row>
    <row r="2167" spans="1:7">
      <c r="A2167" t="s">
        <v>3898</v>
      </c>
      <c r="B2167" t="s">
        <v>3822</v>
      </c>
      <c r="C2167" s="5" t="str">
        <f>HYPERLINK("https://nusmods.com/modules/LLD5396#timetable","Timetable")</f>
        <v>Timetable</v>
      </c>
      <c r="D2167" s="5"/>
      <c r="E2167" t="s">
        <v>3562</v>
      </c>
      <c r="F2167" t="s">
        <v>3563</v>
      </c>
      <c r="G2167" s="3">
        <v>0</v>
      </c>
    </row>
    <row r="2168" spans="1:7">
      <c r="A2168" t="s">
        <v>3899</v>
      </c>
      <c r="B2168" t="s">
        <v>3822</v>
      </c>
      <c r="C2168" s="5" t="str">
        <f>HYPERLINK("https://nusmods.com/modules/LLD5397#timetable","Timetable")</f>
        <v>Timetable</v>
      </c>
      <c r="D2168" s="5"/>
      <c r="E2168" t="s">
        <v>3562</v>
      </c>
      <c r="F2168" t="s">
        <v>3563</v>
      </c>
      <c r="G2168" s="3">
        <v>0</v>
      </c>
    </row>
    <row r="2169" spans="1:7">
      <c r="A2169" t="s">
        <v>3900</v>
      </c>
      <c r="B2169" t="s">
        <v>3660</v>
      </c>
      <c r="C2169" s="5" t="str">
        <f>HYPERLINK("https://nusmods.com/modules/LLJ5004V#timetable","Timetable")</f>
        <v>Timetable</v>
      </c>
      <c r="D2169" s="5"/>
      <c r="E2169" t="s">
        <v>3562</v>
      </c>
      <c r="F2169" t="s">
        <v>3563</v>
      </c>
      <c r="G2169" s="3">
        <v>0</v>
      </c>
    </row>
    <row r="2170" spans="1:7">
      <c r="A2170" t="s">
        <v>3901</v>
      </c>
      <c r="B2170" t="s">
        <v>3777</v>
      </c>
      <c r="C2170" s="5" t="str">
        <f>HYPERLINK("https://nusmods.com/modules/LLJ5007#timetable","Timetable")</f>
        <v>Timetable</v>
      </c>
      <c r="D2170" s="5"/>
      <c r="E2170" t="s">
        <v>3562</v>
      </c>
      <c r="F2170" t="s">
        <v>3563</v>
      </c>
      <c r="G2170" s="3">
        <v>0</v>
      </c>
    </row>
    <row r="2171" spans="1:7">
      <c r="A2171" t="s">
        <v>3902</v>
      </c>
      <c r="B2171" t="s">
        <v>3614</v>
      </c>
      <c r="C2171" s="5" t="str">
        <f>HYPERLINK("https://nusmods.com/modules/LLJ5008AV#timetable","Timetable")</f>
        <v>Timetable</v>
      </c>
      <c r="D2171" s="5"/>
      <c r="E2171" t="s">
        <v>3562</v>
      </c>
      <c r="F2171" t="s">
        <v>3563</v>
      </c>
      <c r="G2171" s="3">
        <v>0</v>
      </c>
    </row>
    <row r="2172" spans="1:7">
      <c r="A2172" t="s">
        <v>3903</v>
      </c>
      <c r="B2172" t="s">
        <v>3665</v>
      </c>
      <c r="C2172" s="5" t="str">
        <f>HYPERLINK("https://nusmods.com/modules/LLJ5009V#timetable","Timetable")</f>
        <v>Timetable</v>
      </c>
      <c r="D2172" s="5"/>
      <c r="E2172" t="s">
        <v>3562</v>
      </c>
      <c r="F2172" t="s">
        <v>3563</v>
      </c>
      <c r="G2172" s="3">
        <v>0</v>
      </c>
    </row>
    <row r="2173" spans="1:7">
      <c r="A2173" t="s">
        <v>3904</v>
      </c>
      <c r="B2173" t="s">
        <v>3667</v>
      </c>
      <c r="C2173" s="5" t="str">
        <f>HYPERLINK("https://nusmods.com/modules/LLJ5019V#timetable","Timetable")</f>
        <v>Timetable</v>
      </c>
      <c r="D2173" s="5"/>
      <c r="E2173" t="s">
        <v>3562</v>
      </c>
      <c r="F2173" t="s">
        <v>3563</v>
      </c>
      <c r="G2173" s="3">
        <v>0</v>
      </c>
    </row>
    <row r="2174" spans="1:7">
      <c r="A2174" t="s">
        <v>3905</v>
      </c>
      <c r="B2174" t="s">
        <v>3669</v>
      </c>
      <c r="C2174" s="5" t="str">
        <f>HYPERLINK("https://nusmods.com/modules/LLJ5021V#timetable","Timetable")</f>
        <v>Timetable</v>
      </c>
      <c r="D2174" s="5"/>
      <c r="E2174" t="s">
        <v>3562</v>
      </c>
      <c r="F2174" t="s">
        <v>3563</v>
      </c>
      <c r="G2174" s="3">
        <v>0</v>
      </c>
    </row>
    <row r="2175" spans="1:7">
      <c r="A2175" t="s">
        <v>3906</v>
      </c>
      <c r="B2175" t="s">
        <v>3618</v>
      </c>
      <c r="C2175" s="5" t="str">
        <f>HYPERLINK("https://nusmods.com/modules/LLJ5029V#timetable","Timetable")</f>
        <v>Timetable</v>
      </c>
      <c r="D2175" s="5"/>
      <c r="E2175" t="s">
        <v>3562</v>
      </c>
      <c r="F2175" t="s">
        <v>3563</v>
      </c>
      <c r="G2175" s="3">
        <v>0</v>
      </c>
    </row>
    <row r="2176" spans="1:7">
      <c r="A2176" t="s">
        <v>3907</v>
      </c>
      <c r="B2176" t="s">
        <v>3673</v>
      </c>
      <c r="C2176" s="5" t="str">
        <f>HYPERLINK("https://nusmods.com/modules/LLJ5031V#timetable","Timetable")</f>
        <v>Timetable</v>
      </c>
      <c r="D2176" s="5"/>
      <c r="E2176" t="s">
        <v>3562</v>
      </c>
      <c r="F2176" t="s">
        <v>3563</v>
      </c>
      <c r="G2176" s="3">
        <v>0</v>
      </c>
    </row>
    <row r="2177" spans="1:7">
      <c r="A2177" t="s">
        <v>3908</v>
      </c>
      <c r="B2177" t="s">
        <v>3785</v>
      </c>
      <c r="C2177" s="5" t="str">
        <f>HYPERLINK("https://nusmods.com/modules/LLJ5032#timetable","Timetable")</f>
        <v>Timetable</v>
      </c>
      <c r="D2177" s="5"/>
      <c r="E2177" t="s">
        <v>3562</v>
      </c>
      <c r="F2177" t="s">
        <v>3563</v>
      </c>
      <c r="G2177" s="3">
        <v>0</v>
      </c>
    </row>
    <row r="2178" spans="1:7">
      <c r="A2178" t="s">
        <v>3909</v>
      </c>
      <c r="B2178" t="s">
        <v>3677</v>
      </c>
      <c r="C2178" s="5" t="str">
        <f>HYPERLINK("https://nusmods.com/modules/LLJ5033V#timetable","Timetable")</f>
        <v>Timetable</v>
      </c>
      <c r="D2178" s="5"/>
      <c r="E2178" t="s">
        <v>3562</v>
      </c>
      <c r="F2178" t="s">
        <v>3563</v>
      </c>
      <c r="G2178" s="3">
        <v>0</v>
      </c>
    </row>
    <row r="2179" spans="1:7">
      <c r="A2179" t="s">
        <v>3910</v>
      </c>
      <c r="B2179" t="s">
        <v>3679</v>
      </c>
      <c r="C2179" s="5" t="str">
        <f>HYPERLINK("https://nusmods.com/modules/LLJ5045V#timetable","Timetable")</f>
        <v>Timetable</v>
      </c>
      <c r="D2179" s="5" t="str">
        <f>HYPERLINK("https://canvas.nus.edu.sg/courses/47123","Canvas course site")</f>
        <v>Canvas course site</v>
      </c>
      <c r="E2179" t="s">
        <v>3562</v>
      </c>
      <c r="F2179" t="s">
        <v>3563</v>
      </c>
      <c r="G2179" s="3">
        <v>0</v>
      </c>
    </row>
    <row r="2180" spans="1:7">
      <c r="A2180" t="s">
        <v>3911</v>
      </c>
      <c r="B2180" t="s">
        <v>3610</v>
      </c>
      <c r="C2180" s="5" t="str">
        <f>HYPERLINK("https://nusmods.com/modules/LLJ5050V#timetable","Timetable")</f>
        <v>Timetable</v>
      </c>
      <c r="D2180" s="5" t="str">
        <f>HYPERLINK("https://canvas.nus.edu.sg/courses/47127","Canvas course site")</f>
        <v>Canvas course site</v>
      </c>
      <c r="E2180" t="s">
        <v>3562</v>
      </c>
      <c r="F2180" t="s">
        <v>3563</v>
      </c>
      <c r="G2180" s="3">
        <v>0</v>
      </c>
    </row>
    <row r="2181" spans="1:7">
      <c r="A2181" t="s">
        <v>3912</v>
      </c>
      <c r="B2181" t="s">
        <v>3682</v>
      </c>
      <c r="C2181" s="5" t="str">
        <f>HYPERLINK("https://nusmods.com/modules/LLJ5056BV#timetable","Timetable")</f>
        <v>Timetable</v>
      </c>
      <c r="D2181" s="5"/>
      <c r="E2181" t="s">
        <v>3562</v>
      </c>
      <c r="F2181" t="s">
        <v>3563</v>
      </c>
      <c r="G2181" s="3">
        <v>0</v>
      </c>
    </row>
    <row r="2182" spans="1:7">
      <c r="A2182" t="s">
        <v>3913</v>
      </c>
      <c r="B2182" t="s">
        <v>3684</v>
      </c>
      <c r="C2182" s="5" t="str">
        <f>HYPERLINK("https://nusmods.com/modules/LLJ5060B#timetable","Timetable")</f>
        <v>Timetable</v>
      </c>
      <c r="D2182" s="5"/>
      <c r="E2182" t="s">
        <v>3562</v>
      </c>
      <c r="F2182" t="s">
        <v>3563</v>
      </c>
      <c r="G2182" s="3">
        <v>0</v>
      </c>
    </row>
    <row r="2183" spans="1:7">
      <c r="A2183" t="s">
        <v>3914</v>
      </c>
      <c r="B2183" t="s">
        <v>3686</v>
      </c>
      <c r="C2183" s="5" t="str">
        <f>HYPERLINK("https://nusmods.com/modules/LLJ5063V#timetable","Timetable")</f>
        <v>Timetable</v>
      </c>
      <c r="D2183" s="5"/>
      <c r="E2183" t="s">
        <v>3562</v>
      </c>
      <c r="F2183" t="s">
        <v>3563</v>
      </c>
      <c r="G2183" s="3">
        <v>0</v>
      </c>
    </row>
    <row r="2184" spans="1:7">
      <c r="A2184" t="s">
        <v>3915</v>
      </c>
      <c r="B2184" t="s">
        <v>3688</v>
      </c>
      <c r="C2184" s="5" t="str">
        <f>HYPERLINK("https://nusmods.com/modules/LLJ5064V#timetable","Timetable")</f>
        <v>Timetable</v>
      </c>
      <c r="D2184" s="5"/>
      <c r="E2184" t="s">
        <v>3562</v>
      </c>
      <c r="F2184" t="s">
        <v>3563</v>
      </c>
      <c r="G2184" s="3">
        <v>0</v>
      </c>
    </row>
    <row r="2185" spans="1:7">
      <c r="A2185" t="s">
        <v>3916</v>
      </c>
      <c r="B2185" t="s">
        <v>3612</v>
      </c>
      <c r="C2185" s="5" t="str">
        <f>HYPERLINK("https://nusmods.com/modules/LLJ5070V#timetable","Timetable")</f>
        <v>Timetable</v>
      </c>
      <c r="D2185" s="5"/>
      <c r="E2185" t="s">
        <v>3562</v>
      </c>
      <c r="F2185" t="s">
        <v>3563</v>
      </c>
      <c r="G2185" s="3">
        <v>0</v>
      </c>
    </row>
    <row r="2186" spans="1:7">
      <c r="A2186" t="s">
        <v>3917</v>
      </c>
      <c r="B2186" t="s">
        <v>3691</v>
      </c>
      <c r="C2186" s="5" t="str">
        <f>HYPERLINK("https://nusmods.com/modules/LLJ5094AV#timetable","Timetable")</f>
        <v>Timetable</v>
      </c>
      <c r="D2186" s="5"/>
      <c r="E2186" t="s">
        <v>3562</v>
      </c>
      <c r="F2186" t="s">
        <v>3563</v>
      </c>
      <c r="G2186" s="3">
        <v>0</v>
      </c>
    </row>
    <row r="2187" spans="1:7">
      <c r="A2187" t="s">
        <v>3918</v>
      </c>
      <c r="B2187" t="s">
        <v>3693</v>
      </c>
      <c r="C2187" s="5" t="str">
        <f>HYPERLINK("https://nusmods.com/modules/LLJ5094BV#timetable","Timetable")</f>
        <v>Timetable</v>
      </c>
      <c r="D2187" s="5"/>
      <c r="E2187" t="s">
        <v>3562</v>
      </c>
      <c r="F2187" t="s">
        <v>3563</v>
      </c>
      <c r="G2187" s="3">
        <v>0</v>
      </c>
    </row>
    <row r="2188" spans="1:7">
      <c r="A2188" t="s">
        <v>3919</v>
      </c>
      <c r="B2188" t="s">
        <v>3695</v>
      </c>
      <c r="C2188" s="5" t="str">
        <f>HYPERLINK("https://nusmods.com/modules/LLJ5094CV#timetable","Timetable")</f>
        <v>Timetable</v>
      </c>
      <c r="D2188" s="5"/>
      <c r="E2188" t="s">
        <v>3562</v>
      </c>
      <c r="F2188" t="s">
        <v>3563</v>
      </c>
      <c r="G2188" s="3">
        <v>0</v>
      </c>
    </row>
    <row r="2189" spans="1:7">
      <c r="A2189" t="s">
        <v>3920</v>
      </c>
      <c r="B2189" t="s">
        <v>3697</v>
      </c>
      <c r="C2189" s="5" t="str">
        <f>HYPERLINK("https://nusmods.com/modules/LLJ5094DV#timetable","Timetable")</f>
        <v>Timetable</v>
      </c>
      <c r="D2189" s="5"/>
      <c r="E2189" t="s">
        <v>3562</v>
      </c>
      <c r="F2189" t="s">
        <v>3563</v>
      </c>
      <c r="G2189" s="3">
        <v>0</v>
      </c>
    </row>
    <row r="2190" spans="1:7">
      <c r="A2190" t="s">
        <v>3921</v>
      </c>
      <c r="B2190" t="s">
        <v>3699</v>
      </c>
      <c r="C2190" s="5" t="str">
        <f>HYPERLINK("https://nusmods.com/modules/LLJ5094EV#timetable","Timetable")</f>
        <v>Timetable</v>
      </c>
      <c r="D2190" s="5"/>
      <c r="E2190" t="s">
        <v>3562</v>
      </c>
      <c r="F2190" t="s">
        <v>3563</v>
      </c>
      <c r="G2190" s="3">
        <v>0</v>
      </c>
    </row>
    <row r="2191" spans="1:7">
      <c r="A2191" t="s">
        <v>3922</v>
      </c>
      <c r="B2191" t="s">
        <v>3701</v>
      </c>
      <c r="C2191" s="5" t="str">
        <f>HYPERLINK("https://nusmods.com/modules/LLJ5094FV#timetable","Timetable")</f>
        <v>Timetable</v>
      </c>
      <c r="D2191" s="5"/>
      <c r="E2191" t="s">
        <v>3562</v>
      </c>
      <c r="F2191" t="s">
        <v>3563</v>
      </c>
      <c r="G2191" s="3">
        <v>0</v>
      </c>
    </row>
    <row r="2192" spans="1:7">
      <c r="A2192" t="s">
        <v>3923</v>
      </c>
      <c r="B2192" t="s">
        <v>3703</v>
      </c>
      <c r="C2192" s="5" t="str">
        <f>HYPERLINK("https://nusmods.com/modules/LLJ5094GV#timetable","Timetable")</f>
        <v>Timetable</v>
      </c>
      <c r="D2192" s="5"/>
      <c r="E2192" t="s">
        <v>3562</v>
      </c>
      <c r="F2192" t="s">
        <v>3563</v>
      </c>
      <c r="G2192" s="3">
        <v>0</v>
      </c>
    </row>
    <row r="2193" spans="1:7">
      <c r="A2193" t="s">
        <v>3924</v>
      </c>
      <c r="B2193" t="s">
        <v>3705</v>
      </c>
      <c r="C2193" s="5" t="str">
        <f>HYPERLINK("https://nusmods.com/modules/LLJ5094V#timetable","Timetable")</f>
        <v>Timetable</v>
      </c>
      <c r="D2193" s="5"/>
      <c r="E2193" t="s">
        <v>3562</v>
      </c>
      <c r="F2193" t="s">
        <v>3563</v>
      </c>
      <c r="G2193" s="3">
        <v>0</v>
      </c>
    </row>
    <row r="2194" spans="1:7">
      <c r="A2194" t="s">
        <v>3925</v>
      </c>
      <c r="B2194" t="s">
        <v>3795</v>
      </c>
      <c r="C2194" s="5" t="str">
        <f>HYPERLINK("https://nusmods.com/modules/LLJ5099#timetable","Timetable")</f>
        <v>Timetable</v>
      </c>
      <c r="D2194" s="5"/>
      <c r="E2194" t="s">
        <v>3562</v>
      </c>
      <c r="F2194" t="s">
        <v>3563</v>
      </c>
      <c r="G2194" s="3">
        <v>0</v>
      </c>
    </row>
    <row r="2195" spans="1:7">
      <c r="A2195" t="s">
        <v>3926</v>
      </c>
      <c r="B2195" t="s">
        <v>3709</v>
      </c>
      <c r="C2195" s="5" t="str">
        <f>HYPERLINK("https://nusmods.com/modules/LLJ5100#timetable","Timetable")</f>
        <v>Timetable</v>
      </c>
      <c r="D2195" s="5"/>
      <c r="E2195" t="s">
        <v>3562</v>
      </c>
      <c r="F2195" t="s">
        <v>3563</v>
      </c>
      <c r="G2195" s="3">
        <v>0</v>
      </c>
    </row>
    <row r="2196" spans="1:7">
      <c r="A2196" t="s">
        <v>3927</v>
      </c>
      <c r="B2196" t="s">
        <v>3711</v>
      </c>
      <c r="C2196" s="5" t="str">
        <f>HYPERLINK("https://nusmods.com/modules/LLJ5102V#timetable","Timetable")</f>
        <v>Timetable</v>
      </c>
      <c r="D2196" s="5"/>
      <c r="E2196" t="s">
        <v>3562</v>
      </c>
      <c r="F2196" t="s">
        <v>3563</v>
      </c>
      <c r="G2196" s="3">
        <v>0</v>
      </c>
    </row>
    <row r="2197" spans="1:7">
      <c r="A2197" t="s">
        <v>3928</v>
      </c>
      <c r="B2197" t="s">
        <v>3713</v>
      </c>
      <c r="C2197" s="5" t="str">
        <f>HYPERLINK("https://nusmods.com/modules/LLJ5104V#timetable","Timetable")</f>
        <v>Timetable</v>
      </c>
      <c r="D2197" s="5"/>
      <c r="E2197" t="s">
        <v>3562</v>
      </c>
      <c r="F2197" t="s">
        <v>3563</v>
      </c>
      <c r="G2197" s="3">
        <v>0</v>
      </c>
    </row>
    <row r="2198" spans="1:7">
      <c r="A2198" t="s">
        <v>3929</v>
      </c>
      <c r="B2198" t="s">
        <v>3715</v>
      </c>
      <c r="C2198" s="5" t="str">
        <f>HYPERLINK("https://nusmods.com/modules/LLJ5177V#timetable","Timetable")</f>
        <v>Timetable</v>
      </c>
      <c r="D2198" s="5"/>
      <c r="E2198" t="s">
        <v>3562</v>
      </c>
      <c r="F2198" t="s">
        <v>3563</v>
      </c>
      <c r="G2198" s="3">
        <v>0</v>
      </c>
    </row>
    <row r="2199" spans="1:7">
      <c r="A2199" t="s">
        <v>3930</v>
      </c>
      <c r="B2199" t="s">
        <v>3717</v>
      </c>
      <c r="C2199" s="5" t="str">
        <f>HYPERLINK("https://nusmods.com/modules/LLJ5203#timetable","Timetable")</f>
        <v>Timetable</v>
      </c>
      <c r="D2199" s="5"/>
      <c r="E2199" t="s">
        <v>3562</v>
      </c>
      <c r="F2199" t="s">
        <v>3563</v>
      </c>
      <c r="G2199" s="3">
        <v>0</v>
      </c>
    </row>
    <row r="2200" spans="1:7">
      <c r="A2200" t="s">
        <v>3931</v>
      </c>
      <c r="B2200" t="s">
        <v>3722</v>
      </c>
      <c r="C2200" s="5" t="str">
        <f>HYPERLINK("https://nusmods.com/modules/LLJ5214#timetable","Timetable")</f>
        <v>Timetable</v>
      </c>
      <c r="D2200" s="5"/>
      <c r="E2200" t="s">
        <v>3562</v>
      </c>
      <c r="F2200" t="s">
        <v>3563</v>
      </c>
      <c r="G2200" s="3">
        <v>0</v>
      </c>
    </row>
    <row r="2201" spans="1:7">
      <c r="A2201" t="s">
        <v>3932</v>
      </c>
      <c r="B2201" t="s">
        <v>3724</v>
      </c>
      <c r="C2201" s="5" t="str">
        <f>HYPERLINK("https://nusmods.com/modules/LLJ5237V#timetable","Timetable")</f>
        <v>Timetable</v>
      </c>
      <c r="D2201" s="5"/>
      <c r="E2201" t="s">
        <v>3562</v>
      </c>
      <c r="F2201" t="s">
        <v>3563</v>
      </c>
      <c r="G2201" s="3">
        <v>0</v>
      </c>
    </row>
    <row r="2202" spans="1:7">
      <c r="A2202" t="s">
        <v>3933</v>
      </c>
      <c r="B2202" t="s">
        <v>3726</v>
      </c>
      <c r="C2202" s="5" t="str">
        <f>HYPERLINK("https://nusmods.com/modules/LLJ5243V#timetable","Timetable")</f>
        <v>Timetable</v>
      </c>
      <c r="D2202" s="5"/>
      <c r="E2202" t="s">
        <v>3562</v>
      </c>
      <c r="F2202" t="s">
        <v>3563</v>
      </c>
      <c r="G2202" s="3">
        <v>0</v>
      </c>
    </row>
    <row r="2203" spans="1:7">
      <c r="A2203" t="s">
        <v>3934</v>
      </c>
      <c r="B2203" t="s">
        <v>3728</v>
      </c>
      <c r="C2203" s="5" t="str">
        <f>HYPERLINK("https://nusmods.com/modules/LLJ5244V#timetable","Timetable")</f>
        <v>Timetable</v>
      </c>
      <c r="D2203" s="5"/>
      <c r="E2203" t="s">
        <v>3562</v>
      </c>
      <c r="F2203" t="s">
        <v>3563</v>
      </c>
      <c r="G2203" s="3">
        <v>0</v>
      </c>
    </row>
    <row r="2204" spans="1:7">
      <c r="A2204" t="s">
        <v>3935</v>
      </c>
      <c r="B2204" t="s">
        <v>3730</v>
      </c>
      <c r="C2204" s="5" t="str">
        <f>HYPERLINK("https://nusmods.com/modules/LLJ5251V#timetable","Timetable")</f>
        <v>Timetable</v>
      </c>
      <c r="D2204" s="5"/>
      <c r="E2204" t="s">
        <v>3562</v>
      </c>
      <c r="F2204" t="s">
        <v>3563</v>
      </c>
      <c r="G2204" s="3">
        <v>0</v>
      </c>
    </row>
    <row r="2205" spans="1:7">
      <c r="A2205" t="s">
        <v>3936</v>
      </c>
      <c r="B2205" t="s">
        <v>3732</v>
      </c>
      <c r="C2205" s="5" t="str">
        <f>HYPERLINK("https://nusmods.com/modules/LLJ5276#timetable","Timetable")</f>
        <v>Timetable</v>
      </c>
      <c r="D2205" s="5"/>
      <c r="E2205" t="s">
        <v>3562</v>
      </c>
      <c r="F2205" t="s">
        <v>3563</v>
      </c>
      <c r="G2205" s="3">
        <v>0</v>
      </c>
    </row>
    <row r="2206" spans="1:7">
      <c r="A2206" t="s">
        <v>3937</v>
      </c>
      <c r="B2206" t="s">
        <v>3620</v>
      </c>
      <c r="C2206" s="5" t="str">
        <f>HYPERLINK("https://nusmods.com/modules/LLJ5285V#timetable","Timetable")</f>
        <v>Timetable</v>
      </c>
      <c r="D2206" s="5"/>
      <c r="E2206" t="s">
        <v>3562</v>
      </c>
      <c r="F2206" t="s">
        <v>3563</v>
      </c>
      <c r="G2206" s="3">
        <v>0</v>
      </c>
    </row>
    <row r="2207" spans="1:7">
      <c r="A2207" t="s">
        <v>3938</v>
      </c>
      <c r="B2207" t="s">
        <v>3735</v>
      </c>
      <c r="C2207" s="5" t="str">
        <f>HYPERLINK("https://nusmods.com/modules/LLJ5287V#timetable","Timetable")</f>
        <v>Timetable</v>
      </c>
      <c r="D2207" s="5"/>
      <c r="E2207" t="s">
        <v>3562</v>
      </c>
      <c r="F2207" t="s">
        <v>3563</v>
      </c>
      <c r="G2207" s="3">
        <v>0</v>
      </c>
    </row>
    <row r="2208" spans="1:7">
      <c r="A2208" t="s">
        <v>3939</v>
      </c>
      <c r="B2208" t="s">
        <v>3737</v>
      </c>
      <c r="C2208" s="5" t="str">
        <f>HYPERLINK("https://nusmods.com/modules/LLJ5290V#timetable","Timetable")</f>
        <v>Timetable</v>
      </c>
      <c r="D2208" s="5"/>
      <c r="E2208" t="s">
        <v>3562</v>
      </c>
      <c r="F2208" t="s">
        <v>3563</v>
      </c>
      <c r="G2208" s="3">
        <v>0</v>
      </c>
    </row>
    <row r="2209" spans="1:7">
      <c r="A2209" t="s">
        <v>3940</v>
      </c>
      <c r="B2209" t="s">
        <v>3739</v>
      </c>
      <c r="C2209" s="5" t="str">
        <f>HYPERLINK("https://nusmods.com/modules/LLJ5303V#timetable","Timetable")</f>
        <v>Timetable</v>
      </c>
      <c r="D2209" s="5"/>
      <c r="E2209" t="s">
        <v>3562</v>
      </c>
      <c r="F2209" t="s">
        <v>3563</v>
      </c>
      <c r="G2209" s="3">
        <v>0</v>
      </c>
    </row>
    <row r="2210" spans="1:7">
      <c r="A2210" t="s">
        <v>3941</v>
      </c>
      <c r="B2210" t="s">
        <v>3741</v>
      </c>
      <c r="C2210" s="5" t="str">
        <f>HYPERLINK("https://nusmods.com/modules/LLJ5322#timetable","Timetable")</f>
        <v>Timetable</v>
      </c>
      <c r="D2210" s="5"/>
      <c r="E2210" t="s">
        <v>3562</v>
      </c>
      <c r="F2210" t="s">
        <v>3563</v>
      </c>
      <c r="G2210" s="3">
        <v>0</v>
      </c>
    </row>
    <row r="2211" spans="1:7">
      <c r="A2211" t="s">
        <v>3942</v>
      </c>
      <c r="B2211" t="s">
        <v>3743</v>
      </c>
      <c r="C2211" s="5" t="str">
        <f>HYPERLINK("https://nusmods.com/modules/LLJ5335V#timetable","Timetable")</f>
        <v>Timetable</v>
      </c>
      <c r="D2211" s="5"/>
      <c r="E2211" t="s">
        <v>3562</v>
      </c>
      <c r="F2211" t="s">
        <v>3563</v>
      </c>
      <c r="G2211" s="3">
        <v>0</v>
      </c>
    </row>
    <row r="2212" spans="1:7">
      <c r="A2212" t="s">
        <v>3943</v>
      </c>
      <c r="B2212" t="s">
        <v>3745</v>
      </c>
      <c r="C2212" s="5" t="str">
        <f>HYPERLINK("https://nusmods.com/modules/LLJ5344#timetable","Timetable")</f>
        <v>Timetable</v>
      </c>
      <c r="D2212" s="5"/>
      <c r="E2212" t="s">
        <v>3562</v>
      </c>
      <c r="F2212" t="s">
        <v>3563</v>
      </c>
      <c r="G2212" s="3">
        <v>0</v>
      </c>
    </row>
    <row r="2213" spans="1:7">
      <c r="A2213" t="s">
        <v>3944</v>
      </c>
      <c r="B2213" t="s">
        <v>3747</v>
      </c>
      <c r="C2213" s="5" t="str">
        <f>HYPERLINK("https://nusmods.com/modules/LLJ5350V#timetable","Timetable")</f>
        <v>Timetable</v>
      </c>
      <c r="D2213" s="5"/>
      <c r="E2213" t="s">
        <v>3562</v>
      </c>
      <c r="F2213" t="s">
        <v>3563</v>
      </c>
      <c r="G2213" s="3">
        <v>0</v>
      </c>
    </row>
    <row r="2214" spans="1:7">
      <c r="A2214" t="s">
        <v>3945</v>
      </c>
      <c r="B2214" t="s">
        <v>3749</v>
      </c>
      <c r="C2214" s="5" t="str">
        <f>HYPERLINK("https://nusmods.com/modules/LLJ5360Z#timetable","Timetable")</f>
        <v>Timetable</v>
      </c>
      <c r="D2214" s="5"/>
      <c r="E2214" t="s">
        <v>3562</v>
      </c>
      <c r="F2214" t="s">
        <v>3563</v>
      </c>
      <c r="G2214" s="3">
        <v>0</v>
      </c>
    </row>
    <row r="2215" spans="1:7">
      <c r="A2215" t="s">
        <v>3946</v>
      </c>
      <c r="B2215" t="s">
        <v>3751</v>
      </c>
      <c r="C2215" s="5" t="str">
        <f>HYPERLINK("https://nusmods.com/modules/LLJ5364V#timetable","Timetable")</f>
        <v>Timetable</v>
      </c>
      <c r="D2215" s="5"/>
      <c r="E2215" t="s">
        <v>3562</v>
      </c>
      <c r="F2215" t="s">
        <v>3563</v>
      </c>
      <c r="G2215" s="3">
        <v>0</v>
      </c>
    </row>
    <row r="2216" spans="1:7">
      <c r="A2216" t="s">
        <v>3947</v>
      </c>
      <c r="B2216" t="s">
        <v>3753</v>
      </c>
      <c r="C2216" s="5" t="str">
        <f>HYPERLINK("https://nusmods.com/modules/LLJ5367V#timetable","Timetable")</f>
        <v>Timetable</v>
      </c>
      <c r="D2216" s="5"/>
      <c r="E2216" t="s">
        <v>3562</v>
      </c>
      <c r="F2216" t="s">
        <v>3563</v>
      </c>
      <c r="G2216" s="3">
        <v>0</v>
      </c>
    </row>
    <row r="2217" spans="1:7">
      <c r="A2217" t="s">
        <v>3948</v>
      </c>
      <c r="B2217" t="s">
        <v>3755</v>
      </c>
      <c r="C2217" s="5" t="str">
        <f>HYPERLINK("https://nusmods.com/modules/LLJ5383Z#timetable","Timetable")</f>
        <v>Timetable</v>
      </c>
      <c r="D2217" s="5"/>
      <c r="E2217" t="s">
        <v>3562</v>
      </c>
      <c r="F2217" t="s">
        <v>3563</v>
      </c>
      <c r="G2217" s="3">
        <v>0</v>
      </c>
    </row>
    <row r="2218" spans="1:7">
      <c r="A2218" t="s">
        <v>3949</v>
      </c>
      <c r="B2218" t="s">
        <v>3627</v>
      </c>
      <c r="C2218" s="5" t="str">
        <f>HYPERLINK("https://nusmods.com/modules/LLJ5405A#timetable","Timetable")</f>
        <v>Timetable</v>
      </c>
      <c r="D2218" s="5"/>
      <c r="E2218" t="s">
        <v>3562</v>
      </c>
      <c r="F2218" t="s">
        <v>3563</v>
      </c>
      <c r="G2218" s="3">
        <v>0</v>
      </c>
    </row>
    <row r="2219" spans="1:7">
      <c r="A2219" t="s">
        <v>3950</v>
      </c>
      <c r="B2219" t="s">
        <v>3830</v>
      </c>
      <c r="C2219" s="5" t="str">
        <f>HYPERLINK("https://nusmods.com/modules/LLJ5407#timetable","Timetable")</f>
        <v>Timetable</v>
      </c>
      <c r="D2219" s="5"/>
      <c r="E2219" t="s">
        <v>3562</v>
      </c>
      <c r="F2219" t="s">
        <v>3563</v>
      </c>
      <c r="G2219" s="3">
        <v>0</v>
      </c>
    </row>
    <row r="2220" spans="1:7">
      <c r="A2220" t="s">
        <v>3951</v>
      </c>
      <c r="B2220" t="s">
        <v>3764</v>
      </c>
      <c r="C2220" s="5" t="str">
        <f>HYPERLINK("https://nusmods.com/modules/LLJ5436V#timetable","Timetable")</f>
        <v>Timetable</v>
      </c>
      <c r="D2220" s="5"/>
      <c r="E2220" t="s">
        <v>3562</v>
      </c>
      <c r="F2220" t="s">
        <v>3563</v>
      </c>
      <c r="G2220" s="3">
        <v>0</v>
      </c>
    </row>
    <row r="2221" spans="1:7">
      <c r="A2221" t="s">
        <v>3952</v>
      </c>
      <c r="B2221" t="s">
        <v>3766</v>
      </c>
      <c r="C2221" s="5" t="str">
        <f>HYPERLINK("https://nusmods.com/modules/LLJ5454V#timetable","Timetable")</f>
        <v>Timetable</v>
      </c>
      <c r="D2221" s="5"/>
      <c r="E2221" t="s">
        <v>3562</v>
      </c>
      <c r="F2221" t="s">
        <v>3563</v>
      </c>
      <c r="G2221" s="3">
        <v>0</v>
      </c>
    </row>
    <row r="2222" spans="1:7">
      <c r="A2222" t="s">
        <v>3953</v>
      </c>
      <c r="B2222" t="s">
        <v>3768</v>
      </c>
      <c r="C2222" s="5" t="str">
        <f>HYPERLINK("https://nusmods.com/modules/LLJ5460#timetable","Timetable")</f>
        <v>Timetable</v>
      </c>
      <c r="D2222" s="5"/>
      <c r="E2222" t="s">
        <v>3562</v>
      </c>
      <c r="F2222" t="s">
        <v>3563</v>
      </c>
      <c r="G2222" s="3">
        <v>0</v>
      </c>
    </row>
    <row r="2223" spans="1:7">
      <c r="A2223" t="s">
        <v>3954</v>
      </c>
      <c r="B2223" t="s">
        <v>3770</v>
      </c>
      <c r="C2223" s="5" t="str">
        <f>HYPERLINK("https://nusmods.com/modules/LLJ5461V#timetable","Timetable")</f>
        <v>Timetable</v>
      </c>
      <c r="D2223" s="5"/>
      <c r="E2223" t="s">
        <v>3562</v>
      </c>
      <c r="F2223" t="s">
        <v>3563</v>
      </c>
      <c r="G2223" s="3">
        <v>0</v>
      </c>
    </row>
    <row r="2224" spans="1:7">
      <c r="A2224" t="s">
        <v>3955</v>
      </c>
      <c r="B2224" t="s">
        <v>3772</v>
      </c>
      <c r="C2224" s="5" t="str">
        <f>HYPERLINK("https://nusmods.com/modules/LLJ5463V#timetable","Timetable")</f>
        <v>Timetable</v>
      </c>
      <c r="D2224" s="5"/>
      <c r="E2224" t="s">
        <v>3562</v>
      </c>
      <c r="F2224" t="s">
        <v>3563</v>
      </c>
      <c r="G2224" s="3">
        <v>0</v>
      </c>
    </row>
    <row r="2225" spans="1:7">
      <c r="A2225" t="s">
        <v>3956</v>
      </c>
      <c r="B2225" t="s">
        <v>3774</v>
      </c>
      <c r="C2225" s="5" t="str">
        <f>HYPERLINK("https://nusmods.com/modules/LLJ5475V#timetable","Timetable")</f>
        <v>Timetable</v>
      </c>
      <c r="D2225" s="5"/>
      <c r="E2225" t="s">
        <v>3562</v>
      </c>
      <c r="F2225" t="s">
        <v>3563</v>
      </c>
      <c r="G2225" s="3">
        <v>0</v>
      </c>
    </row>
    <row r="2226" spans="1:7">
      <c r="A2226" t="s">
        <v>3957</v>
      </c>
      <c r="B2226" t="s">
        <v>3958</v>
      </c>
      <c r="C2226" s="5" t="str">
        <f>HYPERLINK("https://nusmods.com/modules/LSE6101#timetable","Timetable")</f>
        <v>Timetable</v>
      </c>
      <c r="D2226" s="5"/>
      <c r="E2226" t="s">
        <v>2860</v>
      </c>
      <c r="F2226" t="s">
        <v>2861</v>
      </c>
      <c r="G2226" s="3">
        <v>0</v>
      </c>
    </row>
    <row r="2227" spans="1:7">
      <c r="A2227" t="s">
        <v>3959</v>
      </c>
      <c r="B2227" t="s">
        <v>3960</v>
      </c>
      <c r="C2227" s="5" t="str">
        <f>HYPERLINK("https://nusmods.com/modules/LSM1111#timetable","Timetable")</f>
        <v>Timetable</v>
      </c>
      <c r="D2227" s="5"/>
      <c r="E2227" t="s">
        <v>266</v>
      </c>
      <c r="F2227" t="s">
        <v>267</v>
      </c>
      <c r="G2227" s="3">
        <v>0</v>
      </c>
    </row>
    <row r="2228" spans="1:7">
      <c r="A2228" t="s">
        <v>3961</v>
      </c>
      <c r="B2228" t="s">
        <v>3962</v>
      </c>
      <c r="C2228" s="5" t="str">
        <f>HYPERLINK("https://nusmods.com/modules/LSM1301#timetable","Timetable")</f>
        <v>Timetable</v>
      </c>
      <c r="D2228" s="5"/>
      <c r="E2228" t="s">
        <v>266</v>
      </c>
      <c r="F2228" t="s">
        <v>267</v>
      </c>
      <c r="G2228" s="3">
        <v>0</v>
      </c>
    </row>
    <row r="2229" spans="1:7">
      <c r="A2229" t="s">
        <v>3963</v>
      </c>
      <c r="B2229" t="s">
        <v>3964</v>
      </c>
      <c r="C2229" s="5" t="str">
        <f>HYPERLINK("https://nusmods.com/modules/LSM2105#timetable","Timetable")</f>
        <v>Timetable</v>
      </c>
      <c r="D2229" s="5"/>
      <c r="E2229" t="s">
        <v>266</v>
      </c>
      <c r="F2229" t="s">
        <v>267</v>
      </c>
      <c r="G2229" s="3">
        <v>0</v>
      </c>
    </row>
    <row r="2230" spans="1:7">
      <c r="A2230" t="s">
        <v>3965</v>
      </c>
      <c r="B2230" t="s">
        <v>3966</v>
      </c>
      <c r="C2230" s="5" t="str">
        <f>HYPERLINK("https://nusmods.com/modules/LSM2106#timetable","Timetable")</f>
        <v>Timetable</v>
      </c>
      <c r="D2230" s="5"/>
      <c r="E2230" t="s">
        <v>89</v>
      </c>
      <c r="F2230" t="s">
        <v>3967</v>
      </c>
      <c r="G2230" s="3">
        <v>0</v>
      </c>
    </row>
    <row r="2231" spans="1:7">
      <c r="A2231" t="s">
        <v>3968</v>
      </c>
      <c r="B2231" t="s">
        <v>3969</v>
      </c>
      <c r="C2231" s="5" t="str">
        <f>HYPERLINK("https://nusmods.com/modules/LSM2107#timetable","Timetable")</f>
        <v>Timetable</v>
      </c>
      <c r="D2231" s="5"/>
      <c r="E2231" t="s">
        <v>266</v>
      </c>
      <c r="F2231" t="s">
        <v>267</v>
      </c>
      <c r="G2231" s="3">
        <v>0</v>
      </c>
    </row>
    <row r="2232" spans="1:7">
      <c r="A2232" t="s">
        <v>3970</v>
      </c>
      <c r="B2232" t="s">
        <v>3971</v>
      </c>
      <c r="C2232" s="5" t="str">
        <f>HYPERLINK("https://nusmods.com/modules/LSM2191#timetable","Timetable")</f>
        <v>Timetable</v>
      </c>
      <c r="D2232" s="5"/>
      <c r="E2232" t="s">
        <v>266</v>
      </c>
      <c r="F2232" t="s">
        <v>267</v>
      </c>
      <c r="G2232" s="3">
        <v>0</v>
      </c>
    </row>
    <row r="2233" spans="1:7">
      <c r="A2233" t="s">
        <v>3972</v>
      </c>
      <c r="B2233" t="s">
        <v>3973</v>
      </c>
      <c r="C2233" s="5" t="str">
        <f>HYPERLINK("https://nusmods.com/modules/LSM2212#timetable","Timetable")</f>
        <v>Timetable</v>
      </c>
      <c r="D2233" s="5"/>
      <c r="E2233" t="s">
        <v>89</v>
      </c>
      <c r="F2233" t="s">
        <v>3974</v>
      </c>
      <c r="G2233" s="3">
        <v>0</v>
      </c>
    </row>
    <row r="2234" spans="1:7">
      <c r="A2234" t="s">
        <v>3975</v>
      </c>
      <c r="B2234" t="s">
        <v>3976</v>
      </c>
      <c r="C2234" s="5" t="str">
        <f>HYPERLINK("https://nusmods.com/modules/LSM2233#timetable","Timetable")</f>
        <v>Timetable</v>
      </c>
      <c r="D2234" s="5"/>
      <c r="E2234" t="s">
        <v>89</v>
      </c>
      <c r="F2234" t="s">
        <v>3967</v>
      </c>
      <c r="G2234" s="3">
        <v>0</v>
      </c>
    </row>
    <row r="2235" spans="1:7">
      <c r="A2235" t="s">
        <v>3977</v>
      </c>
      <c r="B2235" t="s">
        <v>3978</v>
      </c>
      <c r="C2235" s="5" t="str">
        <f>HYPERLINK("https://nusmods.com/modules/LSM2241#timetable","Timetable")</f>
        <v>Timetable</v>
      </c>
      <c r="D2235" s="5"/>
      <c r="E2235" t="s">
        <v>266</v>
      </c>
      <c r="F2235" t="s">
        <v>267</v>
      </c>
      <c r="G2235" s="3">
        <v>0</v>
      </c>
    </row>
    <row r="2236" spans="1:7">
      <c r="A2236" t="s">
        <v>3979</v>
      </c>
      <c r="B2236" t="s">
        <v>3980</v>
      </c>
      <c r="C2236" s="5" t="str">
        <f>HYPERLINK("https://nusmods.com/modules/LSM2251#timetable","Timetable")</f>
        <v>Timetable</v>
      </c>
      <c r="D2236" s="5"/>
      <c r="E2236" t="s">
        <v>266</v>
      </c>
      <c r="F2236" t="s">
        <v>267</v>
      </c>
      <c r="G2236" s="3">
        <v>0</v>
      </c>
    </row>
    <row r="2237" spans="1:7">
      <c r="A2237" t="s">
        <v>3981</v>
      </c>
      <c r="B2237" t="s">
        <v>3982</v>
      </c>
      <c r="C2237" s="5" t="str">
        <f>HYPERLINK("https://nusmods.com/modules/LSM2252#timetable","Timetable")</f>
        <v>Timetable</v>
      </c>
      <c r="D2237" s="5"/>
      <c r="E2237" t="s">
        <v>266</v>
      </c>
      <c r="F2237" t="s">
        <v>267</v>
      </c>
      <c r="G2237" s="3">
        <v>0</v>
      </c>
    </row>
    <row r="2238" spans="1:7">
      <c r="A2238" t="s">
        <v>3983</v>
      </c>
      <c r="B2238" t="s">
        <v>3984</v>
      </c>
      <c r="C2238" s="5" t="str">
        <f>HYPERLINK("https://nusmods.com/modules/LSM2288#timetable","Timetable")</f>
        <v>Timetable</v>
      </c>
      <c r="D2238" s="5"/>
      <c r="E2238" t="s">
        <v>266</v>
      </c>
      <c r="F2238" t="s">
        <v>267</v>
      </c>
      <c r="G2238" s="3">
        <v>0</v>
      </c>
    </row>
    <row r="2239" spans="1:7">
      <c r="A2239" t="s">
        <v>3985</v>
      </c>
      <c r="B2239" t="s">
        <v>3986</v>
      </c>
      <c r="C2239" s="5" t="str">
        <f>HYPERLINK("https://nusmods.com/modules/LSM2288R#timetable","Timetable")</f>
        <v>Timetable</v>
      </c>
      <c r="D2239" s="5"/>
      <c r="E2239" t="s">
        <v>266</v>
      </c>
      <c r="F2239" t="s">
        <v>267</v>
      </c>
      <c r="G2239" s="3">
        <v>0</v>
      </c>
    </row>
    <row r="2240" spans="1:7">
      <c r="A2240" t="s">
        <v>3987</v>
      </c>
      <c r="B2240" t="s">
        <v>3988</v>
      </c>
      <c r="C2240" s="5" t="str">
        <f>HYPERLINK("https://nusmods.com/modules/LSM2289#timetable","Timetable")</f>
        <v>Timetable</v>
      </c>
      <c r="D2240" s="5"/>
      <c r="E2240" t="s">
        <v>266</v>
      </c>
      <c r="F2240" t="s">
        <v>267</v>
      </c>
      <c r="G2240" s="3">
        <v>0</v>
      </c>
    </row>
    <row r="2241" spans="1:7">
      <c r="A2241" t="s">
        <v>3989</v>
      </c>
      <c r="B2241" t="s">
        <v>3990</v>
      </c>
      <c r="C2241" s="5" t="str">
        <f>HYPERLINK("https://nusmods.com/modules/LSM2291#timetable","Timetable")</f>
        <v>Timetable</v>
      </c>
      <c r="D2241" s="5"/>
      <c r="E2241" t="s">
        <v>89</v>
      </c>
      <c r="F2241" t="s">
        <v>3991</v>
      </c>
      <c r="G2241" s="3">
        <v>0</v>
      </c>
    </row>
    <row r="2242" spans="1:7">
      <c r="A2242" t="s">
        <v>3992</v>
      </c>
      <c r="B2242" t="s">
        <v>3993</v>
      </c>
      <c r="C2242" s="5" t="str">
        <f>HYPERLINK("https://nusmods.com/modules/LSM2302#timetable","Timetable")</f>
        <v>Timetable</v>
      </c>
      <c r="D2242" s="5"/>
      <c r="E2242" t="s">
        <v>266</v>
      </c>
      <c r="F2242" t="s">
        <v>267</v>
      </c>
      <c r="G2242" s="3">
        <v>0</v>
      </c>
    </row>
    <row r="2243" spans="1:7">
      <c r="A2243" t="s">
        <v>3994</v>
      </c>
      <c r="B2243" t="s">
        <v>1621</v>
      </c>
      <c r="C2243" s="5" t="str">
        <f>HYPERLINK("https://nusmods.com/modules/LSM2312#timetable","Timetable")</f>
        <v>Timetable</v>
      </c>
      <c r="D2243" s="5"/>
      <c r="E2243" t="s">
        <v>266</v>
      </c>
      <c r="F2243" t="s">
        <v>267</v>
      </c>
      <c r="G2243" s="3">
        <v>0</v>
      </c>
    </row>
    <row r="2244" spans="1:7">
      <c r="A2244" t="s">
        <v>3995</v>
      </c>
      <c r="B2244" t="s">
        <v>3996</v>
      </c>
      <c r="C2244" s="5" t="str">
        <f>HYPERLINK("https://nusmods.com/modules/LSM3201#timetable","Timetable")</f>
        <v>Timetable</v>
      </c>
      <c r="D2244" s="5"/>
      <c r="E2244" t="s">
        <v>266</v>
      </c>
      <c r="F2244" t="s">
        <v>267</v>
      </c>
      <c r="G2244" s="3">
        <v>0</v>
      </c>
    </row>
    <row r="2245" spans="1:7">
      <c r="A2245" t="s">
        <v>3997</v>
      </c>
      <c r="B2245" t="s">
        <v>3998</v>
      </c>
      <c r="C2245" s="5" t="str">
        <f>HYPERLINK("https://nusmods.com/modules/LSM3210#timetable","Timetable")</f>
        <v>Timetable</v>
      </c>
      <c r="D2245" s="5"/>
      <c r="E2245" t="s">
        <v>89</v>
      </c>
      <c r="F2245" t="s">
        <v>3967</v>
      </c>
      <c r="G2245" s="3">
        <v>0</v>
      </c>
    </row>
    <row r="2246" spans="1:7">
      <c r="A2246" t="s">
        <v>3999</v>
      </c>
      <c r="B2246" t="s">
        <v>4000</v>
      </c>
      <c r="C2246" s="5" t="str">
        <f>HYPERLINK("https://nusmods.com/modules/LSM3211#timetable","Timetable")</f>
        <v>Timetable</v>
      </c>
      <c r="D2246" s="5"/>
      <c r="E2246" t="s">
        <v>89</v>
      </c>
      <c r="F2246" t="s">
        <v>4001</v>
      </c>
      <c r="G2246" s="3">
        <v>0</v>
      </c>
    </row>
    <row r="2247" spans="1:7">
      <c r="A2247" t="s">
        <v>4002</v>
      </c>
      <c r="B2247" t="s">
        <v>4003</v>
      </c>
      <c r="C2247" s="5" t="str">
        <f>HYPERLINK("https://nusmods.com/modules/LSM3212#timetable","Timetable")</f>
        <v>Timetable</v>
      </c>
      <c r="D2247" s="5"/>
      <c r="E2247" t="s">
        <v>89</v>
      </c>
      <c r="F2247" t="s">
        <v>90</v>
      </c>
      <c r="G2247" s="3">
        <v>0</v>
      </c>
    </row>
    <row r="2248" spans="1:7">
      <c r="A2248" t="s">
        <v>4004</v>
      </c>
      <c r="B2248" t="s">
        <v>4005</v>
      </c>
      <c r="C2248" s="5" t="str">
        <f>HYPERLINK("https://nusmods.com/modules/LSM3215#timetable","Timetable")</f>
        <v>Timetable</v>
      </c>
      <c r="D2248" s="5"/>
      <c r="E2248" t="s">
        <v>89</v>
      </c>
      <c r="F2248" t="s">
        <v>90</v>
      </c>
      <c r="G2248" s="3">
        <v>0</v>
      </c>
    </row>
    <row r="2249" spans="1:7">
      <c r="A2249" t="s">
        <v>4006</v>
      </c>
      <c r="B2249" t="s">
        <v>4007</v>
      </c>
      <c r="C2249" s="5" t="str">
        <f>HYPERLINK("https://nusmods.com/modules/LSM3217#timetable","Timetable")</f>
        <v>Timetable</v>
      </c>
      <c r="D2249" s="5"/>
      <c r="E2249" t="s">
        <v>89</v>
      </c>
      <c r="F2249" t="s">
        <v>90</v>
      </c>
      <c r="G2249" s="3">
        <v>0</v>
      </c>
    </row>
    <row r="2250" spans="1:7">
      <c r="A2250" t="s">
        <v>4008</v>
      </c>
      <c r="B2250" t="s">
        <v>4009</v>
      </c>
      <c r="C2250" s="5" t="str">
        <f>HYPERLINK("https://nusmods.com/modules/LSM3220#timetable","Timetable")</f>
        <v>Timetable</v>
      </c>
      <c r="D2250" s="5"/>
      <c r="E2250" t="s">
        <v>266</v>
      </c>
      <c r="F2250" t="s">
        <v>267</v>
      </c>
      <c r="G2250" s="3">
        <v>0</v>
      </c>
    </row>
    <row r="2251" spans="1:7">
      <c r="A2251" t="s">
        <v>4010</v>
      </c>
      <c r="B2251" t="s">
        <v>4011</v>
      </c>
      <c r="C2251" s="5" t="str">
        <f>HYPERLINK("https://nusmods.com/modules/LSM3223#timetable","Timetable")</f>
        <v>Timetable</v>
      </c>
      <c r="D2251" s="5"/>
      <c r="E2251" t="s">
        <v>89</v>
      </c>
      <c r="F2251" t="s">
        <v>3991</v>
      </c>
      <c r="G2251" s="3">
        <v>0</v>
      </c>
    </row>
    <row r="2252" spans="1:7">
      <c r="A2252" t="s">
        <v>4012</v>
      </c>
      <c r="B2252" t="s">
        <v>4013</v>
      </c>
      <c r="C2252" s="5" t="str">
        <f>HYPERLINK("https://nusmods.com/modules/LSM3227#timetable","Timetable")</f>
        <v>Timetable</v>
      </c>
      <c r="D2252" s="5"/>
      <c r="E2252" t="s">
        <v>266</v>
      </c>
      <c r="F2252" t="s">
        <v>267</v>
      </c>
      <c r="G2252" s="3">
        <v>0</v>
      </c>
    </row>
    <row r="2253" spans="1:7">
      <c r="A2253" t="s">
        <v>4014</v>
      </c>
      <c r="B2253" t="s">
        <v>4015</v>
      </c>
      <c r="C2253" s="5" t="str">
        <f>HYPERLINK("https://nusmods.com/modules/LSM3228#timetable","Timetable")</f>
        <v>Timetable</v>
      </c>
      <c r="D2253" s="5" t="str">
        <f>HYPERLINK("https://canvas.nus.edu.sg/courses/48263","Canvas course site")</f>
        <v>Canvas course site</v>
      </c>
      <c r="E2253" t="s">
        <v>89</v>
      </c>
      <c r="F2253" t="s">
        <v>3991</v>
      </c>
      <c r="G2253" s="3">
        <v>0</v>
      </c>
    </row>
    <row r="2254" spans="1:7">
      <c r="A2254" t="s">
        <v>4016</v>
      </c>
      <c r="B2254" t="s">
        <v>4017</v>
      </c>
      <c r="C2254" s="5" t="str">
        <f>HYPERLINK("https://nusmods.com/modules/LSM3231#timetable","Timetable")</f>
        <v>Timetable</v>
      </c>
      <c r="D2254" s="5"/>
      <c r="E2254" t="s">
        <v>89</v>
      </c>
      <c r="F2254" t="s">
        <v>3967</v>
      </c>
      <c r="G2254" s="3">
        <v>0</v>
      </c>
    </row>
    <row r="2255" spans="1:7">
      <c r="A2255" t="s">
        <v>4018</v>
      </c>
      <c r="B2255" t="s">
        <v>4019</v>
      </c>
      <c r="C2255" s="5" t="str">
        <f>HYPERLINK("https://nusmods.com/modules/LSM3232#timetable","Timetable")</f>
        <v>Timetable</v>
      </c>
      <c r="D2255" s="5"/>
      <c r="E2255" t="s">
        <v>89</v>
      </c>
      <c r="F2255" t="s">
        <v>3991</v>
      </c>
      <c r="G2255" s="3">
        <v>0</v>
      </c>
    </row>
    <row r="2256" spans="1:7">
      <c r="A2256" t="s">
        <v>4020</v>
      </c>
      <c r="B2256" t="s">
        <v>4021</v>
      </c>
      <c r="C2256" s="5" t="str">
        <f>HYPERLINK("https://nusmods.com/modules/LSM3233#timetable","Timetable")</f>
        <v>Timetable</v>
      </c>
      <c r="D2256" s="5"/>
      <c r="E2256" t="s">
        <v>266</v>
      </c>
      <c r="F2256" t="s">
        <v>267</v>
      </c>
      <c r="G2256" s="3">
        <v>0</v>
      </c>
    </row>
    <row r="2257" spans="1:7">
      <c r="A2257" t="s">
        <v>4022</v>
      </c>
      <c r="B2257" t="s">
        <v>4023</v>
      </c>
      <c r="C2257" s="5" t="str">
        <f>HYPERLINK("https://nusmods.com/modules/LSM3234#timetable","Timetable")</f>
        <v>Timetable</v>
      </c>
      <c r="D2257" s="5"/>
      <c r="E2257" t="s">
        <v>266</v>
      </c>
      <c r="F2257" t="s">
        <v>267</v>
      </c>
      <c r="G2257" s="3">
        <v>0</v>
      </c>
    </row>
    <row r="2258" spans="1:7">
      <c r="A2258" t="s">
        <v>4024</v>
      </c>
      <c r="B2258" t="s">
        <v>4025</v>
      </c>
      <c r="C2258" s="5" t="str">
        <f>HYPERLINK("https://nusmods.com/modules/LSM3235#timetable","Timetable")</f>
        <v>Timetable</v>
      </c>
      <c r="D2258" s="5"/>
      <c r="E2258" t="s">
        <v>89</v>
      </c>
      <c r="F2258" t="s">
        <v>90</v>
      </c>
      <c r="G2258" s="3">
        <v>0</v>
      </c>
    </row>
    <row r="2259" spans="1:7">
      <c r="A2259" t="s">
        <v>4026</v>
      </c>
      <c r="B2259" t="s">
        <v>4027</v>
      </c>
      <c r="C2259" s="5" t="str">
        <f>HYPERLINK("https://nusmods.com/modules/LSM3236#timetable","Timetable")</f>
        <v>Timetable</v>
      </c>
      <c r="D2259" s="5" t="str">
        <f>HYPERLINK("https://canvas.nus.edu.sg/courses/48282","Canvas course site")</f>
        <v>Canvas course site</v>
      </c>
      <c r="E2259" t="s">
        <v>266</v>
      </c>
      <c r="F2259" t="s">
        <v>267</v>
      </c>
      <c r="G2259" s="3">
        <v>0</v>
      </c>
    </row>
    <row r="2260" spans="1:7">
      <c r="A2260" t="s">
        <v>4028</v>
      </c>
      <c r="B2260" t="s">
        <v>4029</v>
      </c>
      <c r="C2260" s="5" t="str">
        <f>HYPERLINK("https://nusmods.com/modules/LSM3245#timetable","Timetable")</f>
        <v>Timetable</v>
      </c>
      <c r="D2260" s="5"/>
      <c r="E2260" t="s">
        <v>89</v>
      </c>
      <c r="F2260" t="s">
        <v>3991</v>
      </c>
      <c r="G2260" s="3">
        <v>0</v>
      </c>
    </row>
    <row r="2261" spans="1:7">
      <c r="A2261" t="s">
        <v>4030</v>
      </c>
      <c r="B2261" t="s">
        <v>4031</v>
      </c>
      <c r="C2261" s="5" t="str">
        <f>HYPERLINK("https://nusmods.com/modules/LSM3246#timetable","Timetable")</f>
        <v>Timetable</v>
      </c>
      <c r="D2261" s="5"/>
      <c r="E2261" t="s">
        <v>89</v>
      </c>
      <c r="F2261" t="s">
        <v>3967</v>
      </c>
      <c r="G2261" s="3">
        <v>0</v>
      </c>
    </row>
    <row r="2262" spans="1:7">
      <c r="A2262" t="s">
        <v>4032</v>
      </c>
      <c r="B2262" t="s">
        <v>4033</v>
      </c>
      <c r="C2262" s="5" t="str">
        <f>HYPERLINK("https://nusmods.com/modules/LSM3254#timetable","Timetable")</f>
        <v>Timetable</v>
      </c>
      <c r="D2262" s="5"/>
      <c r="E2262" t="s">
        <v>266</v>
      </c>
      <c r="F2262" t="s">
        <v>267</v>
      </c>
      <c r="G2262" s="3">
        <v>0</v>
      </c>
    </row>
    <row r="2263" spans="1:7">
      <c r="A2263" t="s">
        <v>4034</v>
      </c>
      <c r="B2263" t="s">
        <v>4035</v>
      </c>
      <c r="C2263" s="5" t="str">
        <f>HYPERLINK("https://nusmods.com/modules/LSM3258#timetable","Timetable")</f>
        <v>Timetable</v>
      </c>
      <c r="D2263" s="5"/>
      <c r="E2263" t="s">
        <v>266</v>
      </c>
      <c r="F2263" t="s">
        <v>267</v>
      </c>
      <c r="G2263" s="3">
        <v>0</v>
      </c>
    </row>
    <row r="2264" spans="1:7">
      <c r="A2264" t="s">
        <v>4036</v>
      </c>
      <c r="B2264" t="s">
        <v>4037</v>
      </c>
      <c r="C2264" s="5" t="str">
        <f>HYPERLINK("https://nusmods.com/modules/LSM3265#timetable","Timetable")</f>
        <v>Timetable</v>
      </c>
      <c r="D2264" s="5"/>
      <c r="E2264" t="s">
        <v>266</v>
      </c>
      <c r="F2264" t="s">
        <v>267</v>
      </c>
      <c r="G2264" s="3">
        <v>0</v>
      </c>
    </row>
    <row r="2265" spans="1:7">
      <c r="A2265" t="s">
        <v>4038</v>
      </c>
      <c r="B2265" t="s">
        <v>4039</v>
      </c>
      <c r="C2265" s="5" t="str">
        <f>HYPERLINK("https://nusmods.com/modules/LSM3266#timetable","Timetable")</f>
        <v>Timetable</v>
      </c>
      <c r="D2265" s="5"/>
      <c r="E2265" t="s">
        <v>266</v>
      </c>
      <c r="F2265" t="s">
        <v>267</v>
      </c>
      <c r="G2265" s="3">
        <v>0</v>
      </c>
    </row>
    <row r="2266" spans="1:7">
      <c r="A2266" t="s">
        <v>4040</v>
      </c>
      <c r="B2266" t="s">
        <v>4041</v>
      </c>
      <c r="C2266" s="5" t="str">
        <f>HYPERLINK("https://nusmods.com/modules/LSM3288#timetable","Timetable")</f>
        <v>Timetable</v>
      </c>
      <c r="D2266" s="5"/>
      <c r="E2266" t="s">
        <v>266</v>
      </c>
      <c r="F2266" t="s">
        <v>267</v>
      </c>
      <c r="G2266" s="3">
        <v>0</v>
      </c>
    </row>
    <row r="2267" spans="1:7">
      <c r="A2267" t="s">
        <v>4042</v>
      </c>
      <c r="B2267" t="s">
        <v>4043</v>
      </c>
      <c r="C2267" s="5" t="str">
        <f>HYPERLINK("https://nusmods.com/modules/LSM3289#timetable","Timetable")</f>
        <v>Timetable</v>
      </c>
      <c r="D2267" s="5"/>
      <c r="E2267" t="s">
        <v>266</v>
      </c>
      <c r="F2267" t="s">
        <v>267</v>
      </c>
      <c r="G2267" s="3">
        <v>0</v>
      </c>
    </row>
    <row r="2268" spans="1:7">
      <c r="A2268" t="s">
        <v>4044</v>
      </c>
      <c r="B2268" t="s">
        <v>4045</v>
      </c>
      <c r="C2268" s="5" t="str">
        <f>HYPERLINK("https://nusmods.com/modules/LSM3311#timetable","Timetable")</f>
        <v>Timetable</v>
      </c>
      <c r="D2268" s="5"/>
      <c r="E2268" t="s">
        <v>266</v>
      </c>
      <c r="F2268" t="s">
        <v>267</v>
      </c>
      <c r="G2268" s="3">
        <v>0</v>
      </c>
    </row>
    <row r="2269" spans="1:7">
      <c r="A2269" t="s">
        <v>4046</v>
      </c>
      <c r="B2269" t="s">
        <v>1088</v>
      </c>
      <c r="C2269" s="5" t="str">
        <f>HYPERLINK("https://nusmods.com/modules/LSM3312#timetable","Timetable")</f>
        <v>Timetable</v>
      </c>
      <c r="D2269" s="5"/>
      <c r="E2269" t="s">
        <v>266</v>
      </c>
      <c r="F2269" t="s">
        <v>267</v>
      </c>
      <c r="G2269" s="3">
        <v>0</v>
      </c>
    </row>
    <row r="2270" spans="1:7">
      <c r="A2270" t="s">
        <v>4047</v>
      </c>
      <c r="B2270" t="s">
        <v>4048</v>
      </c>
      <c r="C2270" s="5" t="str">
        <f>HYPERLINK("https://nusmods.com/modules/LSM4199#timetable","Timetable")</f>
        <v>Timetable</v>
      </c>
      <c r="D2270" s="5"/>
      <c r="E2270" t="s">
        <v>266</v>
      </c>
      <c r="F2270" t="s">
        <v>267</v>
      </c>
      <c r="G2270" s="3">
        <v>0</v>
      </c>
    </row>
    <row r="2271" spans="1:7">
      <c r="A2271" t="s">
        <v>4049</v>
      </c>
      <c r="B2271" t="s">
        <v>4050</v>
      </c>
      <c r="C2271" s="5" t="str">
        <f>HYPERLINK("https://nusmods.com/modules/LSM4213#timetable","Timetable")</f>
        <v>Timetable</v>
      </c>
      <c r="D2271" s="5"/>
      <c r="E2271" t="s">
        <v>89</v>
      </c>
      <c r="F2271" t="s">
        <v>90</v>
      </c>
      <c r="G2271" s="3">
        <v>0</v>
      </c>
    </row>
    <row r="2272" spans="1:7">
      <c r="A2272" t="s">
        <v>4051</v>
      </c>
      <c r="B2272" t="s">
        <v>4052</v>
      </c>
      <c r="C2272" s="5" t="str">
        <f>HYPERLINK("https://nusmods.com/modules/LSM4214#timetable","Timetable")</f>
        <v>Timetable</v>
      </c>
      <c r="D2272" s="5"/>
      <c r="E2272" t="s">
        <v>89</v>
      </c>
      <c r="F2272" t="s">
        <v>4001</v>
      </c>
      <c r="G2272" s="3">
        <v>0</v>
      </c>
    </row>
    <row r="2273" spans="1:7">
      <c r="A2273" t="s">
        <v>4053</v>
      </c>
      <c r="B2273" t="s">
        <v>4054</v>
      </c>
      <c r="C2273" s="5" t="str">
        <f>HYPERLINK("https://nusmods.com/modules/LSM4216#timetable","Timetable")</f>
        <v>Timetable</v>
      </c>
      <c r="D2273" s="5"/>
      <c r="E2273" t="s">
        <v>89</v>
      </c>
      <c r="F2273" t="s">
        <v>3967</v>
      </c>
      <c r="G2273" s="3">
        <v>0</v>
      </c>
    </row>
    <row r="2274" spans="1:7">
      <c r="A2274" t="s">
        <v>4055</v>
      </c>
      <c r="B2274" t="s">
        <v>4056</v>
      </c>
      <c r="C2274" s="5" t="str">
        <f>HYPERLINK("https://nusmods.com/modules/LSM4218#timetable","Timetable")</f>
        <v>Timetable</v>
      </c>
      <c r="D2274" s="5"/>
      <c r="E2274" t="s">
        <v>266</v>
      </c>
      <c r="F2274" t="s">
        <v>267</v>
      </c>
      <c r="G2274" s="3">
        <v>0</v>
      </c>
    </row>
    <row r="2275" spans="1:7">
      <c r="A2275" t="s">
        <v>4057</v>
      </c>
      <c r="B2275" t="s">
        <v>4058</v>
      </c>
      <c r="C2275" s="5" t="str">
        <f>HYPERLINK("https://nusmods.com/modules/LSM4221#timetable","Timetable")</f>
        <v>Timetable</v>
      </c>
      <c r="D2275" s="5"/>
      <c r="E2275" t="s">
        <v>89</v>
      </c>
      <c r="F2275" t="s">
        <v>4001</v>
      </c>
      <c r="G2275" s="3">
        <v>0</v>
      </c>
    </row>
    <row r="2276" spans="1:7">
      <c r="A2276" t="s">
        <v>4059</v>
      </c>
      <c r="B2276" t="s">
        <v>4060</v>
      </c>
      <c r="C2276" s="5" t="str">
        <f>HYPERLINK("https://nusmods.com/modules/LSM4222#timetable","Timetable")</f>
        <v>Timetable</v>
      </c>
      <c r="D2276" s="5"/>
      <c r="E2276" t="s">
        <v>89</v>
      </c>
      <c r="F2276" t="s">
        <v>3991</v>
      </c>
      <c r="G2276" s="3">
        <v>0</v>
      </c>
    </row>
    <row r="2277" spans="1:7">
      <c r="A2277" t="s">
        <v>4061</v>
      </c>
      <c r="B2277" t="s">
        <v>4062</v>
      </c>
      <c r="C2277" s="5" t="str">
        <f>HYPERLINK("https://nusmods.com/modules/LSM4223#timetable","Timetable")</f>
        <v>Timetable</v>
      </c>
      <c r="D2277" s="5"/>
      <c r="E2277" t="s">
        <v>89</v>
      </c>
      <c r="F2277" t="s">
        <v>3991</v>
      </c>
      <c r="G2277" s="3">
        <v>0</v>
      </c>
    </row>
    <row r="2278" spans="1:7">
      <c r="A2278" t="s">
        <v>4063</v>
      </c>
      <c r="B2278" t="s">
        <v>4064</v>
      </c>
      <c r="C2278" s="5" t="str">
        <f>HYPERLINK("https://nusmods.com/modules/LSM4226#timetable","Timetable")</f>
        <v>Timetable</v>
      </c>
      <c r="D2278" s="5"/>
      <c r="E2278" t="s">
        <v>89</v>
      </c>
      <c r="F2278" t="s">
        <v>3991</v>
      </c>
      <c r="G2278" s="3">
        <v>0</v>
      </c>
    </row>
    <row r="2279" spans="1:7">
      <c r="A2279" t="s">
        <v>4065</v>
      </c>
      <c r="B2279" t="s">
        <v>4066</v>
      </c>
      <c r="C2279" s="5" t="str">
        <f>HYPERLINK("https://nusmods.com/modules/LSM4227#timetable","Timetable")</f>
        <v>Timetable</v>
      </c>
      <c r="D2279" s="5"/>
      <c r="E2279" t="s">
        <v>266</v>
      </c>
      <c r="F2279" t="s">
        <v>267</v>
      </c>
      <c r="G2279" s="3">
        <v>0</v>
      </c>
    </row>
    <row r="2280" spans="1:7">
      <c r="A2280" t="s">
        <v>4067</v>
      </c>
      <c r="B2280" t="s">
        <v>4068</v>
      </c>
      <c r="C2280" s="5" t="str">
        <f>HYPERLINK("https://nusmods.com/modules/LSM4228#timetable","Timetable")</f>
        <v>Timetable</v>
      </c>
      <c r="D2280" s="5"/>
      <c r="E2280" t="s">
        <v>266</v>
      </c>
      <c r="F2280" t="s">
        <v>267</v>
      </c>
      <c r="G2280" s="3">
        <v>0</v>
      </c>
    </row>
    <row r="2281" spans="1:7">
      <c r="A2281" t="s">
        <v>4069</v>
      </c>
      <c r="B2281" t="s">
        <v>4070</v>
      </c>
      <c r="C2281" s="5" t="str">
        <f>HYPERLINK("https://nusmods.com/modules/LSM4232#timetable","Timetable")</f>
        <v>Timetable</v>
      </c>
      <c r="D2281" s="5"/>
      <c r="E2281" t="s">
        <v>89</v>
      </c>
      <c r="F2281" t="s">
        <v>90</v>
      </c>
      <c r="G2281" s="3">
        <v>0</v>
      </c>
    </row>
    <row r="2282" spans="1:7">
      <c r="A2282" t="s">
        <v>4071</v>
      </c>
      <c r="B2282" t="s">
        <v>4072</v>
      </c>
      <c r="C2282" s="5" t="str">
        <f>HYPERLINK("https://nusmods.com/modules/LSM4242#timetable","Timetable")</f>
        <v>Timetable</v>
      </c>
      <c r="D2282" s="5"/>
      <c r="E2282" t="s">
        <v>266</v>
      </c>
      <c r="F2282" t="s">
        <v>267</v>
      </c>
      <c r="G2282" s="3">
        <v>0</v>
      </c>
    </row>
    <row r="2283" spans="1:7">
      <c r="A2283" t="s">
        <v>4073</v>
      </c>
      <c r="B2283" t="s">
        <v>4074</v>
      </c>
      <c r="C2283" s="5" t="str">
        <f>HYPERLINK("https://nusmods.com/modules/LSM4243#timetable","Timetable")</f>
        <v>Timetable</v>
      </c>
      <c r="D2283" s="5"/>
      <c r="E2283" t="s">
        <v>89</v>
      </c>
      <c r="F2283" t="s">
        <v>90</v>
      </c>
      <c r="G2283" s="3">
        <v>0</v>
      </c>
    </row>
    <row r="2284" spans="1:7">
      <c r="A2284" t="s">
        <v>4075</v>
      </c>
      <c r="B2284" t="s">
        <v>4076</v>
      </c>
      <c r="C2284" s="5" t="str">
        <f>HYPERLINK("https://nusmods.com/modules/LSM4251#timetable","Timetable")</f>
        <v>Timetable</v>
      </c>
      <c r="D2284" s="5" t="str">
        <f>HYPERLINK("https://canvas.nus.edu.sg/courses/48356","Canvas course site")</f>
        <v>Canvas course site</v>
      </c>
      <c r="E2284" t="s">
        <v>266</v>
      </c>
      <c r="F2284" t="s">
        <v>267</v>
      </c>
      <c r="G2284" s="3">
        <v>0</v>
      </c>
    </row>
    <row r="2285" spans="1:7">
      <c r="A2285" t="s">
        <v>4077</v>
      </c>
      <c r="B2285" t="s">
        <v>4078</v>
      </c>
      <c r="C2285" s="5" t="str">
        <f>HYPERLINK("https://nusmods.com/modules/LSM4255#timetable","Timetable")</f>
        <v>Timetable</v>
      </c>
      <c r="D2285" s="5"/>
      <c r="E2285" t="s">
        <v>266</v>
      </c>
      <c r="F2285" t="s">
        <v>267</v>
      </c>
      <c r="G2285" s="3">
        <v>0</v>
      </c>
    </row>
    <row r="2286" spans="1:7">
      <c r="A2286" t="s">
        <v>4079</v>
      </c>
      <c r="B2286" t="s">
        <v>4080</v>
      </c>
      <c r="C2286" s="5" t="str">
        <f>HYPERLINK("https://nusmods.com/modules/LSM4256#timetable","Timetable")</f>
        <v>Timetable</v>
      </c>
      <c r="D2286" s="5"/>
      <c r="E2286" t="s">
        <v>266</v>
      </c>
      <c r="F2286" t="s">
        <v>267</v>
      </c>
      <c r="G2286" s="3">
        <v>0</v>
      </c>
    </row>
    <row r="2287" spans="1:7">
      <c r="A2287" t="s">
        <v>4081</v>
      </c>
      <c r="B2287" t="s">
        <v>4082</v>
      </c>
      <c r="C2287" s="5" t="str">
        <f>HYPERLINK("https://nusmods.com/modules/LSM4257#timetable","Timetable")</f>
        <v>Timetable</v>
      </c>
      <c r="D2287" s="5"/>
      <c r="E2287" t="s">
        <v>266</v>
      </c>
      <c r="F2287" t="s">
        <v>267</v>
      </c>
      <c r="G2287" s="3">
        <v>0</v>
      </c>
    </row>
    <row r="2288" spans="1:7">
      <c r="A2288" t="s">
        <v>4083</v>
      </c>
      <c r="B2288" t="s">
        <v>4084</v>
      </c>
      <c r="C2288" s="5" t="str">
        <f>HYPERLINK("https://nusmods.com/modules/LSM4259#timetable","Timetable")</f>
        <v>Timetable</v>
      </c>
      <c r="D2288" s="5"/>
      <c r="E2288" t="s">
        <v>266</v>
      </c>
      <c r="F2288" t="s">
        <v>267</v>
      </c>
      <c r="G2288" s="3">
        <v>0</v>
      </c>
    </row>
    <row r="2289" spans="1:7">
      <c r="A2289" t="s">
        <v>4085</v>
      </c>
      <c r="B2289" t="s">
        <v>4086</v>
      </c>
      <c r="C2289" s="5" t="str">
        <f>HYPERLINK("https://nusmods.com/modules/LSM4260#timetable","Timetable")</f>
        <v>Timetable</v>
      </c>
      <c r="D2289" s="5"/>
      <c r="E2289" t="s">
        <v>266</v>
      </c>
      <c r="F2289" t="s">
        <v>267</v>
      </c>
      <c r="G2289" s="3">
        <v>0</v>
      </c>
    </row>
    <row r="2290" spans="1:7">
      <c r="A2290" t="s">
        <v>4087</v>
      </c>
      <c r="B2290" t="s">
        <v>4088</v>
      </c>
      <c r="C2290" s="5" t="str">
        <f>HYPERLINK("https://nusmods.com/modules/LSM4262#timetable","Timetable")</f>
        <v>Timetable</v>
      </c>
      <c r="D2290" s="5"/>
      <c r="E2290" t="s">
        <v>266</v>
      </c>
      <c r="F2290" t="s">
        <v>267</v>
      </c>
      <c r="G2290" s="3">
        <v>0</v>
      </c>
    </row>
    <row r="2291" spans="1:7">
      <c r="A2291" t="s">
        <v>4089</v>
      </c>
      <c r="B2291" t="s">
        <v>4090</v>
      </c>
      <c r="C2291" s="5" t="str">
        <f>HYPERLINK("https://nusmods.com/modules/LSM4267#timetable","Timetable")</f>
        <v>Timetable</v>
      </c>
      <c r="D2291" s="5"/>
      <c r="E2291" t="s">
        <v>266</v>
      </c>
      <c r="F2291" t="s">
        <v>267</v>
      </c>
      <c r="G2291" s="3">
        <v>0</v>
      </c>
    </row>
    <row r="2292" spans="1:7">
      <c r="A2292" t="s">
        <v>4091</v>
      </c>
      <c r="B2292" t="s">
        <v>4092</v>
      </c>
      <c r="C2292" s="5" t="str">
        <f>HYPERLINK("https://nusmods.com/modules/LSM4268#timetable","Timetable")</f>
        <v>Timetable</v>
      </c>
      <c r="D2292" s="5"/>
      <c r="E2292" t="s">
        <v>266</v>
      </c>
      <c r="F2292" t="s">
        <v>267</v>
      </c>
      <c r="G2292" s="3">
        <v>0</v>
      </c>
    </row>
    <row r="2293" spans="1:7">
      <c r="A2293" t="s">
        <v>4093</v>
      </c>
      <c r="B2293" t="s">
        <v>4094</v>
      </c>
      <c r="C2293" s="5" t="str">
        <f>HYPERLINK("https://nusmods.com/modules/LSM4288C#timetable","Timetable")</f>
        <v>Timetable</v>
      </c>
      <c r="D2293" s="5"/>
      <c r="E2293" t="s">
        <v>266</v>
      </c>
      <c r="F2293" t="s">
        <v>267</v>
      </c>
      <c r="G2293" s="3">
        <v>0</v>
      </c>
    </row>
    <row r="2294" spans="1:7">
      <c r="A2294" t="s">
        <v>4095</v>
      </c>
      <c r="B2294" t="s">
        <v>4094</v>
      </c>
      <c r="C2294" s="5" t="str">
        <f>HYPERLINK("https://nusmods.com/modules/LSM4288E#timetable","Timetable")</f>
        <v>Timetable</v>
      </c>
      <c r="D2294" s="5"/>
      <c r="E2294" t="s">
        <v>266</v>
      </c>
      <c r="F2294" t="s">
        <v>267</v>
      </c>
      <c r="G2294" s="3">
        <v>0</v>
      </c>
    </row>
    <row r="2295" spans="1:7">
      <c r="A2295" t="s">
        <v>4096</v>
      </c>
      <c r="B2295" t="s">
        <v>4094</v>
      </c>
      <c r="C2295" s="5" t="str">
        <f>HYPERLINK("https://nusmods.com/modules/LSM4288M#timetable","Timetable")</f>
        <v>Timetable</v>
      </c>
      <c r="D2295" s="5"/>
      <c r="E2295" t="s">
        <v>266</v>
      </c>
      <c r="F2295" t="s">
        <v>267</v>
      </c>
      <c r="G2295" s="3">
        <v>0</v>
      </c>
    </row>
    <row r="2296" spans="1:7">
      <c r="A2296" t="s">
        <v>4097</v>
      </c>
      <c r="B2296" t="s">
        <v>4094</v>
      </c>
      <c r="C2296" s="5" t="str">
        <f>HYPERLINK("https://nusmods.com/modules/LSM4288X#timetable","Timetable")</f>
        <v>Timetable</v>
      </c>
      <c r="D2296" s="5"/>
      <c r="E2296" t="s">
        <v>266</v>
      </c>
      <c r="F2296" t="s">
        <v>267</v>
      </c>
      <c r="G2296" s="3">
        <v>0</v>
      </c>
    </row>
    <row r="2297" spans="1:7">
      <c r="A2297" t="s">
        <v>4098</v>
      </c>
      <c r="B2297" t="s">
        <v>4099</v>
      </c>
      <c r="C2297" s="5" t="str">
        <f>HYPERLINK("https://nusmods.com/modules/LSM4299#timetable","Timetable")</f>
        <v>Timetable</v>
      </c>
      <c r="D2297" s="5"/>
      <c r="E2297" t="s">
        <v>266</v>
      </c>
      <c r="F2297" t="s">
        <v>267</v>
      </c>
      <c r="G2297" s="3">
        <v>0</v>
      </c>
    </row>
    <row r="2298" spans="1:7">
      <c r="A2298" t="s">
        <v>4100</v>
      </c>
      <c r="B2298" t="s">
        <v>3669</v>
      </c>
      <c r="C2298" s="5" t="str">
        <f>HYPERLINK("https://nusmods.com/modules/LX5103#timetable","Timetable")</f>
        <v>Timetable</v>
      </c>
      <c r="D2298" s="5"/>
      <c r="E2298" t="s">
        <v>9</v>
      </c>
      <c r="F2298" t="s">
        <v>263</v>
      </c>
      <c r="G2298" s="3">
        <v>0</v>
      </c>
    </row>
    <row r="2299" spans="1:7">
      <c r="A2299" t="s">
        <v>4101</v>
      </c>
      <c r="B2299" t="s">
        <v>4102</v>
      </c>
      <c r="C2299" s="5" t="str">
        <f>HYPERLINK("https://nusmods.com/modules/MA1100#timetable","Timetable")</f>
        <v>Timetable</v>
      </c>
      <c r="D2299" s="5"/>
      <c r="E2299" t="s">
        <v>266</v>
      </c>
      <c r="F2299" t="s">
        <v>1619</v>
      </c>
      <c r="G2299" s="3">
        <v>0</v>
      </c>
    </row>
    <row r="2300" spans="1:7">
      <c r="A2300" t="s">
        <v>4103</v>
      </c>
      <c r="B2300" t="s">
        <v>4104</v>
      </c>
      <c r="C2300" s="5" t="str">
        <f>HYPERLINK("https://nusmods.com/modules/MA1100T#timetable","Timetable")</f>
        <v>Timetable</v>
      </c>
      <c r="D2300" s="5"/>
      <c r="E2300" t="s">
        <v>266</v>
      </c>
      <c r="F2300" t="s">
        <v>1619</v>
      </c>
      <c r="G2300" s="3">
        <v>0</v>
      </c>
    </row>
    <row r="2301" spans="1:7">
      <c r="A2301" t="s">
        <v>4105</v>
      </c>
      <c r="B2301" t="s">
        <v>4106</v>
      </c>
      <c r="C2301" s="5" t="str">
        <f>HYPERLINK("https://nusmods.com/modules/MA1301#timetable","Timetable")</f>
        <v>Timetable</v>
      </c>
      <c r="D2301" s="5"/>
      <c r="E2301" t="s">
        <v>266</v>
      </c>
      <c r="F2301" t="s">
        <v>1619</v>
      </c>
      <c r="G2301" s="3">
        <v>0</v>
      </c>
    </row>
    <row r="2302" spans="1:7">
      <c r="A2302" t="s">
        <v>4107</v>
      </c>
      <c r="B2302" t="s">
        <v>4108</v>
      </c>
      <c r="C2302" s="5" t="str">
        <f>HYPERLINK("https://nusmods.com/modules/MA1505#timetable","Timetable")</f>
        <v>Timetable</v>
      </c>
      <c r="D2302" s="5"/>
      <c r="E2302" t="s">
        <v>266</v>
      </c>
      <c r="F2302" t="s">
        <v>1619</v>
      </c>
      <c r="G2302" s="3">
        <v>0</v>
      </c>
    </row>
    <row r="2303" spans="1:7">
      <c r="A2303" t="s">
        <v>4109</v>
      </c>
      <c r="B2303" t="s">
        <v>4110</v>
      </c>
      <c r="C2303" s="5" t="str">
        <f>HYPERLINK("https://nusmods.com/modules/MA1511#timetable","Timetable")</f>
        <v>Timetable</v>
      </c>
      <c r="D2303" s="5"/>
      <c r="E2303" t="s">
        <v>266</v>
      </c>
      <c r="F2303" t="s">
        <v>1619</v>
      </c>
      <c r="G2303" s="3">
        <v>0</v>
      </c>
    </row>
    <row r="2304" spans="1:7">
      <c r="A2304" t="s">
        <v>4111</v>
      </c>
      <c r="B2304" t="s">
        <v>4112</v>
      </c>
      <c r="C2304" s="5" t="str">
        <f>HYPERLINK("https://nusmods.com/modules/MA1512#timetable","Timetable")</f>
        <v>Timetable</v>
      </c>
      <c r="D2304" s="5"/>
      <c r="E2304" t="s">
        <v>266</v>
      </c>
      <c r="F2304" t="s">
        <v>1619</v>
      </c>
      <c r="G2304" s="3">
        <v>0</v>
      </c>
    </row>
    <row r="2305" spans="1:7">
      <c r="A2305" t="s">
        <v>4113</v>
      </c>
      <c r="B2305" t="s">
        <v>4114</v>
      </c>
      <c r="C2305" s="5" t="str">
        <f>HYPERLINK("https://nusmods.com/modules/MA1513#timetable","Timetable")</f>
        <v>Timetable</v>
      </c>
      <c r="D2305" s="5"/>
      <c r="E2305" t="s">
        <v>266</v>
      </c>
      <c r="F2305" t="s">
        <v>1619</v>
      </c>
      <c r="G2305" s="3">
        <v>0</v>
      </c>
    </row>
    <row r="2306" spans="1:7">
      <c r="A2306" t="s">
        <v>4115</v>
      </c>
      <c r="B2306" t="s">
        <v>4116</v>
      </c>
      <c r="C2306" s="5" t="str">
        <f>HYPERLINK("https://nusmods.com/modules/MA1521#timetable","Timetable")</f>
        <v>Timetable</v>
      </c>
      <c r="D2306" s="5"/>
      <c r="E2306" t="s">
        <v>266</v>
      </c>
      <c r="F2306" t="s">
        <v>1619</v>
      </c>
      <c r="G2306" s="3">
        <v>0</v>
      </c>
    </row>
    <row r="2307" spans="1:7">
      <c r="A2307" t="s">
        <v>4117</v>
      </c>
      <c r="B2307" t="s">
        <v>4118</v>
      </c>
      <c r="C2307" s="5" t="str">
        <f>HYPERLINK("https://nusmods.com/modules/MA1522#timetable","Timetable")</f>
        <v>Timetable</v>
      </c>
      <c r="D2307" s="5"/>
      <c r="E2307" t="s">
        <v>266</v>
      </c>
      <c r="F2307" t="s">
        <v>1619</v>
      </c>
      <c r="G2307" s="3">
        <v>0</v>
      </c>
    </row>
    <row r="2308" spans="1:7">
      <c r="A2308" t="s">
        <v>4119</v>
      </c>
      <c r="B2308" t="s">
        <v>4120</v>
      </c>
      <c r="C2308" s="5" t="str">
        <f>HYPERLINK("https://nusmods.com/modules/MA2001#timetable","Timetable")</f>
        <v>Timetable</v>
      </c>
      <c r="D2308" s="5"/>
      <c r="E2308" t="s">
        <v>266</v>
      </c>
      <c r="F2308" t="s">
        <v>1619</v>
      </c>
      <c r="G2308" s="3">
        <v>0</v>
      </c>
    </row>
    <row r="2309" spans="1:7">
      <c r="A2309" t="s">
        <v>4121</v>
      </c>
      <c r="B2309" t="s">
        <v>4122</v>
      </c>
      <c r="C2309" s="5" t="str">
        <f>HYPERLINK("https://nusmods.com/modules/MA2002#timetable","Timetable")</f>
        <v>Timetable</v>
      </c>
      <c r="D2309" s="5"/>
      <c r="E2309" t="s">
        <v>266</v>
      </c>
      <c r="F2309" t="s">
        <v>1619</v>
      </c>
      <c r="G2309" s="3">
        <v>0</v>
      </c>
    </row>
    <row r="2310" spans="1:7">
      <c r="A2310" t="s">
        <v>4123</v>
      </c>
      <c r="B2310" t="s">
        <v>4124</v>
      </c>
      <c r="C2310" s="5" t="str">
        <f>HYPERLINK("https://nusmods.com/modules/MA2101#timetable","Timetable")</f>
        <v>Timetable</v>
      </c>
      <c r="D2310" s="5" t="str">
        <f>HYPERLINK("https://canvas.nus.edu.sg/courses/48434","Canvas course site")</f>
        <v>Canvas course site</v>
      </c>
      <c r="E2310" t="s">
        <v>266</v>
      </c>
      <c r="F2310" t="s">
        <v>1619</v>
      </c>
      <c r="G2310" s="3">
        <v>0</v>
      </c>
    </row>
    <row r="2311" spans="1:7">
      <c r="A2311" t="s">
        <v>4125</v>
      </c>
      <c r="B2311" t="s">
        <v>4126</v>
      </c>
      <c r="C2311" s="5" t="str">
        <f>HYPERLINK("https://nusmods.com/modules/MA2101S#timetable","Timetable")</f>
        <v>Timetable</v>
      </c>
      <c r="D2311" s="5"/>
      <c r="E2311" t="s">
        <v>266</v>
      </c>
      <c r="F2311" t="s">
        <v>1619</v>
      </c>
      <c r="G2311" s="3">
        <v>0</v>
      </c>
    </row>
    <row r="2312" spans="1:7">
      <c r="A2312" t="s">
        <v>4127</v>
      </c>
      <c r="B2312" t="s">
        <v>4128</v>
      </c>
      <c r="C2312" s="5" t="str">
        <f>HYPERLINK("https://nusmods.com/modules/MA2104#timetable","Timetable")</f>
        <v>Timetable</v>
      </c>
      <c r="D2312" s="5"/>
      <c r="E2312" t="s">
        <v>266</v>
      </c>
      <c r="F2312" t="s">
        <v>1619</v>
      </c>
      <c r="G2312" s="3">
        <v>0</v>
      </c>
    </row>
    <row r="2313" spans="1:7">
      <c r="A2313" t="s">
        <v>4129</v>
      </c>
      <c r="B2313" t="s">
        <v>4130</v>
      </c>
      <c r="C2313" s="5" t="str">
        <f>HYPERLINK("https://nusmods.com/modules/MA2108#timetable","Timetable")</f>
        <v>Timetable</v>
      </c>
      <c r="D2313" s="5"/>
      <c r="E2313" t="s">
        <v>266</v>
      </c>
      <c r="F2313" t="s">
        <v>1619</v>
      </c>
      <c r="G2313" s="3">
        <v>0</v>
      </c>
    </row>
    <row r="2314" spans="1:7">
      <c r="A2314" t="s">
        <v>4131</v>
      </c>
      <c r="B2314" t="s">
        <v>4132</v>
      </c>
      <c r="C2314" s="5" t="str">
        <f>HYPERLINK("https://nusmods.com/modules/MA2116#timetable","Timetable")</f>
        <v>Timetable</v>
      </c>
      <c r="D2314" s="5"/>
      <c r="E2314" t="s">
        <v>266</v>
      </c>
      <c r="F2314" t="s">
        <v>1619</v>
      </c>
      <c r="G2314" s="3">
        <v>0</v>
      </c>
    </row>
    <row r="2315" spans="1:7">
      <c r="A2315" t="s">
        <v>4133</v>
      </c>
      <c r="B2315" t="s">
        <v>4134</v>
      </c>
      <c r="C2315" s="5" t="str">
        <f>HYPERLINK("https://nusmods.com/modules/MA2213#timetable","Timetable")</f>
        <v>Timetable</v>
      </c>
      <c r="D2315" s="5"/>
      <c r="E2315" t="s">
        <v>266</v>
      </c>
      <c r="F2315" t="s">
        <v>1619</v>
      </c>
      <c r="G2315" s="3">
        <v>0</v>
      </c>
    </row>
    <row r="2316" spans="1:7">
      <c r="A2316" t="s">
        <v>4135</v>
      </c>
      <c r="B2316" t="s">
        <v>4136</v>
      </c>
      <c r="C2316" s="5" t="str">
        <f>HYPERLINK("https://nusmods.com/modules/MA2214#timetable","Timetable")</f>
        <v>Timetable</v>
      </c>
      <c r="D2316" s="5"/>
      <c r="E2316" t="s">
        <v>266</v>
      </c>
      <c r="F2316" t="s">
        <v>1619</v>
      </c>
      <c r="G2316" s="3">
        <v>0</v>
      </c>
    </row>
    <row r="2317" spans="1:7">
      <c r="A2317" t="s">
        <v>4137</v>
      </c>
      <c r="B2317" t="s">
        <v>4138</v>
      </c>
      <c r="C2317" s="5" t="str">
        <f>HYPERLINK("https://nusmods.com/modules/MA2288#timetable","Timetable")</f>
        <v>Timetable</v>
      </c>
      <c r="D2317" s="5"/>
      <c r="E2317" t="s">
        <v>266</v>
      </c>
      <c r="F2317" t="s">
        <v>1619</v>
      </c>
      <c r="G2317" s="3">
        <v>0</v>
      </c>
    </row>
    <row r="2318" spans="1:7">
      <c r="A2318" t="s">
        <v>4139</v>
      </c>
      <c r="B2318" t="s">
        <v>4140</v>
      </c>
      <c r="C2318" s="5" t="str">
        <f>HYPERLINK("https://nusmods.com/modules/MA2289#timetable","Timetable")</f>
        <v>Timetable</v>
      </c>
      <c r="D2318" s="5"/>
      <c r="E2318" t="s">
        <v>266</v>
      </c>
      <c r="F2318" t="s">
        <v>1619</v>
      </c>
      <c r="G2318" s="3">
        <v>0</v>
      </c>
    </row>
    <row r="2319" spans="1:7">
      <c r="A2319" t="s">
        <v>4141</v>
      </c>
      <c r="B2319" t="s">
        <v>4142</v>
      </c>
      <c r="C2319" s="5" t="str">
        <f>HYPERLINK("https://nusmods.com/modules/MA2301#timetable","Timetable")</f>
        <v>Timetable</v>
      </c>
      <c r="D2319" s="5"/>
      <c r="E2319" t="s">
        <v>266</v>
      </c>
      <c r="F2319" t="s">
        <v>1619</v>
      </c>
      <c r="G2319" s="3">
        <v>0</v>
      </c>
    </row>
    <row r="2320" spans="1:7">
      <c r="A2320" t="s">
        <v>4143</v>
      </c>
      <c r="B2320" t="s">
        <v>4144</v>
      </c>
      <c r="C2320" s="5" t="str">
        <f>HYPERLINK("https://nusmods.com/modules/MA2311#timetable","Timetable")</f>
        <v>Timetable</v>
      </c>
      <c r="D2320" s="5"/>
      <c r="E2320" t="s">
        <v>266</v>
      </c>
      <c r="F2320" t="s">
        <v>1619</v>
      </c>
      <c r="G2320" s="3">
        <v>0</v>
      </c>
    </row>
    <row r="2321" spans="1:7">
      <c r="A2321" t="s">
        <v>4145</v>
      </c>
      <c r="B2321" t="s">
        <v>1621</v>
      </c>
      <c r="C2321" s="5" t="str">
        <f>HYPERLINK("https://nusmods.com/modules/MA2312U#timetable","Timetable")</f>
        <v>Timetable</v>
      </c>
      <c r="D2321" s="5"/>
      <c r="E2321" t="s">
        <v>266</v>
      </c>
      <c r="F2321" t="s">
        <v>1619</v>
      </c>
      <c r="G2321" s="3">
        <v>0</v>
      </c>
    </row>
    <row r="2322" spans="1:7">
      <c r="A2322" t="s">
        <v>4146</v>
      </c>
      <c r="B2322" t="s">
        <v>4147</v>
      </c>
      <c r="C2322" s="5" t="str">
        <f>HYPERLINK("https://nusmods.com/modules/MA3201#timetable","Timetable")</f>
        <v>Timetable</v>
      </c>
      <c r="D2322" s="5"/>
      <c r="E2322" t="s">
        <v>266</v>
      </c>
      <c r="F2322" t="s">
        <v>1619</v>
      </c>
      <c r="G2322" s="3">
        <v>0</v>
      </c>
    </row>
    <row r="2323" spans="1:7">
      <c r="A2323" t="s">
        <v>4148</v>
      </c>
      <c r="B2323" t="s">
        <v>4149</v>
      </c>
      <c r="C2323" s="5" t="str">
        <f>HYPERLINK("https://nusmods.com/modules/MA3205#timetable","Timetable")</f>
        <v>Timetable</v>
      </c>
      <c r="D2323" s="5"/>
      <c r="E2323" t="s">
        <v>266</v>
      </c>
      <c r="F2323" t="s">
        <v>1619</v>
      </c>
      <c r="G2323" s="3">
        <v>0</v>
      </c>
    </row>
    <row r="2324" spans="1:7">
      <c r="A2324" t="s">
        <v>4150</v>
      </c>
      <c r="B2324" t="s">
        <v>4151</v>
      </c>
      <c r="C2324" s="5" t="str">
        <f>HYPERLINK("https://nusmods.com/modules/MA3210#timetable","Timetable")</f>
        <v>Timetable</v>
      </c>
      <c r="D2324" s="5"/>
      <c r="E2324" t="s">
        <v>266</v>
      </c>
      <c r="F2324" t="s">
        <v>1619</v>
      </c>
      <c r="G2324" s="3">
        <v>0</v>
      </c>
    </row>
    <row r="2325" spans="1:7">
      <c r="A2325" t="s">
        <v>4152</v>
      </c>
      <c r="B2325" t="s">
        <v>4153</v>
      </c>
      <c r="C2325" s="5" t="str">
        <f>HYPERLINK("https://nusmods.com/modules/MA3220#timetable","Timetable")</f>
        <v>Timetable</v>
      </c>
      <c r="D2325" s="5"/>
      <c r="E2325" t="s">
        <v>266</v>
      </c>
      <c r="F2325" t="s">
        <v>1619</v>
      </c>
      <c r="G2325" s="3">
        <v>0</v>
      </c>
    </row>
    <row r="2326" spans="1:7">
      <c r="A2326" t="s">
        <v>4154</v>
      </c>
      <c r="B2326" t="s">
        <v>4155</v>
      </c>
      <c r="C2326" s="5" t="str">
        <f>HYPERLINK("https://nusmods.com/modules/MA3236#timetable","Timetable")</f>
        <v>Timetable</v>
      </c>
      <c r="D2326" s="5"/>
      <c r="E2326" t="s">
        <v>266</v>
      </c>
      <c r="F2326" t="s">
        <v>1619</v>
      </c>
      <c r="G2326" s="3">
        <v>0</v>
      </c>
    </row>
    <row r="2327" spans="1:7">
      <c r="A2327" t="s">
        <v>4156</v>
      </c>
      <c r="B2327" t="s">
        <v>229</v>
      </c>
      <c r="C2327" s="5" t="str">
        <f>HYPERLINK("https://nusmods.com/modules/MA3238#timetable","Timetable")</f>
        <v>Timetable</v>
      </c>
      <c r="D2327" s="5"/>
      <c r="E2327" t="s">
        <v>266</v>
      </c>
      <c r="F2327" t="s">
        <v>1619</v>
      </c>
      <c r="G2327" s="3">
        <v>0</v>
      </c>
    </row>
    <row r="2328" spans="1:7">
      <c r="A2328" t="s">
        <v>4157</v>
      </c>
      <c r="B2328" t="s">
        <v>4158</v>
      </c>
      <c r="C2328" s="5" t="str">
        <f>HYPERLINK("https://nusmods.com/modules/MA3264#timetable","Timetable")</f>
        <v>Timetable</v>
      </c>
      <c r="D2328" s="5"/>
      <c r="E2328" t="s">
        <v>266</v>
      </c>
      <c r="F2328" t="s">
        <v>1619</v>
      </c>
      <c r="G2328" s="3">
        <v>0</v>
      </c>
    </row>
    <row r="2329" spans="1:7">
      <c r="A2329" t="s">
        <v>4159</v>
      </c>
      <c r="B2329" t="s">
        <v>4160</v>
      </c>
      <c r="C2329" s="5" t="str">
        <f>HYPERLINK("https://nusmods.com/modules/MA3288#timetable","Timetable")</f>
        <v>Timetable</v>
      </c>
      <c r="D2329" s="5"/>
      <c r="E2329" t="s">
        <v>266</v>
      </c>
      <c r="F2329" t="s">
        <v>1619</v>
      </c>
      <c r="G2329" s="3">
        <v>0</v>
      </c>
    </row>
    <row r="2330" spans="1:7">
      <c r="A2330" t="s">
        <v>4161</v>
      </c>
      <c r="B2330" t="s">
        <v>4162</v>
      </c>
      <c r="C2330" s="5" t="str">
        <f>HYPERLINK("https://nusmods.com/modules/MA3289#timetable","Timetable")</f>
        <v>Timetable</v>
      </c>
      <c r="D2330" s="5"/>
      <c r="E2330" t="s">
        <v>266</v>
      </c>
      <c r="F2330" t="s">
        <v>1619</v>
      </c>
      <c r="G2330" s="3">
        <v>0</v>
      </c>
    </row>
    <row r="2331" spans="1:7">
      <c r="A2331" t="s">
        <v>4163</v>
      </c>
      <c r="B2331" t="s">
        <v>4164</v>
      </c>
      <c r="C2331" s="5" t="str">
        <f>HYPERLINK("https://nusmods.com/modules/MA3310#timetable","Timetable")</f>
        <v>Timetable</v>
      </c>
      <c r="D2331" s="5"/>
      <c r="E2331" t="s">
        <v>266</v>
      </c>
      <c r="F2331" t="s">
        <v>1619</v>
      </c>
      <c r="G2331" s="3">
        <v>0</v>
      </c>
    </row>
    <row r="2332" spans="1:7">
      <c r="A2332" t="s">
        <v>4165</v>
      </c>
      <c r="B2332" t="s">
        <v>4045</v>
      </c>
      <c r="C2332" s="5" t="str">
        <f>HYPERLINK("https://nusmods.com/modules/MA3311#timetable","Timetable")</f>
        <v>Timetable</v>
      </c>
      <c r="D2332" s="5"/>
      <c r="E2332" t="s">
        <v>266</v>
      </c>
      <c r="F2332" t="s">
        <v>1619</v>
      </c>
      <c r="G2332" s="3">
        <v>0</v>
      </c>
    </row>
    <row r="2333" spans="1:7">
      <c r="A2333" t="s">
        <v>4166</v>
      </c>
      <c r="B2333" t="s">
        <v>1088</v>
      </c>
      <c r="C2333" s="5" t="str">
        <f>HYPERLINK("https://nusmods.com/modules/MA3312#timetable","Timetable")</f>
        <v>Timetable</v>
      </c>
      <c r="D2333" s="5"/>
      <c r="E2333" t="s">
        <v>266</v>
      </c>
      <c r="F2333" t="s">
        <v>1619</v>
      </c>
      <c r="G2333" s="3">
        <v>0</v>
      </c>
    </row>
    <row r="2334" spans="1:7">
      <c r="A2334" t="s">
        <v>4167</v>
      </c>
      <c r="B2334" t="s">
        <v>4168</v>
      </c>
      <c r="C2334" s="5" t="str">
        <f>HYPERLINK("https://nusmods.com/modules/MA3313#timetable","Timetable")</f>
        <v>Timetable</v>
      </c>
      <c r="D2334" s="5"/>
      <c r="E2334" t="s">
        <v>266</v>
      </c>
      <c r="F2334" t="s">
        <v>1619</v>
      </c>
      <c r="G2334" s="3">
        <v>0</v>
      </c>
    </row>
    <row r="2335" spans="1:7">
      <c r="A2335" t="s">
        <v>4169</v>
      </c>
      <c r="B2335" t="s">
        <v>4170</v>
      </c>
      <c r="C2335" s="5" t="str">
        <f>HYPERLINK("https://nusmods.com/modules/MA4198#timetable","Timetable")</f>
        <v>Timetable</v>
      </c>
      <c r="D2335" s="5"/>
      <c r="E2335" t="s">
        <v>266</v>
      </c>
      <c r="F2335" t="s">
        <v>1619</v>
      </c>
      <c r="G2335" s="3">
        <v>0</v>
      </c>
    </row>
    <row r="2336" spans="1:7">
      <c r="A2336" t="s">
        <v>4171</v>
      </c>
      <c r="B2336" t="s">
        <v>4172</v>
      </c>
      <c r="C2336" s="5" t="str">
        <f>HYPERLINK("https://nusmods.com/modules/MA4199#timetable","Timetable")</f>
        <v>Timetable</v>
      </c>
      <c r="D2336" s="5"/>
      <c r="E2336" t="s">
        <v>266</v>
      </c>
      <c r="F2336" t="s">
        <v>1619</v>
      </c>
      <c r="G2336" s="3">
        <v>0</v>
      </c>
    </row>
    <row r="2337" spans="1:7">
      <c r="A2337" t="s">
        <v>4173</v>
      </c>
      <c r="B2337" t="s">
        <v>4174</v>
      </c>
      <c r="C2337" s="5" t="str">
        <f>HYPERLINK("https://nusmods.com/modules/MA4203#timetable","Timetable")</f>
        <v>Timetable</v>
      </c>
      <c r="D2337" s="5" t="str">
        <f>HYPERLINK("https://canvas.nus.edu.sg/courses/48510","Canvas course site")</f>
        <v>Canvas course site</v>
      </c>
      <c r="E2337" t="s">
        <v>266</v>
      </c>
      <c r="F2337" t="s">
        <v>1619</v>
      </c>
      <c r="G2337" s="3">
        <v>0</v>
      </c>
    </row>
    <row r="2338" spans="1:7">
      <c r="A2338" t="s">
        <v>4175</v>
      </c>
      <c r="B2338" t="s">
        <v>4176</v>
      </c>
      <c r="C2338" s="5" t="str">
        <f>HYPERLINK("https://nusmods.com/modules/MA4230#timetable","Timetable")</f>
        <v>Timetable</v>
      </c>
      <c r="D2338" s="5"/>
      <c r="E2338" t="s">
        <v>266</v>
      </c>
      <c r="F2338" t="s">
        <v>1619</v>
      </c>
      <c r="G2338" s="3">
        <v>0</v>
      </c>
    </row>
    <row r="2339" spans="1:7">
      <c r="A2339" t="s">
        <v>4177</v>
      </c>
      <c r="B2339" t="s">
        <v>4178</v>
      </c>
      <c r="C2339" s="5" t="str">
        <f>HYPERLINK("https://nusmods.com/modules/MA4235#timetable","Timetable")</f>
        <v>Timetable</v>
      </c>
      <c r="D2339" s="5"/>
      <c r="E2339" t="s">
        <v>266</v>
      </c>
      <c r="F2339" t="s">
        <v>1619</v>
      </c>
      <c r="G2339" s="3">
        <v>0</v>
      </c>
    </row>
    <row r="2340" spans="1:7">
      <c r="A2340" t="s">
        <v>4179</v>
      </c>
      <c r="B2340" t="s">
        <v>4180</v>
      </c>
      <c r="C2340" s="5" t="str">
        <f>HYPERLINK("https://nusmods.com/modules/MA4254#timetable","Timetable")</f>
        <v>Timetable</v>
      </c>
      <c r="D2340" s="5"/>
      <c r="E2340" t="s">
        <v>266</v>
      </c>
      <c r="F2340" t="s">
        <v>1619</v>
      </c>
      <c r="G2340" s="3">
        <v>0</v>
      </c>
    </row>
    <row r="2341" spans="1:7">
      <c r="A2341" t="s">
        <v>4181</v>
      </c>
      <c r="B2341" t="s">
        <v>4182</v>
      </c>
      <c r="C2341" s="5" t="str">
        <f>HYPERLINK("https://nusmods.com/modules/MA4262#timetable","Timetable")</f>
        <v>Timetable</v>
      </c>
      <c r="D2341" s="5"/>
      <c r="E2341" t="s">
        <v>266</v>
      </c>
      <c r="F2341" t="s">
        <v>1619</v>
      </c>
      <c r="G2341" s="3">
        <v>0</v>
      </c>
    </row>
    <row r="2342" spans="1:7">
      <c r="A2342" t="s">
        <v>4183</v>
      </c>
      <c r="B2342" t="s">
        <v>4184</v>
      </c>
      <c r="C2342" s="5" t="str">
        <f>HYPERLINK("https://nusmods.com/modules/MA4268#timetable","Timetable")</f>
        <v>Timetable</v>
      </c>
      <c r="D2342" s="5" t="str">
        <f>HYPERLINK("https://canvas.nus.edu.sg/courses/48523","Canvas course site")</f>
        <v>Canvas course site</v>
      </c>
      <c r="E2342" t="s">
        <v>266</v>
      </c>
      <c r="F2342" t="s">
        <v>1619</v>
      </c>
      <c r="G2342" s="3">
        <v>0</v>
      </c>
    </row>
    <row r="2343" spans="1:7">
      <c r="A2343" t="s">
        <v>4185</v>
      </c>
      <c r="B2343" t="s">
        <v>4186</v>
      </c>
      <c r="C2343" s="5" t="str">
        <f>HYPERLINK("https://nusmods.com/modules/MA4271#timetable","Timetable")</f>
        <v>Timetable</v>
      </c>
      <c r="D2343" s="5"/>
      <c r="E2343" t="s">
        <v>266</v>
      </c>
      <c r="F2343" t="s">
        <v>1619</v>
      </c>
      <c r="G2343" s="3">
        <v>0</v>
      </c>
    </row>
    <row r="2344" spans="1:7">
      <c r="A2344" t="s">
        <v>4187</v>
      </c>
      <c r="B2344" t="s">
        <v>4188</v>
      </c>
      <c r="C2344" s="5" t="str">
        <f>HYPERLINK("https://nusmods.com/modules/MA5205#timetable","Timetable")</f>
        <v>Timetable</v>
      </c>
      <c r="D2344" s="5"/>
      <c r="E2344" t="s">
        <v>266</v>
      </c>
      <c r="F2344" t="s">
        <v>1619</v>
      </c>
      <c r="G2344" s="3">
        <v>0</v>
      </c>
    </row>
    <row r="2345" spans="1:7">
      <c r="A2345" t="s">
        <v>4189</v>
      </c>
      <c r="B2345" t="s">
        <v>4190</v>
      </c>
      <c r="C2345" s="5" t="str">
        <f>HYPERLINK("https://nusmods.com/modules/MA5208#timetable","Timetable")</f>
        <v>Timetable</v>
      </c>
      <c r="D2345" s="5"/>
      <c r="E2345" t="s">
        <v>266</v>
      </c>
      <c r="F2345" t="s">
        <v>1619</v>
      </c>
      <c r="G2345" s="3">
        <v>0</v>
      </c>
    </row>
    <row r="2346" spans="1:7">
      <c r="A2346" t="s">
        <v>4191</v>
      </c>
      <c r="B2346" t="s">
        <v>4192</v>
      </c>
      <c r="C2346" s="5" t="str">
        <f>HYPERLINK("https://nusmods.com/modules/MA5218#timetable","Timetable")</f>
        <v>Timetable</v>
      </c>
      <c r="D2346" s="5"/>
      <c r="E2346" t="s">
        <v>266</v>
      </c>
      <c r="F2346" t="s">
        <v>1619</v>
      </c>
      <c r="G2346" s="3">
        <v>0</v>
      </c>
    </row>
    <row r="2347" spans="1:7">
      <c r="A2347" t="s">
        <v>4193</v>
      </c>
      <c r="B2347" t="s">
        <v>4194</v>
      </c>
      <c r="C2347" s="5" t="str">
        <f>HYPERLINK("https://nusmods.com/modules/MA5220#timetable","Timetable")</f>
        <v>Timetable</v>
      </c>
      <c r="D2347" s="5"/>
      <c r="E2347" t="s">
        <v>266</v>
      </c>
      <c r="F2347" t="s">
        <v>1619</v>
      </c>
      <c r="G2347" s="3">
        <v>0</v>
      </c>
    </row>
    <row r="2348" spans="1:7">
      <c r="A2348" t="s">
        <v>4195</v>
      </c>
      <c r="B2348" t="s">
        <v>4196</v>
      </c>
      <c r="C2348" s="5" t="str">
        <f>HYPERLINK("https://nusmods.com/modules/MA5233#timetable","Timetable")</f>
        <v>Timetable</v>
      </c>
      <c r="D2348" s="5"/>
      <c r="E2348" t="s">
        <v>266</v>
      </c>
      <c r="F2348" t="s">
        <v>1619</v>
      </c>
      <c r="G2348" s="3">
        <v>0</v>
      </c>
    </row>
    <row r="2349" spans="1:7">
      <c r="A2349" t="s">
        <v>4197</v>
      </c>
      <c r="B2349" t="s">
        <v>4198</v>
      </c>
      <c r="C2349" s="5" t="str">
        <f>HYPERLINK("https://nusmods.com/modules/MA5243#timetable","Timetable")</f>
        <v>Timetable</v>
      </c>
      <c r="D2349" s="5"/>
      <c r="E2349" t="s">
        <v>266</v>
      </c>
      <c r="F2349" t="s">
        <v>1619</v>
      </c>
      <c r="G2349" s="3">
        <v>0</v>
      </c>
    </row>
    <row r="2350" spans="1:7">
      <c r="A2350" t="s">
        <v>4199</v>
      </c>
      <c r="B2350" t="s">
        <v>4200</v>
      </c>
      <c r="C2350" s="5" t="str">
        <f>HYPERLINK("https://nusmods.com/modules/MA5249#timetable","Timetable")</f>
        <v>Timetable</v>
      </c>
      <c r="D2350" s="5"/>
      <c r="E2350" t="s">
        <v>266</v>
      </c>
      <c r="F2350" t="s">
        <v>1619</v>
      </c>
      <c r="G2350" s="3">
        <v>0</v>
      </c>
    </row>
    <row r="2351" spans="1:7">
      <c r="A2351" t="s">
        <v>4201</v>
      </c>
      <c r="B2351" t="s">
        <v>4202</v>
      </c>
      <c r="C2351" s="5" t="str">
        <f>HYPERLINK("https://nusmods.com/modules/MA5253#timetable","Timetable")</f>
        <v>Timetable</v>
      </c>
      <c r="D2351" s="5"/>
      <c r="E2351" t="s">
        <v>266</v>
      </c>
      <c r="F2351" t="s">
        <v>1619</v>
      </c>
      <c r="G2351" s="3">
        <v>0</v>
      </c>
    </row>
    <row r="2352" spans="1:7">
      <c r="A2352" t="s">
        <v>4203</v>
      </c>
      <c r="B2352" t="s">
        <v>4204</v>
      </c>
      <c r="C2352" s="5" t="str">
        <f>HYPERLINK("https://nusmods.com/modules/MA5259#timetable","Timetable")</f>
        <v>Timetable</v>
      </c>
      <c r="D2352" s="5" t="str">
        <f>HYPERLINK("https://canvas.nus.edu.sg/courses/48553","Canvas course site")</f>
        <v>Canvas course site</v>
      </c>
      <c r="E2352" t="s">
        <v>266</v>
      </c>
      <c r="F2352" t="s">
        <v>1619</v>
      </c>
      <c r="G2352" s="3">
        <v>0</v>
      </c>
    </row>
    <row r="2353" spans="1:7">
      <c r="A2353" t="s">
        <v>4205</v>
      </c>
      <c r="B2353" t="s">
        <v>4206</v>
      </c>
      <c r="C2353" s="5" t="str">
        <f>HYPERLINK("https://nusmods.com/modules/MA5270#timetable","Timetable")</f>
        <v>Timetable</v>
      </c>
      <c r="D2353" s="5"/>
      <c r="E2353" t="s">
        <v>266</v>
      </c>
      <c r="F2353" t="s">
        <v>1619</v>
      </c>
      <c r="G2353" s="3">
        <v>0</v>
      </c>
    </row>
    <row r="2354" spans="1:7">
      <c r="A2354" t="s">
        <v>4207</v>
      </c>
      <c r="B2354" t="s">
        <v>4208</v>
      </c>
      <c r="C2354" s="5" t="str">
        <f>HYPERLINK("https://nusmods.com/modules/MA5271#timetable","Timetable")</f>
        <v>Timetable</v>
      </c>
      <c r="D2354" s="5"/>
      <c r="E2354" t="s">
        <v>266</v>
      </c>
      <c r="F2354" t="s">
        <v>1619</v>
      </c>
      <c r="G2354" s="3">
        <v>0</v>
      </c>
    </row>
    <row r="2355" spans="1:7">
      <c r="A2355" t="s">
        <v>4209</v>
      </c>
      <c r="B2355" t="s">
        <v>4210</v>
      </c>
      <c r="C2355" s="5" t="str">
        <f>HYPERLINK("https://nusmods.com/modules/MA5401#timetable","Timetable")</f>
        <v>Timetable</v>
      </c>
      <c r="D2355" s="5"/>
      <c r="E2355" t="s">
        <v>266</v>
      </c>
      <c r="F2355" t="s">
        <v>1619</v>
      </c>
      <c r="G2355" s="3">
        <v>0</v>
      </c>
    </row>
    <row r="2356" spans="1:7">
      <c r="A2356" t="s">
        <v>4211</v>
      </c>
      <c r="B2356" t="s">
        <v>4212</v>
      </c>
      <c r="C2356" s="5" t="str">
        <f>HYPERLINK("https://nusmods.com/modules/MA5402#timetable","Timetable")</f>
        <v>Timetable</v>
      </c>
      <c r="D2356" s="5"/>
      <c r="E2356" t="s">
        <v>266</v>
      </c>
      <c r="F2356" t="s">
        <v>1619</v>
      </c>
      <c r="G2356" s="3">
        <v>0</v>
      </c>
    </row>
    <row r="2357" spans="1:7">
      <c r="A2357" t="s">
        <v>4213</v>
      </c>
      <c r="B2357" t="s">
        <v>4214</v>
      </c>
      <c r="C2357" s="5" t="str">
        <f>HYPERLINK("https://nusmods.com/modules/MB5101#timetable","Timetable")</f>
        <v>Timetable</v>
      </c>
      <c r="D2357" s="5"/>
      <c r="E2357" t="s">
        <v>4215</v>
      </c>
      <c r="F2357" t="s">
        <v>4215</v>
      </c>
      <c r="G2357" s="3">
        <v>0</v>
      </c>
    </row>
    <row r="2358" spans="1:7">
      <c r="A2358" t="s">
        <v>4216</v>
      </c>
      <c r="B2358" t="s">
        <v>4217</v>
      </c>
      <c r="C2358" s="5" t="str">
        <f>HYPERLINK("https://nusmods.com/modules/MB5103#timetable","Timetable")</f>
        <v>Timetable</v>
      </c>
      <c r="D2358" s="5"/>
      <c r="E2358" t="s">
        <v>4215</v>
      </c>
      <c r="F2358" t="s">
        <v>4215</v>
      </c>
      <c r="G2358" s="3">
        <v>0</v>
      </c>
    </row>
    <row r="2359" spans="1:7">
      <c r="A2359" t="s">
        <v>4218</v>
      </c>
      <c r="B2359" t="s">
        <v>4219</v>
      </c>
      <c r="C2359" s="5" t="str">
        <f>HYPERLINK("https://nusmods.com/modules/MB5104#timetable","Timetable")</f>
        <v>Timetable</v>
      </c>
      <c r="D2359" s="5"/>
      <c r="E2359" t="s">
        <v>4215</v>
      </c>
      <c r="F2359" t="s">
        <v>4215</v>
      </c>
      <c r="G2359" s="3">
        <v>0</v>
      </c>
    </row>
    <row r="2360" spans="1:7">
      <c r="A2360" t="s">
        <v>4220</v>
      </c>
      <c r="B2360" t="s">
        <v>4221</v>
      </c>
      <c r="C2360" s="5" t="str">
        <f>HYPERLINK("https://nusmods.com/modules/MB5105#timetable","Timetable")</f>
        <v>Timetable</v>
      </c>
      <c r="D2360" s="5"/>
      <c r="E2360" t="s">
        <v>4215</v>
      </c>
      <c r="F2360" t="s">
        <v>4215</v>
      </c>
      <c r="G2360" s="3">
        <v>0</v>
      </c>
    </row>
    <row r="2361" spans="1:7">
      <c r="A2361" t="s">
        <v>4222</v>
      </c>
      <c r="B2361" t="s">
        <v>4223</v>
      </c>
      <c r="C2361" s="5" t="str">
        <f>HYPERLINK("https://nusmods.com/modules/MCI5001#timetable","Timetable")</f>
        <v>Timetable</v>
      </c>
      <c r="D2361" s="5"/>
      <c r="E2361" t="s">
        <v>89</v>
      </c>
      <c r="F2361" t="s">
        <v>748</v>
      </c>
      <c r="G2361" s="3">
        <v>0</v>
      </c>
    </row>
    <row r="2362" spans="1:7">
      <c r="A2362" t="s">
        <v>4224</v>
      </c>
      <c r="B2362" t="s">
        <v>4225</v>
      </c>
      <c r="C2362" s="5" t="str">
        <f>HYPERLINK("https://nusmods.com/modules/MCI5002#timetable","Timetable")</f>
        <v>Timetable</v>
      </c>
      <c r="D2362" s="5"/>
      <c r="E2362" t="s">
        <v>89</v>
      </c>
      <c r="F2362" t="s">
        <v>748</v>
      </c>
      <c r="G2362" s="3">
        <v>0</v>
      </c>
    </row>
    <row r="2363" spans="1:7">
      <c r="A2363" t="s">
        <v>4226</v>
      </c>
      <c r="B2363" t="s">
        <v>4227</v>
      </c>
      <c r="C2363" s="5" t="str">
        <f>HYPERLINK("https://nusmods.com/modules/MCI5003#timetable","Timetable")</f>
        <v>Timetable</v>
      </c>
      <c r="D2363" s="5"/>
      <c r="E2363" t="s">
        <v>89</v>
      </c>
      <c r="F2363" t="s">
        <v>748</v>
      </c>
      <c r="G2363" s="3">
        <v>0</v>
      </c>
    </row>
    <row r="2364" spans="1:7">
      <c r="A2364" t="s">
        <v>4228</v>
      </c>
      <c r="B2364" t="s">
        <v>4229</v>
      </c>
      <c r="C2364" s="5" t="str">
        <f>HYPERLINK("https://nusmods.com/modules/MCI5004#timetable","Timetable")</f>
        <v>Timetable</v>
      </c>
      <c r="D2364" s="5"/>
      <c r="E2364" t="s">
        <v>89</v>
      </c>
      <c r="F2364" t="s">
        <v>748</v>
      </c>
      <c r="G2364" s="3">
        <v>0</v>
      </c>
    </row>
    <row r="2365" spans="1:7">
      <c r="A2365" t="s">
        <v>4230</v>
      </c>
      <c r="B2365" t="s">
        <v>4231</v>
      </c>
      <c r="C2365" s="5" t="str">
        <f>HYPERLINK("https://nusmods.com/modules/MCI5005#timetable","Timetable")</f>
        <v>Timetable</v>
      </c>
      <c r="D2365" s="5"/>
      <c r="E2365" t="s">
        <v>89</v>
      </c>
      <c r="F2365" t="s">
        <v>748</v>
      </c>
      <c r="G2365" s="3">
        <v>0</v>
      </c>
    </row>
    <row r="2366" spans="1:7">
      <c r="A2366" t="s">
        <v>4232</v>
      </c>
      <c r="B2366" t="s">
        <v>4233</v>
      </c>
      <c r="C2366" s="5" t="str">
        <f>HYPERLINK("https://nusmods.com/modules/MCI5006#timetable","Timetable")</f>
        <v>Timetable</v>
      </c>
      <c r="D2366" s="5"/>
      <c r="E2366" t="s">
        <v>89</v>
      </c>
      <c r="F2366" t="s">
        <v>748</v>
      </c>
      <c r="G2366" s="3">
        <v>0</v>
      </c>
    </row>
    <row r="2367" spans="1:7">
      <c r="A2367" t="s">
        <v>4234</v>
      </c>
      <c r="B2367" t="s">
        <v>779</v>
      </c>
      <c r="C2367" s="5" t="str">
        <f>HYPERLINK("https://nusmods.com/modules/MCI5008#timetable","Timetable")</f>
        <v>Timetable</v>
      </c>
      <c r="D2367" s="5"/>
      <c r="E2367" t="s">
        <v>89</v>
      </c>
      <c r="F2367" t="s">
        <v>748</v>
      </c>
      <c r="G2367" s="3">
        <v>0</v>
      </c>
    </row>
    <row r="2368" spans="1:7">
      <c r="A2368" t="s">
        <v>4235</v>
      </c>
      <c r="B2368" t="s">
        <v>4236</v>
      </c>
      <c r="C2368" s="5" t="str">
        <f>HYPERLINK("https://nusmods.com/modules/MDG5108#timetable","Timetable")</f>
        <v>Timetable</v>
      </c>
      <c r="D2368" s="5"/>
      <c r="E2368" t="s">
        <v>89</v>
      </c>
      <c r="F2368" t="s">
        <v>748</v>
      </c>
      <c r="G2368" s="3">
        <v>0</v>
      </c>
    </row>
    <row r="2369" spans="1:7">
      <c r="A2369" t="s">
        <v>4237</v>
      </c>
      <c r="B2369" t="s">
        <v>4238</v>
      </c>
      <c r="C2369" s="5" t="str">
        <f>HYPERLINK("https://nusmods.com/modules/MDG5204#timetable","Timetable")</f>
        <v>Timetable</v>
      </c>
      <c r="D2369" s="5"/>
      <c r="E2369" t="s">
        <v>89</v>
      </c>
      <c r="F2369" t="s">
        <v>748</v>
      </c>
      <c r="G2369" s="3">
        <v>0</v>
      </c>
    </row>
    <row r="2370" spans="1:7">
      <c r="A2370" t="s">
        <v>4239</v>
      </c>
      <c r="B2370" t="s">
        <v>4240</v>
      </c>
      <c r="C2370" s="5" t="str">
        <f>HYPERLINK("https://nusmods.com/modules/MDG5214#timetable","Timetable")</f>
        <v>Timetable</v>
      </c>
      <c r="D2370" s="5"/>
      <c r="E2370" t="s">
        <v>89</v>
      </c>
      <c r="F2370" t="s">
        <v>748</v>
      </c>
      <c r="G2370" s="3">
        <v>0</v>
      </c>
    </row>
    <row r="2371" spans="1:7">
      <c r="A2371" t="s">
        <v>4241</v>
      </c>
      <c r="B2371" t="s">
        <v>4242</v>
      </c>
      <c r="C2371" s="5" t="str">
        <f>HYPERLINK("https://nusmods.com/modules/MDG5215#timetable","Timetable")</f>
        <v>Timetable</v>
      </c>
      <c r="D2371" s="5"/>
      <c r="E2371" t="s">
        <v>89</v>
      </c>
      <c r="F2371" t="s">
        <v>748</v>
      </c>
      <c r="G2371" s="3">
        <v>0</v>
      </c>
    </row>
    <row r="2372" spans="1:7">
      <c r="A2372" t="s">
        <v>4243</v>
      </c>
      <c r="B2372" t="s">
        <v>4244</v>
      </c>
      <c r="C2372" s="5" t="str">
        <f>HYPERLINK("https://nusmods.com/modules/MDG5216#timetable","Timetable")</f>
        <v>Timetable</v>
      </c>
      <c r="D2372" s="5"/>
      <c r="E2372" t="s">
        <v>89</v>
      </c>
      <c r="F2372" t="s">
        <v>748</v>
      </c>
      <c r="G2372" s="3">
        <v>0</v>
      </c>
    </row>
    <row r="2373" spans="1:7">
      <c r="A2373" t="s">
        <v>4245</v>
      </c>
      <c r="B2373" t="s">
        <v>4246</v>
      </c>
      <c r="C2373" s="5" t="str">
        <f>HYPERLINK("https://nusmods.com/modules/MDG5218#timetable","Timetable")</f>
        <v>Timetable</v>
      </c>
      <c r="D2373" s="5"/>
      <c r="E2373" t="s">
        <v>89</v>
      </c>
      <c r="F2373" t="s">
        <v>748</v>
      </c>
      <c r="G2373" s="3">
        <v>0</v>
      </c>
    </row>
    <row r="2374" spans="1:7">
      <c r="A2374" t="s">
        <v>4247</v>
      </c>
      <c r="B2374" t="s">
        <v>4248</v>
      </c>
      <c r="C2374" s="5" t="str">
        <f>HYPERLINK("https://nusmods.com/modules/MDG5221#timetable","Timetable")</f>
        <v>Timetable</v>
      </c>
      <c r="D2374" s="5"/>
      <c r="E2374" t="s">
        <v>89</v>
      </c>
      <c r="F2374" t="s">
        <v>748</v>
      </c>
      <c r="G2374" s="3">
        <v>0</v>
      </c>
    </row>
    <row r="2375" spans="1:7">
      <c r="A2375" t="s">
        <v>4249</v>
      </c>
      <c r="B2375" t="s">
        <v>4250</v>
      </c>
      <c r="C2375" s="5" t="str">
        <f>HYPERLINK("https://nusmods.com/modules/MDG5223#timetable","Timetable")</f>
        <v>Timetable</v>
      </c>
      <c r="D2375" s="5"/>
      <c r="E2375" t="s">
        <v>89</v>
      </c>
      <c r="F2375" t="s">
        <v>748</v>
      </c>
      <c r="G2375" s="3">
        <v>0</v>
      </c>
    </row>
    <row r="2376" spans="1:7">
      <c r="A2376" t="s">
        <v>4251</v>
      </c>
      <c r="B2376" t="s">
        <v>4252</v>
      </c>
      <c r="C2376" s="5" t="str">
        <f>HYPERLINK("https://nusmods.com/modules/MDG5229#timetable","Timetable")</f>
        <v>Timetable</v>
      </c>
      <c r="D2376" s="5"/>
      <c r="E2376" t="s">
        <v>89</v>
      </c>
      <c r="F2376" t="s">
        <v>748</v>
      </c>
      <c r="G2376" s="3">
        <v>0</v>
      </c>
    </row>
    <row r="2377" spans="1:7">
      <c r="A2377" t="s">
        <v>4253</v>
      </c>
      <c r="B2377" t="s">
        <v>4254</v>
      </c>
      <c r="C2377" s="5" t="str">
        <f>HYPERLINK("https://nusmods.com/modules/MDG5231#timetable","Timetable")</f>
        <v>Timetable</v>
      </c>
      <c r="D2377" s="5"/>
      <c r="E2377" t="s">
        <v>89</v>
      </c>
      <c r="F2377" t="s">
        <v>748</v>
      </c>
      <c r="G2377" s="3">
        <v>0</v>
      </c>
    </row>
    <row r="2378" spans="1:7">
      <c r="A2378" t="s">
        <v>4255</v>
      </c>
      <c r="B2378" t="s">
        <v>4256</v>
      </c>
      <c r="C2378" s="5" t="str">
        <f>HYPERLINK("https://nusmods.com/modules/MDG5234#timetable","Timetable")</f>
        <v>Timetable</v>
      </c>
      <c r="D2378" s="5"/>
      <c r="E2378" t="s">
        <v>89</v>
      </c>
      <c r="F2378" t="s">
        <v>748</v>
      </c>
      <c r="G2378" s="3">
        <v>0</v>
      </c>
    </row>
    <row r="2379" spans="1:7">
      <c r="A2379" t="s">
        <v>4257</v>
      </c>
      <c r="B2379" t="s">
        <v>4258</v>
      </c>
      <c r="C2379" s="5" t="str">
        <f>HYPERLINK("https://nusmods.com/modules/MDG5239#timetable","Timetable")</f>
        <v>Timetable</v>
      </c>
      <c r="D2379" s="5"/>
      <c r="E2379" t="s">
        <v>89</v>
      </c>
      <c r="F2379" t="s">
        <v>748</v>
      </c>
      <c r="G2379" s="3">
        <v>0</v>
      </c>
    </row>
    <row r="2380" spans="1:7">
      <c r="A2380" t="s">
        <v>4259</v>
      </c>
      <c r="B2380" t="s">
        <v>4260</v>
      </c>
      <c r="C2380" s="5" t="str">
        <f>HYPERLINK("https://nusmods.com/modules/MDG5241#timetable","Timetable")</f>
        <v>Timetable</v>
      </c>
      <c r="D2380" s="5"/>
      <c r="E2380" t="s">
        <v>89</v>
      </c>
      <c r="F2380" t="s">
        <v>748</v>
      </c>
      <c r="G2380" s="3">
        <v>0</v>
      </c>
    </row>
    <row r="2381" spans="1:7">
      <c r="A2381" t="s">
        <v>4261</v>
      </c>
      <c r="B2381" t="s">
        <v>4262</v>
      </c>
      <c r="C2381" s="5" t="str">
        <f>HYPERLINK("https://nusmods.com/modules/MDG5243#timetable","Timetable")</f>
        <v>Timetable</v>
      </c>
      <c r="D2381" s="5"/>
      <c r="E2381" t="s">
        <v>89</v>
      </c>
      <c r="F2381" t="s">
        <v>748</v>
      </c>
      <c r="G2381" s="3">
        <v>0</v>
      </c>
    </row>
    <row r="2382" spans="1:7">
      <c r="A2382" t="s">
        <v>4263</v>
      </c>
      <c r="B2382" t="s">
        <v>4264</v>
      </c>
      <c r="C2382" s="5" t="str">
        <f>HYPERLINK("https://nusmods.com/modules/MDG5245#timetable","Timetable")</f>
        <v>Timetable</v>
      </c>
      <c r="D2382" s="5"/>
      <c r="E2382" t="s">
        <v>89</v>
      </c>
      <c r="F2382" t="s">
        <v>748</v>
      </c>
      <c r="G2382" s="3">
        <v>0</v>
      </c>
    </row>
    <row r="2383" spans="1:7">
      <c r="A2383" t="s">
        <v>4265</v>
      </c>
      <c r="B2383" t="s">
        <v>4266</v>
      </c>
      <c r="C2383" s="5" t="str">
        <f>HYPERLINK("https://nusmods.com/modules/MDG5246#timetable","Timetable")</f>
        <v>Timetable</v>
      </c>
      <c r="D2383" s="5"/>
      <c r="E2383" t="s">
        <v>89</v>
      </c>
      <c r="F2383" t="s">
        <v>748</v>
      </c>
      <c r="G2383" s="3">
        <v>0</v>
      </c>
    </row>
    <row r="2384" spans="1:7">
      <c r="A2384" t="s">
        <v>4267</v>
      </c>
      <c r="B2384" t="s">
        <v>4268</v>
      </c>
      <c r="C2384" s="5" t="str">
        <f>HYPERLINK("https://nusmods.com/modules/MDG5247#timetable","Timetable")</f>
        <v>Timetable</v>
      </c>
      <c r="D2384" s="5"/>
      <c r="E2384" t="s">
        <v>89</v>
      </c>
      <c r="F2384" t="s">
        <v>748</v>
      </c>
      <c r="G2384" s="3">
        <v>0</v>
      </c>
    </row>
    <row r="2385" spans="1:7">
      <c r="A2385" t="s">
        <v>4269</v>
      </c>
      <c r="B2385" t="s">
        <v>4270</v>
      </c>
      <c r="C2385" s="5" t="str">
        <f>HYPERLINK("https://nusmods.com/modules/MDG5250#timetable","Timetable")</f>
        <v>Timetable</v>
      </c>
      <c r="D2385" s="5"/>
      <c r="E2385" t="s">
        <v>89</v>
      </c>
      <c r="F2385" t="s">
        <v>748</v>
      </c>
      <c r="G2385" s="3">
        <v>0</v>
      </c>
    </row>
    <row r="2386" spans="1:7">
      <c r="A2386" t="s">
        <v>4271</v>
      </c>
      <c r="B2386" t="s">
        <v>4272</v>
      </c>
      <c r="C2386" s="5" t="str">
        <f>HYPERLINK("https://nusmods.com/modules/MDG5600#timetable","Timetable")</f>
        <v>Timetable</v>
      </c>
      <c r="D2386" s="5"/>
      <c r="E2386" t="s">
        <v>89</v>
      </c>
      <c r="F2386" t="s">
        <v>748</v>
      </c>
      <c r="G2386" s="3">
        <v>0</v>
      </c>
    </row>
    <row r="2387" spans="1:7">
      <c r="A2387" t="s">
        <v>4273</v>
      </c>
      <c r="B2387" t="s">
        <v>904</v>
      </c>
      <c r="C2387" s="5" t="str">
        <f>HYPERLINK("https://nusmods.com/modules/ME1102#timetable","Timetable")</f>
        <v>Timetable</v>
      </c>
      <c r="D2387" s="5"/>
      <c r="E2387" t="s">
        <v>9</v>
      </c>
      <c r="F2387" t="s">
        <v>4274</v>
      </c>
      <c r="G2387" s="3">
        <v>0</v>
      </c>
    </row>
    <row r="2388" spans="1:7">
      <c r="A2388" t="s">
        <v>4275</v>
      </c>
      <c r="B2388" t="s">
        <v>4276</v>
      </c>
      <c r="C2388" s="5" t="str">
        <f>HYPERLINK("https://nusmods.com/modules/ME2102#timetable","Timetable")</f>
        <v>Timetable</v>
      </c>
      <c r="D2388" s="5"/>
      <c r="E2388" t="s">
        <v>9</v>
      </c>
      <c r="F2388" t="s">
        <v>4274</v>
      </c>
      <c r="G2388" s="3">
        <v>0</v>
      </c>
    </row>
    <row r="2389" spans="1:7">
      <c r="A2389" t="s">
        <v>4277</v>
      </c>
      <c r="B2389" t="s">
        <v>4278</v>
      </c>
      <c r="C2389" s="5" t="str">
        <f>HYPERLINK("https://nusmods.com/modules/ME2112#timetable","Timetable")</f>
        <v>Timetable</v>
      </c>
      <c r="D2389" s="5"/>
      <c r="E2389" t="s">
        <v>9</v>
      </c>
      <c r="F2389" t="s">
        <v>4274</v>
      </c>
      <c r="G2389" s="3">
        <v>0</v>
      </c>
    </row>
    <row r="2390" spans="1:7">
      <c r="A2390" t="s">
        <v>4279</v>
      </c>
      <c r="B2390" t="s">
        <v>4280</v>
      </c>
      <c r="C2390" s="5" t="str">
        <f>HYPERLINK("https://nusmods.com/modules/ME2115#timetable","Timetable")</f>
        <v>Timetable</v>
      </c>
      <c r="D2390" s="5"/>
      <c r="E2390" t="s">
        <v>9</v>
      </c>
      <c r="F2390" t="s">
        <v>4274</v>
      </c>
      <c r="G2390" s="3">
        <v>0</v>
      </c>
    </row>
    <row r="2391" spans="1:7">
      <c r="A2391" t="s">
        <v>4281</v>
      </c>
      <c r="B2391" t="s">
        <v>4282</v>
      </c>
      <c r="C2391" s="5" t="str">
        <f>HYPERLINK("https://nusmods.com/modules/ME2121#timetable","Timetable")</f>
        <v>Timetable</v>
      </c>
      <c r="D2391" s="5"/>
      <c r="E2391" t="s">
        <v>9</v>
      </c>
      <c r="F2391" t="s">
        <v>4274</v>
      </c>
      <c r="G2391" s="3">
        <v>0</v>
      </c>
    </row>
    <row r="2392" spans="1:7">
      <c r="A2392" t="s">
        <v>4283</v>
      </c>
      <c r="B2392" t="s">
        <v>4284</v>
      </c>
      <c r="C2392" s="5" t="str">
        <f>HYPERLINK("https://nusmods.com/modules/ME2134#timetable","Timetable")</f>
        <v>Timetable</v>
      </c>
      <c r="D2392" s="5"/>
      <c r="E2392" t="s">
        <v>9</v>
      </c>
      <c r="F2392" t="s">
        <v>4274</v>
      </c>
      <c r="G2392" s="3">
        <v>0</v>
      </c>
    </row>
    <row r="2393" spans="1:7">
      <c r="A2393" t="s">
        <v>4285</v>
      </c>
      <c r="B2393" t="s">
        <v>1924</v>
      </c>
      <c r="C2393" s="5" t="str">
        <f>HYPERLINK("https://nusmods.com/modules/ME2142#timetable","Timetable")</f>
        <v>Timetable</v>
      </c>
      <c r="D2393" s="5"/>
      <c r="E2393" t="s">
        <v>9</v>
      </c>
      <c r="F2393" t="s">
        <v>4274</v>
      </c>
      <c r="G2393" s="3">
        <v>0</v>
      </c>
    </row>
    <row r="2394" spans="1:7">
      <c r="A2394" t="s">
        <v>4286</v>
      </c>
      <c r="B2394" t="s">
        <v>4287</v>
      </c>
      <c r="C2394" s="5" t="str">
        <f>HYPERLINK("https://nusmods.com/modules/ME2162#timetable","Timetable")</f>
        <v>Timetable</v>
      </c>
      <c r="D2394" s="5" t="str">
        <f>HYPERLINK("https://canvas.nus.edu.sg/courses/45641","Canvas course site")</f>
        <v>Canvas course site</v>
      </c>
      <c r="E2394" t="s">
        <v>9</v>
      </c>
      <c r="F2394" t="s">
        <v>4274</v>
      </c>
      <c r="G2394" s="3">
        <v>0</v>
      </c>
    </row>
    <row r="2395" spans="1:7">
      <c r="A2395" t="s">
        <v>4288</v>
      </c>
      <c r="B2395" t="s">
        <v>4289</v>
      </c>
      <c r="C2395" s="5" t="str">
        <f>HYPERLINK("https://nusmods.com/modules/ME3000#timetable","Timetable")</f>
        <v>Timetable</v>
      </c>
      <c r="D2395" s="5"/>
      <c r="E2395" t="s">
        <v>9</v>
      </c>
      <c r="F2395" t="s">
        <v>4274</v>
      </c>
      <c r="G2395" s="3">
        <v>0</v>
      </c>
    </row>
    <row r="2396" spans="1:7">
      <c r="A2396" t="s">
        <v>4290</v>
      </c>
      <c r="B2396" t="s">
        <v>4291</v>
      </c>
      <c r="C2396" s="5" t="str">
        <f>HYPERLINK("https://nusmods.com/modules/ME3001#timetable","Timetable")</f>
        <v>Timetable</v>
      </c>
      <c r="D2396" s="5"/>
      <c r="E2396" t="s">
        <v>9</v>
      </c>
      <c r="F2396" t="s">
        <v>4274</v>
      </c>
      <c r="G2396" s="3">
        <v>0</v>
      </c>
    </row>
    <row r="2397" spans="1:7">
      <c r="A2397" t="s">
        <v>4292</v>
      </c>
      <c r="B2397" t="s">
        <v>4293</v>
      </c>
      <c r="C2397" s="5" t="str">
        <f>HYPERLINK("https://nusmods.com/modules/ME3122#timetable","Timetable")</f>
        <v>Timetable</v>
      </c>
      <c r="D2397" s="5"/>
      <c r="E2397" t="s">
        <v>9</v>
      </c>
      <c r="F2397" t="s">
        <v>4274</v>
      </c>
      <c r="G2397" s="3">
        <v>0</v>
      </c>
    </row>
    <row r="2398" spans="1:7">
      <c r="A2398" t="s">
        <v>4294</v>
      </c>
      <c r="B2398" t="s">
        <v>1922</v>
      </c>
      <c r="C2398" s="5" t="str">
        <f>HYPERLINK("https://nusmods.com/modules/ME3163#timetable","Timetable")</f>
        <v>Timetable</v>
      </c>
      <c r="D2398" s="5"/>
      <c r="E2398" t="s">
        <v>9</v>
      </c>
      <c r="F2398" t="s">
        <v>4274</v>
      </c>
      <c r="G2398" s="3">
        <v>0</v>
      </c>
    </row>
    <row r="2399" spans="1:7">
      <c r="A2399" t="s">
        <v>4295</v>
      </c>
      <c r="B2399" t="s">
        <v>4296</v>
      </c>
      <c r="C2399" s="5" t="str">
        <f>HYPERLINK("https://nusmods.com/modules/ME3211#timetable","Timetable")</f>
        <v>Timetable</v>
      </c>
      <c r="D2399" s="5"/>
      <c r="E2399" t="s">
        <v>9</v>
      </c>
      <c r="F2399" t="s">
        <v>4274</v>
      </c>
      <c r="G2399" s="3">
        <v>0</v>
      </c>
    </row>
    <row r="2400" spans="1:7">
      <c r="A2400" t="s">
        <v>4297</v>
      </c>
      <c r="B2400" t="s">
        <v>4298</v>
      </c>
      <c r="C2400" s="5" t="str">
        <f>HYPERLINK("https://nusmods.com/modules/ME3242#timetable","Timetable")</f>
        <v>Timetable</v>
      </c>
      <c r="D2400" s="5"/>
      <c r="E2400" t="s">
        <v>9</v>
      </c>
      <c r="F2400" t="s">
        <v>4274</v>
      </c>
      <c r="G2400" s="3">
        <v>0</v>
      </c>
    </row>
    <row r="2401" spans="1:7">
      <c r="A2401" t="s">
        <v>4299</v>
      </c>
      <c r="B2401" t="s">
        <v>1920</v>
      </c>
      <c r="C2401" s="5" t="str">
        <f>HYPERLINK("https://nusmods.com/modules/ME3243#timetable","Timetable")</f>
        <v>Timetable</v>
      </c>
      <c r="D2401" s="5"/>
      <c r="E2401" t="s">
        <v>9</v>
      </c>
      <c r="F2401" t="s">
        <v>4274</v>
      </c>
      <c r="G2401" s="3">
        <v>0</v>
      </c>
    </row>
    <row r="2402" spans="1:7">
      <c r="A2402" t="s">
        <v>4300</v>
      </c>
      <c r="B2402" t="s">
        <v>4301</v>
      </c>
      <c r="C2402" s="5" t="str">
        <f>HYPERLINK("https://nusmods.com/modules/ME3252#timetable","Timetable")</f>
        <v>Timetable</v>
      </c>
      <c r="D2402" s="5"/>
      <c r="E2402" t="s">
        <v>9</v>
      </c>
      <c r="F2402" t="s">
        <v>4274</v>
      </c>
      <c r="G2402" s="3">
        <v>0</v>
      </c>
    </row>
    <row r="2403" spans="1:7">
      <c r="A2403" t="s">
        <v>4302</v>
      </c>
      <c r="B2403" t="s">
        <v>4303</v>
      </c>
      <c r="C2403" s="5" t="str">
        <f>HYPERLINK("https://nusmods.com/modules/ME3261#timetable","Timetable")</f>
        <v>Timetable</v>
      </c>
      <c r="D2403" s="5"/>
      <c r="E2403" t="s">
        <v>9</v>
      </c>
      <c r="F2403" t="s">
        <v>4274</v>
      </c>
      <c r="G2403" s="3">
        <v>0</v>
      </c>
    </row>
    <row r="2404" spans="1:7">
      <c r="A2404" t="s">
        <v>4304</v>
      </c>
      <c r="B2404" t="s">
        <v>4305</v>
      </c>
      <c r="C2404" s="5" t="str">
        <f>HYPERLINK("https://nusmods.com/modules/ME3263#timetable","Timetable")</f>
        <v>Timetable</v>
      </c>
      <c r="D2404" s="5"/>
      <c r="E2404" t="s">
        <v>9</v>
      </c>
      <c r="F2404" t="s">
        <v>4274</v>
      </c>
      <c r="G2404" s="3">
        <v>0</v>
      </c>
    </row>
    <row r="2405" spans="1:7">
      <c r="A2405" t="s">
        <v>4306</v>
      </c>
      <c r="B2405" t="s">
        <v>4307</v>
      </c>
      <c r="C2405" s="5" t="str">
        <f>HYPERLINK("https://nusmods.com/modules/ME4101#timetable","Timetable")</f>
        <v>Timetable</v>
      </c>
      <c r="D2405" s="5"/>
      <c r="E2405" t="s">
        <v>9</v>
      </c>
      <c r="F2405" t="s">
        <v>4274</v>
      </c>
      <c r="G2405" s="3">
        <v>0</v>
      </c>
    </row>
    <row r="2406" spans="1:7">
      <c r="A2406" t="s">
        <v>4308</v>
      </c>
      <c r="B2406" t="s">
        <v>4307</v>
      </c>
      <c r="C2406" s="5" t="str">
        <f>HYPERLINK("https://nusmods.com/modules/ME4101A#timetable","Timetable")</f>
        <v>Timetable</v>
      </c>
      <c r="D2406" s="5"/>
      <c r="E2406" t="s">
        <v>9</v>
      </c>
      <c r="F2406" t="s">
        <v>4274</v>
      </c>
      <c r="G2406" s="3">
        <v>0</v>
      </c>
    </row>
    <row r="2407" spans="1:7">
      <c r="A2407" t="s">
        <v>4309</v>
      </c>
      <c r="B2407" t="s">
        <v>4310</v>
      </c>
      <c r="C2407" s="5" t="str">
        <f>HYPERLINK("https://nusmods.com/modules/ME4101B#timetable","Timetable")</f>
        <v>Timetable</v>
      </c>
      <c r="D2407" s="5"/>
      <c r="E2407" t="s">
        <v>9</v>
      </c>
      <c r="F2407" t="s">
        <v>4274</v>
      </c>
      <c r="G2407" s="3">
        <v>0</v>
      </c>
    </row>
    <row r="2408" spans="1:7">
      <c r="A2408" t="s">
        <v>4311</v>
      </c>
      <c r="B2408" t="s">
        <v>4312</v>
      </c>
      <c r="C2408" s="5" t="str">
        <f>HYPERLINK("https://nusmods.com/modules/ME4102#timetable","Timetable")</f>
        <v>Timetable</v>
      </c>
      <c r="D2408" s="5"/>
      <c r="E2408" t="s">
        <v>9</v>
      </c>
      <c r="F2408" t="s">
        <v>4274</v>
      </c>
      <c r="G2408" s="3">
        <v>0</v>
      </c>
    </row>
    <row r="2409" spans="1:7">
      <c r="A2409" t="s">
        <v>4313</v>
      </c>
      <c r="B2409" t="s">
        <v>4314</v>
      </c>
      <c r="C2409" s="5" t="str">
        <f>HYPERLINK("https://nusmods.com/modules/ME4103#timetable","Timetable")</f>
        <v>Timetable</v>
      </c>
      <c r="D2409" s="5"/>
      <c r="E2409" t="s">
        <v>9</v>
      </c>
      <c r="F2409" t="s">
        <v>4274</v>
      </c>
      <c r="G2409" s="3">
        <v>0</v>
      </c>
    </row>
    <row r="2410" spans="1:7">
      <c r="A2410" t="s">
        <v>4315</v>
      </c>
      <c r="B2410" t="s">
        <v>4316</v>
      </c>
      <c r="C2410" s="5" t="str">
        <f>HYPERLINK("https://nusmods.com/modules/ME4105#timetable","Timetable")</f>
        <v>Timetable</v>
      </c>
      <c r="D2410" s="5"/>
      <c r="E2410" t="s">
        <v>9</v>
      </c>
      <c r="F2410" t="s">
        <v>4274</v>
      </c>
      <c r="G2410" s="3">
        <v>0</v>
      </c>
    </row>
    <row r="2411" spans="1:7">
      <c r="A2411" t="s">
        <v>4317</v>
      </c>
      <c r="B2411" t="s">
        <v>4318</v>
      </c>
      <c r="C2411" s="5" t="str">
        <f>HYPERLINK("https://nusmods.com/modules/ME4223#timetable","Timetable")</f>
        <v>Timetable</v>
      </c>
      <c r="D2411" s="5" t="str">
        <f>HYPERLINK("https://canvas.nus.edu.sg/courses/48730","Canvas course site")</f>
        <v>Canvas course site</v>
      </c>
      <c r="E2411" t="s">
        <v>9</v>
      </c>
      <c r="F2411" t="s">
        <v>4274</v>
      </c>
      <c r="G2411" s="3">
        <v>0</v>
      </c>
    </row>
    <row r="2412" spans="1:7">
      <c r="A2412" t="s">
        <v>4319</v>
      </c>
      <c r="B2412" t="s">
        <v>4320</v>
      </c>
      <c r="C2412" s="5" t="str">
        <f>HYPERLINK("https://nusmods.com/modules/ME4226#timetable","Timetable")</f>
        <v>Timetable</v>
      </c>
      <c r="D2412" s="5"/>
      <c r="E2412" t="s">
        <v>9</v>
      </c>
      <c r="F2412" t="s">
        <v>4274</v>
      </c>
      <c r="G2412" s="3">
        <v>0</v>
      </c>
    </row>
    <row r="2413" spans="1:7">
      <c r="A2413" t="s">
        <v>4321</v>
      </c>
      <c r="B2413" t="s">
        <v>4322</v>
      </c>
      <c r="C2413" s="5" t="str">
        <f>HYPERLINK("https://nusmods.com/modules/ME4233#timetable","Timetable")</f>
        <v>Timetable</v>
      </c>
      <c r="D2413" s="5"/>
      <c r="E2413" t="s">
        <v>9</v>
      </c>
      <c r="F2413" t="s">
        <v>4274</v>
      </c>
      <c r="G2413" s="3">
        <v>0</v>
      </c>
    </row>
    <row r="2414" spans="1:7">
      <c r="A2414" t="s">
        <v>4323</v>
      </c>
      <c r="B2414" t="s">
        <v>4324</v>
      </c>
      <c r="C2414" s="5" t="str">
        <f>HYPERLINK("https://nusmods.com/modules/ME4241#timetable","Timetable")</f>
        <v>Timetable</v>
      </c>
      <c r="D2414" s="5"/>
      <c r="E2414" t="s">
        <v>9</v>
      </c>
      <c r="F2414" t="s">
        <v>4274</v>
      </c>
      <c r="G2414" s="3">
        <v>0</v>
      </c>
    </row>
    <row r="2415" spans="1:7">
      <c r="A2415" t="s">
        <v>4325</v>
      </c>
      <c r="B2415" t="s">
        <v>4326</v>
      </c>
      <c r="C2415" s="5" t="str">
        <f>HYPERLINK("https://nusmods.com/modules/ME4242#timetable","Timetable")</f>
        <v>Timetable</v>
      </c>
      <c r="D2415" s="5"/>
      <c r="E2415" t="s">
        <v>9</v>
      </c>
      <c r="F2415" t="s">
        <v>4274</v>
      </c>
      <c r="G2415" s="3">
        <v>0</v>
      </c>
    </row>
    <row r="2416" spans="1:7">
      <c r="A2416" t="s">
        <v>4327</v>
      </c>
      <c r="B2416" t="s">
        <v>4328</v>
      </c>
      <c r="C2416" s="5" t="str">
        <f>HYPERLINK("https://nusmods.com/modules/ME4245#timetable","Timetable")</f>
        <v>Timetable</v>
      </c>
      <c r="D2416" s="5"/>
      <c r="E2416" t="s">
        <v>9</v>
      </c>
      <c r="F2416" t="s">
        <v>4274</v>
      </c>
      <c r="G2416" s="3">
        <v>0</v>
      </c>
    </row>
    <row r="2417" spans="1:7">
      <c r="A2417" t="s">
        <v>4329</v>
      </c>
      <c r="B2417" t="s">
        <v>4330</v>
      </c>
      <c r="C2417" s="5" t="str">
        <f>HYPERLINK("https://nusmods.com/modules/ME4248#timetable","Timetable")</f>
        <v>Timetable</v>
      </c>
      <c r="D2417" s="5"/>
      <c r="E2417" t="s">
        <v>9</v>
      </c>
      <c r="F2417" t="s">
        <v>4274</v>
      </c>
      <c r="G2417" s="3">
        <v>0</v>
      </c>
    </row>
    <row r="2418" spans="1:7">
      <c r="A2418" t="s">
        <v>4331</v>
      </c>
      <c r="B2418" t="s">
        <v>4332</v>
      </c>
      <c r="C2418" s="5" t="str">
        <f>HYPERLINK("https://nusmods.com/modules/ME4252#timetable","Timetable")</f>
        <v>Timetable</v>
      </c>
      <c r="D2418" s="5"/>
      <c r="E2418" t="s">
        <v>9</v>
      </c>
      <c r="F2418" t="s">
        <v>4274</v>
      </c>
      <c r="G2418" s="3">
        <v>0</v>
      </c>
    </row>
    <row r="2419" spans="1:7">
      <c r="A2419" t="s">
        <v>4333</v>
      </c>
      <c r="B2419" t="s">
        <v>4334</v>
      </c>
      <c r="C2419" s="5" t="str">
        <f>HYPERLINK("https://nusmods.com/modules/ME4291#timetable","Timetable")</f>
        <v>Timetable</v>
      </c>
      <c r="D2419" s="5"/>
      <c r="E2419" t="s">
        <v>9</v>
      </c>
      <c r="F2419" t="s">
        <v>4274</v>
      </c>
      <c r="G2419" s="3">
        <v>0</v>
      </c>
    </row>
    <row r="2420" spans="1:7">
      <c r="A2420" t="s">
        <v>4335</v>
      </c>
      <c r="B2420" t="s">
        <v>4336</v>
      </c>
      <c r="C2420" s="5" t="str">
        <f>HYPERLINK("https://nusmods.com/modules/ME5001#timetable","Timetable")</f>
        <v>Timetable</v>
      </c>
      <c r="D2420" s="5"/>
      <c r="E2420" t="s">
        <v>9</v>
      </c>
      <c r="F2420" t="s">
        <v>4274</v>
      </c>
      <c r="G2420" s="3">
        <v>0</v>
      </c>
    </row>
    <row r="2421" spans="1:7">
      <c r="A2421" t="s">
        <v>4337</v>
      </c>
      <c r="B2421" t="s">
        <v>4336</v>
      </c>
      <c r="C2421" s="5" t="str">
        <f>HYPERLINK("https://nusmods.com/modules/ME5001A#timetable","Timetable")</f>
        <v>Timetable</v>
      </c>
      <c r="D2421" s="5"/>
      <c r="E2421" t="s">
        <v>9</v>
      </c>
      <c r="F2421" t="s">
        <v>4274</v>
      </c>
      <c r="G2421" s="3">
        <v>0</v>
      </c>
    </row>
    <row r="2422" spans="1:7">
      <c r="A2422" t="s">
        <v>4338</v>
      </c>
      <c r="B2422" t="s">
        <v>4339</v>
      </c>
      <c r="C2422" s="5" t="str">
        <f>HYPERLINK("https://nusmods.com/modules/ME5106#timetable","Timetable")</f>
        <v>Timetable</v>
      </c>
      <c r="D2422" s="5"/>
      <c r="E2422" t="s">
        <v>9</v>
      </c>
      <c r="F2422" t="s">
        <v>4274</v>
      </c>
      <c r="G2422" s="3">
        <v>0</v>
      </c>
    </row>
    <row r="2423" spans="1:7">
      <c r="A2423" t="s">
        <v>4340</v>
      </c>
      <c r="B2423" t="s">
        <v>4341</v>
      </c>
      <c r="C2423" s="5" t="str">
        <f>HYPERLINK("https://nusmods.com/modules/ME5204#timetable","Timetable")</f>
        <v>Timetable</v>
      </c>
      <c r="D2423" s="5"/>
      <c r="E2423" t="s">
        <v>9</v>
      </c>
      <c r="F2423" t="s">
        <v>4274</v>
      </c>
      <c r="G2423" s="3">
        <v>0</v>
      </c>
    </row>
    <row r="2424" spans="1:7">
      <c r="A2424" t="s">
        <v>4342</v>
      </c>
      <c r="B2424" t="s">
        <v>4343</v>
      </c>
      <c r="C2424" s="5" t="str">
        <f>HYPERLINK("https://nusmods.com/modules/ME5209#timetable","Timetable")</f>
        <v>Timetable</v>
      </c>
      <c r="D2424" s="5"/>
      <c r="E2424" t="s">
        <v>9</v>
      </c>
      <c r="F2424" t="s">
        <v>4274</v>
      </c>
      <c r="G2424" s="3">
        <v>0</v>
      </c>
    </row>
    <row r="2425" spans="1:7">
      <c r="A2425" t="s">
        <v>4344</v>
      </c>
      <c r="B2425" t="s">
        <v>4345</v>
      </c>
      <c r="C2425" s="5" t="str">
        <f>HYPERLINK("https://nusmods.com/modules/ME5300A#timetable","Timetable")</f>
        <v>Timetable</v>
      </c>
      <c r="D2425" s="5"/>
      <c r="E2425" t="s">
        <v>9</v>
      </c>
      <c r="F2425" t="s">
        <v>4274</v>
      </c>
      <c r="G2425" s="3">
        <v>0</v>
      </c>
    </row>
    <row r="2426" spans="1:7">
      <c r="A2426" t="s">
        <v>4346</v>
      </c>
      <c r="B2426" t="s">
        <v>4347</v>
      </c>
      <c r="C2426" s="5" t="str">
        <f>HYPERLINK("https://nusmods.com/modules/ME5304#timetable","Timetable")</f>
        <v>Timetable</v>
      </c>
      <c r="D2426" s="5"/>
      <c r="E2426" t="s">
        <v>9</v>
      </c>
      <c r="F2426" t="s">
        <v>4274</v>
      </c>
      <c r="G2426" s="3">
        <v>0</v>
      </c>
    </row>
    <row r="2427" spans="1:7">
      <c r="A2427" t="s">
        <v>4348</v>
      </c>
      <c r="B2427" t="s">
        <v>4349</v>
      </c>
      <c r="C2427" s="5" t="str">
        <f>HYPERLINK("https://nusmods.com/modules/ME5306#timetable","Timetable")</f>
        <v>Timetable</v>
      </c>
      <c r="D2427" s="5"/>
      <c r="E2427" t="s">
        <v>9</v>
      </c>
      <c r="F2427" t="s">
        <v>4274</v>
      </c>
      <c r="G2427" s="3">
        <v>0</v>
      </c>
    </row>
    <row r="2428" spans="1:7">
      <c r="A2428" t="s">
        <v>4350</v>
      </c>
      <c r="B2428" t="s">
        <v>4351</v>
      </c>
      <c r="C2428" s="5" t="str">
        <f>HYPERLINK("https://nusmods.com/modules/ME5400A#timetable","Timetable")</f>
        <v>Timetable</v>
      </c>
      <c r="D2428" s="5"/>
      <c r="E2428" t="s">
        <v>9</v>
      </c>
      <c r="F2428" t="s">
        <v>4274</v>
      </c>
      <c r="G2428" s="3">
        <v>0</v>
      </c>
    </row>
    <row r="2429" spans="1:7">
      <c r="A2429" t="s">
        <v>4352</v>
      </c>
      <c r="B2429" t="s">
        <v>1987</v>
      </c>
      <c r="C2429" s="5" t="str">
        <f>HYPERLINK("https://nusmods.com/modules/ME5401#timetable","Timetable")</f>
        <v>Timetable</v>
      </c>
      <c r="D2429" s="5"/>
      <c r="E2429" t="s">
        <v>9</v>
      </c>
      <c r="F2429" t="s">
        <v>869</v>
      </c>
      <c r="G2429" s="3">
        <v>0</v>
      </c>
    </row>
    <row r="2430" spans="1:7">
      <c r="A2430" t="s">
        <v>4353</v>
      </c>
      <c r="B2430" t="s">
        <v>4354</v>
      </c>
      <c r="C2430" s="5" t="str">
        <f>HYPERLINK("https://nusmods.com/modules/ME5405#timetable","Timetable")</f>
        <v>Timetable</v>
      </c>
      <c r="D2430" s="5"/>
      <c r="E2430" t="s">
        <v>9</v>
      </c>
      <c r="F2430" t="s">
        <v>4274</v>
      </c>
      <c r="G2430" s="3">
        <v>0</v>
      </c>
    </row>
    <row r="2431" spans="1:7">
      <c r="A2431" t="s">
        <v>4355</v>
      </c>
      <c r="B2431" t="s">
        <v>4356</v>
      </c>
      <c r="C2431" s="5" t="str">
        <f>HYPERLINK("https://nusmods.com/modules/ME5409#timetable","Timetable")</f>
        <v>Timetable</v>
      </c>
      <c r="D2431" s="5"/>
      <c r="E2431" t="s">
        <v>9</v>
      </c>
      <c r="F2431" t="s">
        <v>4274</v>
      </c>
      <c r="G2431" s="3">
        <v>0</v>
      </c>
    </row>
    <row r="2432" spans="1:7">
      <c r="A2432" t="s">
        <v>4357</v>
      </c>
      <c r="B2432" t="s">
        <v>4358</v>
      </c>
      <c r="C2432" s="5" t="str">
        <f>HYPERLINK("https://nusmods.com/modules/ME5410#timetable","Timetable")</f>
        <v>Timetable</v>
      </c>
      <c r="D2432" s="5"/>
      <c r="E2432" t="s">
        <v>9</v>
      </c>
      <c r="F2432" t="s">
        <v>4274</v>
      </c>
      <c r="G2432" s="3">
        <v>0</v>
      </c>
    </row>
    <row r="2433" spans="1:7">
      <c r="A2433" t="s">
        <v>4359</v>
      </c>
      <c r="B2433" t="s">
        <v>4360</v>
      </c>
      <c r="C2433" s="5" t="str">
        <f>HYPERLINK("https://nusmods.com/modules/ME5411#timetable","Timetable")</f>
        <v>Timetable</v>
      </c>
      <c r="D2433" s="5"/>
      <c r="E2433" t="s">
        <v>9</v>
      </c>
      <c r="F2433" t="s">
        <v>4274</v>
      </c>
      <c r="G2433" s="3">
        <v>0</v>
      </c>
    </row>
    <row r="2434" spans="1:7">
      <c r="A2434" t="s">
        <v>4361</v>
      </c>
      <c r="B2434" t="s">
        <v>4362</v>
      </c>
      <c r="C2434" s="5" t="str">
        <f>HYPERLINK("https://nusmods.com/modules/ME5412#timetable","Timetable")</f>
        <v>Timetable</v>
      </c>
      <c r="D2434" s="5"/>
      <c r="E2434" t="s">
        <v>9</v>
      </c>
      <c r="F2434" t="s">
        <v>4274</v>
      </c>
      <c r="G2434" s="3">
        <v>0</v>
      </c>
    </row>
    <row r="2435" spans="1:7">
      <c r="A2435" t="s">
        <v>4363</v>
      </c>
      <c r="B2435" t="s">
        <v>4364</v>
      </c>
      <c r="C2435" s="5" t="str">
        <f>HYPERLINK("https://nusmods.com/modules/ME5413#timetable","Timetable")</f>
        <v>Timetable</v>
      </c>
      <c r="D2435" s="5"/>
      <c r="E2435" t="s">
        <v>9</v>
      </c>
      <c r="F2435" t="s">
        <v>4274</v>
      </c>
      <c r="G2435" s="3">
        <v>0</v>
      </c>
    </row>
    <row r="2436" spans="1:7">
      <c r="A2436" t="s">
        <v>4365</v>
      </c>
      <c r="B2436" t="s">
        <v>4366</v>
      </c>
      <c r="C2436" s="5" t="str">
        <f>HYPERLINK("https://nusmods.com/modules/ME5415#timetable","Timetable")</f>
        <v>Timetable</v>
      </c>
      <c r="D2436" s="5"/>
      <c r="E2436" t="s">
        <v>9</v>
      </c>
      <c r="F2436" t="s">
        <v>4274</v>
      </c>
      <c r="G2436" s="3">
        <v>0</v>
      </c>
    </row>
    <row r="2437" spans="1:7">
      <c r="A2437" t="s">
        <v>4367</v>
      </c>
      <c r="B2437" t="s">
        <v>4368</v>
      </c>
      <c r="C2437" s="5" t="str">
        <f>HYPERLINK("https://nusmods.com/modules/ME5417#timetable","Timetable")</f>
        <v>Timetable</v>
      </c>
      <c r="D2437" s="5"/>
      <c r="E2437" t="s">
        <v>9</v>
      </c>
      <c r="F2437" t="s">
        <v>4274</v>
      </c>
      <c r="G2437" s="3">
        <v>0</v>
      </c>
    </row>
    <row r="2438" spans="1:7">
      <c r="A2438" t="s">
        <v>4369</v>
      </c>
      <c r="B2438" t="s">
        <v>4370</v>
      </c>
      <c r="C2438" s="5" t="str">
        <f>HYPERLINK("https://nusmods.com/modules/ME5418#timetable","Timetable")</f>
        <v>Timetable</v>
      </c>
      <c r="D2438" s="5"/>
      <c r="E2438" t="s">
        <v>9</v>
      </c>
      <c r="F2438" t="s">
        <v>4274</v>
      </c>
      <c r="G2438" s="3">
        <v>0</v>
      </c>
    </row>
    <row r="2439" spans="1:7">
      <c r="A2439" t="s">
        <v>4371</v>
      </c>
      <c r="B2439" t="s">
        <v>4372</v>
      </c>
      <c r="C2439" s="5" t="str">
        <f>HYPERLINK("https://nusmods.com/modules/ME5419#timetable","Timetable")</f>
        <v>Timetable</v>
      </c>
      <c r="D2439" s="5"/>
      <c r="E2439" t="s">
        <v>9</v>
      </c>
      <c r="F2439" t="s">
        <v>4274</v>
      </c>
      <c r="G2439" s="3">
        <v>0</v>
      </c>
    </row>
    <row r="2440" spans="1:7">
      <c r="A2440" t="s">
        <v>4373</v>
      </c>
      <c r="B2440" t="s">
        <v>4374</v>
      </c>
      <c r="C2440" s="5" t="str">
        <f>HYPERLINK("https://nusmods.com/modules/ME5420#timetable","Timetable")</f>
        <v>Timetable</v>
      </c>
      <c r="D2440" s="5"/>
      <c r="E2440" t="s">
        <v>9</v>
      </c>
      <c r="F2440" t="s">
        <v>4274</v>
      </c>
      <c r="G2440" s="3">
        <v>0</v>
      </c>
    </row>
    <row r="2441" spans="1:7">
      <c r="A2441" t="s">
        <v>4375</v>
      </c>
      <c r="B2441" t="s">
        <v>4376</v>
      </c>
      <c r="C2441" s="5" t="str">
        <f>HYPERLINK("https://nusmods.com/modules/ME5421#timetable","Timetable")</f>
        <v>Timetable</v>
      </c>
      <c r="D2441" s="5"/>
      <c r="E2441" t="s">
        <v>9</v>
      </c>
      <c r="F2441" t="s">
        <v>4274</v>
      </c>
      <c r="G2441" s="3">
        <v>0</v>
      </c>
    </row>
    <row r="2442" spans="1:7">
      <c r="A2442" t="s">
        <v>4377</v>
      </c>
      <c r="B2442" t="s">
        <v>4378</v>
      </c>
      <c r="C2442" s="5" t="str">
        <f>HYPERLINK("https://nusmods.com/modules/ME5422#timetable","Timetable")</f>
        <v>Timetable</v>
      </c>
      <c r="D2442" s="5"/>
      <c r="E2442" t="s">
        <v>9</v>
      </c>
      <c r="F2442" t="s">
        <v>4274</v>
      </c>
      <c r="G2442" s="3">
        <v>0</v>
      </c>
    </row>
    <row r="2443" spans="1:7">
      <c r="A2443" t="s">
        <v>4379</v>
      </c>
      <c r="B2443" t="s">
        <v>4380</v>
      </c>
      <c r="C2443" s="5" t="str">
        <f>HYPERLINK("https://nusmods.com/modules/ME5513#timetable","Timetable")</f>
        <v>Timetable</v>
      </c>
      <c r="D2443" s="5"/>
      <c r="E2443" t="s">
        <v>9</v>
      </c>
      <c r="F2443" t="s">
        <v>4274</v>
      </c>
      <c r="G2443" s="3">
        <v>0</v>
      </c>
    </row>
    <row r="2444" spans="1:7">
      <c r="A2444" t="s">
        <v>4381</v>
      </c>
      <c r="B2444" t="s">
        <v>4382</v>
      </c>
      <c r="C2444" s="5" t="str">
        <f>HYPERLINK("https://nusmods.com/modules/ME5517#timetable","Timetable")</f>
        <v>Timetable</v>
      </c>
      <c r="D2444" s="5"/>
      <c r="E2444" t="s">
        <v>9</v>
      </c>
      <c r="F2444" t="s">
        <v>4274</v>
      </c>
      <c r="G2444" s="3">
        <v>0</v>
      </c>
    </row>
    <row r="2445" spans="1:7">
      <c r="A2445" t="s">
        <v>4383</v>
      </c>
      <c r="B2445" t="s">
        <v>4384</v>
      </c>
      <c r="C2445" s="5" t="str">
        <f>HYPERLINK("https://nusmods.com/modules/ME5600A#timetable","Timetable")</f>
        <v>Timetable</v>
      </c>
      <c r="D2445" s="5"/>
      <c r="E2445" t="s">
        <v>9</v>
      </c>
      <c r="F2445" t="s">
        <v>4274</v>
      </c>
      <c r="G2445" s="3">
        <v>0</v>
      </c>
    </row>
    <row r="2446" spans="1:7">
      <c r="A2446" t="s">
        <v>4385</v>
      </c>
      <c r="B2446" t="s">
        <v>4386</v>
      </c>
      <c r="C2446" s="5" t="str">
        <f>HYPERLINK("https://nusmods.com/modules/ME5600B#timetable","Timetable")</f>
        <v>Timetable</v>
      </c>
      <c r="D2446" s="5"/>
      <c r="E2446" t="s">
        <v>9</v>
      </c>
      <c r="F2446" t="s">
        <v>4274</v>
      </c>
      <c r="G2446" s="3">
        <v>0</v>
      </c>
    </row>
    <row r="2447" spans="1:7">
      <c r="A2447" t="s">
        <v>4387</v>
      </c>
      <c r="B2447" t="s">
        <v>4388</v>
      </c>
      <c r="C2447" s="5" t="str">
        <f>HYPERLINK("https://nusmods.com/modules/ME5608#timetable","Timetable")</f>
        <v>Timetable</v>
      </c>
      <c r="D2447" s="5"/>
      <c r="E2447" t="s">
        <v>9</v>
      </c>
      <c r="F2447" t="s">
        <v>4274</v>
      </c>
      <c r="G2447" s="3">
        <v>0</v>
      </c>
    </row>
    <row r="2448" spans="1:7">
      <c r="A2448" t="s">
        <v>4389</v>
      </c>
      <c r="B2448" t="s">
        <v>4390</v>
      </c>
      <c r="C2448" s="5" t="str">
        <f>HYPERLINK("https://nusmods.com/modules/ME5616#timetable","Timetable")</f>
        <v>Timetable</v>
      </c>
      <c r="D2448" s="5"/>
      <c r="E2448" t="s">
        <v>9</v>
      </c>
      <c r="F2448" t="s">
        <v>4274</v>
      </c>
      <c r="G2448" s="3">
        <v>0</v>
      </c>
    </row>
    <row r="2449" spans="1:7">
      <c r="A2449" t="s">
        <v>4391</v>
      </c>
      <c r="B2449" t="s">
        <v>616</v>
      </c>
      <c r="C2449" s="5" t="str">
        <f>HYPERLINK("https://nusmods.com/modules/ME5666#timetable","Timetable")</f>
        <v>Timetable</v>
      </c>
      <c r="D2449" s="5"/>
      <c r="E2449" t="s">
        <v>9</v>
      </c>
      <c r="F2449" t="s">
        <v>4274</v>
      </c>
      <c r="G2449" s="3">
        <v>0</v>
      </c>
    </row>
    <row r="2450" spans="1:7">
      <c r="A2450" t="s">
        <v>4392</v>
      </c>
      <c r="B2450" t="s">
        <v>4393</v>
      </c>
      <c r="C2450" s="5" t="str">
        <f>HYPERLINK("https://nusmods.com/modules/ME5701#timetable","Timetable")</f>
        <v>Timetable</v>
      </c>
      <c r="D2450" s="5"/>
      <c r="E2450" t="s">
        <v>9</v>
      </c>
      <c r="F2450" t="s">
        <v>4274</v>
      </c>
      <c r="G2450" s="3">
        <v>0</v>
      </c>
    </row>
    <row r="2451" spans="1:7">
      <c r="A2451" t="s">
        <v>4394</v>
      </c>
      <c r="B2451" t="s">
        <v>618</v>
      </c>
      <c r="C2451" s="5" t="str">
        <f>HYPERLINK("https://nusmods.com/modules/ME5999#timetable","Timetable")</f>
        <v>Timetable</v>
      </c>
      <c r="D2451" s="5"/>
      <c r="E2451" t="s">
        <v>9</v>
      </c>
      <c r="F2451" t="s">
        <v>4274</v>
      </c>
      <c r="G2451" s="3">
        <v>0</v>
      </c>
    </row>
    <row r="2452" spans="1:7">
      <c r="A2452" t="s">
        <v>4395</v>
      </c>
      <c r="B2452" t="s">
        <v>4396</v>
      </c>
      <c r="C2452" s="5" t="str">
        <f>HYPERLINK("https://nusmods.com/modules/ME6108#timetable","Timetable")</f>
        <v>Timetable</v>
      </c>
      <c r="D2452" s="5"/>
      <c r="E2452" t="s">
        <v>9</v>
      </c>
      <c r="F2452" t="s">
        <v>4274</v>
      </c>
      <c r="G2452" s="3">
        <v>0</v>
      </c>
    </row>
    <row r="2453" spans="1:7">
      <c r="A2453" t="s">
        <v>4397</v>
      </c>
      <c r="B2453" t="s">
        <v>4398</v>
      </c>
      <c r="C2453" s="5" t="str">
        <f>HYPERLINK("https://nusmods.com/modules/ME6303#timetable","Timetable")</f>
        <v>Timetable</v>
      </c>
      <c r="D2453" s="5"/>
      <c r="E2453" t="s">
        <v>9</v>
      </c>
      <c r="F2453" t="s">
        <v>4274</v>
      </c>
      <c r="G2453" s="3">
        <v>0</v>
      </c>
    </row>
    <row r="2454" spans="1:7">
      <c r="A2454" t="s">
        <v>4399</v>
      </c>
      <c r="B2454" t="s">
        <v>4400</v>
      </c>
      <c r="C2454" s="5" t="str">
        <f>HYPERLINK("https://nusmods.com/modules/ME6401#timetable","Timetable")</f>
        <v>Timetable</v>
      </c>
      <c r="D2454" s="5"/>
      <c r="E2454" t="s">
        <v>9</v>
      </c>
      <c r="F2454" t="s">
        <v>4274</v>
      </c>
      <c r="G2454" s="3">
        <v>0</v>
      </c>
    </row>
    <row r="2455" spans="1:7">
      <c r="A2455" t="s">
        <v>4401</v>
      </c>
      <c r="B2455" t="s">
        <v>4402</v>
      </c>
      <c r="C2455" s="5" t="str">
        <f>HYPERLINK("https://nusmods.com/modules/ME6504#timetable","Timetable")</f>
        <v>Timetable</v>
      </c>
      <c r="D2455" s="5"/>
      <c r="E2455" t="s">
        <v>9</v>
      </c>
      <c r="F2455" t="s">
        <v>4274</v>
      </c>
      <c r="G2455" s="3">
        <v>0</v>
      </c>
    </row>
    <row r="2456" spans="1:7">
      <c r="A2456" t="s">
        <v>4403</v>
      </c>
      <c r="B2456" t="s">
        <v>4404</v>
      </c>
      <c r="C2456" s="5" t="str">
        <f>HYPERLINK("https://nusmods.com/modules/ME6505#timetable","Timetable")</f>
        <v>Timetable</v>
      </c>
      <c r="D2456" s="5"/>
      <c r="E2456" t="s">
        <v>9</v>
      </c>
      <c r="F2456" t="s">
        <v>4274</v>
      </c>
      <c r="G2456" s="3">
        <v>0</v>
      </c>
    </row>
    <row r="2457" spans="1:7">
      <c r="A2457" t="s">
        <v>4405</v>
      </c>
      <c r="B2457" t="s">
        <v>4406</v>
      </c>
      <c r="C2457" s="5" t="str">
        <f>HYPERLINK("https://nusmods.com/modules/ME6509#timetable","Timetable")</f>
        <v>Timetable</v>
      </c>
      <c r="D2457" s="5"/>
      <c r="E2457" t="s">
        <v>9</v>
      </c>
      <c r="F2457" t="s">
        <v>4274</v>
      </c>
      <c r="G2457" s="3">
        <v>0</v>
      </c>
    </row>
    <row r="2458" spans="1:7">
      <c r="A2458" t="s">
        <v>4407</v>
      </c>
      <c r="B2458" t="s">
        <v>4408</v>
      </c>
      <c r="C2458" s="5" t="str">
        <f>HYPERLINK("https://nusmods.com/modules/ME6602#timetable","Timetable")</f>
        <v>Timetable</v>
      </c>
      <c r="D2458" s="5"/>
      <c r="E2458" t="s">
        <v>9</v>
      </c>
      <c r="F2458" t="s">
        <v>4274</v>
      </c>
      <c r="G2458" s="3">
        <v>0</v>
      </c>
    </row>
    <row r="2459" spans="1:7">
      <c r="A2459" t="s">
        <v>4409</v>
      </c>
      <c r="B2459" t="s">
        <v>620</v>
      </c>
      <c r="C2459" s="5" t="str">
        <f>HYPERLINK("https://nusmods.com/modules/ME6999#timetable","Timetable")</f>
        <v>Timetable</v>
      </c>
      <c r="D2459" s="5"/>
      <c r="E2459" t="s">
        <v>9</v>
      </c>
      <c r="F2459" t="s">
        <v>4274</v>
      </c>
      <c r="G2459" s="3">
        <v>0</v>
      </c>
    </row>
    <row r="2460" spans="1:7">
      <c r="A2460" t="s">
        <v>4410</v>
      </c>
      <c r="B2460" t="s">
        <v>4411</v>
      </c>
      <c r="C2460" s="5" t="str">
        <f>HYPERLINK("https://nusmods.com/modules/MEM5102#timetable","Timetable")</f>
        <v>Timetable</v>
      </c>
      <c r="D2460" s="5"/>
      <c r="E2460" t="s">
        <v>1172</v>
      </c>
      <c r="F2460" t="s">
        <v>1173</v>
      </c>
      <c r="G2460" s="3">
        <v>0</v>
      </c>
    </row>
    <row r="2461" spans="1:7">
      <c r="A2461" t="s">
        <v>4412</v>
      </c>
      <c r="B2461" t="s">
        <v>4413</v>
      </c>
      <c r="C2461" s="5" t="str">
        <f>HYPERLINK("https://nusmods.com/modules/MIH1101#timetable","Timetable")</f>
        <v>Timetable</v>
      </c>
      <c r="D2461" s="5"/>
      <c r="E2461" t="s">
        <v>89</v>
      </c>
      <c r="F2461" t="s">
        <v>90</v>
      </c>
      <c r="G2461" s="3">
        <v>0</v>
      </c>
    </row>
    <row r="2462" spans="1:7">
      <c r="A2462" t="s">
        <v>4414</v>
      </c>
      <c r="B2462" t="s">
        <v>4415</v>
      </c>
      <c r="C2462" s="5" t="str">
        <f>HYPERLINK("https://nusmods.com/modules/MKT1705B#timetable","Timetable")</f>
        <v>Timetable</v>
      </c>
      <c r="D2462" s="5"/>
      <c r="E2462" t="s">
        <v>27</v>
      </c>
      <c r="F2462" t="s">
        <v>628</v>
      </c>
      <c r="G2462" s="3">
        <v>0</v>
      </c>
    </row>
    <row r="2463" spans="1:7">
      <c r="A2463" t="s">
        <v>4416</v>
      </c>
      <c r="B2463" t="s">
        <v>4415</v>
      </c>
      <c r="C2463" s="5" t="str">
        <f>HYPERLINK("https://nusmods.com/modules/MKT1705C#timetable","Timetable")</f>
        <v>Timetable</v>
      </c>
      <c r="D2463" s="5"/>
      <c r="E2463" t="s">
        <v>27</v>
      </c>
      <c r="F2463" t="s">
        <v>628</v>
      </c>
      <c r="G2463" s="3">
        <v>0</v>
      </c>
    </row>
    <row r="2464" spans="1:7">
      <c r="A2464" t="s">
        <v>4417</v>
      </c>
      <c r="B2464" t="s">
        <v>4415</v>
      </c>
      <c r="C2464" s="5" t="str">
        <f>HYPERLINK("https://nusmods.com/modules/MKT1705D#timetable","Timetable")</f>
        <v>Timetable</v>
      </c>
      <c r="D2464" s="5"/>
      <c r="E2464" t="s">
        <v>27</v>
      </c>
      <c r="F2464" t="s">
        <v>628</v>
      </c>
      <c r="G2464" s="3">
        <v>0</v>
      </c>
    </row>
    <row r="2465" spans="1:7">
      <c r="A2465" t="s">
        <v>4418</v>
      </c>
      <c r="B2465" t="s">
        <v>4415</v>
      </c>
      <c r="C2465" s="5" t="str">
        <f>HYPERLINK("https://nusmods.com/modules/MKT1705E#timetable","Timetable")</f>
        <v>Timetable</v>
      </c>
      <c r="D2465" s="5"/>
      <c r="E2465" t="s">
        <v>27</v>
      </c>
      <c r="F2465" t="s">
        <v>628</v>
      </c>
      <c r="G2465" s="3">
        <v>0</v>
      </c>
    </row>
    <row r="2466" spans="1:7">
      <c r="A2466" t="s">
        <v>4419</v>
      </c>
      <c r="B2466" t="s">
        <v>4415</v>
      </c>
      <c r="C2466" s="5" t="str">
        <f>HYPERLINK("https://nusmods.com/modules/MKT1705X#timetable","Timetable")</f>
        <v>Timetable</v>
      </c>
      <c r="D2466" s="5"/>
      <c r="E2466" t="s">
        <v>27</v>
      </c>
      <c r="F2466" t="s">
        <v>628</v>
      </c>
      <c r="G2466" s="3">
        <v>0</v>
      </c>
    </row>
    <row r="2467" spans="1:7">
      <c r="A2467" t="s">
        <v>4420</v>
      </c>
      <c r="B2467" t="s">
        <v>502</v>
      </c>
      <c r="C2467" s="5" t="str">
        <f>HYPERLINK("https://nusmods.com/modules/MKT2711A#timetable","Timetable")</f>
        <v>Timetable</v>
      </c>
      <c r="D2467" s="5"/>
      <c r="E2467" t="s">
        <v>27</v>
      </c>
      <c r="F2467" t="s">
        <v>628</v>
      </c>
      <c r="G2467" s="3">
        <v>0</v>
      </c>
    </row>
    <row r="2468" spans="1:7">
      <c r="A2468" t="s">
        <v>4421</v>
      </c>
      <c r="B2468" t="s">
        <v>502</v>
      </c>
      <c r="C2468" s="5" t="str">
        <f>HYPERLINK("https://nusmods.com/modules/MKT2711B#timetable","Timetable")</f>
        <v>Timetable</v>
      </c>
      <c r="D2468" s="5"/>
      <c r="E2468" t="s">
        <v>27</v>
      </c>
      <c r="F2468" t="s">
        <v>628</v>
      </c>
      <c r="G2468" s="3">
        <v>0</v>
      </c>
    </row>
    <row r="2469" spans="1:7">
      <c r="A2469" t="s">
        <v>4422</v>
      </c>
      <c r="B2469" t="s">
        <v>4423</v>
      </c>
      <c r="C2469" s="5" t="str">
        <f>HYPERLINK("https://nusmods.com/modules/MKT3429#timetable","Timetable")</f>
        <v>Timetable</v>
      </c>
      <c r="D2469" s="5"/>
      <c r="E2469" t="s">
        <v>27</v>
      </c>
      <c r="F2469" t="s">
        <v>628</v>
      </c>
      <c r="G2469" s="3">
        <v>0</v>
      </c>
    </row>
    <row r="2470" spans="1:7">
      <c r="A2470" t="s">
        <v>4424</v>
      </c>
      <c r="B2470" t="s">
        <v>4423</v>
      </c>
      <c r="C2470" s="5" t="str">
        <f>HYPERLINK("https://nusmods.com/modules/MKT3439#timetable","Timetable")</f>
        <v>Timetable</v>
      </c>
      <c r="D2470" s="5"/>
      <c r="E2470" t="s">
        <v>27</v>
      </c>
      <c r="F2470" t="s">
        <v>628</v>
      </c>
      <c r="G2470" s="3">
        <v>0</v>
      </c>
    </row>
    <row r="2471" spans="1:7">
      <c r="A2471" t="s">
        <v>4425</v>
      </c>
      <c r="B2471" t="s">
        <v>4426</v>
      </c>
      <c r="C2471" s="5" t="str">
        <f>HYPERLINK("https://nusmods.com/modules/MKT3701A#timetable","Timetable")</f>
        <v>Timetable</v>
      </c>
      <c r="D2471" s="5"/>
      <c r="E2471" t="s">
        <v>27</v>
      </c>
      <c r="F2471" t="s">
        <v>628</v>
      </c>
      <c r="G2471" s="3">
        <v>0</v>
      </c>
    </row>
    <row r="2472" spans="1:7">
      <c r="A2472" t="s">
        <v>4427</v>
      </c>
      <c r="B2472" t="s">
        <v>4426</v>
      </c>
      <c r="C2472" s="5" t="str">
        <f>HYPERLINK("https://nusmods.com/modules/MKT3701B#timetable","Timetable")</f>
        <v>Timetable</v>
      </c>
      <c r="D2472" s="5"/>
      <c r="E2472" t="s">
        <v>27</v>
      </c>
      <c r="F2472" t="s">
        <v>628</v>
      </c>
      <c r="G2472" s="3">
        <v>0</v>
      </c>
    </row>
    <row r="2473" spans="1:7">
      <c r="A2473" t="s">
        <v>4428</v>
      </c>
      <c r="B2473" t="s">
        <v>4429</v>
      </c>
      <c r="C2473" s="5" t="str">
        <f>HYPERLINK("https://nusmods.com/modules/MKT3702A#timetable","Timetable")</f>
        <v>Timetable</v>
      </c>
      <c r="D2473" s="5"/>
      <c r="E2473" t="s">
        <v>27</v>
      </c>
      <c r="F2473" t="s">
        <v>628</v>
      </c>
      <c r="G2473" s="3">
        <v>0</v>
      </c>
    </row>
    <row r="2474" spans="1:7">
      <c r="A2474" t="s">
        <v>4430</v>
      </c>
      <c r="B2474" t="s">
        <v>4429</v>
      </c>
      <c r="C2474" s="5" t="str">
        <f>HYPERLINK("https://nusmods.com/modules/MKT3702B#timetable","Timetable")</f>
        <v>Timetable</v>
      </c>
      <c r="D2474" s="5"/>
      <c r="E2474" t="s">
        <v>27</v>
      </c>
      <c r="F2474" t="s">
        <v>628</v>
      </c>
      <c r="G2474" s="3">
        <v>0</v>
      </c>
    </row>
    <row r="2475" spans="1:7">
      <c r="A2475" t="s">
        <v>4431</v>
      </c>
      <c r="B2475" t="s">
        <v>4432</v>
      </c>
      <c r="C2475" s="5" t="str">
        <f>HYPERLINK("https://nusmods.com/modules/MKT3711#timetable","Timetable")</f>
        <v>Timetable</v>
      </c>
      <c r="D2475" s="5"/>
      <c r="E2475" t="s">
        <v>27</v>
      </c>
      <c r="F2475" t="s">
        <v>628</v>
      </c>
      <c r="G2475" s="3">
        <v>0</v>
      </c>
    </row>
    <row r="2476" spans="1:7">
      <c r="A2476" t="s">
        <v>4433</v>
      </c>
      <c r="B2476" t="s">
        <v>488</v>
      </c>
      <c r="C2476" s="5" t="str">
        <f>HYPERLINK("https://nusmods.com/modules/MKT3714A#timetable","Timetable")</f>
        <v>Timetable</v>
      </c>
      <c r="D2476" s="5"/>
      <c r="E2476" t="s">
        <v>27</v>
      </c>
      <c r="F2476" t="s">
        <v>628</v>
      </c>
      <c r="G2476" s="3">
        <v>0</v>
      </c>
    </row>
    <row r="2477" spans="1:7">
      <c r="A2477" t="s">
        <v>4434</v>
      </c>
      <c r="B2477" t="s">
        <v>488</v>
      </c>
      <c r="C2477" s="5" t="str">
        <f>HYPERLINK("https://nusmods.com/modules/MKT3714B#timetable","Timetable")</f>
        <v>Timetable</v>
      </c>
      <c r="D2477" s="5"/>
      <c r="E2477" t="s">
        <v>27</v>
      </c>
      <c r="F2477" t="s">
        <v>628</v>
      </c>
      <c r="G2477" s="3">
        <v>0</v>
      </c>
    </row>
    <row r="2478" spans="1:7">
      <c r="A2478" t="s">
        <v>4435</v>
      </c>
      <c r="B2478" t="s">
        <v>4436</v>
      </c>
      <c r="C2478" s="5" t="str">
        <f>HYPERLINK("https://nusmods.com/modules/MKT3715#timetable","Timetable")</f>
        <v>Timetable</v>
      </c>
      <c r="D2478" s="5"/>
      <c r="E2478" t="s">
        <v>27</v>
      </c>
      <c r="F2478" t="s">
        <v>628</v>
      </c>
      <c r="G2478" s="3">
        <v>0</v>
      </c>
    </row>
    <row r="2479" spans="1:7">
      <c r="A2479" t="s">
        <v>4437</v>
      </c>
      <c r="B2479" t="s">
        <v>4438</v>
      </c>
      <c r="C2479" s="5" t="str">
        <f>HYPERLINK("https://nusmods.com/modules/MKT3716#timetable","Timetable")</f>
        <v>Timetable</v>
      </c>
      <c r="D2479" s="5"/>
      <c r="E2479" t="s">
        <v>27</v>
      </c>
      <c r="F2479" t="s">
        <v>628</v>
      </c>
      <c r="G2479" s="3">
        <v>0</v>
      </c>
    </row>
    <row r="2480" spans="1:7">
      <c r="A2480" t="s">
        <v>4439</v>
      </c>
      <c r="B2480" t="s">
        <v>4440</v>
      </c>
      <c r="C2480" s="5" t="str">
        <f>HYPERLINK("https://nusmods.com/modules/MKT3717#timetable","Timetable")</f>
        <v>Timetable</v>
      </c>
      <c r="D2480" s="5"/>
      <c r="E2480" t="s">
        <v>27</v>
      </c>
      <c r="F2480" t="s">
        <v>628</v>
      </c>
      <c r="G2480" s="3">
        <v>0</v>
      </c>
    </row>
    <row r="2481" spans="1:7">
      <c r="A2481" t="s">
        <v>4441</v>
      </c>
      <c r="B2481" t="s">
        <v>4442</v>
      </c>
      <c r="C2481" s="5" t="str">
        <f>HYPERLINK("https://nusmods.com/modules/MKT3718#timetable","Timetable")</f>
        <v>Timetable</v>
      </c>
      <c r="D2481" s="5"/>
      <c r="E2481" t="s">
        <v>27</v>
      </c>
      <c r="F2481" t="s">
        <v>628</v>
      </c>
      <c r="G2481" s="3">
        <v>0</v>
      </c>
    </row>
    <row r="2482" spans="1:7">
      <c r="A2482" t="s">
        <v>4443</v>
      </c>
      <c r="B2482" t="s">
        <v>494</v>
      </c>
      <c r="C2482" s="5" t="str">
        <f>HYPERLINK("https://nusmods.com/modules/MKT3722#timetable","Timetable")</f>
        <v>Timetable</v>
      </c>
      <c r="D2482" s="5"/>
      <c r="E2482" t="s">
        <v>27</v>
      </c>
      <c r="F2482" t="s">
        <v>628</v>
      </c>
      <c r="G2482" s="3">
        <v>0</v>
      </c>
    </row>
    <row r="2483" spans="1:7">
      <c r="A2483" t="s">
        <v>4444</v>
      </c>
      <c r="B2483" t="s">
        <v>4445</v>
      </c>
      <c r="C2483" s="5" t="str">
        <f>HYPERLINK("https://nusmods.com/modules/MKT3724#timetable","Timetable")</f>
        <v>Timetable</v>
      </c>
      <c r="D2483" s="5"/>
      <c r="E2483" t="s">
        <v>27</v>
      </c>
      <c r="F2483" t="s">
        <v>628</v>
      </c>
      <c r="G2483" s="3">
        <v>0</v>
      </c>
    </row>
    <row r="2484" spans="1:7">
      <c r="A2484" t="s">
        <v>4446</v>
      </c>
      <c r="B2484" t="s">
        <v>4423</v>
      </c>
      <c r="C2484" s="5" t="str">
        <f>HYPERLINK("https://nusmods.com/modules/MKT3751#timetable","Timetable")</f>
        <v>Timetable</v>
      </c>
      <c r="D2484" s="5"/>
      <c r="E2484" t="s">
        <v>27</v>
      </c>
      <c r="F2484" t="s">
        <v>628</v>
      </c>
      <c r="G2484" s="3">
        <v>0</v>
      </c>
    </row>
    <row r="2485" spans="1:7">
      <c r="A2485" t="s">
        <v>4447</v>
      </c>
      <c r="B2485" t="s">
        <v>4448</v>
      </c>
      <c r="C2485" s="5" t="str">
        <f>HYPERLINK("https://nusmods.com/modules/MKT3752#timetable","Timetable")</f>
        <v>Timetable</v>
      </c>
      <c r="D2485" s="5"/>
      <c r="E2485" t="s">
        <v>27</v>
      </c>
      <c r="F2485" t="s">
        <v>628</v>
      </c>
      <c r="G2485" s="3">
        <v>0</v>
      </c>
    </row>
    <row r="2486" spans="1:7">
      <c r="A2486" t="s">
        <v>4449</v>
      </c>
      <c r="B2486" t="s">
        <v>4450</v>
      </c>
      <c r="C2486" s="5" t="str">
        <f>HYPERLINK("https://nusmods.com/modules/MKT4419#timetable","Timetable")</f>
        <v>Timetable</v>
      </c>
      <c r="D2486" s="5"/>
      <c r="E2486" t="s">
        <v>27</v>
      </c>
      <c r="F2486" t="s">
        <v>628</v>
      </c>
      <c r="G2486" s="3">
        <v>0</v>
      </c>
    </row>
    <row r="2487" spans="1:7">
      <c r="A2487" t="s">
        <v>4451</v>
      </c>
      <c r="B2487" t="s">
        <v>4450</v>
      </c>
      <c r="C2487" s="5" t="str">
        <f>HYPERLINK("https://nusmods.com/modules/MKT4429#timetable","Timetable")</f>
        <v>Timetable</v>
      </c>
      <c r="D2487" s="5"/>
      <c r="E2487" t="s">
        <v>27</v>
      </c>
      <c r="F2487" t="s">
        <v>628</v>
      </c>
      <c r="G2487" s="3">
        <v>0</v>
      </c>
    </row>
    <row r="2488" spans="1:7">
      <c r="A2488" t="s">
        <v>4452</v>
      </c>
      <c r="B2488" t="s">
        <v>349</v>
      </c>
      <c r="C2488" s="5" t="str">
        <f>HYPERLINK("https://nusmods.com/modules/MKT4719#timetable","Timetable")</f>
        <v>Timetable</v>
      </c>
      <c r="D2488" s="5"/>
      <c r="E2488" t="s">
        <v>27</v>
      </c>
      <c r="F2488" t="s">
        <v>628</v>
      </c>
      <c r="G2488" s="3">
        <v>0</v>
      </c>
    </row>
    <row r="2489" spans="1:7">
      <c r="A2489" t="s">
        <v>4453</v>
      </c>
      <c r="B2489" t="s">
        <v>4454</v>
      </c>
      <c r="C2489" s="5" t="str">
        <f>HYPERLINK("https://nusmods.com/modules/MKT4720#timetable","Timetable")</f>
        <v>Timetable</v>
      </c>
      <c r="D2489" s="5"/>
      <c r="E2489" t="s">
        <v>27</v>
      </c>
      <c r="F2489" t="s">
        <v>628</v>
      </c>
      <c r="G2489" s="3">
        <v>0</v>
      </c>
    </row>
    <row r="2490" spans="1:7">
      <c r="A2490" t="s">
        <v>4455</v>
      </c>
      <c r="B2490" t="s">
        <v>4456</v>
      </c>
      <c r="C2490" s="5" t="str">
        <f>HYPERLINK("https://nusmods.com/modules/MKT4721#timetable","Timetable")</f>
        <v>Timetable</v>
      </c>
      <c r="D2490" s="5"/>
      <c r="E2490" t="s">
        <v>27</v>
      </c>
      <c r="F2490" t="s">
        <v>628</v>
      </c>
      <c r="G2490" s="3">
        <v>0</v>
      </c>
    </row>
    <row r="2491" spans="1:7">
      <c r="A2491" t="s">
        <v>4457</v>
      </c>
      <c r="B2491" t="s">
        <v>4458</v>
      </c>
      <c r="C2491" s="5" t="str">
        <f>HYPERLINK("https://nusmods.com/modules/MKT4723#timetable","Timetable")</f>
        <v>Timetable</v>
      </c>
      <c r="D2491" s="5"/>
      <c r="E2491" t="s">
        <v>27</v>
      </c>
      <c r="F2491" t="s">
        <v>628</v>
      </c>
      <c r="G2491" s="3">
        <v>0</v>
      </c>
    </row>
    <row r="2492" spans="1:7">
      <c r="A2492" t="s">
        <v>4459</v>
      </c>
      <c r="B2492" t="s">
        <v>4450</v>
      </c>
      <c r="C2492" s="5" t="str">
        <f>HYPERLINK("https://nusmods.com/modules/MKT4751#timetable","Timetable")</f>
        <v>Timetable</v>
      </c>
      <c r="D2492" s="5"/>
      <c r="E2492" t="s">
        <v>27</v>
      </c>
      <c r="F2492" t="s">
        <v>628</v>
      </c>
      <c r="G2492" s="3">
        <v>0</v>
      </c>
    </row>
    <row r="2493" spans="1:7">
      <c r="A2493" t="s">
        <v>4460</v>
      </c>
      <c r="B2493" t="s">
        <v>4461</v>
      </c>
      <c r="C2493" s="5" t="str">
        <f>HYPERLINK("https://nusmods.com/modules/MKT4752#timetable","Timetable")</f>
        <v>Timetable</v>
      </c>
      <c r="D2493" s="5"/>
      <c r="E2493" t="s">
        <v>27</v>
      </c>
      <c r="F2493" t="s">
        <v>628</v>
      </c>
      <c r="G2493" s="3">
        <v>0</v>
      </c>
    </row>
    <row r="2494" spans="1:7">
      <c r="A2494" t="s">
        <v>4462</v>
      </c>
      <c r="B2494" t="s">
        <v>4463</v>
      </c>
      <c r="C2494" s="5" t="str">
        <f>HYPERLINK("https://nusmods.com/modules/MKT4761F#timetable","Timetable")</f>
        <v>Timetable</v>
      </c>
      <c r="D2494" s="5"/>
      <c r="E2494" t="s">
        <v>27</v>
      </c>
      <c r="F2494" t="s">
        <v>628</v>
      </c>
      <c r="G2494" s="3">
        <v>0</v>
      </c>
    </row>
    <row r="2495" spans="1:7">
      <c r="A2495" t="s">
        <v>4464</v>
      </c>
      <c r="B2495" t="s">
        <v>4465</v>
      </c>
      <c r="C2495" s="5" t="str">
        <f>HYPERLINK("https://nusmods.com/modules/MKT4761H#timetable","Timetable")</f>
        <v>Timetable</v>
      </c>
      <c r="D2495" s="5"/>
      <c r="E2495" t="s">
        <v>27</v>
      </c>
      <c r="F2495" t="s">
        <v>628</v>
      </c>
      <c r="G2495" s="3">
        <v>0</v>
      </c>
    </row>
    <row r="2496" spans="1:7">
      <c r="A2496" t="s">
        <v>4466</v>
      </c>
      <c r="B2496" t="s">
        <v>4467</v>
      </c>
      <c r="C2496" s="5" t="str">
        <f>HYPERLINK("https://nusmods.com/modules/MKT4811#timetable","Timetable")</f>
        <v>Timetable</v>
      </c>
      <c r="D2496" s="5"/>
      <c r="E2496" t="s">
        <v>27</v>
      </c>
      <c r="F2496" t="s">
        <v>628</v>
      </c>
      <c r="G2496" s="3">
        <v>0</v>
      </c>
    </row>
    <row r="2497" spans="1:7">
      <c r="A2497" t="s">
        <v>4468</v>
      </c>
      <c r="B2497" t="s">
        <v>4469</v>
      </c>
      <c r="C2497" s="5" t="str">
        <f>HYPERLINK("https://nusmods.com/modules/MLE1001B#timetable","Timetable")</f>
        <v>Timetable</v>
      </c>
      <c r="D2497" s="5"/>
      <c r="E2497" t="s">
        <v>9</v>
      </c>
      <c r="F2497" t="s">
        <v>4470</v>
      </c>
      <c r="G2497" s="3">
        <v>0</v>
      </c>
    </row>
    <row r="2498" spans="1:7">
      <c r="A2498" t="s">
        <v>4471</v>
      </c>
      <c r="B2498" t="s">
        <v>4472</v>
      </c>
      <c r="C2498" s="5" t="str">
        <f>HYPERLINK("https://nusmods.com/modules/MLE1010#timetable","Timetable")</f>
        <v>Timetable</v>
      </c>
      <c r="D2498" s="5"/>
      <c r="E2498" t="s">
        <v>9</v>
      </c>
      <c r="F2498" t="s">
        <v>4470</v>
      </c>
      <c r="G2498" s="3">
        <v>0</v>
      </c>
    </row>
    <row r="2499" spans="1:7">
      <c r="A2499" t="s">
        <v>4473</v>
      </c>
      <c r="B2499" t="s">
        <v>4474</v>
      </c>
      <c r="C2499" s="5" t="str">
        <f>HYPERLINK("https://nusmods.com/modules/MLE2101#timetable","Timetable")</f>
        <v>Timetable</v>
      </c>
      <c r="D2499" s="5"/>
      <c r="E2499" t="s">
        <v>9</v>
      </c>
      <c r="F2499" t="s">
        <v>4470</v>
      </c>
      <c r="G2499" s="3">
        <v>0</v>
      </c>
    </row>
    <row r="2500" spans="1:7">
      <c r="A2500" t="s">
        <v>4475</v>
      </c>
      <c r="B2500" t="s">
        <v>4476</v>
      </c>
      <c r="C2500" s="5" t="str">
        <f>HYPERLINK("https://nusmods.com/modules/MLE2102#timetable","Timetable")</f>
        <v>Timetable</v>
      </c>
      <c r="D2500" s="5" t="str">
        <f>HYPERLINK("https://canvas.nus.edu.sg/courses/48987","Canvas course site")</f>
        <v>Canvas course site</v>
      </c>
      <c r="E2500" t="s">
        <v>9</v>
      </c>
      <c r="F2500" t="s">
        <v>4470</v>
      </c>
      <c r="G2500" s="3">
        <v>0</v>
      </c>
    </row>
    <row r="2501" spans="1:7">
      <c r="A2501" t="s">
        <v>4477</v>
      </c>
      <c r="B2501" t="s">
        <v>4478</v>
      </c>
      <c r="C2501" s="5" t="str">
        <f>HYPERLINK("https://nusmods.com/modules/MLE2103#timetable","Timetable")</f>
        <v>Timetable</v>
      </c>
      <c r="D2501" s="5" t="str">
        <f>HYPERLINK("https://canvas.nus.edu.sg/courses/48989","Canvas course site")</f>
        <v>Canvas course site</v>
      </c>
      <c r="E2501" t="s">
        <v>9</v>
      </c>
      <c r="F2501" t="s">
        <v>4470</v>
      </c>
      <c r="G2501" s="3">
        <v>0</v>
      </c>
    </row>
    <row r="2502" spans="1:7">
      <c r="A2502" t="s">
        <v>4479</v>
      </c>
      <c r="B2502" t="s">
        <v>4480</v>
      </c>
      <c r="C2502" s="5" t="str">
        <f>HYPERLINK("https://nusmods.com/modules/MLE2103A#timetable","Timetable")</f>
        <v>Timetable</v>
      </c>
      <c r="D2502" s="5"/>
      <c r="E2502" t="s">
        <v>9</v>
      </c>
      <c r="F2502" t="s">
        <v>4470</v>
      </c>
      <c r="G2502" s="3">
        <v>0</v>
      </c>
    </row>
    <row r="2503" spans="1:7">
      <c r="A2503" t="s">
        <v>4481</v>
      </c>
      <c r="B2503" t="s">
        <v>4482</v>
      </c>
      <c r="C2503" s="5" t="str">
        <f>HYPERLINK("https://nusmods.com/modules/MLE2301#timetable","Timetable")</f>
        <v>Timetable</v>
      </c>
      <c r="D2503" s="5"/>
      <c r="E2503" t="s">
        <v>9</v>
      </c>
      <c r="F2503" t="s">
        <v>4470</v>
      </c>
      <c r="G2503" s="3">
        <v>0</v>
      </c>
    </row>
    <row r="2504" spans="1:7">
      <c r="A2504" t="s">
        <v>4483</v>
      </c>
      <c r="B2504" t="s">
        <v>4484</v>
      </c>
      <c r="C2504" s="5" t="str">
        <f>HYPERLINK("https://nusmods.com/modules/MLE3101#timetable","Timetable")</f>
        <v>Timetable</v>
      </c>
      <c r="D2504" s="5" t="str">
        <f>HYPERLINK("https://canvas.nus.edu.sg/courses/48997","Canvas course site")</f>
        <v>Canvas course site</v>
      </c>
      <c r="E2504" t="s">
        <v>9</v>
      </c>
      <c r="F2504" t="s">
        <v>4470</v>
      </c>
      <c r="G2504" s="3">
        <v>0</v>
      </c>
    </row>
    <row r="2505" spans="1:7">
      <c r="A2505" t="s">
        <v>4485</v>
      </c>
      <c r="B2505" t="s">
        <v>4486</v>
      </c>
      <c r="C2505" s="5" t="str">
        <f>HYPERLINK("https://nusmods.com/modules/MLE3101A#timetable","Timetable")</f>
        <v>Timetable</v>
      </c>
      <c r="D2505" s="5"/>
      <c r="E2505" t="s">
        <v>9</v>
      </c>
      <c r="F2505" t="s">
        <v>4470</v>
      </c>
      <c r="G2505" s="3">
        <v>0</v>
      </c>
    </row>
    <row r="2506" spans="1:7">
      <c r="A2506" t="s">
        <v>4487</v>
      </c>
      <c r="B2506" t="s">
        <v>4488</v>
      </c>
      <c r="C2506" s="5" t="str">
        <f>HYPERLINK("https://nusmods.com/modules/MLE3102#timetable","Timetable")</f>
        <v>Timetable</v>
      </c>
      <c r="D2506" s="5"/>
      <c r="E2506" t="s">
        <v>9</v>
      </c>
      <c r="F2506" t="s">
        <v>4470</v>
      </c>
      <c r="G2506" s="3">
        <v>0</v>
      </c>
    </row>
    <row r="2507" spans="1:7">
      <c r="A2507" t="s">
        <v>4489</v>
      </c>
      <c r="B2507" t="s">
        <v>4490</v>
      </c>
      <c r="C2507" s="5" t="str">
        <f>HYPERLINK("https://nusmods.com/modules/MLE3103#timetable","Timetable")</f>
        <v>Timetable</v>
      </c>
      <c r="D2507" s="5"/>
      <c r="E2507" t="s">
        <v>9</v>
      </c>
      <c r="F2507" t="s">
        <v>4470</v>
      </c>
      <c r="G2507" s="3">
        <v>0</v>
      </c>
    </row>
    <row r="2508" spans="1:7">
      <c r="A2508" t="s">
        <v>4491</v>
      </c>
      <c r="B2508" t="s">
        <v>4492</v>
      </c>
      <c r="C2508" s="5" t="str">
        <f>HYPERLINK("https://nusmods.com/modules/MLE3104#timetable","Timetable")</f>
        <v>Timetable</v>
      </c>
      <c r="D2508" s="5"/>
      <c r="E2508" t="s">
        <v>9</v>
      </c>
      <c r="F2508" t="s">
        <v>4470</v>
      </c>
      <c r="G2508" s="3">
        <v>0</v>
      </c>
    </row>
    <row r="2509" spans="1:7">
      <c r="A2509" t="s">
        <v>4493</v>
      </c>
      <c r="B2509" t="s">
        <v>4494</v>
      </c>
      <c r="C2509" s="5" t="str">
        <f>HYPERLINK("https://nusmods.com/modules/MLE3111#timetable","Timetable")</f>
        <v>Timetable</v>
      </c>
      <c r="D2509" s="5"/>
      <c r="E2509" t="s">
        <v>9</v>
      </c>
      <c r="F2509" t="s">
        <v>4470</v>
      </c>
      <c r="G2509" s="3">
        <v>0</v>
      </c>
    </row>
    <row r="2510" spans="1:7">
      <c r="A2510" t="s">
        <v>4495</v>
      </c>
      <c r="B2510" t="s">
        <v>4496</v>
      </c>
      <c r="C2510" s="5" t="str">
        <f>HYPERLINK("https://nusmods.com/modules/MLE3202#timetable","Timetable")</f>
        <v>Timetable</v>
      </c>
      <c r="D2510" s="5"/>
      <c r="E2510" t="s">
        <v>9</v>
      </c>
      <c r="F2510" t="s">
        <v>4470</v>
      </c>
      <c r="G2510" s="3">
        <v>0</v>
      </c>
    </row>
    <row r="2511" spans="1:7">
      <c r="A2511" t="s">
        <v>4497</v>
      </c>
      <c r="B2511" t="s">
        <v>4498</v>
      </c>
      <c r="C2511" s="5" t="str">
        <f>HYPERLINK("https://nusmods.com/modules/MLE3203#timetable","Timetable")</f>
        <v>Timetable</v>
      </c>
      <c r="D2511" s="5"/>
      <c r="E2511" t="s">
        <v>9</v>
      </c>
      <c r="F2511" t="s">
        <v>4470</v>
      </c>
      <c r="G2511" s="3">
        <v>0</v>
      </c>
    </row>
    <row r="2512" spans="1:7">
      <c r="A2512" t="s">
        <v>4499</v>
      </c>
      <c r="B2512" t="s">
        <v>582</v>
      </c>
      <c r="C2512" s="5" t="str">
        <f>HYPERLINK("https://nusmods.com/modules/MLE4101#timetable","Timetable")</f>
        <v>Timetable</v>
      </c>
      <c r="D2512" s="5"/>
      <c r="E2512" t="s">
        <v>9</v>
      </c>
      <c r="F2512" t="s">
        <v>4470</v>
      </c>
      <c r="G2512" s="3">
        <v>0</v>
      </c>
    </row>
    <row r="2513" spans="1:7">
      <c r="A2513" t="s">
        <v>4500</v>
      </c>
      <c r="B2513" t="s">
        <v>4501</v>
      </c>
      <c r="C2513" s="5" t="str">
        <f>HYPERLINK("https://nusmods.com/modules/MLE4101A#timetable","Timetable")</f>
        <v>Timetable</v>
      </c>
      <c r="D2513" s="5"/>
      <c r="E2513" t="s">
        <v>9</v>
      </c>
      <c r="F2513" t="s">
        <v>4470</v>
      </c>
      <c r="G2513" s="3">
        <v>0</v>
      </c>
    </row>
    <row r="2514" spans="1:7">
      <c r="A2514" t="s">
        <v>4502</v>
      </c>
      <c r="B2514" t="s">
        <v>582</v>
      </c>
      <c r="C2514" s="5" t="str">
        <f>HYPERLINK("https://nusmods.com/modules/MLE4101B#timetable","Timetable")</f>
        <v>Timetable</v>
      </c>
      <c r="D2514" s="5"/>
      <c r="E2514" t="s">
        <v>9</v>
      </c>
      <c r="F2514" t="s">
        <v>4470</v>
      </c>
      <c r="G2514" s="3">
        <v>0</v>
      </c>
    </row>
    <row r="2515" spans="1:7">
      <c r="A2515" t="s">
        <v>4503</v>
      </c>
      <c r="B2515" t="s">
        <v>773</v>
      </c>
      <c r="C2515" s="5" t="str">
        <f>HYPERLINK("https://nusmods.com/modules/MLE4102#timetable","Timetable")</f>
        <v>Timetable</v>
      </c>
      <c r="D2515" s="5"/>
      <c r="E2515" t="s">
        <v>9</v>
      </c>
      <c r="F2515" t="s">
        <v>4470</v>
      </c>
      <c r="G2515" s="3">
        <v>0</v>
      </c>
    </row>
    <row r="2516" spans="1:7">
      <c r="A2516" t="s">
        <v>4504</v>
      </c>
      <c r="B2516" t="s">
        <v>773</v>
      </c>
      <c r="C2516" s="5" t="str">
        <f>HYPERLINK("https://nusmods.com/modules/MLE4102A#timetable","Timetable")</f>
        <v>Timetable</v>
      </c>
      <c r="D2516" s="5"/>
      <c r="E2516" t="s">
        <v>9</v>
      </c>
      <c r="F2516" t="s">
        <v>4470</v>
      </c>
      <c r="G2516" s="3">
        <v>0</v>
      </c>
    </row>
    <row r="2517" spans="1:7">
      <c r="A2517" t="s">
        <v>4505</v>
      </c>
      <c r="B2517" t="s">
        <v>4506</v>
      </c>
      <c r="C2517" s="5" t="str">
        <f>HYPERLINK("https://nusmods.com/modules/MLE4201#timetable","Timetable")</f>
        <v>Timetable</v>
      </c>
      <c r="D2517" s="5"/>
      <c r="E2517" t="s">
        <v>9</v>
      </c>
      <c r="F2517" t="s">
        <v>4470</v>
      </c>
      <c r="G2517" s="3">
        <v>0</v>
      </c>
    </row>
    <row r="2518" spans="1:7">
      <c r="A2518" t="s">
        <v>4507</v>
      </c>
      <c r="B2518" t="s">
        <v>4508</v>
      </c>
      <c r="C2518" s="5" t="str">
        <f>HYPERLINK("https://nusmods.com/modules/MLE4210#timetable","Timetable")</f>
        <v>Timetable</v>
      </c>
      <c r="D2518" s="5"/>
      <c r="E2518" t="s">
        <v>9</v>
      </c>
      <c r="F2518" t="s">
        <v>4470</v>
      </c>
      <c r="G2518" s="3">
        <v>0</v>
      </c>
    </row>
    <row r="2519" spans="1:7">
      <c r="A2519" t="s">
        <v>4509</v>
      </c>
      <c r="B2519" t="s">
        <v>4510</v>
      </c>
      <c r="C2519" s="5" t="str">
        <f>HYPERLINK("https://nusmods.com/modules/MLE4212#timetable","Timetable")</f>
        <v>Timetable</v>
      </c>
      <c r="D2519" s="5"/>
      <c r="E2519" t="s">
        <v>9</v>
      </c>
      <c r="F2519" t="s">
        <v>4470</v>
      </c>
      <c r="G2519" s="3">
        <v>0</v>
      </c>
    </row>
    <row r="2520" spans="1:7">
      <c r="A2520" t="s">
        <v>4511</v>
      </c>
      <c r="B2520" t="s">
        <v>4512</v>
      </c>
      <c r="C2520" s="5" t="str">
        <f>HYPERLINK("https://nusmods.com/modules/MLE4213#timetable","Timetable")</f>
        <v>Timetable</v>
      </c>
      <c r="D2520" s="5"/>
      <c r="E2520" t="s">
        <v>9</v>
      </c>
      <c r="F2520" t="s">
        <v>4470</v>
      </c>
      <c r="G2520" s="3">
        <v>0</v>
      </c>
    </row>
    <row r="2521" spans="1:7">
      <c r="A2521" t="s">
        <v>4513</v>
      </c>
      <c r="B2521" t="s">
        <v>4514</v>
      </c>
      <c r="C2521" s="5" t="str">
        <f>HYPERLINK("https://nusmods.com/modules/MLE4219#timetable","Timetable")</f>
        <v>Timetable</v>
      </c>
      <c r="D2521" s="5"/>
      <c r="E2521" t="s">
        <v>9</v>
      </c>
      <c r="F2521" t="s">
        <v>4470</v>
      </c>
      <c r="G2521" s="3">
        <v>0</v>
      </c>
    </row>
    <row r="2522" spans="1:7">
      <c r="A2522" t="s">
        <v>4515</v>
      </c>
      <c r="B2522" t="s">
        <v>4516</v>
      </c>
      <c r="C2522" s="5" t="str">
        <f>HYPERLINK("https://nusmods.com/modules/MLE4220#timetable","Timetable")</f>
        <v>Timetable</v>
      </c>
      <c r="D2522" s="5"/>
      <c r="E2522" t="s">
        <v>9</v>
      </c>
      <c r="F2522" t="s">
        <v>4470</v>
      </c>
      <c r="G2522" s="3">
        <v>0</v>
      </c>
    </row>
    <row r="2523" spans="1:7">
      <c r="A2523" t="s">
        <v>4517</v>
      </c>
      <c r="B2523" t="s">
        <v>4518</v>
      </c>
      <c r="C2523" s="5" t="str">
        <f>HYPERLINK("https://nusmods.com/modules/MLE4221#timetable","Timetable")</f>
        <v>Timetable</v>
      </c>
      <c r="D2523" s="5"/>
      <c r="E2523" t="s">
        <v>9</v>
      </c>
      <c r="F2523" t="s">
        <v>4470</v>
      </c>
      <c r="G2523" s="3">
        <v>0</v>
      </c>
    </row>
    <row r="2524" spans="1:7">
      <c r="A2524" t="s">
        <v>4519</v>
      </c>
      <c r="B2524" t="s">
        <v>4520</v>
      </c>
      <c r="C2524" s="5" t="str">
        <f>HYPERLINK("https://nusmods.com/modules/MLE4228#timetable","Timetable")</f>
        <v>Timetable</v>
      </c>
      <c r="D2524" s="5"/>
      <c r="E2524" t="s">
        <v>9</v>
      </c>
      <c r="F2524" t="s">
        <v>4470</v>
      </c>
      <c r="G2524" s="3">
        <v>0</v>
      </c>
    </row>
    <row r="2525" spans="1:7">
      <c r="A2525" t="s">
        <v>4521</v>
      </c>
      <c r="B2525" t="s">
        <v>4522</v>
      </c>
      <c r="C2525" s="5" t="str">
        <f>HYPERLINK("https://nusmods.com/modules/MLE5001#timetable","Timetable")</f>
        <v>Timetable</v>
      </c>
      <c r="D2525" s="5"/>
      <c r="E2525" t="s">
        <v>9</v>
      </c>
      <c r="F2525" t="s">
        <v>4470</v>
      </c>
      <c r="G2525" s="3">
        <v>0</v>
      </c>
    </row>
    <row r="2526" spans="1:7">
      <c r="A2526" t="s">
        <v>4523</v>
      </c>
      <c r="B2526" t="s">
        <v>4524</v>
      </c>
      <c r="C2526" s="5" t="str">
        <f>HYPERLINK("https://nusmods.com/modules/MLE5003#timetable","Timetable")</f>
        <v>Timetable</v>
      </c>
      <c r="D2526" s="5"/>
      <c r="E2526" t="s">
        <v>9</v>
      </c>
      <c r="F2526" t="s">
        <v>4470</v>
      </c>
      <c r="G2526" s="3">
        <v>0</v>
      </c>
    </row>
    <row r="2527" spans="1:7">
      <c r="A2527" t="s">
        <v>4525</v>
      </c>
      <c r="B2527" t="s">
        <v>4526</v>
      </c>
      <c r="C2527" s="5" t="str">
        <f>HYPERLINK("https://nusmods.com/modules/MLE5004#timetable","Timetable")</f>
        <v>Timetable</v>
      </c>
      <c r="D2527" s="5"/>
      <c r="E2527" t="s">
        <v>9</v>
      </c>
      <c r="F2527" t="s">
        <v>4470</v>
      </c>
      <c r="G2527" s="3">
        <v>0</v>
      </c>
    </row>
    <row r="2528" spans="1:7">
      <c r="A2528" t="s">
        <v>4527</v>
      </c>
      <c r="B2528" t="s">
        <v>4528</v>
      </c>
      <c r="C2528" s="5" t="str">
        <f>HYPERLINK("https://nusmods.com/modules/MLE5101#timetable","Timetable")</f>
        <v>Timetable</v>
      </c>
      <c r="D2528" s="5"/>
      <c r="E2528" t="s">
        <v>9</v>
      </c>
      <c r="F2528" t="s">
        <v>4470</v>
      </c>
      <c r="G2528" s="3">
        <v>0</v>
      </c>
    </row>
    <row r="2529" spans="1:7">
      <c r="A2529" t="s">
        <v>4529</v>
      </c>
      <c r="B2529" t="s">
        <v>4530</v>
      </c>
      <c r="C2529" s="5" t="str">
        <f>HYPERLINK("https://nusmods.com/modules/MLE5104#timetable","Timetable")</f>
        <v>Timetable</v>
      </c>
      <c r="D2529" s="5"/>
      <c r="E2529" t="s">
        <v>9</v>
      </c>
      <c r="F2529" t="s">
        <v>4470</v>
      </c>
      <c r="G2529" s="3">
        <v>0</v>
      </c>
    </row>
    <row r="2530" spans="1:7">
      <c r="A2530" t="s">
        <v>4531</v>
      </c>
      <c r="B2530" t="s">
        <v>4532</v>
      </c>
      <c r="C2530" s="5" t="str">
        <f>HYPERLINK("https://nusmods.com/modules/MLE5212#timetable","Timetable")</f>
        <v>Timetable</v>
      </c>
      <c r="D2530" s="5"/>
      <c r="E2530" t="s">
        <v>9</v>
      </c>
      <c r="F2530" t="s">
        <v>4470</v>
      </c>
      <c r="G2530" s="3">
        <v>0</v>
      </c>
    </row>
    <row r="2531" spans="1:7">
      <c r="A2531" t="s">
        <v>4533</v>
      </c>
      <c r="B2531" t="s">
        <v>4534</v>
      </c>
      <c r="C2531" s="5" t="str">
        <f>HYPERLINK("https://nusmods.com/modules/MLE5216#timetable","Timetable")</f>
        <v>Timetable</v>
      </c>
      <c r="D2531" s="5"/>
      <c r="E2531" t="s">
        <v>9</v>
      </c>
      <c r="F2531" t="s">
        <v>4470</v>
      </c>
      <c r="G2531" s="3">
        <v>0</v>
      </c>
    </row>
    <row r="2532" spans="1:7">
      <c r="A2532" t="s">
        <v>4535</v>
      </c>
      <c r="B2532" t="s">
        <v>4536</v>
      </c>
      <c r="C2532" s="5" t="str">
        <f>HYPERLINK("https://nusmods.com/modules/MLE5220#timetable","Timetable")</f>
        <v>Timetable</v>
      </c>
      <c r="D2532" s="5"/>
      <c r="E2532" t="s">
        <v>9</v>
      </c>
      <c r="F2532" t="s">
        <v>4470</v>
      </c>
      <c r="G2532" s="3">
        <v>0</v>
      </c>
    </row>
    <row r="2533" spans="1:7">
      <c r="A2533" t="s">
        <v>4537</v>
      </c>
      <c r="B2533" t="s">
        <v>4538</v>
      </c>
      <c r="C2533" s="5" t="str">
        <f>HYPERLINK("https://nusmods.com/modules/MLE5221#timetable","Timetable")</f>
        <v>Timetable</v>
      </c>
      <c r="D2533" s="5"/>
      <c r="E2533" t="s">
        <v>9</v>
      </c>
      <c r="F2533" t="s">
        <v>4470</v>
      </c>
      <c r="G2533" s="3">
        <v>0</v>
      </c>
    </row>
    <row r="2534" spans="1:7">
      <c r="A2534" t="s">
        <v>4539</v>
      </c>
      <c r="B2534" t="s">
        <v>4540</v>
      </c>
      <c r="C2534" s="5" t="str">
        <f>HYPERLINK("https://nusmods.com/modules/MLE5228#timetable","Timetable")</f>
        <v>Timetable</v>
      </c>
      <c r="D2534" s="5"/>
      <c r="E2534" t="s">
        <v>9</v>
      </c>
      <c r="F2534" t="s">
        <v>4470</v>
      </c>
      <c r="G2534" s="3">
        <v>0</v>
      </c>
    </row>
    <row r="2535" spans="1:7">
      <c r="A2535" t="s">
        <v>4541</v>
      </c>
      <c r="B2535" t="s">
        <v>4542</v>
      </c>
      <c r="C2535" s="5" t="str">
        <f>HYPERLINK("https://nusmods.com/modules/MLE5666#timetable","Timetable")</f>
        <v>Timetable</v>
      </c>
      <c r="D2535" s="5"/>
      <c r="E2535" t="s">
        <v>9</v>
      </c>
      <c r="F2535" t="s">
        <v>4470</v>
      </c>
      <c r="G2535" s="3">
        <v>0</v>
      </c>
    </row>
    <row r="2536" spans="1:7">
      <c r="A2536" t="s">
        <v>4543</v>
      </c>
      <c r="B2536" t="s">
        <v>618</v>
      </c>
      <c r="C2536" s="5" t="str">
        <f>HYPERLINK("https://nusmods.com/modules/MLE5999#timetable","Timetable")</f>
        <v>Timetable</v>
      </c>
      <c r="D2536" s="5"/>
      <c r="E2536" t="s">
        <v>9</v>
      </c>
      <c r="F2536" t="s">
        <v>4470</v>
      </c>
      <c r="G2536" s="3">
        <v>0</v>
      </c>
    </row>
    <row r="2537" spans="1:7">
      <c r="A2537" t="s">
        <v>4544</v>
      </c>
      <c r="B2537" t="s">
        <v>4545</v>
      </c>
      <c r="C2537" s="5" t="str">
        <f>HYPERLINK("https://nusmods.com/modules/MLE6101#timetable","Timetable")</f>
        <v>Timetable</v>
      </c>
      <c r="D2537" s="5"/>
      <c r="E2537" t="s">
        <v>9</v>
      </c>
      <c r="F2537" t="s">
        <v>4470</v>
      </c>
      <c r="G2537" s="3">
        <v>0</v>
      </c>
    </row>
    <row r="2538" spans="1:7">
      <c r="A2538" t="s">
        <v>4546</v>
      </c>
      <c r="B2538" t="s">
        <v>4547</v>
      </c>
      <c r="C2538" s="5" t="str">
        <f>HYPERLINK("https://nusmods.com/modules/MLE6103#timetable","Timetable")</f>
        <v>Timetable</v>
      </c>
      <c r="D2538" s="5"/>
      <c r="E2538" t="s">
        <v>9</v>
      </c>
      <c r="F2538" t="s">
        <v>4470</v>
      </c>
      <c r="G2538" s="3">
        <v>0</v>
      </c>
    </row>
    <row r="2539" spans="1:7">
      <c r="A2539" t="s">
        <v>4548</v>
      </c>
      <c r="B2539" t="s">
        <v>620</v>
      </c>
      <c r="C2539" s="5" t="str">
        <f>HYPERLINK("https://nusmods.com/modules/MLE6999#timetable","Timetable")</f>
        <v>Timetable</v>
      </c>
      <c r="D2539" s="5"/>
      <c r="E2539" t="s">
        <v>9</v>
      </c>
      <c r="F2539" t="s">
        <v>4470</v>
      </c>
      <c r="G2539" s="3">
        <v>0</v>
      </c>
    </row>
    <row r="2540" spans="1:7">
      <c r="A2540" t="s">
        <v>4549</v>
      </c>
      <c r="B2540" t="s">
        <v>4550</v>
      </c>
      <c r="C2540" s="5" t="str">
        <f>HYPERLINK("https://nusmods.com/modules/MNO1706A#timetable","Timetable")</f>
        <v>Timetable</v>
      </c>
      <c r="D2540" s="5"/>
      <c r="E2540" t="s">
        <v>27</v>
      </c>
      <c r="F2540" t="s">
        <v>505</v>
      </c>
      <c r="G2540" s="3">
        <v>0</v>
      </c>
    </row>
    <row r="2541" spans="1:7">
      <c r="A2541" t="s">
        <v>4551</v>
      </c>
      <c r="B2541" t="s">
        <v>4550</v>
      </c>
      <c r="C2541" s="5" t="str">
        <f>HYPERLINK("https://nusmods.com/modules/MNO1706B#timetable","Timetable")</f>
        <v>Timetable</v>
      </c>
      <c r="D2541" s="5"/>
      <c r="E2541" t="s">
        <v>27</v>
      </c>
      <c r="F2541" t="s">
        <v>505</v>
      </c>
      <c r="G2541" s="3">
        <v>0</v>
      </c>
    </row>
    <row r="2542" spans="1:7">
      <c r="A2542" t="s">
        <v>4552</v>
      </c>
      <c r="B2542" t="s">
        <v>4550</v>
      </c>
      <c r="C2542" s="5" t="str">
        <f>HYPERLINK("https://nusmods.com/modules/MNO1706C#timetable","Timetable")</f>
        <v>Timetable</v>
      </c>
      <c r="D2542" s="5"/>
      <c r="E2542" t="s">
        <v>27</v>
      </c>
      <c r="F2542" t="s">
        <v>505</v>
      </c>
      <c r="G2542" s="3">
        <v>0</v>
      </c>
    </row>
    <row r="2543" spans="1:7">
      <c r="A2543" t="s">
        <v>4553</v>
      </c>
      <c r="B2543" t="s">
        <v>4550</v>
      </c>
      <c r="C2543" s="5" t="str">
        <f>HYPERLINK("https://nusmods.com/modules/MNO1706D#timetable","Timetable")</f>
        <v>Timetable</v>
      </c>
      <c r="D2543" s="5"/>
      <c r="E2543" t="s">
        <v>27</v>
      </c>
      <c r="F2543" t="s">
        <v>505</v>
      </c>
      <c r="G2543" s="3">
        <v>0</v>
      </c>
    </row>
    <row r="2544" spans="1:7">
      <c r="A2544" t="s">
        <v>4554</v>
      </c>
      <c r="B2544" t="s">
        <v>4550</v>
      </c>
      <c r="C2544" s="5" t="str">
        <f>HYPERLINK("https://nusmods.com/modules/MNO1706E#timetable","Timetable")</f>
        <v>Timetable</v>
      </c>
      <c r="D2544" s="5"/>
      <c r="E2544" t="s">
        <v>27</v>
      </c>
      <c r="F2544" t="s">
        <v>505</v>
      </c>
      <c r="G2544" s="3">
        <v>0</v>
      </c>
    </row>
    <row r="2545" spans="1:7">
      <c r="A2545" t="s">
        <v>4555</v>
      </c>
      <c r="B2545" t="s">
        <v>4550</v>
      </c>
      <c r="C2545" s="5" t="str">
        <f>HYPERLINK("https://nusmods.com/modules/MNO1706F#timetable","Timetable")</f>
        <v>Timetable</v>
      </c>
      <c r="D2545" s="5"/>
      <c r="E2545" t="s">
        <v>27</v>
      </c>
      <c r="F2545" t="s">
        <v>505</v>
      </c>
      <c r="G2545" s="3">
        <v>0</v>
      </c>
    </row>
    <row r="2546" spans="1:7">
      <c r="A2546" t="s">
        <v>4556</v>
      </c>
      <c r="B2546" t="s">
        <v>4550</v>
      </c>
      <c r="C2546" s="5" t="str">
        <f>HYPERLINK("https://nusmods.com/modules/MNO1706X#timetable","Timetable")</f>
        <v>Timetable</v>
      </c>
      <c r="D2546" s="5"/>
      <c r="E2546" t="s">
        <v>27</v>
      </c>
      <c r="F2546" t="s">
        <v>505</v>
      </c>
      <c r="G2546" s="3">
        <v>0</v>
      </c>
    </row>
    <row r="2547" spans="1:7">
      <c r="A2547" t="s">
        <v>4557</v>
      </c>
      <c r="B2547" t="s">
        <v>4558</v>
      </c>
      <c r="C2547" s="5" t="str">
        <f>HYPERLINK("https://nusmods.com/modules/MNO2705A#timetable","Timetable")</f>
        <v>Timetable</v>
      </c>
      <c r="D2547" s="5"/>
      <c r="E2547" t="s">
        <v>27</v>
      </c>
      <c r="F2547" t="s">
        <v>505</v>
      </c>
      <c r="G2547" s="3">
        <v>0</v>
      </c>
    </row>
    <row r="2548" spans="1:7">
      <c r="A2548" t="s">
        <v>4559</v>
      </c>
      <c r="B2548" t="s">
        <v>4558</v>
      </c>
      <c r="C2548" s="5" t="str">
        <f>HYPERLINK("https://nusmods.com/modules/MNO2705B#timetable","Timetable")</f>
        <v>Timetable</v>
      </c>
      <c r="D2548" s="5"/>
      <c r="E2548" t="s">
        <v>27</v>
      </c>
      <c r="F2548" t="s">
        <v>505</v>
      </c>
      <c r="G2548" s="3">
        <v>0</v>
      </c>
    </row>
    <row r="2549" spans="1:7">
      <c r="A2549" t="s">
        <v>4560</v>
      </c>
      <c r="B2549" t="s">
        <v>4558</v>
      </c>
      <c r="C2549" s="5" t="str">
        <f>HYPERLINK("https://nusmods.com/modules/MNO2705C#timetable","Timetable")</f>
        <v>Timetable</v>
      </c>
      <c r="D2549" s="5"/>
      <c r="E2549" t="s">
        <v>27</v>
      </c>
      <c r="F2549" t="s">
        <v>505</v>
      </c>
      <c r="G2549" s="3">
        <v>0</v>
      </c>
    </row>
    <row r="2550" spans="1:7">
      <c r="A2550" t="s">
        <v>4561</v>
      </c>
      <c r="B2550" t="s">
        <v>4558</v>
      </c>
      <c r="C2550" s="5" t="str">
        <f>HYPERLINK("https://nusmods.com/modules/MNO2705D#timetable","Timetable")</f>
        <v>Timetable</v>
      </c>
      <c r="D2550" s="5"/>
      <c r="E2550" t="s">
        <v>27</v>
      </c>
      <c r="F2550" t="s">
        <v>505</v>
      </c>
      <c r="G2550" s="3">
        <v>0</v>
      </c>
    </row>
    <row r="2551" spans="1:7">
      <c r="A2551" t="s">
        <v>4562</v>
      </c>
      <c r="B2551" t="s">
        <v>4558</v>
      </c>
      <c r="C2551" s="5" t="str">
        <f>HYPERLINK("https://nusmods.com/modules/MNO2705E#timetable","Timetable")</f>
        <v>Timetable</v>
      </c>
      <c r="D2551" s="5"/>
      <c r="E2551" t="s">
        <v>27</v>
      </c>
      <c r="F2551" t="s">
        <v>505</v>
      </c>
      <c r="G2551" s="3">
        <v>0</v>
      </c>
    </row>
    <row r="2552" spans="1:7">
      <c r="A2552" t="s">
        <v>4563</v>
      </c>
      <c r="B2552" t="s">
        <v>4564</v>
      </c>
      <c r="C2552" s="5" t="str">
        <f>HYPERLINK("https://nusmods.com/modules/MNO2706#timetable","Timetable")</f>
        <v>Timetable</v>
      </c>
      <c r="D2552" s="5"/>
      <c r="E2552" t="s">
        <v>27</v>
      </c>
      <c r="F2552" t="s">
        <v>505</v>
      </c>
      <c r="G2552" s="3">
        <v>0</v>
      </c>
    </row>
    <row r="2553" spans="1:7">
      <c r="A2553" t="s">
        <v>4565</v>
      </c>
      <c r="B2553" t="s">
        <v>4566</v>
      </c>
      <c r="C2553" s="5" t="str">
        <f>HYPERLINK("https://nusmods.com/modules/MNO3329#timetable","Timetable")</f>
        <v>Timetable</v>
      </c>
      <c r="D2553" s="5"/>
      <c r="E2553" t="s">
        <v>27</v>
      </c>
      <c r="F2553" t="s">
        <v>505</v>
      </c>
      <c r="G2553" s="3">
        <v>0</v>
      </c>
    </row>
    <row r="2554" spans="1:7">
      <c r="A2554" t="s">
        <v>4567</v>
      </c>
      <c r="B2554" t="s">
        <v>4566</v>
      </c>
      <c r="C2554" s="5" t="str">
        <f>HYPERLINK("https://nusmods.com/modules/MNO3339#timetable","Timetable")</f>
        <v>Timetable</v>
      </c>
      <c r="D2554" s="5"/>
      <c r="E2554" t="s">
        <v>27</v>
      </c>
      <c r="F2554" t="s">
        <v>505</v>
      </c>
      <c r="G2554" s="3">
        <v>0</v>
      </c>
    </row>
    <row r="2555" spans="1:7">
      <c r="A2555" t="s">
        <v>4568</v>
      </c>
      <c r="B2555" t="s">
        <v>4569</v>
      </c>
      <c r="C2555" s="5" t="str">
        <f>HYPERLINK("https://nusmods.com/modules/MNO3701#timetable","Timetable")</f>
        <v>Timetable</v>
      </c>
      <c r="D2555" s="5"/>
      <c r="E2555" t="s">
        <v>27</v>
      </c>
      <c r="F2555" t="s">
        <v>505</v>
      </c>
      <c r="G2555" s="3">
        <v>0</v>
      </c>
    </row>
    <row r="2556" spans="1:7">
      <c r="A2556" t="s">
        <v>4570</v>
      </c>
      <c r="B2556" t="s">
        <v>541</v>
      </c>
      <c r="C2556" s="5" t="str">
        <f>HYPERLINK("https://nusmods.com/modules/MNO3702#timetable","Timetable")</f>
        <v>Timetable</v>
      </c>
      <c r="D2556" s="5"/>
      <c r="E2556" t="s">
        <v>27</v>
      </c>
      <c r="F2556" t="s">
        <v>505</v>
      </c>
      <c r="G2556" s="3">
        <v>0</v>
      </c>
    </row>
    <row r="2557" spans="1:7">
      <c r="A2557" t="s">
        <v>4571</v>
      </c>
      <c r="B2557" t="s">
        <v>4572</v>
      </c>
      <c r="C2557" s="5" t="str">
        <f>HYPERLINK("https://nusmods.com/modules/MNO3703#timetable","Timetable")</f>
        <v>Timetable</v>
      </c>
      <c r="D2557" s="5"/>
      <c r="E2557" t="s">
        <v>27</v>
      </c>
      <c r="F2557" t="s">
        <v>505</v>
      </c>
      <c r="G2557" s="3">
        <v>0</v>
      </c>
    </row>
    <row r="2558" spans="1:7">
      <c r="A2558" t="s">
        <v>4573</v>
      </c>
      <c r="B2558" t="s">
        <v>4574</v>
      </c>
      <c r="C2558" s="5" t="str">
        <f>HYPERLINK("https://nusmods.com/modules/MNO3713#timetable","Timetable")</f>
        <v>Timetable</v>
      </c>
      <c r="D2558" s="5"/>
      <c r="E2558" t="s">
        <v>27</v>
      </c>
      <c r="F2558" t="s">
        <v>505</v>
      </c>
      <c r="G2558" s="3">
        <v>0</v>
      </c>
    </row>
    <row r="2559" spans="1:7">
      <c r="A2559" t="s">
        <v>4575</v>
      </c>
      <c r="B2559" t="s">
        <v>4576</v>
      </c>
      <c r="C2559" s="5" t="str">
        <f>HYPERLINK("https://nusmods.com/modules/MNO3716#timetable","Timetable")</f>
        <v>Timetable</v>
      </c>
      <c r="D2559" s="5"/>
      <c r="E2559" t="s">
        <v>27</v>
      </c>
      <c r="F2559" t="s">
        <v>505</v>
      </c>
      <c r="G2559" s="3">
        <v>0</v>
      </c>
    </row>
    <row r="2560" spans="1:7">
      <c r="A2560" t="s">
        <v>4577</v>
      </c>
      <c r="B2560" t="s">
        <v>4566</v>
      </c>
      <c r="C2560" s="5" t="str">
        <f>HYPERLINK("https://nusmods.com/modules/MNO3751#timetable","Timetable")</f>
        <v>Timetable</v>
      </c>
      <c r="D2560" s="5"/>
      <c r="E2560" t="s">
        <v>27</v>
      </c>
      <c r="F2560" t="s">
        <v>505</v>
      </c>
      <c r="G2560" s="3">
        <v>0</v>
      </c>
    </row>
    <row r="2561" spans="1:7">
      <c r="A2561" t="s">
        <v>4578</v>
      </c>
      <c r="B2561" t="s">
        <v>4579</v>
      </c>
      <c r="C2561" s="5" t="str">
        <f>HYPERLINK("https://nusmods.com/modules/MNO3752#timetable","Timetable")</f>
        <v>Timetable</v>
      </c>
      <c r="D2561" s="5"/>
      <c r="E2561" t="s">
        <v>27</v>
      </c>
      <c r="F2561" t="s">
        <v>505</v>
      </c>
      <c r="G2561" s="3">
        <v>0</v>
      </c>
    </row>
    <row r="2562" spans="1:7">
      <c r="A2562" t="s">
        <v>4580</v>
      </c>
      <c r="B2562" t="s">
        <v>4581</v>
      </c>
      <c r="C2562" s="5" t="str">
        <f>HYPERLINK("https://nusmods.com/modules/MNO3811#timetable","Timetable")</f>
        <v>Timetable</v>
      </c>
      <c r="D2562" s="5"/>
      <c r="E2562" t="s">
        <v>27</v>
      </c>
      <c r="F2562" t="s">
        <v>505</v>
      </c>
      <c r="G2562" s="3">
        <v>0</v>
      </c>
    </row>
    <row r="2563" spans="1:7">
      <c r="A2563" t="s">
        <v>4582</v>
      </c>
      <c r="B2563" t="s">
        <v>4583</v>
      </c>
      <c r="C2563" s="5" t="str">
        <f>HYPERLINK("https://nusmods.com/modules/MNO4319#timetable","Timetable")</f>
        <v>Timetable</v>
      </c>
      <c r="D2563" s="5"/>
      <c r="E2563" t="s">
        <v>27</v>
      </c>
      <c r="F2563" t="s">
        <v>505</v>
      </c>
      <c r="G2563" s="3">
        <v>0</v>
      </c>
    </row>
    <row r="2564" spans="1:7">
      <c r="A2564" t="s">
        <v>4584</v>
      </c>
      <c r="B2564" t="s">
        <v>4583</v>
      </c>
      <c r="C2564" s="5" t="str">
        <f>HYPERLINK("https://nusmods.com/modules/MNO4329#timetable","Timetable")</f>
        <v>Timetable</v>
      </c>
      <c r="D2564" s="5"/>
      <c r="E2564" t="s">
        <v>27</v>
      </c>
      <c r="F2564" t="s">
        <v>505</v>
      </c>
      <c r="G2564" s="3">
        <v>0</v>
      </c>
    </row>
    <row r="2565" spans="1:7">
      <c r="A2565" t="s">
        <v>4585</v>
      </c>
      <c r="B2565" t="s">
        <v>4586</v>
      </c>
      <c r="C2565" s="5" t="str">
        <f>HYPERLINK("https://nusmods.com/modules/MNO4712#timetable","Timetable")</f>
        <v>Timetable</v>
      </c>
      <c r="D2565" s="5"/>
      <c r="E2565" t="s">
        <v>27</v>
      </c>
      <c r="F2565" t="s">
        <v>505</v>
      </c>
      <c r="G2565" s="3">
        <v>0</v>
      </c>
    </row>
    <row r="2566" spans="1:7">
      <c r="A2566" t="s">
        <v>4587</v>
      </c>
      <c r="B2566" t="s">
        <v>4583</v>
      </c>
      <c r="C2566" s="5" t="str">
        <f>HYPERLINK("https://nusmods.com/modules/MNO4751#timetable","Timetable")</f>
        <v>Timetable</v>
      </c>
      <c r="D2566" s="5"/>
      <c r="E2566" t="s">
        <v>27</v>
      </c>
      <c r="F2566" t="s">
        <v>505</v>
      </c>
      <c r="G2566" s="3">
        <v>0</v>
      </c>
    </row>
    <row r="2567" spans="1:7">
      <c r="A2567" t="s">
        <v>4588</v>
      </c>
      <c r="B2567" t="s">
        <v>4589</v>
      </c>
      <c r="C2567" s="5" t="str">
        <f>HYPERLINK("https://nusmods.com/modules/MNO4752#timetable","Timetable")</f>
        <v>Timetable</v>
      </c>
      <c r="D2567" s="5"/>
      <c r="E2567" t="s">
        <v>27</v>
      </c>
      <c r="F2567" t="s">
        <v>505</v>
      </c>
      <c r="G2567" s="3">
        <v>0</v>
      </c>
    </row>
    <row r="2568" spans="1:7">
      <c r="A2568" t="s">
        <v>4590</v>
      </c>
      <c r="B2568" t="s">
        <v>4591</v>
      </c>
      <c r="C2568" s="5" t="str">
        <f>HYPERLINK("https://nusmods.com/modules/MNO4761A#timetable","Timetable")</f>
        <v>Timetable</v>
      </c>
      <c r="D2568" s="5"/>
      <c r="E2568" t="s">
        <v>27</v>
      </c>
      <c r="F2568" t="s">
        <v>505</v>
      </c>
      <c r="G2568" s="3">
        <v>0</v>
      </c>
    </row>
    <row r="2569" spans="1:7">
      <c r="A2569" t="s">
        <v>4592</v>
      </c>
      <c r="B2569" t="s">
        <v>4593</v>
      </c>
      <c r="C2569" s="5" t="str">
        <f>HYPERLINK("https://nusmods.com/modules/MNO4861C#timetable","Timetable")</f>
        <v>Timetable</v>
      </c>
      <c r="D2569" s="5"/>
      <c r="E2569" t="s">
        <v>27</v>
      </c>
      <c r="F2569" t="s">
        <v>505</v>
      </c>
      <c r="G2569" s="3">
        <v>0</v>
      </c>
    </row>
    <row r="2570" spans="1:7">
      <c r="A2570" t="s">
        <v>4594</v>
      </c>
      <c r="B2570" t="s">
        <v>4595</v>
      </c>
      <c r="C2570" s="5" t="str">
        <f>HYPERLINK("https://nusmods.com/modules/MS1102E#timetable","Timetable")</f>
        <v>Timetable</v>
      </c>
      <c r="D2570" s="5" t="str">
        <f>HYPERLINK("https://canvas.nus.edu.sg/courses/45070","Canvas course site")</f>
        <v>Canvas course site</v>
      </c>
      <c r="E2570" t="s">
        <v>70</v>
      </c>
      <c r="F2570" t="s">
        <v>2640</v>
      </c>
      <c r="G2570" s="3">
        <v>0</v>
      </c>
    </row>
    <row r="2571" spans="1:7">
      <c r="A2571" t="s">
        <v>4596</v>
      </c>
      <c r="B2571" t="s">
        <v>4597</v>
      </c>
      <c r="C2571" s="5" t="str">
        <f>HYPERLINK("https://nusmods.com/modules/MS2211#timetable","Timetable")</f>
        <v>Timetable</v>
      </c>
      <c r="D2571" s="5" t="str">
        <f>HYPERLINK("https://canvas.nus.edu.sg/courses/45075","Canvas course site")</f>
        <v>Canvas course site</v>
      </c>
      <c r="E2571" t="s">
        <v>70</v>
      </c>
      <c r="F2571" t="s">
        <v>2640</v>
      </c>
      <c r="G2571" s="3">
        <v>0</v>
      </c>
    </row>
    <row r="2572" spans="1:7">
      <c r="A2572" t="s">
        <v>4598</v>
      </c>
      <c r="B2572" t="s">
        <v>4599</v>
      </c>
      <c r="C2572" s="5" t="str">
        <f>HYPERLINK("https://nusmods.com/modules/MS2212#timetable","Timetable")</f>
        <v>Timetable</v>
      </c>
      <c r="D2572" s="5" t="str">
        <f>HYPERLINK("https://canvas.nus.edu.sg/courses/45080","Canvas course site")</f>
        <v>Canvas course site</v>
      </c>
      <c r="E2572" t="s">
        <v>70</v>
      </c>
      <c r="F2572" t="s">
        <v>2640</v>
      </c>
      <c r="G2572" s="3">
        <v>0</v>
      </c>
    </row>
    <row r="2573" spans="1:7">
      <c r="A2573" t="s">
        <v>4600</v>
      </c>
      <c r="B2573" t="s">
        <v>4601</v>
      </c>
      <c r="C2573" s="5" t="str">
        <f>HYPERLINK("https://nusmods.com/modules/MS2213#timetable","Timetable")</f>
        <v>Timetable</v>
      </c>
      <c r="D2573" s="5" t="str">
        <f>HYPERLINK("https://canvas.nus.edu.sg/courses/45085","Canvas course site")</f>
        <v>Canvas course site</v>
      </c>
      <c r="E2573" t="s">
        <v>70</v>
      </c>
      <c r="F2573" t="s">
        <v>2640</v>
      </c>
      <c r="G2573" s="3">
        <v>0</v>
      </c>
    </row>
    <row r="2574" spans="1:7">
      <c r="A2574" t="s">
        <v>4602</v>
      </c>
      <c r="B2574" t="s">
        <v>4603</v>
      </c>
      <c r="C2574" s="5" t="str">
        <f>HYPERLINK("https://nusmods.com/modules/MS2218#timetable","Timetable")</f>
        <v>Timetable</v>
      </c>
      <c r="D2574" s="5" t="str">
        <f>HYPERLINK("https://canvas.nus.edu.sg/courses/45090","Canvas course site")</f>
        <v>Canvas course site</v>
      </c>
      <c r="E2574" t="s">
        <v>70</v>
      </c>
      <c r="F2574" t="s">
        <v>2640</v>
      </c>
      <c r="G2574" s="3">
        <v>0</v>
      </c>
    </row>
    <row r="2575" spans="1:7">
      <c r="A2575" t="s">
        <v>4604</v>
      </c>
      <c r="B2575" t="s">
        <v>4605</v>
      </c>
      <c r="C2575" s="5" t="str">
        <f>HYPERLINK("https://nusmods.com/modules/MS2220#timetable","Timetable")</f>
        <v>Timetable</v>
      </c>
      <c r="D2575" s="5" t="str">
        <f>HYPERLINK("https://canvas.nus.edu.sg/courses/45095","Canvas course site")</f>
        <v>Canvas course site</v>
      </c>
      <c r="E2575" t="s">
        <v>70</v>
      </c>
      <c r="F2575" t="s">
        <v>2640</v>
      </c>
      <c r="G2575" s="3">
        <v>0</v>
      </c>
    </row>
    <row r="2576" spans="1:7">
      <c r="A2576" t="s">
        <v>4606</v>
      </c>
      <c r="B2576" t="s">
        <v>4607</v>
      </c>
      <c r="C2576" s="5" t="str">
        <f>HYPERLINK("https://nusmods.com/modules/MS3210#timetable","Timetable")</f>
        <v>Timetable</v>
      </c>
      <c r="D2576" s="5" t="str">
        <f>HYPERLINK("https://canvas.nus.edu.sg/courses/45100","Canvas course site")</f>
        <v>Canvas course site</v>
      </c>
      <c r="E2576" t="s">
        <v>70</v>
      </c>
      <c r="F2576" t="s">
        <v>2640</v>
      </c>
      <c r="G2576" s="3">
        <v>0</v>
      </c>
    </row>
    <row r="2577" spans="1:7">
      <c r="A2577" t="s">
        <v>4608</v>
      </c>
      <c r="B2577" t="s">
        <v>4609</v>
      </c>
      <c r="C2577" s="5" t="str">
        <f>HYPERLINK("https://nusmods.com/modules/MS3214#timetable","Timetable")</f>
        <v>Timetable</v>
      </c>
      <c r="D2577" s="5" t="str">
        <f>HYPERLINK("https://canvas.nus.edu.sg/courses/45105","Canvas course site")</f>
        <v>Canvas course site</v>
      </c>
      <c r="E2577" t="s">
        <v>70</v>
      </c>
      <c r="F2577" t="s">
        <v>2640</v>
      </c>
      <c r="G2577" s="3">
        <v>0</v>
      </c>
    </row>
    <row r="2578" spans="1:7">
      <c r="A2578" t="s">
        <v>4610</v>
      </c>
      <c r="B2578" t="s">
        <v>4611</v>
      </c>
      <c r="C2578" s="5" t="str">
        <f>HYPERLINK("https://nusmods.com/modules/MS3216#timetable","Timetable")</f>
        <v>Timetable</v>
      </c>
      <c r="D2578" s="5" t="str">
        <f>HYPERLINK("https://canvas.nus.edu.sg/courses/45110","Canvas course site")</f>
        <v>Canvas course site</v>
      </c>
      <c r="E2578" t="s">
        <v>70</v>
      </c>
      <c r="F2578" t="s">
        <v>2640</v>
      </c>
      <c r="G2578" s="3">
        <v>0</v>
      </c>
    </row>
    <row r="2579" spans="1:7">
      <c r="A2579" t="s">
        <v>4612</v>
      </c>
      <c r="B2579" t="s">
        <v>4613</v>
      </c>
      <c r="C2579" s="5" t="str">
        <f>HYPERLINK("https://nusmods.com/modules/MS3550#timetable","Timetable")</f>
        <v>Timetable</v>
      </c>
      <c r="D2579" s="5"/>
      <c r="E2579" t="s">
        <v>70</v>
      </c>
      <c r="F2579" t="s">
        <v>2640</v>
      </c>
      <c r="G2579" s="3">
        <v>0</v>
      </c>
    </row>
    <row r="2580" spans="1:7">
      <c r="A2580" t="s">
        <v>4614</v>
      </c>
      <c r="B2580" t="s">
        <v>4615</v>
      </c>
      <c r="C2580" s="5" t="str">
        <f>HYPERLINK("https://nusmods.com/modules/MS4101#timetable","Timetable")</f>
        <v>Timetable</v>
      </c>
      <c r="D2580" s="5" t="str">
        <f>HYPERLINK("https://canvas.nus.edu.sg/courses/45120","Canvas course site")</f>
        <v>Canvas course site</v>
      </c>
      <c r="E2580" t="s">
        <v>70</v>
      </c>
      <c r="F2580" t="s">
        <v>2640</v>
      </c>
      <c r="G2580" s="3">
        <v>0</v>
      </c>
    </row>
    <row r="2581" spans="1:7">
      <c r="A2581" t="s">
        <v>4616</v>
      </c>
      <c r="B2581" t="s">
        <v>4615</v>
      </c>
      <c r="C2581" s="5" t="str">
        <f>HYPERLINK("https://nusmods.com/modules/MS4101HM#timetable","Timetable")</f>
        <v>Timetable</v>
      </c>
      <c r="D2581" s="5" t="str">
        <f>HYPERLINK("https://canvas.nus.edu.sg/courses/45120","Canvas course site")</f>
        <v>Canvas course site</v>
      </c>
      <c r="E2581" t="s">
        <v>70</v>
      </c>
      <c r="F2581" t="s">
        <v>2640</v>
      </c>
      <c r="G2581" s="3">
        <v>0</v>
      </c>
    </row>
    <row r="2582" spans="1:7">
      <c r="A2582" t="s">
        <v>4617</v>
      </c>
      <c r="B2582" t="s">
        <v>4618</v>
      </c>
      <c r="C2582" s="5" t="str">
        <f>HYPERLINK("https://nusmods.com/modules/MS4204#timetable","Timetable")</f>
        <v>Timetable</v>
      </c>
      <c r="D2582" s="5" t="str">
        <f>HYPERLINK("https://canvas.nus.edu.sg/courses/45125","Canvas course site")</f>
        <v>Canvas course site</v>
      </c>
      <c r="E2582" t="s">
        <v>70</v>
      </c>
      <c r="F2582" t="s">
        <v>2640</v>
      </c>
      <c r="G2582" s="3">
        <v>0</v>
      </c>
    </row>
    <row r="2583" spans="1:7">
      <c r="A2583" t="s">
        <v>4619</v>
      </c>
      <c r="B2583" t="s">
        <v>4618</v>
      </c>
      <c r="C2583" s="5" t="str">
        <f>HYPERLINK("https://nusmods.com/modules/MS4204HM#timetable","Timetable")</f>
        <v>Timetable</v>
      </c>
      <c r="D2583" s="5" t="str">
        <f>HYPERLINK("https://canvas.nus.edu.sg/courses/45125","Canvas course site")</f>
        <v>Canvas course site</v>
      </c>
      <c r="E2583" t="s">
        <v>70</v>
      </c>
      <c r="F2583" t="s">
        <v>2640</v>
      </c>
      <c r="G2583" s="3">
        <v>0</v>
      </c>
    </row>
    <row r="2584" spans="1:7">
      <c r="A2584" t="s">
        <v>4620</v>
      </c>
      <c r="B2584" t="s">
        <v>949</v>
      </c>
      <c r="C2584" s="5" t="str">
        <f>HYPERLINK("https://nusmods.com/modules/MS4401#timetable","Timetable")</f>
        <v>Timetable</v>
      </c>
      <c r="D2584" s="5"/>
      <c r="E2584" t="s">
        <v>70</v>
      </c>
      <c r="F2584" t="s">
        <v>2640</v>
      </c>
      <c r="G2584" s="3">
        <v>0</v>
      </c>
    </row>
    <row r="2585" spans="1:7">
      <c r="A2585" t="s">
        <v>4621</v>
      </c>
      <c r="B2585" t="s">
        <v>949</v>
      </c>
      <c r="C2585" s="5" t="str">
        <f>HYPERLINK("https://nusmods.com/modules/MS4401HM#timetable","Timetable")</f>
        <v>Timetable</v>
      </c>
      <c r="D2585" s="5"/>
      <c r="E2585" t="s">
        <v>70</v>
      </c>
      <c r="F2585" t="s">
        <v>2640</v>
      </c>
      <c r="G2585" s="3">
        <v>0</v>
      </c>
    </row>
    <row r="2586" spans="1:7">
      <c r="A2586" t="s">
        <v>4622</v>
      </c>
      <c r="B2586" t="s">
        <v>572</v>
      </c>
      <c r="C2586" s="5" t="str">
        <f>HYPERLINK("https://nusmods.com/modules/MS4660#timetable","Timetable")</f>
        <v>Timetable</v>
      </c>
      <c r="D2586" s="5"/>
      <c r="E2586" t="s">
        <v>70</v>
      </c>
      <c r="F2586" t="s">
        <v>2640</v>
      </c>
      <c r="G2586" s="3">
        <v>0</v>
      </c>
    </row>
    <row r="2587" spans="1:7">
      <c r="A2587" t="s">
        <v>4623</v>
      </c>
      <c r="B2587" t="s">
        <v>572</v>
      </c>
      <c r="C2587" s="5" t="str">
        <f>HYPERLINK("https://nusmods.com/modules/MS4660HM#timetable","Timetable")</f>
        <v>Timetable</v>
      </c>
      <c r="D2587" s="5"/>
      <c r="E2587" t="s">
        <v>70</v>
      </c>
      <c r="F2587" t="s">
        <v>2640</v>
      </c>
      <c r="G2587" s="3">
        <v>0</v>
      </c>
    </row>
    <row r="2588" spans="1:7">
      <c r="A2588" t="s">
        <v>4624</v>
      </c>
      <c r="B2588" t="s">
        <v>4625</v>
      </c>
      <c r="C2588" s="5" t="str">
        <f>HYPERLINK("https://nusmods.com/modules/MS4880A#timetable","Timetable")</f>
        <v>Timetable</v>
      </c>
      <c r="D2588" s="5" t="str">
        <f>HYPERLINK("https://canvas.nus.edu.sg/courses/45135","Canvas course site")</f>
        <v>Canvas course site</v>
      </c>
      <c r="E2588" t="s">
        <v>70</v>
      </c>
      <c r="F2588" t="s">
        <v>2640</v>
      </c>
      <c r="G2588" s="3">
        <v>0</v>
      </c>
    </row>
    <row r="2589" spans="1:7">
      <c r="A2589" t="s">
        <v>4626</v>
      </c>
      <c r="B2589" t="s">
        <v>4625</v>
      </c>
      <c r="C2589" s="5" t="str">
        <f>HYPERLINK("https://nusmods.com/modules/MS4880AHM#timetable","Timetable")</f>
        <v>Timetable</v>
      </c>
      <c r="D2589" s="5" t="str">
        <f>HYPERLINK("https://canvas.nus.edu.sg/courses/45135","Canvas course site")</f>
        <v>Canvas course site</v>
      </c>
      <c r="E2589" t="s">
        <v>70</v>
      </c>
      <c r="F2589" t="s">
        <v>2640</v>
      </c>
      <c r="G2589" s="3">
        <v>0</v>
      </c>
    </row>
    <row r="2590" spans="1:7">
      <c r="A2590" t="s">
        <v>4627</v>
      </c>
      <c r="B2590" t="s">
        <v>4628</v>
      </c>
      <c r="C2590" s="5" t="str">
        <f>HYPERLINK("https://nusmods.com/modules/MS5101#timetable","Timetable")</f>
        <v>Timetable</v>
      </c>
      <c r="D2590" s="5" t="str">
        <f>HYPERLINK("https://canvas.nus.edu.sg/courses/45140","Canvas course site")</f>
        <v>Canvas course site</v>
      </c>
      <c r="E2590" t="s">
        <v>70</v>
      </c>
      <c r="F2590" t="s">
        <v>2640</v>
      </c>
      <c r="G2590" s="3">
        <v>0</v>
      </c>
    </row>
    <row r="2591" spans="1:7">
      <c r="A2591" t="s">
        <v>4629</v>
      </c>
      <c r="B2591" t="s">
        <v>968</v>
      </c>
      <c r="C2591" s="5" t="str">
        <f>HYPERLINK("https://nusmods.com/modules/MS5660#timetable","Timetable")</f>
        <v>Timetable</v>
      </c>
      <c r="D2591" s="5"/>
      <c r="E2591" t="s">
        <v>70</v>
      </c>
      <c r="F2591" t="s">
        <v>2640</v>
      </c>
      <c r="G2591" s="3">
        <v>0</v>
      </c>
    </row>
    <row r="2592" spans="1:7">
      <c r="A2592" t="s">
        <v>4630</v>
      </c>
      <c r="B2592" t="s">
        <v>968</v>
      </c>
      <c r="C2592" s="5" t="str">
        <f>HYPERLINK("https://nusmods.com/modules/MS6660#timetable","Timetable")</f>
        <v>Timetable</v>
      </c>
      <c r="D2592" s="5"/>
      <c r="E2592" t="s">
        <v>70</v>
      </c>
      <c r="F2592" t="s">
        <v>2640</v>
      </c>
      <c r="G2592" s="3">
        <v>0</v>
      </c>
    </row>
    <row r="2593" spans="1:7">
      <c r="A2593" t="s">
        <v>4631</v>
      </c>
      <c r="B2593" t="s">
        <v>4632</v>
      </c>
      <c r="C2593" s="5" t="str">
        <f>HYPERLINK("https://nusmods.com/modules/MT5001#timetable","Timetable")</f>
        <v>Timetable</v>
      </c>
      <c r="D2593" s="5"/>
      <c r="E2593" t="s">
        <v>9</v>
      </c>
      <c r="F2593" t="s">
        <v>3082</v>
      </c>
      <c r="G2593" s="3">
        <v>0</v>
      </c>
    </row>
    <row r="2594" spans="1:7">
      <c r="A2594" t="s">
        <v>4633</v>
      </c>
      <c r="B2594" t="s">
        <v>4634</v>
      </c>
      <c r="C2594" s="5" t="str">
        <f>HYPERLINK("https://nusmods.com/modules/MT5006#timetable","Timetable")</f>
        <v>Timetable</v>
      </c>
      <c r="D2594" s="5"/>
      <c r="E2594" t="s">
        <v>9</v>
      </c>
      <c r="F2594" t="s">
        <v>3082</v>
      </c>
      <c r="G2594" s="3">
        <v>0</v>
      </c>
    </row>
    <row r="2595" spans="1:7">
      <c r="A2595" t="s">
        <v>4635</v>
      </c>
      <c r="B2595" t="s">
        <v>4636</v>
      </c>
      <c r="C2595" s="5" t="str">
        <f>HYPERLINK("https://nusmods.com/modules/MT5007#timetable","Timetable")</f>
        <v>Timetable</v>
      </c>
      <c r="D2595" s="5"/>
      <c r="E2595" t="s">
        <v>9</v>
      </c>
      <c r="F2595" t="s">
        <v>3082</v>
      </c>
      <c r="G2595" s="3">
        <v>0</v>
      </c>
    </row>
    <row r="2596" spans="1:7">
      <c r="A2596" t="s">
        <v>4637</v>
      </c>
      <c r="B2596" t="s">
        <v>4636</v>
      </c>
      <c r="C2596" s="5" t="str">
        <f>HYPERLINK("https://nusmods.com/modules/MT5007G#timetable","Timetable")</f>
        <v>Timetable</v>
      </c>
      <c r="D2596" s="5"/>
      <c r="E2596" t="s">
        <v>9</v>
      </c>
      <c r="F2596" t="s">
        <v>3082</v>
      </c>
      <c r="G2596" s="3">
        <v>0</v>
      </c>
    </row>
    <row r="2597" spans="1:7">
      <c r="A2597" t="s">
        <v>4638</v>
      </c>
      <c r="B2597" t="s">
        <v>4639</v>
      </c>
      <c r="C2597" s="5" t="str">
        <f>HYPERLINK("https://nusmods.com/modules/MT5008#timetable","Timetable")</f>
        <v>Timetable</v>
      </c>
      <c r="D2597" s="5"/>
      <c r="E2597" t="s">
        <v>9</v>
      </c>
      <c r="F2597" t="s">
        <v>3082</v>
      </c>
      <c r="G2597" s="3">
        <v>0</v>
      </c>
    </row>
    <row r="2598" spans="1:7">
      <c r="A2598" t="s">
        <v>4640</v>
      </c>
      <c r="B2598" t="s">
        <v>4641</v>
      </c>
      <c r="C2598" s="5" t="str">
        <f>HYPERLINK("https://nusmods.com/modules/MT5011#timetable","Timetable")</f>
        <v>Timetable</v>
      </c>
      <c r="D2598" s="5"/>
      <c r="E2598" t="s">
        <v>9</v>
      </c>
      <c r="F2598" t="s">
        <v>3082</v>
      </c>
      <c r="G2598" s="3">
        <v>0</v>
      </c>
    </row>
    <row r="2599" spans="1:7">
      <c r="A2599" t="s">
        <v>4642</v>
      </c>
      <c r="B2599" t="s">
        <v>4643</v>
      </c>
      <c r="C2599" s="5" t="str">
        <f>HYPERLINK("https://nusmods.com/modules/MT5012#timetable","Timetable")</f>
        <v>Timetable</v>
      </c>
      <c r="D2599" s="5"/>
      <c r="E2599" t="s">
        <v>9</v>
      </c>
      <c r="F2599" t="s">
        <v>3082</v>
      </c>
      <c r="G2599" s="3">
        <v>0</v>
      </c>
    </row>
    <row r="2600" spans="1:7">
      <c r="A2600" t="s">
        <v>4644</v>
      </c>
      <c r="B2600" t="s">
        <v>4645</v>
      </c>
      <c r="C2600" s="5" t="str">
        <f>HYPERLINK("https://nusmods.com/modules/MT5020#timetable","Timetable")</f>
        <v>Timetable</v>
      </c>
      <c r="D2600" s="5"/>
      <c r="E2600" t="s">
        <v>9</v>
      </c>
      <c r="F2600" t="s">
        <v>3082</v>
      </c>
      <c r="G2600" s="3">
        <v>0</v>
      </c>
    </row>
    <row r="2601" spans="1:7">
      <c r="A2601" t="s">
        <v>4646</v>
      </c>
      <c r="B2601" t="s">
        <v>616</v>
      </c>
      <c r="C2601" s="5" t="str">
        <f>HYPERLINK("https://nusmods.com/modules/MT5666#timetable","Timetable")</f>
        <v>Timetable</v>
      </c>
      <c r="D2601" s="5"/>
      <c r="E2601" t="s">
        <v>9</v>
      </c>
      <c r="F2601" t="s">
        <v>3082</v>
      </c>
      <c r="G2601" s="3">
        <v>0</v>
      </c>
    </row>
    <row r="2602" spans="1:7">
      <c r="A2602" t="s">
        <v>4647</v>
      </c>
      <c r="B2602" t="s">
        <v>4648</v>
      </c>
      <c r="C2602" s="5" t="str">
        <f>HYPERLINK("https://nusmods.com/modules/MT5766#timetable","Timetable")</f>
        <v>Timetable</v>
      </c>
      <c r="D2602" s="5"/>
      <c r="E2602" t="s">
        <v>9</v>
      </c>
      <c r="F2602" t="s">
        <v>3082</v>
      </c>
      <c r="G2602" s="3">
        <v>0</v>
      </c>
    </row>
    <row r="2603" spans="1:7">
      <c r="A2603" t="s">
        <v>4649</v>
      </c>
      <c r="B2603" t="s">
        <v>4650</v>
      </c>
      <c r="C2603" s="5" t="str">
        <f>HYPERLINK("https://nusmods.com/modules/MT5900#timetable","Timetable")</f>
        <v>Timetable</v>
      </c>
      <c r="D2603" s="5"/>
      <c r="E2603" t="s">
        <v>9</v>
      </c>
      <c r="F2603" t="s">
        <v>3082</v>
      </c>
      <c r="G2603" s="3">
        <v>0</v>
      </c>
    </row>
    <row r="2604" spans="1:7">
      <c r="A2604" t="s">
        <v>4651</v>
      </c>
      <c r="B2604" t="s">
        <v>4652</v>
      </c>
      <c r="C2604" s="5" t="str">
        <f>HYPERLINK("https://nusmods.com/modules/MT5901#timetable","Timetable")</f>
        <v>Timetable</v>
      </c>
      <c r="D2604" s="5"/>
      <c r="E2604" t="s">
        <v>9</v>
      </c>
      <c r="F2604" t="s">
        <v>3082</v>
      </c>
      <c r="G2604" s="3">
        <v>0</v>
      </c>
    </row>
    <row r="2605" spans="1:7">
      <c r="A2605" t="s">
        <v>4653</v>
      </c>
      <c r="B2605" t="s">
        <v>4654</v>
      </c>
      <c r="C2605" s="5" t="str">
        <f>HYPERLINK("https://nusmods.com/modules/MT5913#timetable","Timetable")</f>
        <v>Timetable</v>
      </c>
      <c r="D2605" s="5"/>
      <c r="E2605" t="s">
        <v>9</v>
      </c>
      <c r="F2605" t="s">
        <v>3082</v>
      </c>
      <c r="G2605" s="3">
        <v>0</v>
      </c>
    </row>
    <row r="2606" spans="1:7">
      <c r="A2606" t="s">
        <v>4655</v>
      </c>
      <c r="B2606" t="s">
        <v>4656</v>
      </c>
      <c r="C2606" s="5" t="str">
        <f>HYPERLINK("https://nusmods.com/modules/MT5920#timetable","Timetable")</f>
        <v>Timetable</v>
      </c>
      <c r="D2606" s="5"/>
      <c r="E2606" t="s">
        <v>9</v>
      </c>
      <c r="F2606" t="s">
        <v>3082</v>
      </c>
      <c r="G2606" s="3">
        <v>0</v>
      </c>
    </row>
    <row r="2607" spans="1:7">
      <c r="A2607" t="s">
        <v>4657</v>
      </c>
      <c r="B2607" t="s">
        <v>4658</v>
      </c>
      <c r="C2607" s="5" t="str">
        <f>HYPERLINK("https://nusmods.com/modules/MT5922#timetable","Timetable")</f>
        <v>Timetable</v>
      </c>
      <c r="D2607" s="5"/>
      <c r="E2607" t="s">
        <v>9</v>
      </c>
      <c r="F2607" t="s">
        <v>3082</v>
      </c>
      <c r="G2607" s="3">
        <v>0</v>
      </c>
    </row>
    <row r="2608" spans="1:7">
      <c r="A2608" t="s">
        <v>4659</v>
      </c>
      <c r="B2608" t="s">
        <v>618</v>
      </c>
      <c r="C2608" s="5" t="str">
        <f>HYPERLINK("https://nusmods.com/modules/MT5999#timetable","Timetable")</f>
        <v>Timetable</v>
      </c>
      <c r="D2608" s="5"/>
      <c r="E2608" t="s">
        <v>9</v>
      </c>
      <c r="F2608" t="s">
        <v>3082</v>
      </c>
      <c r="G2608" s="3">
        <v>0</v>
      </c>
    </row>
    <row r="2609" spans="1:7">
      <c r="A2609" t="s">
        <v>4660</v>
      </c>
      <c r="B2609" t="s">
        <v>620</v>
      </c>
      <c r="C2609" s="5" t="str">
        <f>HYPERLINK("https://nusmods.com/modules/MT6999#timetable","Timetable")</f>
        <v>Timetable</v>
      </c>
      <c r="D2609" s="5"/>
      <c r="E2609" t="s">
        <v>9</v>
      </c>
      <c r="F2609" t="s">
        <v>3082</v>
      </c>
      <c r="G2609" s="3">
        <v>0</v>
      </c>
    </row>
    <row r="2610" spans="1:7">
      <c r="A2610" t="s">
        <v>4661</v>
      </c>
      <c r="B2610" t="s">
        <v>4662</v>
      </c>
      <c r="C2610" s="5" t="str">
        <f>HYPERLINK("https://nusmods.com/modules/MTM5001#timetable","Timetable")</f>
        <v>Timetable</v>
      </c>
      <c r="D2610" s="5"/>
      <c r="E2610" t="s">
        <v>9</v>
      </c>
      <c r="F2610" t="s">
        <v>3082</v>
      </c>
      <c r="G2610" s="3">
        <v>0</v>
      </c>
    </row>
    <row r="2611" spans="1:7">
      <c r="A2611" t="s">
        <v>4663</v>
      </c>
      <c r="B2611" t="s">
        <v>4664</v>
      </c>
      <c r="C2611" s="5" t="str">
        <f>HYPERLINK("https://nusmods.com/modules/MTM5002#timetable","Timetable")</f>
        <v>Timetable</v>
      </c>
      <c r="D2611" s="5"/>
      <c r="E2611" t="s">
        <v>9</v>
      </c>
      <c r="F2611" t="s">
        <v>3082</v>
      </c>
      <c r="G2611" s="3">
        <v>0</v>
      </c>
    </row>
    <row r="2612" spans="1:7">
      <c r="A2612" t="s">
        <v>4665</v>
      </c>
      <c r="B2612" t="s">
        <v>4666</v>
      </c>
      <c r="C2612" s="5" t="str">
        <f>HYPERLINK("https://nusmods.com/modules/MTM5004#timetable","Timetable")</f>
        <v>Timetable</v>
      </c>
      <c r="D2612" s="5"/>
      <c r="E2612" t="s">
        <v>9</v>
      </c>
      <c r="F2612" t="s">
        <v>3082</v>
      </c>
      <c r="G2612" s="3">
        <v>0</v>
      </c>
    </row>
    <row r="2613" spans="1:7">
      <c r="A2613" t="s">
        <v>4667</v>
      </c>
      <c r="B2613" t="s">
        <v>4668</v>
      </c>
      <c r="C2613" s="5" t="str">
        <f>HYPERLINK("https://nusmods.com/modules/MTM5101P#timetable","Timetable")</f>
        <v>Timetable</v>
      </c>
      <c r="D2613" s="5"/>
      <c r="E2613" t="s">
        <v>9</v>
      </c>
      <c r="F2613" t="s">
        <v>3082</v>
      </c>
      <c r="G2613" s="3">
        <v>0</v>
      </c>
    </row>
    <row r="2614" spans="1:7">
      <c r="A2614" t="s">
        <v>4669</v>
      </c>
      <c r="B2614" t="s">
        <v>4670</v>
      </c>
      <c r="C2614" s="5" t="str">
        <f>HYPERLINK("https://nusmods.com/modules/MUA1101#timetable","Timetable")</f>
        <v>Timetable</v>
      </c>
      <c r="D2614" s="5"/>
      <c r="E2614" t="s">
        <v>2561</v>
      </c>
      <c r="F2614" t="s">
        <v>2562</v>
      </c>
      <c r="G2614" s="3">
        <v>0</v>
      </c>
    </row>
    <row r="2615" spans="1:7">
      <c r="A2615" t="s">
        <v>4671</v>
      </c>
      <c r="B2615" t="s">
        <v>4672</v>
      </c>
      <c r="C2615" s="5" t="str">
        <f>HYPERLINK("https://nusmods.com/modules/MUA1107#timetable","Timetable")</f>
        <v>Timetable</v>
      </c>
      <c r="D2615" s="5"/>
      <c r="E2615" t="s">
        <v>2561</v>
      </c>
      <c r="F2615" t="s">
        <v>2562</v>
      </c>
      <c r="G2615" s="3">
        <v>0</v>
      </c>
    </row>
    <row r="2616" spans="1:7">
      <c r="A2616" t="s">
        <v>4673</v>
      </c>
      <c r="B2616" t="s">
        <v>4674</v>
      </c>
      <c r="C2616" s="5" t="str">
        <f>HYPERLINK("https://nusmods.com/modules/MUA1108#timetable","Timetable")</f>
        <v>Timetable</v>
      </c>
      <c r="D2616" s="5"/>
      <c r="E2616" t="s">
        <v>2561</v>
      </c>
      <c r="F2616" t="s">
        <v>2562</v>
      </c>
      <c r="G2616" s="3">
        <v>0</v>
      </c>
    </row>
    <row r="2617" spans="1:7">
      <c r="A2617" t="s">
        <v>4675</v>
      </c>
      <c r="B2617" t="s">
        <v>4676</v>
      </c>
      <c r="C2617" s="5" t="str">
        <f>HYPERLINK("https://nusmods.com/modules/MUA1111#timetable","Timetable")</f>
        <v>Timetable</v>
      </c>
      <c r="D2617" s="5"/>
      <c r="E2617" t="s">
        <v>2561</v>
      </c>
      <c r="F2617" t="s">
        <v>2562</v>
      </c>
      <c r="G2617" s="3">
        <v>0</v>
      </c>
    </row>
    <row r="2618" spans="1:7">
      <c r="A2618" t="s">
        <v>4677</v>
      </c>
      <c r="B2618" t="s">
        <v>4678</v>
      </c>
      <c r="C2618" s="5" t="str">
        <f>HYPERLINK("https://nusmods.com/modules/MUA1115#timetable","Timetable")</f>
        <v>Timetable</v>
      </c>
      <c r="D2618" s="5"/>
      <c r="E2618" t="s">
        <v>2561</v>
      </c>
      <c r="F2618" t="s">
        <v>2562</v>
      </c>
      <c r="G2618" s="3">
        <v>0</v>
      </c>
    </row>
    <row r="2619" spans="1:7">
      <c r="A2619" t="s">
        <v>4679</v>
      </c>
      <c r="B2619" t="s">
        <v>4680</v>
      </c>
      <c r="C2619" s="5" t="str">
        <f>HYPERLINK("https://nusmods.com/modules/MUA1153#timetable","Timetable")</f>
        <v>Timetable</v>
      </c>
      <c r="D2619" s="5"/>
      <c r="E2619" t="s">
        <v>2561</v>
      </c>
      <c r="F2619" t="s">
        <v>2562</v>
      </c>
      <c r="G2619" s="3">
        <v>0</v>
      </c>
    </row>
    <row r="2620" spans="1:7">
      <c r="A2620" t="s">
        <v>4681</v>
      </c>
      <c r="B2620" t="s">
        <v>4682</v>
      </c>
      <c r="C2620" s="5" t="str">
        <f>HYPERLINK("https://nusmods.com/modules/MUA1154#timetable","Timetable")</f>
        <v>Timetable</v>
      </c>
      <c r="D2620" s="5"/>
      <c r="E2620" t="s">
        <v>2561</v>
      </c>
      <c r="F2620" t="s">
        <v>2562</v>
      </c>
      <c r="G2620" s="3">
        <v>0</v>
      </c>
    </row>
    <row r="2621" spans="1:7">
      <c r="A2621" t="s">
        <v>4683</v>
      </c>
      <c r="B2621" t="s">
        <v>4684</v>
      </c>
      <c r="C2621" s="5" t="str">
        <f>HYPERLINK("https://nusmods.com/modules/MUA1161#timetable","Timetable")</f>
        <v>Timetable</v>
      </c>
      <c r="D2621" s="5"/>
      <c r="E2621" t="s">
        <v>2561</v>
      </c>
      <c r="F2621" t="s">
        <v>2562</v>
      </c>
      <c r="G2621" s="3">
        <v>0</v>
      </c>
    </row>
    <row r="2622" spans="1:7">
      <c r="A2622" t="s">
        <v>4685</v>
      </c>
      <c r="B2622" t="s">
        <v>4686</v>
      </c>
      <c r="C2622" s="5" t="str">
        <f>HYPERLINK("https://nusmods.com/modules/MUA1162#timetable","Timetable")</f>
        <v>Timetable</v>
      </c>
      <c r="D2622" s="5"/>
      <c r="E2622" t="s">
        <v>2561</v>
      </c>
      <c r="F2622" t="s">
        <v>2562</v>
      </c>
      <c r="G2622" s="3">
        <v>0</v>
      </c>
    </row>
    <row r="2623" spans="1:7">
      <c r="A2623" t="s">
        <v>4687</v>
      </c>
      <c r="B2623" t="s">
        <v>4688</v>
      </c>
      <c r="C2623" s="5" t="str">
        <f>HYPERLINK("https://nusmods.com/modules/MUA1163#timetable","Timetable")</f>
        <v>Timetable</v>
      </c>
      <c r="D2623" s="5"/>
      <c r="E2623" t="s">
        <v>2561</v>
      </c>
      <c r="F2623" t="s">
        <v>2562</v>
      </c>
      <c r="G2623" s="3">
        <v>0</v>
      </c>
    </row>
    <row r="2624" spans="1:7">
      <c r="A2624" t="s">
        <v>4689</v>
      </c>
      <c r="B2624" t="s">
        <v>4690</v>
      </c>
      <c r="C2624" s="5" t="str">
        <f>HYPERLINK("https://nusmods.com/modules/MUA1165#timetable","Timetable")</f>
        <v>Timetable</v>
      </c>
      <c r="D2624" s="5"/>
      <c r="E2624" t="s">
        <v>2561</v>
      </c>
      <c r="F2624" t="s">
        <v>2562</v>
      </c>
      <c r="G2624" s="3">
        <v>0</v>
      </c>
    </row>
    <row r="2625" spans="1:7">
      <c r="A2625" t="s">
        <v>4691</v>
      </c>
      <c r="B2625" t="s">
        <v>4692</v>
      </c>
      <c r="C2625" s="5" t="str">
        <f>HYPERLINK("https://nusmods.com/modules/MUA1166#timetable","Timetable")</f>
        <v>Timetable</v>
      </c>
      <c r="D2625" s="5"/>
      <c r="E2625" t="s">
        <v>2561</v>
      </c>
      <c r="F2625" t="s">
        <v>2562</v>
      </c>
      <c r="G2625" s="3">
        <v>0</v>
      </c>
    </row>
    <row r="2626" spans="1:7">
      <c r="A2626" t="s">
        <v>4693</v>
      </c>
      <c r="B2626" t="s">
        <v>4694</v>
      </c>
      <c r="C2626" s="5" t="str">
        <f>HYPERLINK("https://nusmods.com/modules/MUA1168#timetable","Timetable")</f>
        <v>Timetable</v>
      </c>
      <c r="D2626" s="5"/>
      <c r="E2626" t="s">
        <v>2561</v>
      </c>
      <c r="F2626" t="s">
        <v>2562</v>
      </c>
      <c r="G2626" s="3">
        <v>0</v>
      </c>
    </row>
    <row r="2627" spans="1:7">
      <c r="A2627" t="s">
        <v>4695</v>
      </c>
      <c r="B2627" t="s">
        <v>4696</v>
      </c>
      <c r="C2627" s="5" t="str">
        <f>HYPERLINK("https://nusmods.com/modules/MUA1170#timetable","Timetable")</f>
        <v>Timetable</v>
      </c>
      <c r="D2627" s="5"/>
      <c r="E2627" t="s">
        <v>2561</v>
      </c>
      <c r="F2627" t="s">
        <v>2562</v>
      </c>
      <c r="G2627" s="3">
        <v>0</v>
      </c>
    </row>
    <row r="2628" spans="1:7">
      <c r="A2628" t="s">
        <v>4697</v>
      </c>
      <c r="B2628" t="s">
        <v>4698</v>
      </c>
      <c r="C2628" s="5" t="str">
        <f>HYPERLINK("https://nusmods.com/modules/MUA1172#timetable","Timetable")</f>
        <v>Timetable</v>
      </c>
      <c r="D2628" s="5"/>
      <c r="E2628" t="s">
        <v>2561</v>
      </c>
      <c r="F2628" t="s">
        <v>2562</v>
      </c>
      <c r="G2628" s="3">
        <v>0</v>
      </c>
    </row>
    <row r="2629" spans="1:7">
      <c r="A2629" t="s">
        <v>4699</v>
      </c>
      <c r="B2629" t="s">
        <v>4700</v>
      </c>
      <c r="C2629" s="5" t="str">
        <f>HYPERLINK("https://nusmods.com/modules/MUA1190#timetable","Timetable")</f>
        <v>Timetable</v>
      </c>
      <c r="D2629" s="5"/>
      <c r="E2629" t="s">
        <v>2561</v>
      </c>
      <c r="F2629" t="s">
        <v>2562</v>
      </c>
      <c r="G2629" s="3">
        <v>0</v>
      </c>
    </row>
    <row r="2630" spans="1:7">
      <c r="A2630" t="s">
        <v>4701</v>
      </c>
      <c r="B2630" t="s">
        <v>4702</v>
      </c>
      <c r="C2630" s="5" t="str">
        <f>HYPERLINK("https://nusmods.com/modules/MUA1191#timetable","Timetable")</f>
        <v>Timetable</v>
      </c>
      <c r="D2630" s="5"/>
      <c r="E2630" t="s">
        <v>2561</v>
      </c>
      <c r="F2630" t="s">
        <v>2562</v>
      </c>
      <c r="G2630" s="3">
        <v>0</v>
      </c>
    </row>
    <row r="2631" spans="1:7">
      <c r="A2631" t="s">
        <v>4703</v>
      </c>
      <c r="B2631" t="s">
        <v>4704</v>
      </c>
      <c r="C2631" s="5" t="str">
        <f>HYPERLINK("https://nusmods.com/modules/MUA1192#timetable","Timetable")</f>
        <v>Timetable</v>
      </c>
      <c r="D2631" s="5"/>
      <c r="E2631" t="s">
        <v>2561</v>
      </c>
      <c r="F2631" t="s">
        <v>2562</v>
      </c>
      <c r="G2631" s="3">
        <v>0</v>
      </c>
    </row>
    <row r="2632" spans="1:7">
      <c r="A2632" t="s">
        <v>4705</v>
      </c>
      <c r="B2632" t="s">
        <v>4706</v>
      </c>
      <c r="C2632" s="5" t="str">
        <f>HYPERLINK("https://nusmods.com/modules/MUA1193#timetable","Timetable")</f>
        <v>Timetable</v>
      </c>
      <c r="D2632" s="5"/>
      <c r="E2632" t="s">
        <v>2561</v>
      </c>
      <c r="F2632" t="s">
        <v>2562</v>
      </c>
      <c r="G2632" s="3">
        <v>0</v>
      </c>
    </row>
    <row r="2633" spans="1:7">
      <c r="A2633" t="s">
        <v>4707</v>
      </c>
      <c r="B2633" t="s">
        <v>4708</v>
      </c>
      <c r="C2633" s="5" t="str">
        <f>HYPERLINK("https://nusmods.com/modules/MUA1196#timetable","Timetable")</f>
        <v>Timetable</v>
      </c>
      <c r="D2633" s="5"/>
      <c r="E2633" t="s">
        <v>2561</v>
      </c>
      <c r="F2633" t="s">
        <v>2562</v>
      </c>
      <c r="G2633" s="3">
        <v>0</v>
      </c>
    </row>
    <row r="2634" spans="1:7">
      <c r="A2634" t="s">
        <v>4709</v>
      </c>
      <c r="B2634" t="s">
        <v>4710</v>
      </c>
      <c r="C2634" s="5" t="str">
        <f>HYPERLINK("https://nusmods.com/modules/MUA1223#timetable","Timetable")</f>
        <v>Timetable</v>
      </c>
      <c r="D2634" s="5"/>
      <c r="E2634" t="s">
        <v>2561</v>
      </c>
      <c r="F2634" t="s">
        <v>2562</v>
      </c>
      <c r="G2634" s="3">
        <v>0</v>
      </c>
    </row>
    <row r="2635" spans="1:7">
      <c r="A2635" t="s">
        <v>4711</v>
      </c>
      <c r="B2635" t="s">
        <v>4712</v>
      </c>
      <c r="C2635" s="5" t="str">
        <f>HYPERLINK("https://nusmods.com/modules/MUA2101#timetable","Timetable")</f>
        <v>Timetable</v>
      </c>
      <c r="D2635" s="5"/>
      <c r="E2635" t="s">
        <v>2561</v>
      </c>
      <c r="F2635" t="s">
        <v>2562</v>
      </c>
      <c r="G2635" s="3">
        <v>0</v>
      </c>
    </row>
    <row r="2636" spans="1:7">
      <c r="A2636" t="s">
        <v>4713</v>
      </c>
      <c r="B2636" t="s">
        <v>4714</v>
      </c>
      <c r="C2636" s="5" t="str">
        <f>HYPERLINK("https://nusmods.com/modules/MUA2102#timetable","Timetable")</f>
        <v>Timetable</v>
      </c>
      <c r="D2636" s="5"/>
      <c r="E2636" t="s">
        <v>2561</v>
      </c>
      <c r="F2636" t="s">
        <v>2562</v>
      </c>
      <c r="G2636" s="3">
        <v>0</v>
      </c>
    </row>
    <row r="2637" spans="1:7">
      <c r="A2637" t="s">
        <v>4715</v>
      </c>
      <c r="B2637" t="s">
        <v>4716</v>
      </c>
      <c r="C2637" s="5" t="str">
        <f>HYPERLINK("https://nusmods.com/modules/MUA2107#timetable","Timetable")</f>
        <v>Timetable</v>
      </c>
      <c r="D2637" s="5"/>
      <c r="E2637" t="s">
        <v>2561</v>
      </c>
      <c r="F2637" t="s">
        <v>2562</v>
      </c>
      <c r="G2637" s="3">
        <v>0</v>
      </c>
    </row>
    <row r="2638" spans="1:7">
      <c r="A2638" t="s">
        <v>4717</v>
      </c>
      <c r="B2638" t="s">
        <v>4718</v>
      </c>
      <c r="C2638" s="5" t="str">
        <f>HYPERLINK("https://nusmods.com/modules/MUA2108#timetable","Timetable")</f>
        <v>Timetable</v>
      </c>
      <c r="D2638" s="5"/>
      <c r="E2638" t="s">
        <v>2561</v>
      </c>
      <c r="F2638" t="s">
        <v>2562</v>
      </c>
      <c r="G2638" s="3">
        <v>0</v>
      </c>
    </row>
    <row r="2639" spans="1:7">
      <c r="A2639" t="s">
        <v>4719</v>
      </c>
      <c r="B2639" t="s">
        <v>4720</v>
      </c>
      <c r="C2639" s="5" t="str">
        <f>HYPERLINK("https://nusmods.com/modules/MUA2153#timetable","Timetable")</f>
        <v>Timetable</v>
      </c>
      <c r="D2639" s="5"/>
      <c r="E2639" t="s">
        <v>2561</v>
      </c>
      <c r="F2639" t="s">
        <v>2562</v>
      </c>
      <c r="G2639" s="3">
        <v>0</v>
      </c>
    </row>
    <row r="2640" spans="1:7">
      <c r="A2640" t="s">
        <v>4721</v>
      </c>
      <c r="B2640" t="s">
        <v>4722</v>
      </c>
      <c r="C2640" s="5" t="str">
        <f>HYPERLINK("https://nusmods.com/modules/MUA2154#timetable","Timetable")</f>
        <v>Timetable</v>
      </c>
      <c r="D2640" s="5"/>
      <c r="E2640" t="s">
        <v>2561</v>
      </c>
      <c r="F2640" t="s">
        <v>2562</v>
      </c>
      <c r="G2640" s="3">
        <v>0</v>
      </c>
    </row>
    <row r="2641" spans="1:7">
      <c r="A2641" t="s">
        <v>4723</v>
      </c>
      <c r="B2641" t="s">
        <v>4724</v>
      </c>
      <c r="C2641" s="5" t="str">
        <f>HYPERLINK("https://nusmods.com/modules/MUA2161#timetable","Timetable")</f>
        <v>Timetable</v>
      </c>
      <c r="D2641" s="5"/>
      <c r="E2641" t="s">
        <v>2561</v>
      </c>
      <c r="F2641" t="s">
        <v>2562</v>
      </c>
      <c r="G2641" s="3">
        <v>0</v>
      </c>
    </row>
    <row r="2642" spans="1:7">
      <c r="A2642" t="s">
        <v>4725</v>
      </c>
      <c r="B2642" t="s">
        <v>4726</v>
      </c>
      <c r="C2642" s="5" t="str">
        <f>HYPERLINK("https://nusmods.com/modules/MUA2162#timetable","Timetable")</f>
        <v>Timetable</v>
      </c>
      <c r="D2642" s="5"/>
      <c r="E2642" t="s">
        <v>2561</v>
      </c>
      <c r="F2642" t="s">
        <v>2562</v>
      </c>
      <c r="G2642" s="3">
        <v>0</v>
      </c>
    </row>
    <row r="2643" spans="1:7">
      <c r="A2643" t="s">
        <v>4727</v>
      </c>
      <c r="B2643" t="s">
        <v>4728</v>
      </c>
      <c r="C2643" s="5" t="str">
        <f>HYPERLINK("https://nusmods.com/modules/MUA2163#timetable","Timetable")</f>
        <v>Timetable</v>
      </c>
      <c r="D2643" s="5"/>
      <c r="E2643" t="s">
        <v>2561</v>
      </c>
      <c r="F2643" t="s">
        <v>2562</v>
      </c>
      <c r="G2643" s="3">
        <v>0</v>
      </c>
    </row>
    <row r="2644" spans="1:7">
      <c r="A2644" t="s">
        <v>4729</v>
      </c>
      <c r="B2644" t="s">
        <v>4730</v>
      </c>
      <c r="C2644" s="5" t="str">
        <f>HYPERLINK("https://nusmods.com/modules/MUA2168#timetable","Timetable")</f>
        <v>Timetable</v>
      </c>
      <c r="D2644" s="5"/>
      <c r="E2644" t="s">
        <v>2561</v>
      </c>
      <c r="F2644" t="s">
        <v>2562</v>
      </c>
      <c r="G2644" s="3">
        <v>0</v>
      </c>
    </row>
    <row r="2645" spans="1:7">
      <c r="A2645" t="s">
        <v>4731</v>
      </c>
      <c r="B2645" t="s">
        <v>4732</v>
      </c>
      <c r="C2645" s="5" t="str">
        <f>HYPERLINK("https://nusmods.com/modules/MUA2170#timetable","Timetable")</f>
        <v>Timetable</v>
      </c>
      <c r="D2645" s="5"/>
      <c r="E2645" t="s">
        <v>2561</v>
      </c>
      <c r="F2645" t="s">
        <v>2562</v>
      </c>
      <c r="G2645" s="3">
        <v>0</v>
      </c>
    </row>
    <row r="2646" spans="1:7">
      <c r="A2646" t="s">
        <v>4733</v>
      </c>
      <c r="B2646" t="s">
        <v>4734</v>
      </c>
      <c r="C2646" s="5" t="str">
        <f>HYPERLINK("https://nusmods.com/modules/MUA2172#timetable","Timetable")</f>
        <v>Timetable</v>
      </c>
      <c r="D2646" s="5"/>
      <c r="E2646" t="s">
        <v>2561</v>
      </c>
      <c r="F2646" t="s">
        <v>2562</v>
      </c>
      <c r="G2646" s="3">
        <v>0</v>
      </c>
    </row>
    <row r="2647" spans="1:7">
      <c r="A2647" t="s">
        <v>4735</v>
      </c>
      <c r="B2647" t="s">
        <v>4736</v>
      </c>
      <c r="C2647" s="5" t="str">
        <f>HYPERLINK("https://nusmods.com/modules/MUA2190#timetable","Timetable")</f>
        <v>Timetable</v>
      </c>
      <c r="D2647" s="5"/>
      <c r="E2647" t="s">
        <v>2561</v>
      </c>
      <c r="F2647" t="s">
        <v>2562</v>
      </c>
      <c r="G2647" s="3">
        <v>0</v>
      </c>
    </row>
    <row r="2648" spans="1:7">
      <c r="A2648" t="s">
        <v>4737</v>
      </c>
      <c r="B2648" t="s">
        <v>4738</v>
      </c>
      <c r="C2648" s="5" t="str">
        <f>HYPERLINK("https://nusmods.com/modules/MUA2191#timetable","Timetable")</f>
        <v>Timetable</v>
      </c>
      <c r="D2648" s="5"/>
      <c r="E2648" t="s">
        <v>2561</v>
      </c>
      <c r="F2648" t="s">
        <v>2562</v>
      </c>
      <c r="G2648" s="3">
        <v>0</v>
      </c>
    </row>
    <row r="2649" spans="1:7">
      <c r="A2649" t="s">
        <v>4739</v>
      </c>
      <c r="B2649" t="s">
        <v>4740</v>
      </c>
      <c r="C2649" s="5" t="str">
        <f>HYPERLINK("https://nusmods.com/modules/MUA2192#timetable","Timetable")</f>
        <v>Timetable</v>
      </c>
      <c r="D2649" s="5"/>
      <c r="E2649" t="s">
        <v>2561</v>
      </c>
      <c r="F2649" t="s">
        <v>2562</v>
      </c>
      <c r="G2649" s="3">
        <v>0</v>
      </c>
    </row>
    <row r="2650" spans="1:7">
      <c r="A2650" t="s">
        <v>4741</v>
      </c>
      <c r="B2650" t="s">
        <v>4742</v>
      </c>
      <c r="C2650" s="5" t="str">
        <f>HYPERLINK("https://nusmods.com/modules/MUA2193#timetable","Timetable")</f>
        <v>Timetable</v>
      </c>
      <c r="D2650" s="5"/>
      <c r="E2650" t="s">
        <v>2561</v>
      </c>
      <c r="F2650" t="s">
        <v>2562</v>
      </c>
      <c r="G2650" s="3">
        <v>0</v>
      </c>
    </row>
    <row r="2651" spans="1:7">
      <c r="A2651" t="s">
        <v>4743</v>
      </c>
      <c r="B2651" t="s">
        <v>4744</v>
      </c>
      <c r="C2651" s="5" t="str">
        <f>HYPERLINK("https://nusmods.com/modules/MUA2203#timetable","Timetable")</f>
        <v>Timetable</v>
      </c>
      <c r="D2651" s="5"/>
      <c r="E2651" t="s">
        <v>2561</v>
      </c>
      <c r="F2651" t="s">
        <v>2562</v>
      </c>
      <c r="G2651" s="3">
        <v>0</v>
      </c>
    </row>
    <row r="2652" spans="1:7">
      <c r="A2652" t="s">
        <v>4745</v>
      </c>
      <c r="B2652" t="s">
        <v>4746</v>
      </c>
      <c r="C2652" s="5" t="str">
        <f>HYPERLINK("https://nusmods.com/modules/MUA2205#timetable","Timetable")</f>
        <v>Timetable</v>
      </c>
      <c r="D2652" s="5"/>
      <c r="E2652" t="s">
        <v>2561</v>
      </c>
      <c r="F2652" t="s">
        <v>2562</v>
      </c>
      <c r="G2652" s="3">
        <v>0</v>
      </c>
    </row>
    <row r="2653" spans="1:7">
      <c r="A2653" t="s">
        <v>4747</v>
      </c>
      <c r="B2653" t="s">
        <v>4748</v>
      </c>
      <c r="C2653" s="5" t="str">
        <f>HYPERLINK("https://nusmods.com/modules/MUA2210#timetable","Timetable")</f>
        <v>Timetable</v>
      </c>
      <c r="D2653" s="5"/>
      <c r="E2653" t="s">
        <v>2561</v>
      </c>
      <c r="F2653" t="s">
        <v>2562</v>
      </c>
      <c r="G2653" s="3">
        <v>0</v>
      </c>
    </row>
    <row r="2654" spans="1:7">
      <c r="A2654" t="s">
        <v>4749</v>
      </c>
      <c r="B2654" t="s">
        <v>4750</v>
      </c>
      <c r="C2654" s="5" t="str">
        <f>HYPERLINK("https://nusmods.com/modules/MUA2240#timetable","Timetable")</f>
        <v>Timetable</v>
      </c>
      <c r="D2654" s="5"/>
      <c r="E2654" t="s">
        <v>2561</v>
      </c>
      <c r="F2654" t="s">
        <v>2562</v>
      </c>
      <c r="G2654" s="3">
        <v>0</v>
      </c>
    </row>
    <row r="2655" spans="1:7">
      <c r="A2655" t="s">
        <v>4751</v>
      </c>
      <c r="B2655" t="s">
        <v>4752</v>
      </c>
      <c r="C2655" s="5" t="str">
        <f>HYPERLINK("https://nusmods.com/modules/MUA2241#timetable","Timetable")</f>
        <v>Timetable</v>
      </c>
      <c r="D2655" s="5"/>
      <c r="E2655" t="s">
        <v>2561</v>
      </c>
      <c r="F2655" t="s">
        <v>2562</v>
      </c>
      <c r="G2655" s="3">
        <v>0</v>
      </c>
    </row>
    <row r="2656" spans="1:7">
      <c r="A2656" t="s">
        <v>4753</v>
      </c>
      <c r="B2656" t="s">
        <v>4754</v>
      </c>
      <c r="C2656" s="5" t="str">
        <f>HYPERLINK("https://nusmods.com/modules/MUA2242#timetable","Timetable")</f>
        <v>Timetable</v>
      </c>
      <c r="D2656" s="5"/>
      <c r="E2656" t="s">
        <v>2561</v>
      </c>
      <c r="F2656" t="s">
        <v>2562</v>
      </c>
      <c r="G2656" s="3">
        <v>0</v>
      </c>
    </row>
    <row r="2657" spans="1:7">
      <c r="A2657" t="s">
        <v>4755</v>
      </c>
      <c r="B2657" t="s">
        <v>4756</v>
      </c>
      <c r="C2657" s="5" t="str">
        <f>HYPERLINK("https://nusmods.com/modules/MUA2255#timetable","Timetable")</f>
        <v>Timetable</v>
      </c>
      <c r="D2657" s="5"/>
      <c r="E2657" t="s">
        <v>2561</v>
      </c>
      <c r="F2657" t="s">
        <v>2562</v>
      </c>
      <c r="G2657" s="3">
        <v>0</v>
      </c>
    </row>
    <row r="2658" spans="1:7">
      <c r="A2658" t="s">
        <v>4757</v>
      </c>
      <c r="B2658" t="s">
        <v>4758</v>
      </c>
      <c r="C2658" s="5" t="str">
        <f>HYPERLINK("https://nusmods.com/modules/MUA2256#timetable","Timetable")</f>
        <v>Timetable</v>
      </c>
      <c r="D2658" s="5"/>
      <c r="E2658" t="s">
        <v>2561</v>
      </c>
      <c r="F2658" t="s">
        <v>2562</v>
      </c>
      <c r="G2658" s="3">
        <v>0</v>
      </c>
    </row>
    <row r="2659" spans="1:7">
      <c r="A2659" t="s">
        <v>4759</v>
      </c>
      <c r="B2659" t="s">
        <v>4760</v>
      </c>
      <c r="C2659" s="5" t="str">
        <f>HYPERLINK("https://nusmods.com/modules/MUA2266#timetable","Timetable")</f>
        <v>Timetable</v>
      </c>
      <c r="D2659" s="5"/>
      <c r="E2659" t="s">
        <v>2561</v>
      </c>
      <c r="F2659" t="s">
        <v>2562</v>
      </c>
      <c r="G2659" s="3">
        <v>0</v>
      </c>
    </row>
    <row r="2660" spans="1:7">
      <c r="A2660" t="s">
        <v>4761</v>
      </c>
      <c r="B2660" t="s">
        <v>4762</v>
      </c>
      <c r="C2660" s="5" t="str">
        <f>HYPERLINK("https://nusmods.com/modules/MUA3101#timetable","Timetable")</f>
        <v>Timetable</v>
      </c>
      <c r="D2660" s="5"/>
      <c r="E2660" t="s">
        <v>2561</v>
      </c>
      <c r="F2660" t="s">
        <v>2562</v>
      </c>
      <c r="G2660" s="3">
        <v>0</v>
      </c>
    </row>
    <row r="2661" spans="1:7">
      <c r="A2661" t="s">
        <v>4763</v>
      </c>
      <c r="B2661" t="s">
        <v>4764</v>
      </c>
      <c r="C2661" s="5" t="str">
        <f>HYPERLINK("https://nusmods.com/modules/MUA3102#timetable","Timetable")</f>
        <v>Timetable</v>
      </c>
      <c r="D2661" s="5"/>
      <c r="E2661" t="s">
        <v>2561</v>
      </c>
      <c r="F2661" t="s">
        <v>2562</v>
      </c>
      <c r="G2661" s="3">
        <v>0</v>
      </c>
    </row>
    <row r="2662" spans="1:7">
      <c r="A2662" t="s">
        <v>4765</v>
      </c>
      <c r="B2662" t="s">
        <v>4766</v>
      </c>
      <c r="C2662" s="5" t="str">
        <f>HYPERLINK("https://nusmods.com/modules/MUA3105#timetable","Timetable")</f>
        <v>Timetable</v>
      </c>
      <c r="D2662" s="5"/>
      <c r="E2662" t="s">
        <v>2561</v>
      </c>
      <c r="F2662" t="s">
        <v>2562</v>
      </c>
      <c r="G2662" s="3">
        <v>0</v>
      </c>
    </row>
    <row r="2663" spans="1:7">
      <c r="A2663" t="s">
        <v>4767</v>
      </c>
      <c r="B2663" t="s">
        <v>4768</v>
      </c>
      <c r="C2663" s="5" t="str">
        <f>HYPERLINK("https://nusmods.com/modules/MUA3107#timetable","Timetable")</f>
        <v>Timetable</v>
      </c>
      <c r="D2663" s="5"/>
      <c r="E2663" t="s">
        <v>2561</v>
      </c>
      <c r="F2663" t="s">
        <v>2562</v>
      </c>
      <c r="G2663" s="3">
        <v>0</v>
      </c>
    </row>
    <row r="2664" spans="1:7">
      <c r="A2664" t="s">
        <v>4769</v>
      </c>
      <c r="B2664" t="s">
        <v>4770</v>
      </c>
      <c r="C2664" s="5" t="str">
        <f>HYPERLINK("https://nusmods.com/modules/MUA3108#timetable","Timetable")</f>
        <v>Timetable</v>
      </c>
      <c r="D2664" s="5"/>
      <c r="E2664" t="s">
        <v>2561</v>
      </c>
      <c r="F2664" t="s">
        <v>2562</v>
      </c>
      <c r="G2664" s="3">
        <v>0</v>
      </c>
    </row>
    <row r="2665" spans="1:7">
      <c r="A2665" t="s">
        <v>4771</v>
      </c>
      <c r="B2665" t="s">
        <v>4772</v>
      </c>
      <c r="C2665" s="5" t="str">
        <f>HYPERLINK("https://nusmods.com/modules/MUA3117#timetable","Timetable")</f>
        <v>Timetable</v>
      </c>
      <c r="D2665" s="5"/>
      <c r="E2665" t="s">
        <v>2561</v>
      </c>
      <c r="F2665" t="s">
        <v>2562</v>
      </c>
      <c r="G2665" s="3">
        <v>0</v>
      </c>
    </row>
    <row r="2666" spans="1:7">
      <c r="A2666" t="s">
        <v>4773</v>
      </c>
      <c r="B2666" t="s">
        <v>4774</v>
      </c>
      <c r="C2666" s="5" t="str">
        <f>HYPERLINK("https://nusmods.com/modules/MUA3153#timetable","Timetable")</f>
        <v>Timetable</v>
      </c>
      <c r="D2666" s="5"/>
      <c r="E2666" t="s">
        <v>2561</v>
      </c>
      <c r="F2666" t="s">
        <v>2562</v>
      </c>
      <c r="G2666" s="3">
        <v>0</v>
      </c>
    </row>
    <row r="2667" spans="1:7">
      <c r="A2667" t="s">
        <v>4775</v>
      </c>
      <c r="B2667" t="s">
        <v>4776</v>
      </c>
      <c r="C2667" s="5" t="str">
        <f>HYPERLINK("https://nusmods.com/modules/MUA3154#timetable","Timetable")</f>
        <v>Timetable</v>
      </c>
      <c r="D2667" s="5"/>
      <c r="E2667" t="s">
        <v>2561</v>
      </c>
      <c r="F2667" t="s">
        <v>2562</v>
      </c>
      <c r="G2667" s="3">
        <v>0</v>
      </c>
    </row>
    <row r="2668" spans="1:7">
      <c r="A2668" t="s">
        <v>4777</v>
      </c>
      <c r="B2668" t="s">
        <v>4778</v>
      </c>
      <c r="C2668" s="5" t="str">
        <f>HYPERLINK("https://nusmods.com/modules/MUA3161#timetable","Timetable")</f>
        <v>Timetable</v>
      </c>
      <c r="D2668" s="5"/>
      <c r="E2668" t="s">
        <v>2561</v>
      </c>
      <c r="F2668" t="s">
        <v>2562</v>
      </c>
      <c r="G2668" s="3">
        <v>0</v>
      </c>
    </row>
    <row r="2669" spans="1:7">
      <c r="A2669" t="s">
        <v>4779</v>
      </c>
      <c r="B2669" t="s">
        <v>4780</v>
      </c>
      <c r="C2669" s="5" t="str">
        <f>HYPERLINK("https://nusmods.com/modules/MUA3162#timetable","Timetable")</f>
        <v>Timetable</v>
      </c>
      <c r="D2669" s="5"/>
      <c r="E2669" t="s">
        <v>2561</v>
      </c>
      <c r="F2669" t="s">
        <v>2562</v>
      </c>
      <c r="G2669" s="3">
        <v>0</v>
      </c>
    </row>
    <row r="2670" spans="1:7">
      <c r="A2670" t="s">
        <v>4781</v>
      </c>
      <c r="B2670" t="s">
        <v>4782</v>
      </c>
      <c r="C2670" s="5" t="str">
        <f>HYPERLINK("https://nusmods.com/modules/MUA3163#timetable","Timetable")</f>
        <v>Timetable</v>
      </c>
      <c r="D2670" s="5"/>
      <c r="E2670" t="s">
        <v>2561</v>
      </c>
      <c r="F2670" t="s">
        <v>2562</v>
      </c>
      <c r="G2670" s="3">
        <v>0</v>
      </c>
    </row>
    <row r="2671" spans="1:7">
      <c r="A2671" t="s">
        <v>4783</v>
      </c>
      <c r="B2671" t="s">
        <v>4784</v>
      </c>
      <c r="C2671" s="5" t="str">
        <f>HYPERLINK("https://nusmods.com/modules/MUA3168#timetable","Timetable")</f>
        <v>Timetable</v>
      </c>
      <c r="D2671" s="5"/>
      <c r="E2671" t="s">
        <v>2561</v>
      </c>
      <c r="F2671" t="s">
        <v>2562</v>
      </c>
      <c r="G2671" s="3">
        <v>0</v>
      </c>
    </row>
    <row r="2672" spans="1:7">
      <c r="A2672" t="s">
        <v>4785</v>
      </c>
      <c r="B2672" t="s">
        <v>4786</v>
      </c>
      <c r="C2672" s="5" t="str">
        <f>HYPERLINK("https://nusmods.com/modules/MUA3170#timetable","Timetable")</f>
        <v>Timetable</v>
      </c>
      <c r="D2672" s="5"/>
      <c r="E2672" t="s">
        <v>2561</v>
      </c>
      <c r="F2672" t="s">
        <v>2562</v>
      </c>
      <c r="G2672" s="3">
        <v>0</v>
      </c>
    </row>
    <row r="2673" spans="1:7">
      <c r="A2673" t="s">
        <v>4787</v>
      </c>
      <c r="B2673" t="s">
        <v>4788</v>
      </c>
      <c r="C2673" s="5" t="str">
        <f>HYPERLINK("https://nusmods.com/modules/MUA3177#timetable","Timetable")</f>
        <v>Timetable</v>
      </c>
      <c r="D2673" s="5"/>
      <c r="E2673" t="s">
        <v>2561</v>
      </c>
      <c r="F2673" t="s">
        <v>2562</v>
      </c>
      <c r="G2673" s="3">
        <v>0</v>
      </c>
    </row>
    <row r="2674" spans="1:7">
      <c r="A2674" t="s">
        <v>4789</v>
      </c>
      <c r="B2674" t="s">
        <v>4790</v>
      </c>
      <c r="C2674" s="5" t="str">
        <f>HYPERLINK("https://nusmods.com/modules/MUA3178#timetable","Timetable")</f>
        <v>Timetable</v>
      </c>
      <c r="D2674" s="5"/>
      <c r="E2674" t="s">
        <v>2561</v>
      </c>
      <c r="F2674" t="s">
        <v>2562</v>
      </c>
      <c r="G2674" s="3">
        <v>0</v>
      </c>
    </row>
    <row r="2675" spans="1:7">
      <c r="A2675" t="s">
        <v>4791</v>
      </c>
      <c r="B2675" t="s">
        <v>4792</v>
      </c>
      <c r="C2675" s="5" t="str">
        <f>HYPERLINK("https://nusmods.com/modules/MUA3179#timetable","Timetable")</f>
        <v>Timetable</v>
      </c>
      <c r="D2675" s="5"/>
      <c r="E2675" t="s">
        <v>2561</v>
      </c>
      <c r="F2675" t="s">
        <v>2562</v>
      </c>
      <c r="G2675" s="3">
        <v>0</v>
      </c>
    </row>
    <row r="2676" spans="1:7">
      <c r="A2676" t="s">
        <v>4793</v>
      </c>
      <c r="B2676" t="s">
        <v>4794</v>
      </c>
      <c r="C2676" s="5" t="str">
        <f>HYPERLINK("https://nusmods.com/modules/MUA3181#timetable","Timetable")</f>
        <v>Timetable</v>
      </c>
      <c r="D2676" s="5"/>
      <c r="E2676" t="s">
        <v>2561</v>
      </c>
      <c r="F2676" t="s">
        <v>2562</v>
      </c>
      <c r="G2676" s="3">
        <v>0</v>
      </c>
    </row>
    <row r="2677" spans="1:7">
      <c r="A2677" t="s">
        <v>4795</v>
      </c>
      <c r="B2677" t="s">
        <v>4796</v>
      </c>
      <c r="C2677" s="5" t="str">
        <f>HYPERLINK("https://nusmods.com/modules/MUA3188#timetable","Timetable")</f>
        <v>Timetable</v>
      </c>
      <c r="D2677" s="5"/>
      <c r="E2677" t="s">
        <v>2561</v>
      </c>
      <c r="F2677" t="s">
        <v>2562</v>
      </c>
      <c r="G2677" s="3">
        <v>0</v>
      </c>
    </row>
    <row r="2678" spans="1:7">
      <c r="A2678" t="s">
        <v>4797</v>
      </c>
      <c r="B2678" t="s">
        <v>4798</v>
      </c>
      <c r="C2678" s="5" t="str">
        <f>HYPERLINK("https://nusmods.com/modules/MUA3190#timetable","Timetable")</f>
        <v>Timetable</v>
      </c>
      <c r="D2678" s="5"/>
      <c r="E2678" t="s">
        <v>2561</v>
      </c>
      <c r="F2678" t="s">
        <v>2562</v>
      </c>
      <c r="G2678" s="3">
        <v>0</v>
      </c>
    </row>
    <row r="2679" spans="1:7">
      <c r="A2679" t="s">
        <v>4799</v>
      </c>
      <c r="B2679" t="s">
        <v>4800</v>
      </c>
      <c r="C2679" s="5" t="str">
        <f>HYPERLINK("https://nusmods.com/modules/MUA3191#timetable","Timetable")</f>
        <v>Timetable</v>
      </c>
      <c r="D2679" s="5"/>
      <c r="E2679" t="s">
        <v>2561</v>
      </c>
      <c r="F2679" t="s">
        <v>2562</v>
      </c>
      <c r="G2679" s="3">
        <v>0</v>
      </c>
    </row>
    <row r="2680" spans="1:7">
      <c r="A2680" t="s">
        <v>4801</v>
      </c>
      <c r="B2680" t="s">
        <v>4802</v>
      </c>
      <c r="C2680" s="5" t="str">
        <f>HYPERLINK("https://nusmods.com/modules/MUA3194#timetable","Timetable")</f>
        <v>Timetable</v>
      </c>
      <c r="D2680" s="5"/>
      <c r="E2680" t="s">
        <v>2561</v>
      </c>
      <c r="F2680" t="s">
        <v>2562</v>
      </c>
      <c r="G2680" s="3">
        <v>0</v>
      </c>
    </row>
    <row r="2681" spans="1:7">
      <c r="A2681" t="s">
        <v>4803</v>
      </c>
      <c r="B2681" t="s">
        <v>4804</v>
      </c>
      <c r="C2681" s="5" t="str">
        <f>HYPERLINK("https://nusmods.com/modules/MUA3201#timetable","Timetable")</f>
        <v>Timetable</v>
      </c>
      <c r="D2681" s="5"/>
      <c r="E2681" t="s">
        <v>2561</v>
      </c>
      <c r="F2681" t="s">
        <v>2562</v>
      </c>
      <c r="G2681" s="3">
        <v>0</v>
      </c>
    </row>
    <row r="2682" spans="1:7">
      <c r="A2682" t="s">
        <v>4805</v>
      </c>
      <c r="B2682" t="s">
        <v>4804</v>
      </c>
      <c r="C2682" s="5" t="str">
        <f>HYPERLINK("https://nusmods.com/modules/MUA3202#timetable","Timetable")</f>
        <v>Timetable</v>
      </c>
      <c r="D2682" s="5"/>
      <c r="E2682" t="s">
        <v>2561</v>
      </c>
      <c r="F2682" t="s">
        <v>2562</v>
      </c>
      <c r="G2682" s="3">
        <v>0</v>
      </c>
    </row>
    <row r="2683" spans="1:7">
      <c r="A2683" t="s">
        <v>4806</v>
      </c>
      <c r="B2683" t="s">
        <v>4807</v>
      </c>
      <c r="C2683" s="5" t="str">
        <f>HYPERLINK("https://nusmods.com/modules/MUA3204#timetable","Timetable")</f>
        <v>Timetable</v>
      </c>
      <c r="D2683" s="5"/>
      <c r="E2683" t="s">
        <v>2561</v>
      </c>
      <c r="F2683" t="s">
        <v>2562</v>
      </c>
      <c r="G2683" s="3">
        <v>0</v>
      </c>
    </row>
    <row r="2684" spans="1:7">
      <c r="A2684" t="s">
        <v>4808</v>
      </c>
      <c r="B2684" t="s">
        <v>4809</v>
      </c>
      <c r="C2684" s="5" t="str">
        <f>HYPERLINK("https://nusmods.com/modules/MUA3205#timetable","Timetable")</f>
        <v>Timetable</v>
      </c>
      <c r="D2684" s="5"/>
      <c r="E2684" t="s">
        <v>2561</v>
      </c>
      <c r="F2684" t="s">
        <v>2562</v>
      </c>
      <c r="G2684" s="3">
        <v>0</v>
      </c>
    </row>
    <row r="2685" spans="1:7">
      <c r="A2685" t="s">
        <v>4810</v>
      </c>
      <c r="B2685" t="s">
        <v>4811</v>
      </c>
      <c r="C2685" s="5" t="str">
        <f>HYPERLINK("https://nusmods.com/modules/MUA3206#timetable","Timetable")</f>
        <v>Timetable</v>
      </c>
      <c r="D2685" s="5"/>
      <c r="E2685" t="s">
        <v>2561</v>
      </c>
      <c r="F2685" t="s">
        <v>2562</v>
      </c>
      <c r="G2685" s="3">
        <v>0</v>
      </c>
    </row>
    <row r="2686" spans="1:7">
      <c r="A2686" t="s">
        <v>4812</v>
      </c>
      <c r="B2686" t="s">
        <v>4813</v>
      </c>
      <c r="C2686" s="5" t="str">
        <f>HYPERLINK("https://nusmods.com/modules/MUA3208#timetable","Timetable")</f>
        <v>Timetable</v>
      </c>
      <c r="D2686" s="5"/>
      <c r="E2686" t="s">
        <v>2561</v>
      </c>
      <c r="F2686" t="s">
        <v>2562</v>
      </c>
      <c r="G2686" s="3">
        <v>0</v>
      </c>
    </row>
    <row r="2687" spans="1:7">
      <c r="A2687" t="s">
        <v>4814</v>
      </c>
      <c r="B2687" t="s">
        <v>4815</v>
      </c>
      <c r="C2687" s="5" t="str">
        <f>HYPERLINK("https://nusmods.com/modules/MUA3216#timetable","Timetable")</f>
        <v>Timetable</v>
      </c>
      <c r="D2687" s="5"/>
      <c r="E2687" t="s">
        <v>2561</v>
      </c>
      <c r="F2687" t="s">
        <v>2562</v>
      </c>
      <c r="G2687" s="3">
        <v>0</v>
      </c>
    </row>
    <row r="2688" spans="1:7">
      <c r="A2688" t="s">
        <v>4816</v>
      </c>
      <c r="B2688" t="s">
        <v>4817</v>
      </c>
      <c r="C2688" s="5" t="str">
        <f>HYPERLINK("https://nusmods.com/modules/MUA3219#timetable","Timetable")</f>
        <v>Timetable</v>
      </c>
      <c r="D2688" s="5"/>
      <c r="E2688" t="s">
        <v>2561</v>
      </c>
      <c r="F2688" t="s">
        <v>2562</v>
      </c>
      <c r="G2688" s="3">
        <v>0</v>
      </c>
    </row>
    <row r="2689" spans="1:7">
      <c r="A2689" t="s">
        <v>4818</v>
      </c>
      <c r="B2689" t="s">
        <v>4817</v>
      </c>
      <c r="C2689" s="5" t="str">
        <f>HYPERLINK("https://nusmods.com/modules/MUA3220#timetable","Timetable")</f>
        <v>Timetable</v>
      </c>
      <c r="D2689" s="5"/>
      <c r="E2689" t="s">
        <v>2561</v>
      </c>
      <c r="F2689" t="s">
        <v>2562</v>
      </c>
      <c r="G2689" s="3">
        <v>0</v>
      </c>
    </row>
    <row r="2690" spans="1:7">
      <c r="A2690" t="s">
        <v>4819</v>
      </c>
      <c r="B2690" t="s">
        <v>4820</v>
      </c>
      <c r="C2690" s="5" t="str">
        <f>HYPERLINK("https://nusmods.com/modules/MUA3221#timetable","Timetable")</f>
        <v>Timetable</v>
      </c>
      <c r="D2690" s="5"/>
      <c r="E2690" t="s">
        <v>2561</v>
      </c>
      <c r="F2690" t="s">
        <v>2562</v>
      </c>
      <c r="G2690" s="3">
        <v>0</v>
      </c>
    </row>
    <row r="2691" spans="1:7">
      <c r="A2691" t="s">
        <v>4821</v>
      </c>
      <c r="B2691" t="s">
        <v>4822</v>
      </c>
      <c r="C2691" s="5" t="str">
        <f>HYPERLINK("https://nusmods.com/modules/MUA3224#timetable","Timetable")</f>
        <v>Timetable</v>
      </c>
      <c r="D2691" s="5"/>
      <c r="E2691" t="s">
        <v>2561</v>
      </c>
      <c r="F2691" t="s">
        <v>2562</v>
      </c>
      <c r="G2691" s="3">
        <v>0</v>
      </c>
    </row>
    <row r="2692" spans="1:7">
      <c r="A2692" t="s">
        <v>4823</v>
      </c>
      <c r="B2692" t="s">
        <v>4824</v>
      </c>
      <c r="C2692" s="5" t="str">
        <f>HYPERLINK("https://nusmods.com/modules/MUA3226#timetable","Timetable")</f>
        <v>Timetable</v>
      </c>
      <c r="D2692" s="5"/>
      <c r="E2692" t="s">
        <v>2561</v>
      </c>
      <c r="F2692" t="s">
        <v>2562</v>
      </c>
      <c r="G2692" s="3">
        <v>0</v>
      </c>
    </row>
    <row r="2693" spans="1:7">
      <c r="A2693" t="s">
        <v>4825</v>
      </c>
      <c r="B2693" t="s">
        <v>4826</v>
      </c>
      <c r="C2693" s="5" t="str">
        <f>HYPERLINK("https://nusmods.com/modules/MUA3227#timetable","Timetable")</f>
        <v>Timetable</v>
      </c>
      <c r="D2693" s="5"/>
      <c r="E2693" t="s">
        <v>2561</v>
      </c>
      <c r="F2693" t="s">
        <v>2562</v>
      </c>
      <c r="G2693" s="3">
        <v>0</v>
      </c>
    </row>
    <row r="2694" spans="1:7">
      <c r="A2694" t="s">
        <v>4827</v>
      </c>
      <c r="B2694" t="s">
        <v>4828</v>
      </c>
      <c r="C2694" s="5" t="str">
        <f>HYPERLINK("https://nusmods.com/modules/MUA3228#timetable","Timetable")</f>
        <v>Timetable</v>
      </c>
      <c r="D2694" s="5"/>
      <c r="E2694" t="s">
        <v>2561</v>
      </c>
      <c r="F2694" t="s">
        <v>2562</v>
      </c>
      <c r="G2694" s="3">
        <v>0</v>
      </c>
    </row>
    <row r="2695" spans="1:7">
      <c r="A2695" t="s">
        <v>4829</v>
      </c>
      <c r="B2695" t="s">
        <v>4750</v>
      </c>
      <c r="C2695" s="5" t="str">
        <f>HYPERLINK("https://nusmods.com/modules/MUA3240#timetable","Timetable")</f>
        <v>Timetable</v>
      </c>
      <c r="D2695" s="5"/>
      <c r="E2695" t="s">
        <v>2561</v>
      </c>
      <c r="F2695" t="s">
        <v>2562</v>
      </c>
      <c r="G2695" s="3">
        <v>0</v>
      </c>
    </row>
    <row r="2696" spans="1:7">
      <c r="A2696" t="s">
        <v>4830</v>
      </c>
      <c r="B2696" t="s">
        <v>4752</v>
      </c>
      <c r="C2696" s="5" t="str">
        <f>HYPERLINK("https://nusmods.com/modules/MUA3241#timetable","Timetable")</f>
        <v>Timetable</v>
      </c>
      <c r="D2696" s="5"/>
      <c r="E2696" t="s">
        <v>2561</v>
      </c>
      <c r="F2696" t="s">
        <v>2562</v>
      </c>
      <c r="G2696" s="3">
        <v>0</v>
      </c>
    </row>
    <row r="2697" spans="1:7">
      <c r="A2697" t="s">
        <v>4831</v>
      </c>
      <c r="B2697" t="s">
        <v>4754</v>
      </c>
      <c r="C2697" s="5" t="str">
        <f>HYPERLINK("https://nusmods.com/modules/MUA3242#timetable","Timetable")</f>
        <v>Timetable</v>
      </c>
      <c r="D2697" s="5"/>
      <c r="E2697" t="s">
        <v>2561</v>
      </c>
      <c r="F2697" t="s">
        <v>2562</v>
      </c>
      <c r="G2697" s="3">
        <v>0</v>
      </c>
    </row>
    <row r="2698" spans="1:7">
      <c r="A2698" t="s">
        <v>4832</v>
      </c>
      <c r="B2698" t="s">
        <v>4833</v>
      </c>
      <c r="C2698" s="5" t="str">
        <f>HYPERLINK("https://nusmods.com/modules/MUA3243#timetable","Timetable")</f>
        <v>Timetable</v>
      </c>
      <c r="D2698" s="5"/>
      <c r="E2698" t="s">
        <v>2561</v>
      </c>
      <c r="F2698" t="s">
        <v>2562</v>
      </c>
      <c r="G2698" s="3">
        <v>0</v>
      </c>
    </row>
    <row r="2699" spans="1:7">
      <c r="A2699" t="s">
        <v>4834</v>
      </c>
      <c r="B2699" t="s">
        <v>4835</v>
      </c>
      <c r="C2699" s="5" t="str">
        <f>HYPERLINK("https://nusmods.com/modules/MUA3255#timetable","Timetable")</f>
        <v>Timetable</v>
      </c>
      <c r="D2699" s="5"/>
      <c r="E2699" t="s">
        <v>2561</v>
      </c>
      <c r="F2699" t="s">
        <v>2562</v>
      </c>
      <c r="G2699" s="3">
        <v>0</v>
      </c>
    </row>
    <row r="2700" spans="1:7">
      <c r="A2700" t="s">
        <v>4836</v>
      </c>
      <c r="B2700" t="s">
        <v>4837</v>
      </c>
      <c r="C2700" s="5" t="str">
        <f>HYPERLINK("https://nusmods.com/modules/MUA3256#timetable","Timetable")</f>
        <v>Timetable</v>
      </c>
      <c r="D2700" s="5"/>
      <c r="E2700" t="s">
        <v>2561</v>
      </c>
      <c r="F2700" t="s">
        <v>2562</v>
      </c>
      <c r="G2700" s="3">
        <v>0</v>
      </c>
    </row>
    <row r="2701" spans="1:7">
      <c r="A2701" t="s">
        <v>4838</v>
      </c>
      <c r="B2701" t="s">
        <v>4839</v>
      </c>
      <c r="C2701" s="5" t="str">
        <f>HYPERLINK("https://nusmods.com/modules/MUA3260#timetable","Timetable")</f>
        <v>Timetable</v>
      </c>
      <c r="D2701" s="5"/>
      <c r="E2701" t="s">
        <v>2561</v>
      </c>
      <c r="F2701" t="s">
        <v>2562</v>
      </c>
      <c r="G2701" s="3">
        <v>0</v>
      </c>
    </row>
    <row r="2702" spans="1:7">
      <c r="A2702" t="s">
        <v>4840</v>
      </c>
      <c r="B2702" t="s">
        <v>4841</v>
      </c>
      <c r="C2702" s="5" t="str">
        <f>HYPERLINK("https://nusmods.com/modules/MUA3261#timetable","Timetable")</f>
        <v>Timetable</v>
      </c>
      <c r="D2702" s="5"/>
      <c r="E2702" t="s">
        <v>2561</v>
      </c>
      <c r="F2702" t="s">
        <v>2562</v>
      </c>
      <c r="G2702" s="3">
        <v>0</v>
      </c>
    </row>
    <row r="2703" spans="1:7">
      <c r="A2703" t="s">
        <v>4842</v>
      </c>
      <c r="B2703" t="s">
        <v>4843</v>
      </c>
      <c r="C2703" s="5" t="str">
        <f>HYPERLINK("https://nusmods.com/modules/MUA3263#timetable","Timetable")</f>
        <v>Timetable</v>
      </c>
      <c r="D2703" s="5"/>
      <c r="E2703" t="s">
        <v>2561</v>
      </c>
      <c r="F2703" t="s">
        <v>2562</v>
      </c>
      <c r="G2703" s="3">
        <v>0</v>
      </c>
    </row>
    <row r="2704" spans="1:7">
      <c r="A2704" t="s">
        <v>4844</v>
      </c>
      <c r="B2704" t="s">
        <v>4845</v>
      </c>
      <c r="C2704" s="5" t="str">
        <f>HYPERLINK("https://nusmods.com/modules/MUA3264#timetable","Timetable")</f>
        <v>Timetable</v>
      </c>
      <c r="D2704" s="5"/>
      <c r="E2704" t="s">
        <v>2561</v>
      </c>
      <c r="F2704" t="s">
        <v>2562</v>
      </c>
      <c r="G2704" s="3">
        <v>0</v>
      </c>
    </row>
    <row r="2705" spans="1:7">
      <c r="A2705" t="s">
        <v>4846</v>
      </c>
      <c r="B2705" t="s">
        <v>4847</v>
      </c>
      <c r="C2705" s="5" t="str">
        <f>HYPERLINK("https://nusmods.com/modules/MUA3265#timetable","Timetable")</f>
        <v>Timetable</v>
      </c>
      <c r="D2705" s="5"/>
      <c r="E2705" t="s">
        <v>2561</v>
      </c>
      <c r="F2705" t="s">
        <v>2562</v>
      </c>
      <c r="G2705" s="3">
        <v>0</v>
      </c>
    </row>
    <row r="2706" spans="1:7">
      <c r="A2706" t="s">
        <v>4848</v>
      </c>
      <c r="B2706" t="s">
        <v>4760</v>
      </c>
      <c r="C2706" s="5" t="str">
        <f>HYPERLINK("https://nusmods.com/modules/MUA3266#timetable","Timetable")</f>
        <v>Timetable</v>
      </c>
      <c r="D2706" s="5"/>
      <c r="E2706" t="s">
        <v>2561</v>
      </c>
      <c r="F2706" t="s">
        <v>2562</v>
      </c>
      <c r="G2706" s="3">
        <v>0</v>
      </c>
    </row>
    <row r="2707" spans="1:7">
      <c r="A2707" t="s">
        <v>4849</v>
      </c>
      <c r="B2707" t="s">
        <v>4850</v>
      </c>
      <c r="C2707" s="5" t="str">
        <f>HYPERLINK("https://nusmods.com/modules/MUA3271#timetable","Timetable")</f>
        <v>Timetable</v>
      </c>
      <c r="D2707" s="5"/>
      <c r="E2707" t="s">
        <v>2561</v>
      </c>
      <c r="F2707" t="s">
        <v>2562</v>
      </c>
      <c r="G2707" s="3">
        <v>0</v>
      </c>
    </row>
    <row r="2708" spans="1:7">
      <c r="A2708" t="s">
        <v>4851</v>
      </c>
      <c r="B2708" t="s">
        <v>4852</v>
      </c>
      <c r="C2708" s="5" t="str">
        <f>HYPERLINK("https://nusmods.com/modules/MUA4101#timetable","Timetable")</f>
        <v>Timetable</v>
      </c>
      <c r="D2708" s="5"/>
      <c r="E2708" t="s">
        <v>2561</v>
      </c>
      <c r="F2708" t="s">
        <v>2562</v>
      </c>
      <c r="G2708" s="3">
        <v>0</v>
      </c>
    </row>
    <row r="2709" spans="1:7">
      <c r="A2709" t="s">
        <v>4853</v>
      </c>
      <c r="B2709" t="s">
        <v>4854</v>
      </c>
      <c r="C2709" s="5" t="str">
        <f>HYPERLINK("https://nusmods.com/modules/MUA4102#timetable","Timetable")</f>
        <v>Timetable</v>
      </c>
      <c r="D2709" s="5"/>
      <c r="E2709" t="s">
        <v>2561</v>
      </c>
      <c r="F2709" t="s">
        <v>2562</v>
      </c>
      <c r="G2709" s="3">
        <v>0</v>
      </c>
    </row>
    <row r="2710" spans="1:7">
      <c r="A2710" t="s">
        <v>4855</v>
      </c>
      <c r="B2710" t="s">
        <v>4856</v>
      </c>
      <c r="C2710" s="5" t="str">
        <f>HYPERLINK("https://nusmods.com/modules/MUA4107#timetable","Timetable")</f>
        <v>Timetable</v>
      </c>
      <c r="D2710" s="5"/>
      <c r="E2710" t="s">
        <v>2561</v>
      </c>
      <c r="F2710" t="s">
        <v>2562</v>
      </c>
      <c r="G2710" s="3">
        <v>0</v>
      </c>
    </row>
    <row r="2711" spans="1:7">
      <c r="A2711" t="s">
        <v>4857</v>
      </c>
      <c r="B2711" t="s">
        <v>4858</v>
      </c>
      <c r="C2711" s="5" t="str">
        <f>HYPERLINK("https://nusmods.com/modules/MUA4108#timetable","Timetable")</f>
        <v>Timetable</v>
      </c>
      <c r="D2711" s="5"/>
      <c r="E2711" t="s">
        <v>2561</v>
      </c>
      <c r="F2711" t="s">
        <v>2562</v>
      </c>
      <c r="G2711" s="3">
        <v>0</v>
      </c>
    </row>
    <row r="2712" spans="1:7">
      <c r="A2712" t="s">
        <v>4859</v>
      </c>
      <c r="B2712" t="s">
        <v>4860</v>
      </c>
      <c r="C2712" s="5" t="str">
        <f>HYPERLINK("https://nusmods.com/modules/MUA4113#timetable","Timetable")</f>
        <v>Timetable</v>
      </c>
      <c r="D2712" s="5"/>
      <c r="E2712" t="s">
        <v>2561</v>
      </c>
      <c r="F2712" t="s">
        <v>2562</v>
      </c>
      <c r="G2712" s="3">
        <v>0</v>
      </c>
    </row>
    <row r="2713" spans="1:7">
      <c r="A2713" t="s">
        <v>4861</v>
      </c>
      <c r="B2713" t="s">
        <v>4862</v>
      </c>
      <c r="C2713" s="5" t="str">
        <f>HYPERLINK("https://nusmods.com/modules/MUA4153#timetable","Timetable")</f>
        <v>Timetable</v>
      </c>
      <c r="D2713" s="5"/>
      <c r="E2713" t="s">
        <v>2561</v>
      </c>
      <c r="F2713" t="s">
        <v>2562</v>
      </c>
      <c r="G2713" s="3">
        <v>0</v>
      </c>
    </row>
    <row r="2714" spans="1:7">
      <c r="A2714" t="s">
        <v>4863</v>
      </c>
      <c r="B2714" t="s">
        <v>4864</v>
      </c>
      <c r="C2714" s="5" t="str">
        <f>HYPERLINK("https://nusmods.com/modules/MUA4154#timetable","Timetable")</f>
        <v>Timetable</v>
      </c>
      <c r="D2714" s="5"/>
      <c r="E2714" t="s">
        <v>2561</v>
      </c>
      <c r="F2714" t="s">
        <v>2562</v>
      </c>
      <c r="G2714" s="3">
        <v>0</v>
      </c>
    </row>
    <row r="2715" spans="1:7">
      <c r="A2715" t="s">
        <v>4865</v>
      </c>
      <c r="B2715" t="s">
        <v>4866</v>
      </c>
      <c r="C2715" s="5" t="str">
        <f>HYPERLINK("https://nusmods.com/modules/MUA4161#timetable","Timetable")</f>
        <v>Timetable</v>
      </c>
      <c r="D2715" s="5"/>
      <c r="E2715" t="s">
        <v>2561</v>
      </c>
      <c r="F2715" t="s">
        <v>2562</v>
      </c>
      <c r="G2715" s="3">
        <v>0</v>
      </c>
    </row>
    <row r="2716" spans="1:7">
      <c r="A2716" t="s">
        <v>4867</v>
      </c>
      <c r="B2716" t="s">
        <v>4868</v>
      </c>
      <c r="C2716" s="5" t="str">
        <f>HYPERLINK("https://nusmods.com/modules/MUA4162#timetable","Timetable")</f>
        <v>Timetable</v>
      </c>
      <c r="D2716" s="5"/>
      <c r="E2716" t="s">
        <v>2561</v>
      </c>
      <c r="F2716" t="s">
        <v>2562</v>
      </c>
      <c r="G2716" s="3">
        <v>0</v>
      </c>
    </row>
    <row r="2717" spans="1:7">
      <c r="A2717" t="s">
        <v>4869</v>
      </c>
      <c r="B2717" t="s">
        <v>4870</v>
      </c>
      <c r="C2717" s="5" t="str">
        <f>HYPERLINK("https://nusmods.com/modules/MUA4172#timetable","Timetable")</f>
        <v>Timetable</v>
      </c>
      <c r="D2717" s="5"/>
      <c r="E2717" t="s">
        <v>2561</v>
      </c>
      <c r="F2717" t="s">
        <v>2562</v>
      </c>
      <c r="G2717" s="3">
        <v>0</v>
      </c>
    </row>
    <row r="2718" spans="1:7">
      <c r="A2718" t="s">
        <v>4871</v>
      </c>
      <c r="B2718" t="s">
        <v>4872</v>
      </c>
      <c r="C2718" s="5" t="str">
        <f>HYPERLINK("https://nusmods.com/modules/MUA4173#timetable","Timetable")</f>
        <v>Timetable</v>
      </c>
      <c r="D2718" s="5"/>
      <c r="E2718" t="s">
        <v>2561</v>
      </c>
      <c r="F2718" t="s">
        <v>2562</v>
      </c>
      <c r="G2718" s="3">
        <v>0</v>
      </c>
    </row>
    <row r="2719" spans="1:7">
      <c r="A2719" t="s">
        <v>4873</v>
      </c>
      <c r="B2719" t="s">
        <v>4874</v>
      </c>
      <c r="C2719" s="5" t="str">
        <f>HYPERLINK("https://nusmods.com/modules/MUA4176#timetable","Timetable")</f>
        <v>Timetable</v>
      </c>
      <c r="D2719" s="5"/>
      <c r="E2719" t="s">
        <v>2561</v>
      </c>
      <c r="F2719" t="s">
        <v>2562</v>
      </c>
      <c r="G2719" s="3">
        <v>0</v>
      </c>
    </row>
    <row r="2720" spans="1:7">
      <c r="A2720" t="s">
        <v>4875</v>
      </c>
      <c r="B2720" t="s">
        <v>4876</v>
      </c>
      <c r="C2720" s="5" t="str">
        <f>HYPERLINK("https://nusmods.com/modules/MUA4178#timetable","Timetable")</f>
        <v>Timetable</v>
      </c>
      <c r="D2720" s="5"/>
      <c r="E2720" t="s">
        <v>2561</v>
      </c>
      <c r="F2720" t="s">
        <v>2562</v>
      </c>
      <c r="G2720" s="3">
        <v>0</v>
      </c>
    </row>
    <row r="2721" spans="1:7">
      <c r="A2721" t="s">
        <v>4877</v>
      </c>
      <c r="B2721" t="s">
        <v>4878</v>
      </c>
      <c r="C2721" s="5" t="str">
        <f>HYPERLINK("https://nusmods.com/modules/MUA4181#timetable","Timetable")</f>
        <v>Timetable</v>
      </c>
      <c r="D2721" s="5"/>
      <c r="E2721" t="s">
        <v>2561</v>
      </c>
      <c r="F2721" t="s">
        <v>2562</v>
      </c>
      <c r="G2721" s="3">
        <v>0</v>
      </c>
    </row>
    <row r="2722" spans="1:7">
      <c r="A2722" t="s">
        <v>4879</v>
      </c>
      <c r="B2722" t="s">
        <v>4880</v>
      </c>
      <c r="C2722" s="5" t="str">
        <f>HYPERLINK("https://nusmods.com/modules/MUA4190#timetable","Timetable")</f>
        <v>Timetable</v>
      </c>
      <c r="D2722" s="5"/>
      <c r="E2722" t="s">
        <v>2561</v>
      </c>
      <c r="F2722" t="s">
        <v>2562</v>
      </c>
      <c r="G2722" s="3">
        <v>0</v>
      </c>
    </row>
    <row r="2723" spans="1:7">
      <c r="A2723" t="s">
        <v>4881</v>
      </c>
      <c r="B2723" t="s">
        <v>4882</v>
      </c>
      <c r="C2723" s="5" t="str">
        <f>HYPERLINK("https://nusmods.com/modules/MUA4191#timetable","Timetable")</f>
        <v>Timetable</v>
      </c>
      <c r="D2723" s="5"/>
      <c r="E2723" t="s">
        <v>2561</v>
      </c>
      <c r="F2723" t="s">
        <v>2562</v>
      </c>
      <c r="G2723" s="3">
        <v>0</v>
      </c>
    </row>
    <row r="2724" spans="1:7">
      <c r="A2724" t="s">
        <v>4883</v>
      </c>
      <c r="B2724" t="s">
        <v>4884</v>
      </c>
      <c r="C2724" s="5" t="str">
        <f>HYPERLINK("https://nusmods.com/modules/MUA4203#timetable","Timetable")</f>
        <v>Timetable</v>
      </c>
      <c r="D2724" s="5"/>
      <c r="E2724" t="s">
        <v>2561</v>
      </c>
      <c r="F2724" t="s">
        <v>2562</v>
      </c>
      <c r="G2724" s="3">
        <v>0</v>
      </c>
    </row>
    <row r="2725" spans="1:7">
      <c r="A2725" t="s">
        <v>4885</v>
      </c>
      <c r="B2725" t="s">
        <v>4886</v>
      </c>
      <c r="C2725" s="5" t="str">
        <f>HYPERLINK("https://nusmods.com/modules/MUA4208#timetable","Timetable")</f>
        <v>Timetable</v>
      </c>
      <c r="D2725" s="5"/>
      <c r="E2725" t="s">
        <v>2561</v>
      </c>
      <c r="F2725" t="s">
        <v>2562</v>
      </c>
      <c r="G2725" s="3">
        <v>0</v>
      </c>
    </row>
    <row r="2726" spans="1:7">
      <c r="A2726" t="s">
        <v>4887</v>
      </c>
      <c r="B2726" t="s">
        <v>4888</v>
      </c>
      <c r="C2726" s="5" t="str">
        <f>HYPERLINK("https://nusmods.com/modules/MUA4215#timetable","Timetable")</f>
        <v>Timetable</v>
      </c>
      <c r="D2726" s="5"/>
      <c r="E2726" t="s">
        <v>2561</v>
      </c>
      <c r="F2726" t="s">
        <v>2562</v>
      </c>
      <c r="G2726" s="3">
        <v>0</v>
      </c>
    </row>
    <row r="2727" spans="1:7">
      <c r="A2727" t="s">
        <v>4889</v>
      </c>
      <c r="B2727" t="s">
        <v>4890</v>
      </c>
      <c r="C2727" s="5" t="str">
        <f>HYPERLINK("https://nusmods.com/modules/MUA4226#timetable","Timetable")</f>
        <v>Timetable</v>
      </c>
      <c r="D2727" s="5"/>
      <c r="E2727" t="s">
        <v>2561</v>
      </c>
      <c r="F2727" t="s">
        <v>2562</v>
      </c>
      <c r="G2727" s="3">
        <v>0</v>
      </c>
    </row>
    <row r="2728" spans="1:7">
      <c r="A2728" t="s">
        <v>4891</v>
      </c>
      <c r="B2728" t="s">
        <v>4892</v>
      </c>
      <c r="C2728" s="5" t="str">
        <f>HYPERLINK("https://nusmods.com/modules/MUA4227#timetable","Timetable")</f>
        <v>Timetable</v>
      </c>
      <c r="D2728" s="5"/>
      <c r="E2728" t="s">
        <v>2561</v>
      </c>
      <c r="F2728" t="s">
        <v>2562</v>
      </c>
      <c r="G2728" s="3">
        <v>0</v>
      </c>
    </row>
    <row r="2729" spans="1:7">
      <c r="A2729" t="s">
        <v>4893</v>
      </c>
      <c r="B2729" t="s">
        <v>4750</v>
      </c>
      <c r="C2729" s="5" t="str">
        <f>HYPERLINK("https://nusmods.com/modules/MUA4240#timetable","Timetable")</f>
        <v>Timetable</v>
      </c>
      <c r="D2729" s="5"/>
      <c r="E2729" t="s">
        <v>2561</v>
      </c>
      <c r="F2729" t="s">
        <v>2562</v>
      </c>
      <c r="G2729" s="3">
        <v>0</v>
      </c>
    </row>
    <row r="2730" spans="1:7">
      <c r="A2730" t="s">
        <v>4894</v>
      </c>
      <c r="B2730" t="s">
        <v>4752</v>
      </c>
      <c r="C2730" s="5" t="str">
        <f>HYPERLINK("https://nusmods.com/modules/MUA4241#timetable","Timetable")</f>
        <v>Timetable</v>
      </c>
      <c r="D2730" s="5"/>
      <c r="E2730" t="s">
        <v>2561</v>
      </c>
      <c r="F2730" t="s">
        <v>2562</v>
      </c>
      <c r="G2730" s="3">
        <v>0</v>
      </c>
    </row>
    <row r="2731" spans="1:7">
      <c r="A2731" t="s">
        <v>4895</v>
      </c>
      <c r="B2731" t="s">
        <v>4754</v>
      </c>
      <c r="C2731" s="5" t="str">
        <f>HYPERLINK("https://nusmods.com/modules/MUA4242#timetable","Timetable")</f>
        <v>Timetable</v>
      </c>
      <c r="D2731" s="5"/>
      <c r="E2731" t="s">
        <v>2561</v>
      </c>
      <c r="F2731" t="s">
        <v>2562</v>
      </c>
      <c r="G2731" s="3">
        <v>0</v>
      </c>
    </row>
    <row r="2732" spans="1:7">
      <c r="A2732" t="s">
        <v>4896</v>
      </c>
      <c r="B2732" t="s">
        <v>4897</v>
      </c>
      <c r="C2732" s="5" t="str">
        <f>HYPERLINK("https://nusmods.com/modules/MUA4340#timetable","Timetable")</f>
        <v>Timetable</v>
      </c>
      <c r="D2732" s="5"/>
      <c r="E2732" t="s">
        <v>2561</v>
      </c>
      <c r="F2732" t="s">
        <v>2562</v>
      </c>
      <c r="G2732" s="3">
        <v>0</v>
      </c>
    </row>
    <row r="2733" spans="1:7">
      <c r="A2733" t="s">
        <v>4898</v>
      </c>
      <c r="B2733" t="s">
        <v>4899</v>
      </c>
      <c r="C2733" s="5" t="str">
        <f>HYPERLINK("https://nusmods.com/modules/MUA4341#timetable","Timetable")</f>
        <v>Timetable</v>
      </c>
      <c r="D2733" s="5"/>
      <c r="E2733" t="s">
        <v>2561</v>
      </c>
      <c r="F2733" t="s">
        <v>2562</v>
      </c>
      <c r="G2733" s="3">
        <v>0</v>
      </c>
    </row>
    <row r="2734" spans="1:7">
      <c r="A2734" t="s">
        <v>4900</v>
      </c>
      <c r="B2734" t="s">
        <v>4901</v>
      </c>
      <c r="C2734" s="5" t="str">
        <f>HYPERLINK("https://nusmods.com/modules/MUA4342#timetable","Timetable")</f>
        <v>Timetable</v>
      </c>
      <c r="D2734" s="5"/>
      <c r="E2734" t="s">
        <v>2561</v>
      </c>
      <c r="F2734" t="s">
        <v>2562</v>
      </c>
      <c r="G2734" s="3">
        <v>0</v>
      </c>
    </row>
    <row r="2735" spans="1:7">
      <c r="A2735" t="s">
        <v>4902</v>
      </c>
      <c r="B2735" t="s">
        <v>4903</v>
      </c>
      <c r="C2735" s="5" t="str">
        <f>HYPERLINK("https://nusmods.com/modules/MUA4440#timetable","Timetable")</f>
        <v>Timetable</v>
      </c>
      <c r="D2735" s="5"/>
      <c r="E2735" t="s">
        <v>2561</v>
      </c>
      <c r="F2735" t="s">
        <v>2562</v>
      </c>
      <c r="G2735" s="3">
        <v>0</v>
      </c>
    </row>
    <row r="2736" spans="1:7">
      <c r="A2736" t="s">
        <v>4904</v>
      </c>
      <c r="B2736" t="s">
        <v>4905</v>
      </c>
      <c r="C2736" s="5" t="str">
        <f>HYPERLINK("https://nusmods.com/modules/MUA4441#timetable","Timetable")</f>
        <v>Timetable</v>
      </c>
      <c r="D2736" s="5"/>
      <c r="E2736" t="s">
        <v>2561</v>
      </c>
      <c r="F2736" t="s">
        <v>2562</v>
      </c>
      <c r="G2736" s="3">
        <v>0</v>
      </c>
    </row>
    <row r="2737" spans="1:7">
      <c r="A2737" t="s">
        <v>4906</v>
      </c>
      <c r="B2737" t="s">
        <v>4907</v>
      </c>
      <c r="C2737" s="5" t="str">
        <f>HYPERLINK("https://nusmods.com/modules/MUA4442#timetable","Timetable")</f>
        <v>Timetable</v>
      </c>
      <c r="D2737" s="5"/>
      <c r="E2737" t="s">
        <v>2561</v>
      </c>
      <c r="F2737" t="s">
        <v>2562</v>
      </c>
      <c r="G2737" s="3">
        <v>0</v>
      </c>
    </row>
    <row r="2738" spans="1:7">
      <c r="A2738" t="s">
        <v>4908</v>
      </c>
      <c r="B2738" t="s">
        <v>4909</v>
      </c>
      <c r="C2738" s="5" t="str">
        <f>HYPERLINK("https://nusmods.com/modules/MUA4540#timetable","Timetable")</f>
        <v>Timetable</v>
      </c>
      <c r="D2738" s="5"/>
      <c r="E2738" t="s">
        <v>2561</v>
      </c>
      <c r="F2738" t="s">
        <v>2562</v>
      </c>
      <c r="G2738" s="3">
        <v>0</v>
      </c>
    </row>
    <row r="2739" spans="1:7">
      <c r="A2739" t="s">
        <v>4910</v>
      </c>
      <c r="B2739" t="s">
        <v>4911</v>
      </c>
      <c r="C2739" s="5" t="str">
        <f>HYPERLINK("https://nusmods.com/modules/MUA4541#timetable","Timetable")</f>
        <v>Timetable</v>
      </c>
      <c r="D2739" s="5"/>
      <c r="E2739" t="s">
        <v>2561</v>
      </c>
      <c r="F2739" t="s">
        <v>2562</v>
      </c>
      <c r="G2739" s="3">
        <v>0</v>
      </c>
    </row>
    <row r="2740" spans="1:7">
      <c r="A2740" t="s">
        <v>4912</v>
      </c>
      <c r="B2740" t="s">
        <v>4913</v>
      </c>
      <c r="C2740" s="5" t="str">
        <f>HYPERLINK("https://nusmods.com/modules/MUA4542#timetable","Timetable")</f>
        <v>Timetable</v>
      </c>
      <c r="D2740" s="5"/>
      <c r="E2740" t="s">
        <v>2561</v>
      </c>
      <c r="F2740" t="s">
        <v>2562</v>
      </c>
      <c r="G2740" s="3">
        <v>0</v>
      </c>
    </row>
    <row r="2741" spans="1:7">
      <c r="A2741" t="s">
        <v>4914</v>
      </c>
      <c r="B2741" t="s">
        <v>4915</v>
      </c>
      <c r="C2741" s="5" t="str">
        <f>HYPERLINK("https://nusmods.com/modules/MUA5105#timetable","Timetable")</f>
        <v>Timetable</v>
      </c>
      <c r="D2741" s="5"/>
      <c r="E2741" t="s">
        <v>2561</v>
      </c>
      <c r="F2741" t="s">
        <v>2562</v>
      </c>
      <c r="G2741" s="3">
        <v>0</v>
      </c>
    </row>
    <row r="2742" spans="1:7">
      <c r="A2742" t="s">
        <v>4916</v>
      </c>
      <c r="B2742" t="s">
        <v>4917</v>
      </c>
      <c r="C2742" s="5" t="str">
        <f>HYPERLINK("https://nusmods.com/modules/MUA5115#timetable","Timetable")</f>
        <v>Timetable</v>
      </c>
      <c r="D2742" s="5"/>
      <c r="E2742" t="s">
        <v>2561</v>
      </c>
      <c r="F2742" t="s">
        <v>2562</v>
      </c>
      <c r="G2742" s="3">
        <v>0</v>
      </c>
    </row>
    <row r="2743" spans="1:7">
      <c r="A2743" t="s">
        <v>4918</v>
      </c>
      <c r="B2743" t="s">
        <v>4919</v>
      </c>
      <c r="C2743" s="5" t="str">
        <f>HYPERLINK("https://nusmods.com/modules/MUA5116#timetable","Timetable")</f>
        <v>Timetable</v>
      </c>
      <c r="D2743" s="5"/>
      <c r="E2743" t="s">
        <v>2561</v>
      </c>
      <c r="F2743" t="s">
        <v>2562</v>
      </c>
      <c r="G2743" s="3">
        <v>0</v>
      </c>
    </row>
    <row r="2744" spans="1:7">
      <c r="A2744" t="s">
        <v>4920</v>
      </c>
      <c r="B2744" t="s">
        <v>4921</v>
      </c>
      <c r="C2744" s="5" t="str">
        <f>HYPERLINK("https://nusmods.com/modules/MUA5121#timetable","Timetable")</f>
        <v>Timetable</v>
      </c>
      <c r="D2744" s="5"/>
      <c r="E2744" t="s">
        <v>2561</v>
      </c>
      <c r="F2744" t="s">
        <v>2562</v>
      </c>
      <c r="G2744" s="3">
        <v>0</v>
      </c>
    </row>
    <row r="2745" spans="1:7">
      <c r="A2745" t="s">
        <v>4922</v>
      </c>
      <c r="B2745" t="s">
        <v>4923</v>
      </c>
      <c r="C2745" s="5" t="str">
        <f>HYPERLINK("https://nusmods.com/modules/MUA5123#timetable","Timetable")</f>
        <v>Timetable</v>
      </c>
      <c r="D2745" s="5"/>
      <c r="E2745" t="s">
        <v>2561</v>
      </c>
      <c r="F2745" t="s">
        <v>2562</v>
      </c>
      <c r="G2745" s="3">
        <v>0</v>
      </c>
    </row>
    <row r="2746" spans="1:7">
      <c r="A2746" t="s">
        <v>4924</v>
      </c>
      <c r="B2746" t="s">
        <v>4925</v>
      </c>
      <c r="C2746" s="5" t="str">
        <f>HYPERLINK("https://nusmods.com/modules/MUA5124#timetable","Timetable")</f>
        <v>Timetable</v>
      </c>
      <c r="D2746" s="5"/>
      <c r="E2746" t="s">
        <v>2561</v>
      </c>
      <c r="F2746" t="s">
        <v>2562</v>
      </c>
      <c r="G2746" s="3">
        <v>0</v>
      </c>
    </row>
    <row r="2747" spans="1:7">
      <c r="A2747" t="s">
        <v>4926</v>
      </c>
      <c r="B2747" t="s">
        <v>4927</v>
      </c>
      <c r="C2747" s="5" t="str">
        <f>HYPERLINK("https://nusmods.com/modules/MUA5161#timetable","Timetable")</f>
        <v>Timetable</v>
      </c>
      <c r="D2747" s="5"/>
      <c r="E2747" t="s">
        <v>2561</v>
      </c>
      <c r="F2747" t="s">
        <v>2562</v>
      </c>
      <c r="G2747" s="3">
        <v>0</v>
      </c>
    </row>
    <row r="2748" spans="1:7">
      <c r="A2748" t="s">
        <v>4928</v>
      </c>
      <c r="B2748" t="s">
        <v>4929</v>
      </c>
      <c r="C2748" s="5" t="str">
        <f>HYPERLINK("https://nusmods.com/modules/MUA5162#timetable","Timetable")</f>
        <v>Timetable</v>
      </c>
      <c r="D2748" s="5"/>
      <c r="E2748" t="s">
        <v>2561</v>
      </c>
      <c r="F2748" t="s">
        <v>2562</v>
      </c>
      <c r="G2748" s="3">
        <v>0</v>
      </c>
    </row>
    <row r="2749" spans="1:7">
      <c r="A2749" t="s">
        <v>4930</v>
      </c>
      <c r="B2749" t="s">
        <v>4931</v>
      </c>
      <c r="C2749" s="5" t="str">
        <f>HYPERLINK("https://nusmods.com/modules/MUA5163#timetable","Timetable")</f>
        <v>Timetable</v>
      </c>
      <c r="D2749" s="5"/>
      <c r="E2749" t="s">
        <v>2561</v>
      </c>
      <c r="F2749" t="s">
        <v>2562</v>
      </c>
      <c r="G2749" s="3">
        <v>0</v>
      </c>
    </row>
    <row r="2750" spans="1:7">
      <c r="A2750" t="s">
        <v>4932</v>
      </c>
      <c r="B2750" t="s">
        <v>4933</v>
      </c>
      <c r="C2750" s="5" t="str">
        <f>HYPERLINK("https://nusmods.com/modules/MUA5264#timetable","Timetable")</f>
        <v>Timetable</v>
      </c>
      <c r="D2750" s="5"/>
      <c r="E2750" t="s">
        <v>2561</v>
      </c>
      <c r="F2750" t="s">
        <v>2562</v>
      </c>
      <c r="G2750" s="3">
        <v>0</v>
      </c>
    </row>
    <row r="2751" spans="1:7">
      <c r="A2751" t="s">
        <v>4934</v>
      </c>
      <c r="B2751" t="s">
        <v>4935</v>
      </c>
      <c r="C2751" s="5" t="str">
        <f>HYPERLINK("https://nusmods.com/modules/MUA6115#timetable","Timetable")</f>
        <v>Timetable</v>
      </c>
      <c r="D2751" s="5"/>
      <c r="E2751" t="s">
        <v>2561</v>
      </c>
      <c r="F2751" t="s">
        <v>2562</v>
      </c>
      <c r="G2751" s="3">
        <v>0</v>
      </c>
    </row>
    <row r="2752" spans="1:7">
      <c r="A2752" t="s">
        <v>4936</v>
      </c>
      <c r="B2752" t="s">
        <v>4937</v>
      </c>
      <c r="C2752" s="5" t="str">
        <f>HYPERLINK("https://nusmods.com/modules/MUA6116#timetable","Timetable")</f>
        <v>Timetable</v>
      </c>
      <c r="D2752" s="5"/>
      <c r="E2752" t="s">
        <v>2561</v>
      </c>
      <c r="F2752" t="s">
        <v>2562</v>
      </c>
      <c r="G2752" s="3">
        <v>0</v>
      </c>
    </row>
    <row r="2753" spans="1:7">
      <c r="A2753" t="s">
        <v>4938</v>
      </c>
      <c r="B2753" t="s">
        <v>4939</v>
      </c>
      <c r="C2753" s="5" t="str">
        <f>HYPERLINK("https://nusmods.com/modules/MUA6161#timetable","Timetable")</f>
        <v>Timetable</v>
      </c>
      <c r="D2753" s="5"/>
      <c r="E2753" t="s">
        <v>2561</v>
      </c>
      <c r="F2753" t="s">
        <v>2562</v>
      </c>
      <c r="G2753" s="3">
        <v>0</v>
      </c>
    </row>
    <row r="2754" spans="1:7">
      <c r="A2754" t="s">
        <v>4940</v>
      </c>
      <c r="B2754" t="s">
        <v>4941</v>
      </c>
      <c r="C2754" s="5" t="str">
        <f>HYPERLINK("https://nusmods.com/modules/MUA6162#timetable","Timetable")</f>
        <v>Timetable</v>
      </c>
      <c r="D2754" s="5"/>
      <c r="E2754" t="s">
        <v>2561</v>
      </c>
      <c r="F2754" t="s">
        <v>2562</v>
      </c>
      <c r="G2754" s="3">
        <v>0</v>
      </c>
    </row>
    <row r="2755" spans="1:7">
      <c r="A2755" t="s">
        <v>4942</v>
      </c>
      <c r="B2755" t="s">
        <v>4943</v>
      </c>
      <c r="C2755" s="5" t="str">
        <f>HYPERLINK("https://nusmods.com/modules/MUH1100#timetable","Timetable")</f>
        <v>Timetable</v>
      </c>
      <c r="D2755" s="5"/>
      <c r="E2755" t="s">
        <v>2561</v>
      </c>
      <c r="F2755" t="s">
        <v>2562</v>
      </c>
      <c r="G2755" s="3">
        <v>0</v>
      </c>
    </row>
    <row r="2756" spans="1:7">
      <c r="A2756" t="s">
        <v>4944</v>
      </c>
      <c r="B2756" t="s">
        <v>4945</v>
      </c>
      <c r="C2756" s="5" t="str">
        <f>HYPERLINK("https://nusmods.com/modules/MUH1101#timetable","Timetable")</f>
        <v>Timetable</v>
      </c>
      <c r="D2756" s="5"/>
      <c r="E2756" t="s">
        <v>2561</v>
      </c>
      <c r="F2756" t="s">
        <v>2562</v>
      </c>
      <c r="G2756" s="3">
        <v>0</v>
      </c>
    </row>
    <row r="2757" spans="1:7">
      <c r="A2757" t="s">
        <v>4946</v>
      </c>
      <c r="B2757" t="s">
        <v>4947</v>
      </c>
      <c r="C2757" s="5" t="str">
        <f>HYPERLINK("https://nusmods.com/modules/MUH2202#timetable","Timetable")</f>
        <v>Timetable</v>
      </c>
      <c r="D2757" s="5"/>
      <c r="E2757" t="s">
        <v>2561</v>
      </c>
      <c r="F2757" t="s">
        <v>2562</v>
      </c>
      <c r="G2757" s="3">
        <v>0</v>
      </c>
    </row>
    <row r="2758" spans="1:7">
      <c r="A2758" t="s">
        <v>4948</v>
      </c>
      <c r="B2758" t="s">
        <v>4949</v>
      </c>
      <c r="C2758" s="5" t="str">
        <f>HYPERLINK("https://nusmods.com/modules/MUH2204#timetable","Timetable")</f>
        <v>Timetable</v>
      </c>
      <c r="D2758" s="5"/>
      <c r="E2758" t="s">
        <v>2561</v>
      </c>
      <c r="F2758" t="s">
        <v>2562</v>
      </c>
      <c r="G2758" s="3">
        <v>0</v>
      </c>
    </row>
    <row r="2759" spans="1:7">
      <c r="A2759" t="s">
        <v>4950</v>
      </c>
      <c r="B2759" t="s">
        <v>4951</v>
      </c>
      <c r="C2759" s="5" t="str">
        <f>HYPERLINK("https://nusmods.com/modules/MUH5201#timetable","Timetable")</f>
        <v>Timetable</v>
      </c>
      <c r="D2759" s="5"/>
      <c r="E2759" t="s">
        <v>2561</v>
      </c>
      <c r="F2759" t="s">
        <v>2562</v>
      </c>
      <c r="G2759" s="3">
        <v>0</v>
      </c>
    </row>
    <row r="2760" spans="1:7">
      <c r="A2760" t="s">
        <v>4952</v>
      </c>
      <c r="B2760" t="s">
        <v>4953</v>
      </c>
      <c r="C2760" s="5" t="str">
        <f>HYPERLINK("https://nusmods.com/modules/MUL1105#timetable","Timetable")</f>
        <v>Timetable</v>
      </c>
      <c r="D2760" s="5"/>
      <c r="E2760" t="s">
        <v>2561</v>
      </c>
      <c r="F2760" t="s">
        <v>2562</v>
      </c>
      <c r="G2760" s="3">
        <v>0</v>
      </c>
    </row>
    <row r="2761" spans="1:7">
      <c r="A2761" t="s">
        <v>4954</v>
      </c>
      <c r="B2761" t="s">
        <v>4955</v>
      </c>
      <c r="C2761" s="5" t="str">
        <f>HYPERLINK("https://nusmods.com/modules/MUL2107#timetable","Timetable")</f>
        <v>Timetable</v>
      </c>
      <c r="D2761" s="5"/>
      <c r="E2761" t="s">
        <v>2561</v>
      </c>
      <c r="F2761" t="s">
        <v>2562</v>
      </c>
      <c r="G2761" s="3">
        <v>0</v>
      </c>
    </row>
    <row r="2762" spans="1:7">
      <c r="A2762" t="s">
        <v>4956</v>
      </c>
      <c r="B2762" t="s">
        <v>4957</v>
      </c>
      <c r="C2762" s="5" t="str">
        <f>HYPERLINK("https://nusmods.com/modules/MUL2109#timetable","Timetable")</f>
        <v>Timetable</v>
      </c>
      <c r="D2762" s="5"/>
      <c r="E2762" t="s">
        <v>2561</v>
      </c>
      <c r="F2762" t="s">
        <v>2562</v>
      </c>
      <c r="G2762" s="3">
        <v>0</v>
      </c>
    </row>
    <row r="2763" spans="1:7">
      <c r="A2763" t="s">
        <v>4958</v>
      </c>
      <c r="B2763" t="s">
        <v>4959</v>
      </c>
      <c r="C2763" s="5" t="str">
        <f>HYPERLINK("https://nusmods.com/modules/MUT1101#timetable","Timetable")</f>
        <v>Timetable</v>
      </c>
      <c r="D2763" s="5"/>
      <c r="E2763" t="s">
        <v>2561</v>
      </c>
      <c r="F2763" t="s">
        <v>2562</v>
      </c>
      <c r="G2763" s="3">
        <v>0</v>
      </c>
    </row>
    <row r="2764" spans="1:7">
      <c r="A2764" t="s">
        <v>4960</v>
      </c>
      <c r="B2764" t="s">
        <v>4961</v>
      </c>
      <c r="C2764" s="5" t="str">
        <f>HYPERLINK("https://nusmods.com/modules/MUT1201#timetable","Timetable")</f>
        <v>Timetable</v>
      </c>
      <c r="D2764" s="5"/>
      <c r="E2764" t="s">
        <v>2561</v>
      </c>
      <c r="F2764" t="s">
        <v>2562</v>
      </c>
      <c r="G2764" s="3">
        <v>0</v>
      </c>
    </row>
    <row r="2765" spans="1:7">
      <c r="A2765" t="s">
        <v>4962</v>
      </c>
      <c r="B2765" t="s">
        <v>4963</v>
      </c>
      <c r="C2765" s="5" t="str">
        <f>HYPERLINK("https://nusmods.com/modules/MUT3113#timetable","Timetable")</f>
        <v>Timetable</v>
      </c>
      <c r="D2765" s="5"/>
      <c r="E2765" t="s">
        <v>2561</v>
      </c>
      <c r="F2765" t="s">
        <v>2562</v>
      </c>
      <c r="G2765" s="3">
        <v>0</v>
      </c>
    </row>
    <row r="2766" spans="1:7">
      <c r="A2766" t="s">
        <v>4964</v>
      </c>
      <c r="B2766" t="s">
        <v>4965</v>
      </c>
      <c r="C2766" s="5" t="str">
        <f>HYPERLINK("https://nusmods.com/modules/MUT3215#timetable","Timetable")</f>
        <v>Timetable</v>
      </c>
      <c r="D2766" s="5"/>
      <c r="E2766" t="s">
        <v>2561</v>
      </c>
      <c r="F2766" t="s">
        <v>2562</v>
      </c>
      <c r="G2766" s="3">
        <v>0</v>
      </c>
    </row>
    <row r="2767" spans="1:7">
      <c r="A2767" t="s">
        <v>4966</v>
      </c>
      <c r="B2767" t="s">
        <v>4967</v>
      </c>
      <c r="C2767" s="5" t="str">
        <f>HYPERLINK("https://nusmods.com/modules/MUT3222#timetable","Timetable")</f>
        <v>Timetable</v>
      </c>
      <c r="D2767" s="5"/>
      <c r="E2767" t="s">
        <v>2561</v>
      </c>
      <c r="F2767" t="s">
        <v>2562</v>
      </c>
      <c r="G2767" s="3">
        <v>0</v>
      </c>
    </row>
    <row r="2768" spans="1:7">
      <c r="A2768" t="s">
        <v>4968</v>
      </c>
      <c r="B2768" t="s">
        <v>4969</v>
      </c>
      <c r="C2768" s="5" t="str">
        <f>HYPERLINK("https://nusmods.com/modules/MUT3224#timetable","Timetable")</f>
        <v>Timetable</v>
      </c>
      <c r="D2768" s="5"/>
      <c r="E2768" t="s">
        <v>2561</v>
      </c>
      <c r="F2768" t="s">
        <v>2562</v>
      </c>
      <c r="G2768" s="3">
        <v>0</v>
      </c>
    </row>
    <row r="2769" spans="1:7">
      <c r="A2769" t="s">
        <v>4970</v>
      </c>
      <c r="B2769" t="s">
        <v>4971</v>
      </c>
      <c r="C2769" s="5" t="str">
        <f>HYPERLINK("https://nusmods.com/modules/MUT4201#timetable","Timetable")</f>
        <v>Timetable</v>
      </c>
      <c r="D2769" s="5"/>
      <c r="E2769" t="s">
        <v>2561</v>
      </c>
      <c r="F2769" t="s">
        <v>2562</v>
      </c>
      <c r="G2769" s="3">
        <v>0</v>
      </c>
    </row>
    <row r="2770" spans="1:7">
      <c r="A2770" t="s">
        <v>4972</v>
      </c>
      <c r="B2770" t="s">
        <v>4973</v>
      </c>
      <c r="C2770" s="5" t="str">
        <f>HYPERLINK("https://nusmods.com/modules/NEX3001#timetable","Timetable")</f>
        <v>Timetable</v>
      </c>
      <c r="D2770" s="5"/>
      <c r="E2770" t="s">
        <v>2552</v>
      </c>
      <c r="F2770" t="s">
        <v>2553</v>
      </c>
      <c r="G2770" s="3">
        <v>0</v>
      </c>
    </row>
    <row r="2771" spans="1:7">
      <c r="A2771" t="s">
        <v>4974</v>
      </c>
      <c r="B2771" t="s">
        <v>4973</v>
      </c>
      <c r="C2771" s="5" t="str">
        <f>HYPERLINK("https://nusmods.com/modules/NEX3001S#timetable","Timetable")</f>
        <v>Timetable</v>
      </c>
      <c r="D2771" s="5"/>
      <c r="E2771" t="s">
        <v>2552</v>
      </c>
      <c r="F2771" t="s">
        <v>2553</v>
      </c>
      <c r="G2771" s="3">
        <v>0</v>
      </c>
    </row>
    <row r="2772" spans="1:7">
      <c r="A2772" t="s">
        <v>4975</v>
      </c>
      <c r="B2772" t="s">
        <v>4976</v>
      </c>
      <c r="C2772" s="5" t="str">
        <f>HYPERLINK("https://nusmods.com/modules/NEX3002#timetable","Timetable")</f>
        <v>Timetable</v>
      </c>
      <c r="D2772" s="5" t="str">
        <f>HYPERLINK("https://canvas.nus.edu.sg/courses/46015","Canvas course site")</f>
        <v>Canvas course site</v>
      </c>
      <c r="E2772" t="s">
        <v>2552</v>
      </c>
      <c r="F2772" t="s">
        <v>2553</v>
      </c>
      <c r="G2772" s="3">
        <v>0</v>
      </c>
    </row>
    <row r="2773" spans="1:7">
      <c r="A2773" t="s">
        <v>4977</v>
      </c>
      <c r="B2773" t="s">
        <v>4976</v>
      </c>
      <c r="C2773" s="5" t="str">
        <f>HYPERLINK("https://nusmods.com/modules/NEX3002S#timetable","Timetable")</f>
        <v>Timetable</v>
      </c>
      <c r="D2773" s="5"/>
      <c r="E2773" t="s">
        <v>2552</v>
      </c>
      <c r="F2773" t="s">
        <v>2553</v>
      </c>
      <c r="G2773" s="3">
        <v>0</v>
      </c>
    </row>
    <row r="2774" spans="1:7">
      <c r="A2774" t="s">
        <v>4978</v>
      </c>
      <c r="B2774" t="s">
        <v>4979</v>
      </c>
      <c r="C2774" s="5" t="str">
        <f>HYPERLINK("https://nusmods.com/modules/NEX3003#timetable","Timetable")</f>
        <v>Timetable</v>
      </c>
      <c r="D2774" s="5"/>
      <c r="E2774" t="s">
        <v>2552</v>
      </c>
      <c r="F2774" t="s">
        <v>2553</v>
      </c>
      <c r="G2774" s="3">
        <v>0</v>
      </c>
    </row>
    <row r="2775" spans="1:7">
      <c r="A2775" t="s">
        <v>4980</v>
      </c>
      <c r="B2775" t="s">
        <v>4981</v>
      </c>
      <c r="C2775" s="5" t="str">
        <f>HYPERLINK("https://nusmods.com/modules/NEX3004#timetable","Timetable")</f>
        <v>Timetable</v>
      </c>
      <c r="D2775" s="5"/>
      <c r="E2775" t="s">
        <v>2552</v>
      </c>
      <c r="F2775" t="s">
        <v>2553</v>
      </c>
      <c r="G2775" s="3">
        <v>0</v>
      </c>
    </row>
    <row r="2776" spans="1:7">
      <c r="A2776" t="s">
        <v>4982</v>
      </c>
      <c r="B2776" t="s">
        <v>4981</v>
      </c>
      <c r="C2776" s="5" t="str">
        <f>HYPERLINK("https://nusmods.com/modules/NEX3004S#timetable","Timetable")</f>
        <v>Timetable</v>
      </c>
      <c r="D2776" s="5"/>
      <c r="E2776" t="s">
        <v>2552</v>
      </c>
      <c r="F2776" t="s">
        <v>2553</v>
      </c>
      <c r="G2776" s="3">
        <v>0</v>
      </c>
    </row>
    <row r="2777" spans="1:7">
      <c r="A2777" t="s">
        <v>4983</v>
      </c>
      <c r="B2777" t="s">
        <v>4984</v>
      </c>
      <c r="C2777" s="5" t="str">
        <f>HYPERLINK("https://nusmods.com/modules/NEX3007#timetable","Timetable")</f>
        <v>Timetable</v>
      </c>
      <c r="D2777" s="5" t="str">
        <f>HYPERLINK("https://canvas.nus.edu.sg/courses/46045","Canvas course site")</f>
        <v>Canvas course site</v>
      </c>
      <c r="E2777" t="s">
        <v>2552</v>
      </c>
      <c r="F2777" t="s">
        <v>2553</v>
      </c>
      <c r="G2777" s="3">
        <v>0</v>
      </c>
    </row>
    <row r="2778" spans="1:7">
      <c r="A2778" t="s">
        <v>4985</v>
      </c>
      <c r="B2778" t="s">
        <v>4984</v>
      </c>
      <c r="C2778" s="5" t="str">
        <f>HYPERLINK("https://nusmods.com/modules/NEX3007S#timetable","Timetable")</f>
        <v>Timetable</v>
      </c>
      <c r="D2778" s="5" t="str">
        <f>HYPERLINK("https://canvas.nus.edu.sg/courses/46045","Canvas course site")</f>
        <v>Canvas course site</v>
      </c>
      <c r="E2778" t="s">
        <v>2552</v>
      </c>
      <c r="F2778" t="s">
        <v>2553</v>
      </c>
      <c r="G2778" s="3">
        <v>0</v>
      </c>
    </row>
    <row r="2779" spans="1:7">
      <c r="A2779" t="s">
        <v>4986</v>
      </c>
      <c r="B2779" t="s">
        <v>4987</v>
      </c>
      <c r="C2779" s="5" t="str">
        <f>HYPERLINK("https://nusmods.com/modules/NG5001#timetable","Timetable")</f>
        <v>Timetable</v>
      </c>
      <c r="D2779" s="5"/>
      <c r="E2779" t="s">
        <v>2860</v>
      </c>
      <c r="F2779" t="s">
        <v>2861</v>
      </c>
      <c r="G2779" s="3">
        <v>0</v>
      </c>
    </row>
    <row r="2780" spans="1:7">
      <c r="A2780" t="s">
        <v>4988</v>
      </c>
      <c r="B2780" t="s">
        <v>4989</v>
      </c>
      <c r="C2780" s="5" t="str">
        <f>HYPERLINK("https://nusmods.com/modules/NGN2001A#timetable","Timetable")</f>
        <v>Timetable</v>
      </c>
      <c r="D2780" s="5"/>
      <c r="E2780" t="s">
        <v>2552</v>
      </c>
      <c r="F2780" t="s">
        <v>2553</v>
      </c>
      <c r="G2780" s="3">
        <v>0</v>
      </c>
    </row>
    <row r="2781" spans="1:7">
      <c r="A2781" t="s">
        <v>4990</v>
      </c>
      <c r="B2781" t="s">
        <v>4989</v>
      </c>
      <c r="C2781" s="5" t="str">
        <f>HYPERLINK("https://nusmods.com/modules/NGN2001B#timetable","Timetable")</f>
        <v>Timetable</v>
      </c>
      <c r="D2781" s="5"/>
      <c r="E2781" t="s">
        <v>2552</v>
      </c>
      <c r="F2781" t="s">
        <v>2553</v>
      </c>
      <c r="G2781" s="3">
        <v>0</v>
      </c>
    </row>
    <row r="2782" spans="1:7">
      <c r="A2782" t="s">
        <v>4991</v>
      </c>
      <c r="B2782" t="s">
        <v>4989</v>
      </c>
      <c r="C2782" s="5" t="str">
        <f>HYPERLINK("https://nusmods.com/modules/NGN2001C#timetable","Timetable")</f>
        <v>Timetable</v>
      </c>
      <c r="D2782" s="5"/>
      <c r="E2782" t="s">
        <v>2552</v>
      </c>
      <c r="F2782" t="s">
        <v>2553</v>
      </c>
      <c r="G2782" s="3">
        <v>0</v>
      </c>
    </row>
    <row r="2783" spans="1:7">
      <c r="A2783" t="s">
        <v>4992</v>
      </c>
      <c r="B2783" t="s">
        <v>4989</v>
      </c>
      <c r="C2783" s="5" t="str">
        <f>HYPERLINK("https://nusmods.com/modules/NGN2001D#timetable","Timetable")</f>
        <v>Timetable</v>
      </c>
      <c r="D2783" s="5"/>
      <c r="E2783" t="s">
        <v>2552</v>
      </c>
      <c r="F2783" t="s">
        <v>2553</v>
      </c>
      <c r="G2783" s="3">
        <v>0</v>
      </c>
    </row>
    <row r="2784" spans="1:7">
      <c r="A2784" t="s">
        <v>4993</v>
      </c>
      <c r="B2784" t="s">
        <v>4989</v>
      </c>
      <c r="C2784" s="5" t="str">
        <f>HYPERLINK("https://nusmods.com/modules/NGN2001E#timetable","Timetable")</f>
        <v>Timetable</v>
      </c>
      <c r="D2784" s="5"/>
      <c r="E2784" t="s">
        <v>2552</v>
      </c>
      <c r="F2784" t="s">
        <v>2553</v>
      </c>
      <c r="G2784" s="3">
        <v>0</v>
      </c>
    </row>
    <row r="2785" spans="1:7">
      <c r="A2785" t="s">
        <v>4994</v>
      </c>
      <c r="B2785" t="s">
        <v>4989</v>
      </c>
      <c r="C2785" s="5" t="str">
        <f>HYPERLINK("https://nusmods.com/modules/NGN2001F#timetable","Timetable")</f>
        <v>Timetable</v>
      </c>
      <c r="D2785" s="5"/>
      <c r="E2785" t="s">
        <v>2552</v>
      </c>
      <c r="F2785" t="s">
        <v>2553</v>
      </c>
      <c r="G2785" s="3">
        <v>0</v>
      </c>
    </row>
    <row r="2786" spans="1:7">
      <c r="A2786" t="s">
        <v>4995</v>
      </c>
      <c r="B2786" t="s">
        <v>4989</v>
      </c>
      <c r="C2786" s="5" t="str">
        <f>HYPERLINK("https://nusmods.com/modules/NGN2001G#timetable","Timetable")</f>
        <v>Timetable</v>
      </c>
      <c r="D2786" s="5"/>
      <c r="E2786" t="s">
        <v>2552</v>
      </c>
      <c r="F2786" t="s">
        <v>2553</v>
      </c>
      <c r="G2786" s="3">
        <v>0</v>
      </c>
    </row>
    <row r="2787" spans="1:7">
      <c r="A2787" t="s">
        <v>4996</v>
      </c>
      <c r="B2787" t="s">
        <v>4989</v>
      </c>
      <c r="C2787" s="5" t="str">
        <f>HYPERLINK("https://nusmods.com/modules/NGN2001H#timetable","Timetable")</f>
        <v>Timetable</v>
      </c>
      <c r="D2787" s="5"/>
      <c r="E2787" t="s">
        <v>2552</v>
      </c>
      <c r="F2787" t="s">
        <v>2553</v>
      </c>
      <c r="G2787" s="3">
        <v>0</v>
      </c>
    </row>
    <row r="2788" spans="1:7">
      <c r="A2788" t="s">
        <v>4997</v>
      </c>
      <c r="B2788" t="s">
        <v>4989</v>
      </c>
      <c r="C2788" s="5" t="str">
        <f>HYPERLINK("https://nusmods.com/modules/NGN2001I#timetable","Timetable")</f>
        <v>Timetable</v>
      </c>
      <c r="D2788" s="5"/>
      <c r="E2788" t="s">
        <v>2552</v>
      </c>
      <c r="F2788" t="s">
        <v>2553</v>
      </c>
      <c r="G2788" s="3">
        <v>0</v>
      </c>
    </row>
    <row r="2789" spans="1:7">
      <c r="A2789" t="s">
        <v>4998</v>
      </c>
      <c r="B2789" t="s">
        <v>4989</v>
      </c>
      <c r="C2789" s="5" t="str">
        <f>HYPERLINK("https://nusmods.com/modules/NGN2001J#timetable","Timetable")</f>
        <v>Timetable</v>
      </c>
      <c r="D2789" s="5"/>
      <c r="E2789" t="s">
        <v>2552</v>
      </c>
      <c r="F2789" t="s">
        <v>2553</v>
      </c>
      <c r="G2789" s="3">
        <v>0</v>
      </c>
    </row>
    <row r="2790" spans="1:7">
      <c r="A2790" t="s">
        <v>4999</v>
      </c>
      <c r="B2790" t="s">
        <v>4989</v>
      </c>
      <c r="C2790" s="5" t="str">
        <f>HYPERLINK("https://nusmods.com/modules/NGN2001K#timetable","Timetable")</f>
        <v>Timetable</v>
      </c>
      <c r="D2790" s="5"/>
      <c r="E2790" t="s">
        <v>2552</v>
      </c>
      <c r="F2790" t="s">
        <v>2553</v>
      </c>
      <c r="G2790" s="3">
        <v>0</v>
      </c>
    </row>
    <row r="2791" spans="1:7">
      <c r="A2791" t="s">
        <v>5000</v>
      </c>
      <c r="B2791" t="s">
        <v>4989</v>
      </c>
      <c r="C2791" s="5" t="str">
        <f>HYPERLINK("https://nusmods.com/modules/NGN2001L#timetable","Timetable")</f>
        <v>Timetable</v>
      </c>
      <c r="D2791" s="5"/>
      <c r="E2791" t="s">
        <v>2552</v>
      </c>
      <c r="F2791" t="s">
        <v>2553</v>
      </c>
      <c r="G2791" s="3">
        <v>0</v>
      </c>
    </row>
    <row r="2792" spans="1:7">
      <c r="A2792" t="s">
        <v>5001</v>
      </c>
      <c r="B2792" t="s">
        <v>5002</v>
      </c>
      <c r="C2792" s="5" t="str">
        <f>HYPERLINK("https://nusmods.com/modules/NGT2001A#timetable","Timetable")</f>
        <v>Timetable</v>
      </c>
      <c r="D2792" s="5"/>
      <c r="E2792" t="s">
        <v>2552</v>
      </c>
      <c r="F2792" t="s">
        <v>2553</v>
      </c>
      <c r="G2792" s="3">
        <v>0</v>
      </c>
    </row>
    <row r="2793" spans="1:7">
      <c r="A2793" t="s">
        <v>5003</v>
      </c>
      <c r="B2793" t="s">
        <v>5002</v>
      </c>
      <c r="C2793" s="5" t="str">
        <f>HYPERLINK("https://nusmods.com/modules/NGT2001B#timetable","Timetable")</f>
        <v>Timetable</v>
      </c>
      <c r="D2793" s="5"/>
      <c r="E2793" t="s">
        <v>2552</v>
      </c>
      <c r="F2793" t="s">
        <v>2553</v>
      </c>
      <c r="G2793" s="3">
        <v>0</v>
      </c>
    </row>
    <row r="2794" spans="1:7">
      <c r="A2794" t="s">
        <v>5004</v>
      </c>
      <c r="B2794" t="s">
        <v>5002</v>
      </c>
      <c r="C2794" s="5" t="str">
        <f>HYPERLINK("https://nusmods.com/modules/NGT2001C#timetable","Timetable")</f>
        <v>Timetable</v>
      </c>
      <c r="D2794" s="5"/>
      <c r="E2794" t="s">
        <v>2552</v>
      </c>
      <c r="F2794" t="s">
        <v>2553</v>
      </c>
      <c r="G2794" s="3">
        <v>0</v>
      </c>
    </row>
    <row r="2795" spans="1:7">
      <c r="A2795" t="s">
        <v>5005</v>
      </c>
      <c r="B2795" t="s">
        <v>5002</v>
      </c>
      <c r="C2795" s="5" t="str">
        <f>HYPERLINK("https://nusmods.com/modules/NGT2001D#timetable","Timetable")</f>
        <v>Timetable</v>
      </c>
      <c r="D2795" s="5"/>
      <c r="E2795" t="s">
        <v>2552</v>
      </c>
      <c r="F2795" t="s">
        <v>2553</v>
      </c>
      <c r="G2795" s="3">
        <v>0</v>
      </c>
    </row>
    <row r="2796" spans="1:7">
      <c r="A2796" t="s">
        <v>5006</v>
      </c>
      <c r="B2796" t="s">
        <v>5002</v>
      </c>
      <c r="C2796" s="5" t="str">
        <f>HYPERLINK("https://nusmods.com/modules/NGT2001E#timetable","Timetable")</f>
        <v>Timetable</v>
      </c>
      <c r="D2796" s="5"/>
      <c r="E2796" t="s">
        <v>2552</v>
      </c>
      <c r="F2796" t="s">
        <v>2553</v>
      </c>
      <c r="G2796" s="3">
        <v>0</v>
      </c>
    </row>
    <row r="2797" spans="1:7">
      <c r="A2797" t="s">
        <v>5007</v>
      </c>
      <c r="B2797" t="s">
        <v>5002</v>
      </c>
      <c r="C2797" s="5" t="str">
        <f>HYPERLINK("https://nusmods.com/modules/NGT2001F#timetable","Timetable")</f>
        <v>Timetable</v>
      </c>
      <c r="D2797" s="5"/>
      <c r="E2797" t="s">
        <v>2552</v>
      </c>
      <c r="F2797" t="s">
        <v>2553</v>
      </c>
      <c r="G2797" s="3">
        <v>0</v>
      </c>
    </row>
    <row r="2798" spans="1:7">
      <c r="A2798" t="s">
        <v>5008</v>
      </c>
      <c r="B2798" t="s">
        <v>5002</v>
      </c>
      <c r="C2798" s="5" t="str">
        <f>HYPERLINK("https://nusmods.com/modules/NGT2001G#timetable","Timetable")</f>
        <v>Timetable</v>
      </c>
      <c r="D2798" s="5"/>
      <c r="E2798" t="s">
        <v>2552</v>
      </c>
      <c r="F2798" t="s">
        <v>2553</v>
      </c>
      <c r="G2798" s="3">
        <v>0</v>
      </c>
    </row>
    <row r="2799" spans="1:7">
      <c r="A2799" t="s">
        <v>5009</v>
      </c>
      <c r="B2799" t="s">
        <v>5010</v>
      </c>
      <c r="C2799" s="5" t="str">
        <f>HYPERLINK("https://nusmods.com/modules/NHS2017#timetable","Timetable")</f>
        <v>Timetable</v>
      </c>
      <c r="D2799" s="5"/>
      <c r="E2799" t="s">
        <v>2552</v>
      </c>
      <c r="F2799" t="s">
        <v>2553</v>
      </c>
      <c r="G2799" s="3">
        <v>0</v>
      </c>
    </row>
    <row r="2800" spans="1:7">
      <c r="A2800" t="s">
        <v>5011</v>
      </c>
      <c r="B2800" t="s">
        <v>5012</v>
      </c>
      <c r="C2800" s="5" t="str">
        <f>HYPERLINK("https://nusmods.com/modules/NHS2030#timetable","Timetable")</f>
        <v>Timetable</v>
      </c>
      <c r="D2800" s="5"/>
      <c r="E2800" t="s">
        <v>2552</v>
      </c>
      <c r="F2800" t="s">
        <v>2553</v>
      </c>
      <c r="G2800" s="3">
        <v>0</v>
      </c>
    </row>
    <row r="2801" spans="1:7">
      <c r="A2801" t="s">
        <v>5013</v>
      </c>
      <c r="B2801" t="s">
        <v>5014</v>
      </c>
      <c r="C2801" s="5" t="str">
        <f>HYPERLINK("https://nusmods.com/modules/NHS2050#timetable","Timetable")</f>
        <v>Timetable</v>
      </c>
      <c r="D2801" s="5" t="str">
        <f>HYPERLINK("https://canvas.nus.edu.sg/courses/46124","Canvas course site")</f>
        <v>Canvas course site</v>
      </c>
      <c r="E2801" t="s">
        <v>2552</v>
      </c>
      <c r="F2801" t="s">
        <v>2553</v>
      </c>
      <c r="G2801" s="3">
        <v>0</v>
      </c>
    </row>
    <row r="2802" spans="1:7">
      <c r="A2802" t="s">
        <v>5015</v>
      </c>
      <c r="B2802" t="s">
        <v>5016</v>
      </c>
      <c r="C2802" s="5" t="str">
        <f>HYPERLINK("https://nusmods.com/modules/NHS2051#timetable","Timetable")</f>
        <v>Timetable</v>
      </c>
      <c r="D2802" s="5" t="str">
        <f>HYPERLINK("https://canvas.nus.edu.sg/courses/46131","Canvas course site")</f>
        <v>Canvas course site</v>
      </c>
      <c r="E2802" t="s">
        <v>2552</v>
      </c>
      <c r="F2802" t="s">
        <v>2553</v>
      </c>
      <c r="G2802" s="3">
        <v>0</v>
      </c>
    </row>
    <row r="2803" spans="1:7">
      <c r="A2803" t="s">
        <v>5017</v>
      </c>
      <c r="B2803" t="s">
        <v>5018</v>
      </c>
      <c r="C2803" s="5" t="str">
        <f>HYPERLINK("https://nusmods.com/modules/NHS2053#timetable","Timetable")</f>
        <v>Timetable</v>
      </c>
      <c r="D2803" s="5" t="str">
        <f>HYPERLINK("https://canvas.nus.edu.sg/courses/46136","Canvas course site")</f>
        <v>Canvas course site</v>
      </c>
      <c r="E2803" t="s">
        <v>2552</v>
      </c>
      <c r="F2803" t="s">
        <v>2553</v>
      </c>
      <c r="G2803" s="3">
        <v>0</v>
      </c>
    </row>
    <row r="2804" spans="1:7">
      <c r="A2804" t="s">
        <v>5019</v>
      </c>
      <c r="B2804" t="s">
        <v>5020</v>
      </c>
      <c r="C2804" s="5" t="str">
        <f>HYPERLINK("https://nusmods.com/modules/NHS2056#timetable","Timetable")</f>
        <v>Timetable</v>
      </c>
      <c r="D2804" s="5"/>
      <c r="E2804" t="s">
        <v>2552</v>
      </c>
      <c r="F2804" t="s">
        <v>2553</v>
      </c>
      <c r="G2804" s="3">
        <v>0</v>
      </c>
    </row>
    <row r="2805" spans="1:7">
      <c r="A2805" t="s">
        <v>5021</v>
      </c>
      <c r="B2805" t="s">
        <v>5022</v>
      </c>
      <c r="C2805" s="5" t="str">
        <f>HYPERLINK("https://nusmods.com/modules/NHS2057#timetable","Timetable")</f>
        <v>Timetable</v>
      </c>
      <c r="D2805" s="5"/>
      <c r="E2805" t="s">
        <v>2552</v>
      </c>
      <c r="F2805" t="s">
        <v>2553</v>
      </c>
      <c r="G2805" s="3">
        <v>0</v>
      </c>
    </row>
    <row r="2806" spans="1:7">
      <c r="A2806" t="s">
        <v>5023</v>
      </c>
      <c r="B2806" t="s">
        <v>5024</v>
      </c>
      <c r="C2806" s="5" t="str">
        <f>HYPERLINK("https://nusmods.com/modules/NHS2059#timetable","Timetable")</f>
        <v>Timetable</v>
      </c>
      <c r="D2806" s="5"/>
      <c r="E2806" t="s">
        <v>2552</v>
      </c>
      <c r="F2806" t="s">
        <v>2553</v>
      </c>
      <c r="G2806" s="3">
        <v>0</v>
      </c>
    </row>
    <row r="2807" spans="1:7">
      <c r="A2807" t="s">
        <v>5025</v>
      </c>
      <c r="B2807" t="s">
        <v>5026</v>
      </c>
      <c r="C2807" s="5" t="str">
        <f>HYPERLINK("https://nusmods.com/modules/NHS2060#timetable","Timetable")</f>
        <v>Timetable</v>
      </c>
      <c r="D2807" s="5"/>
      <c r="E2807" t="s">
        <v>2552</v>
      </c>
      <c r="F2807" t="s">
        <v>2553</v>
      </c>
      <c r="G2807" s="3">
        <v>0</v>
      </c>
    </row>
    <row r="2808" spans="1:7">
      <c r="A2808" t="s">
        <v>5027</v>
      </c>
      <c r="B2808" t="s">
        <v>5028</v>
      </c>
      <c r="C2808" s="5" t="str">
        <f>HYPERLINK("https://nusmods.com/modules/NHS2061#timetable","Timetable")</f>
        <v>Timetable</v>
      </c>
      <c r="D2808" s="5"/>
      <c r="E2808" t="s">
        <v>2552</v>
      </c>
      <c r="F2808" t="s">
        <v>2553</v>
      </c>
      <c r="G2808" s="3">
        <v>0</v>
      </c>
    </row>
    <row r="2809" spans="1:7">
      <c r="A2809" t="s">
        <v>5029</v>
      </c>
      <c r="B2809" t="s">
        <v>5030</v>
      </c>
      <c r="C2809" s="5" t="str">
        <f>HYPERLINK("https://nusmods.com/modules/NHS2062#timetable","Timetable")</f>
        <v>Timetable</v>
      </c>
      <c r="D2809" s="5"/>
      <c r="E2809" t="s">
        <v>2552</v>
      </c>
      <c r="F2809" t="s">
        <v>2553</v>
      </c>
      <c r="G2809" s="3">
        <v>0</v>
      </c>
    </row>
    <row r="2810" spans="1:7">
      <c r="A2810" t="s">
        <v>5031</v>
      </c>
      <c r="B2810" t="s">
        <v>5032</v>
      </c>
      <c r="C2810" s="5" t="str">
        <f>HYPERLINK("https://nusmods.com/modules/NHS2063#timetable","Timetable")</f>
        <v>Timetable</v>
      </c>
      <c r="D2810" s="5"/>
      <c r="E2810" t="s">
        <v>2552</v>
      </c>
      <c r="F2810" t="s">
        <v>2553</v>
      </c>
      <c r="G2810" s="3">
        <v>0</v>
      </c>
    </row>
    <row r="2811" spans="1:7">
      <c r="A2811" t="s">
        <v>5033</v>
      </c>
      <c r="B2811" t="s">
        <v>5034</v>
      </c>
      <c r="C2811" s="5" t="str">
        <f>HYPERLINK("https://nusmods.com/modules/NHS2064#timetable","Timetable")</f>
        <v>Timetable</v>
      </c>
      <c r="D2811" s="5"/>
      <c r="E2811" t="s">
        <v>2552</v>
      </c>
      <c r="F2811" t="s">
        <v>2553</v>
      </c>
      <c r="G2811" s="3">
        <v>0</v>
      </c>
    </row>
    <row r="2812" spans="1:7">
      <c r="A2812" t="s">
        <v>5035</v>
      </c>
      <c r="B2812" t="s">
        <v>5036</v>
      </c>
      <c r="C2812" s="5" t="str">
        <f>HYPERLINK("https://nusmods.com/modules/NHS2065#timetable","Timetable")</f>
        <v>Timetable</v>
      </c>
      <c r="D2812" s="5"/>
      <c r="E2812" t="s">
        <v>2552</v>
      </c>
      <c r="F2812" t="s">
        <v>2553</v>
      </c>
      <c r="G2812" s="3">
        <v>0</v>
      </c>
    </row>
    <row r="2813" spans="1:7">
      <c r="A2813" t="s">
        <v>5037</v>
      </c>
      <c r="B2813" t="s">
        <v>353</v>
      </c>
      <c r="C2813" s="5" t="str">
        <f>HYPERLINK("https://nusmods.com/modules/NHS3901#timetable","Timetable")</f>
        <v>Timetable</v>
      </c>
      <c r="D2813" s="5"/>
      <c r="E2813" t="s">
        <v>2552</v>
      </c>
      <c r="F2813" t="s">
        <v>2553</v>
      </c>
      <c r="G2813" s="3">
        <v>0</v>
      </c>
    </row>
    <row r="2814" spans="1:7">
      <c r="A2814" t="s">
        <v>5038</v>
      </c>
      <c r="B2814" t="s">
        <v>353</v>
      </c>
      <c r="C2814" s="5" t="str">
        <f>HYPERLINK("https://nusmods.com/modules/NHS3902#timetable","Timetable")</f>
        <v>Timetable</v>
      </c>
      <c r="D2814" s="5"/>
      <c r="E2814" t="s">
        <v>2552</v>
      </c>
      <c r="F2814" t="s">
        <v>2553</v>
      </c>
      <c r="G2814" s="3">
        <v>0</v>
      </c>
    </row>
    <row r="2815" spans="1:7">
      <c r="A2815" t="s">
        <v>5039</v>
      </c>
      <c r="B2815" t="s">
        <v>5040</v>
      </c>
      <c r="C2815" s="5" t="str">
        <f>HYPERLINK("https://nusmods.com/modules/NHS3911EC#timetable","Timetable")</f>
        <v>Timetable</v>
      </c>
      <c r="D2815" s="5"/>
      <c r="E2815" t="s">
        <v>70</v>
      </c>
      <c r="F2815" t="s">
        <v>2306</v>
      </c>
      <c r="G2815" s="3">
        <v>0</v>
      </c>
    </row>
    <row r="2816" spans="1:7">
      <c r="A2816" t="s">
        <v>5041</v>
      </c>
      <c r="B2816" t="s">
        <v>5040</v>
      </c>
      <c r="C2816" s="5" t="str">
        <f>HYPERLINK("https://nusmods.com/modules/NHS3911EL#timetable","Timetable")</f>
        <v>Timetable</v>
      </c>
      <c r="D2816" s="5"/>
      <c r="E2816" t="s">
        <v>70</v>
      </c>
      <c r="F2816" t="s">
        <v>2306</v>
      </c>
      <c r="G2816" s="3">
        <v>0</v>
      </c>
    </row>
    <row r="2817" spans="1:7">
      <c r="A2817" t="s">
        <v>5042</v>
      </c>
      <c r="B2817" t="s">
        <v>5040</v>
      </c>
      <c r="C2817" s="5" t="str">
        <f>HYPERLINK("https://nusmods.com/modules/NHS3911EN#timetable","Timetable")</f>
        <v>Timetable</v>
      </c>
      <c r="D2817" s="5"/>
      <c r="E2817" t="s">
        <v>70</v>
      </c>
      <c r="F2817" t="s">
        <v>2306</v>
      </c>
      <c r="G2817" s="3">
        <v>0</v>
      </c>
    </row>
    <row r="2818" spans="1:7">
      <c r="A2818" t="s">
        <v>5043</v>
      </c>
      <c r="B2818" t="s">
        <v>5040</v>
      </c>
      <c r="C2818" s="5" t="str">
        <f>HYPERLINK("https://nusmods.com/modules/NHS3911PS#timetable","Timetable")</f>
        <v>Timetable</v>
      </c>
      <c r="D2818" s="5"/>
      <c r="E2818" t="s">
        <v>70</v>
      </c>
      <c r="F2818" t="s">
        <v>2306</v>
      </c>
      <c r="G2818" s="3">
        <v>0</v>
      </c>
    </row>
    <row r="2819" spans="1:7">
      <c r="A2819" t="s">
        <v>5044</v>
      </c>
      <c r="B2819" t="s">
        <v>5040</v>
      </c>
      <c r="C2819" s="5" t="str">
        <f>HYPERLINK("https://nusmods.com/modules/NHS3911SC#timetable","Timetable")</f>
        <v>Timetable</v>
      </c>
      <c r="D2819" s="5"/>
      <c r="E2819" t="s">
        <v>70</v>
      </c>
      <c r="F2819" t="s">
        <v>2306</v>
      </c>
      <c r="G2819" s="3">
        <v>0</v>
      </c>
    </row>
    <row r="2820" spans="1:7">
      <c r="A2820" t="s">
        <v>5045</v>
      </c>
      <c r="B2820" t="s">
        <v>5046</v>
      </c>
      <c r="C2820" s="5" t="str">
        <f>HYPERLINK("https://nusmods.com/modules/NHS4001A#timetable","Timetable")</f>
        <v>Timetable</v>
      </c>
      <c r="D2820" s="5"/>
      <c r="E2820" t="s">
        <v>2552</v>
      </c>
      <c r="F2820" t="s">
        <v>2553</v>
      </c>
      <c r="G2820" s="3">
        <v>0</v>
      </c>
    </row>
    <row r="2821" spans="1:7">
      <c r="A2821" t="s">
        <v>5047</v>
      </c>
      <c r="B2821" t="s">
        <v>5046</v>
      </c>
      <c r="C2821" s="5" t="str">
        <f>HYPERLINK("https://nusmods.com/modules/NHS4001B#timetable","Timetable")</f>
        <v>Timetable</v>
      </c>
      <c r="D2821" s="5" t="str">
        <f>HYPERLINK("https://canvas.nus.edu.sg/courses/46216","Canvas course site")</f>
        <v>Canvas course site</v>
      </c>
      <c r="E2821" t="s">
        <v>2552</v>
      </c>
      <c r="F2821" t="s">
        <v>2553</v>
      </c>
      <c r="G2821" s="3">
        <v>0</v>
      </c>
    </row>
    <row r="2822" spans="1:7">
      <c r="A2822" t="s">
        <v>5048</v>
      </c>
      <c r="B2822" t="s">
        <v>5046</v>
      </c>
      <c r="C2822" s="5" t="str">
        <f>HYPERLINK("https://nusmods.com/modules/NHS4001C#timetable","Timetable")</f>
        <v>Timetable</v>
      </c>
      <c r="D2822" s="5" t="str">
        <f>HYPERLINK("https://canvas.nus.edu.sg/courses/46221","Canvas course site")</f>
        <v>Canvas course site</v>
      </c>
      <c r="E2822" t="s">
        <v>2552</v>
      </c>
      <c r="F2822" t="s">
        <v>2553</v>
      </c>
      <c r="G2822" s="3">
        <v>0</v>
      </c>
    </row>
    <row r="2823" spans="1:7">
      <c r="A2823" t="s">
        <v>5049</v>
      </c>
      <c r="B2823" t="s">
        <v>5050</v>
      </c>
      <c r="C2823" s="5" t="str">
        <f>HYPERLINK("https://nusmods.com/modules/NHS4002A#timetable","Timetable")</f>
        <v>Timetable</v>
      </c>
      <c r="D2823" s="5"/>
      <c r="E2823" t="s">
        <v>2552</v>
      </c>
      <c r="F2823" t="s">
        <v>2553</v>
      </c>
      <c r="G2823" s="3">
        <v>0</v>
      </c>
    </row>
    <row r="2824" spans="1:7">
      <c r="A2824" t="s">
        <v>5051</v>
      </c>
      <c r="B2824" t="s">
        <v>5050</v>
      </c>
      <c r="C2824" s="5" t="str">
        <f>HYPERLINK("https://nusmods.com/modules/NHS4002B#timetable","Timetable")</f>
        <v>Timetable</v>
      </c>
      <c r="D2824" s="5"/>
      <c r="E2824" t="s">
        <v>2552</v>
      </c>
      <c r="F2824" t="s">
        <v>2553</v>
      </c>
      <c r="G2824" s="3">
        <v>0</v>
      </c>
    </row>
    <row r="2825" spans="1:7">
      <c r="A2825" t="s">
        <v>5052</v>
      </c>
      <c r="B2825" t="s">
        <v>5040</v>
      </c>
      <c r="C2825" s="5" t="str">
        <f>HYPERLINK("https://nusmods.com/modules/NHS4911PS#timetable","Timetable")</f>
        <v>Timetable</v>
      </c>
      <c r="D2825" s="5"/>
      <c r="E2825" t="s">
        <v>70</v>
      </c>
      <c r="F2825" t="s">
        <v>2306</v>
      </c>
      <c r="G2825" s="3">
        <v>0</v>
      </c>
    </row>
    <row r="2826" spans="1:7">
      <c r="A2826" t="s">
        <v>5053</v>
      </c>
      <c r="B2826" t="s">
        <v>5040</v>
      </c>
      <c r="C2826" s="5" t="str">
        <f>HYPERLINK("https://nusmods.com/modules/NHS4912PH#timetable","Timetable")</f>
        <v>Timetable</v>
      </c>
      <c r="D2826" s="5"/>
      <c r="E2826" t="s">
        <v>70</v>
      </c>
      <c r="F2826" t="s">
        <v>2306</v>
      </c>
      <c r="G2826" s="3">
        <v>0</v>
      </c>
    </row>
    <row r="2827" spans="1:7">
      <c r="A2827" t="s">
        <v>5054</v>
      </c>
      <c r="B2827" t="s">
        <v>5055</v>
      </c>
      <c r="C2827" s="5" t="str">
        <f>HYPERLINK("https://nusmods.com/modules/NHT2205#timetable","Timetable")</f>
        <v>Timetable</v>
      </c>
      <c r="D2827" s="5"/>
      <c r="E2827" t="s">
        <v>2552</v>
      </c>
      <c r="F2827" t="s">
        <v>2553</v>
      </c>
      <c r="G2827" s="3">
        <v>0</v>
      </c>
    </row>
    <row r="2828" spans="1:7">
      <c r="A2828" t="s">
        <v>5056</v>
      </c>
      <c r="B2828" t="s">
        <v>5057</v>
      </c>
      <c r="C2828" s="5" t="str">
        <f>HYPERLINK("https://nusmods.com/modules/NHT2206#timetable","Timetable")</f>
        <v>Timetable</v>
      </c>
      <c r="D2828" s="5" t="str">
        <f>HYPERLINK("https://canvas.nus.edu.sg/courses/49149","Canvas course site")</f>
        <v>Canvas course site</v>
      </c>
      <c r="E2828" t="s">
        <v>2552</v>
      </c>
      <c r="F2828" t="s">
        <v>2553</v>
      </c>
      <c r="G2828" s="3">
        <v>0</v>
      </c>
    </row>
    <row r="2829" spans="1:7">
      <c r="A2829" t="s">
        <v>5058</v>
      </c>
      <c r="B2829" t="s">
        <v>5059</v>
      </c>
      <c r="C2829" s="5" t="str">
        <f>HYPERLINK("https://nusmods.com/modules/NHT2207#timetable","Timetable")</f>
        <v>Timetable</v>
      </c>
      <c r="D2829" s="5"/>
      <c r="E2829" t="s">
        <v>2552</v>
      </c>
      <c r="F2829" t="s">
        <v>2553</v>
      </c>
      <c r="G2829" s="3">
        <v>0</v>
      </c>
    </row>
    <row r="2830" spans="1:7">
      <c r="A2830" t="s">
        <v>5060</v>
      </c>
      <c r="B2830" t="s">
        <v>5061</v>
      </c>
      <c r="C2830" s="5" t="str">
        <f>HYPERLINK("https://nusmods.com/modules/NM1101E#timetable","Timetable")</f>
        <v>Timetable</v>
      </c>
      <c r="D2830" s="5" t="str">
        <f>HYPERLINK("https://canvas.nus.edu.sg/courses/46236","Canvas course site")</f>
        <v>Canvas course site</v>
      </c>
      <c r="E2830" t="s">
        <v>70</v>
      </c>
      <c r="F2830" t="s">
        <v>71</v>
      </c>
      <c r="G2830" s="3">
        <v>0</v>
      </c>
    </row>
    <row r="2831" spans="1:7">
      <c r="A2831" t="s">
        <v>5062</v>
      </c>
      <c r="B2831" t="s">
        <v>5063</v>
      </c>
      <c r="C2831" s="5" t="str">
        <f>HYPERLINK("https://nusmods.com/modules/NM2101#timetable","Timetable")</f>
        <v>Timetable</v>
      </c>
      <c r="D2831" s="5" t="str">
        <f>HYPERLINK("https://canvas.nus.edu.sg/courses/46241","Canvas course site")</f>
        <v>Canvas course site</v>
      </c>
      <c r="E2831" t="s">
        <v>70</v>
      </c>
      <c r="F2831" t="s">
        <v>71</v>
      </c>
      <c r="G2831" s="3">
        <v>0</v>
      </c>
    </row>
    <row r="2832" spans="1:7">
      <c r="A2832" t="s">
        <v>5064</v>
      </c>
      <c r="B2832" t="s">
        <v>5065</v>
      </c>
      <c r="C2832" s="5" t="str">
        <f>HYPERLINK("https://nusmods.com/modules/NM2103#timetable","Timetable")</f>
        <v>Timetable</v>
      </c>
      <c r="D2832" s="5" t="str">
        <f>HYPERLINK("https://canvas.nus.edu.sg/courses/46244","Canvas course site")</f>
        <v>Canvas course site</v>
      </c>
      <c r="E2832" t="s">
        <v>70</v>
      </c>
      <c r="F2832" t="s">
        <v>71</v>
      </c>
      <c r="G2832" s="3">
        <v>0</v>
      </c>
    </row>
    <row r="2833" spans="1:7">
      <c r="A2833" t="s">
        <v>5066</v>
      </c>
      <c r="B2833" t="s">
        <v>5067</v>
      </c>
      <c r="C2833" s="5" t="str">
        <f>HYPERLINK("https://nusmods.com/modules/NM2104#timetable","Timetable")</f>
        <v>Timetable</v>
      </c>
      <c r="D2833" s="5"/>
      <c r="E2833" t="s">
        <v>70</v>
      </c>
      <c r="F2833" t="s">
        <v>71</v>
      </c>
      <c r="G2833" s="3">
        <v>0</v>
      </c>
    </row>
    <row r="2834" spans="1:7">
      <c r="A2834" t="s">
        <v>5068</v>
      </c>
      <c r="B2834" t="s">
        <v>5069</v>
      </c>
      <c r="C2834" s="5" t="str">
        <f>HYPERLINK("https://nusmods.com/modules/NM2207#timetable","Timetable")</f>
        <v>Timetable</v>
      </c>
      <c r="D2834" s="5" t="str">
        <f>HYPERLINK("https://canvas.nus.edu.sg/courses/46254","Canvas course site")</f>
        <v>Canvas course site</v>
      </c>
      <c r="E2834" t="s">
        <v>70</v>
      </c>
      <c r="F2834" t="s">
        <v>71</v>
      </c>
      <c r="G2834" s="3">
        <v>0</v>
      </c>
    </row>
    <row r="2835" spans="1:7">
      <c r="A2835" t="s">
        <v>5070</v>
      </c>
      <c r="B2835" t="s">
        <v>5071</v>
      </c>
      <c r="C2835" s="5" t="str">
        <f>HYPERLINK("https://nusmods.com/modules/NM2209#timetable","Timetable")</f>
        <v>Timetable</v>
      </c>
      <c r="D2835" s="5" t="str">
        <f>HYPERLINK("https://canvas.nus.edu.sg/courses/46261","Canvas course site")</f>
        <v>Canvas course site</v>
      </c>
      <c r="E2835" t="s">
        <v>70</v>
      </c>
      <c r="F2835" t="s">
        <v>71</v>
      </c>
      <c r="G2835" s="3">
        <v>0</v>
      </c>
    </row>
    <row r="2836" spans="1:7">
      <c r="A2836" t="s">
        <v>5072</v>
      </c>
      <c r="B2836" t="s">
        <v>5073</v>
      </c>
      <c r="C2836" s="5" t="str">
        <f>HYPERLINK("https://nusmods.com/modules/NM2219#timetable","Timetable")</f>
        <v>Timetable</v>
      </c>
      <c r="D2836" s="5" t="str">
        <f>HYPERLINK("https://canvas.nus.edu.sg/courses/46266","Canvas course site")</f>
        <v>Canvas course site</v>
      </c>
      <c r="E2836" t="s">
        <v>70</v>
      </c>
      <c r="F2836" t="s">
        <v>71</v>
      </c>
      <c r="G2836" s="3">
        <v>0</v>
      </c>
    </row>
    <row r="2837" spans="1:7">
      <c r="A2837" t="s">
        <v>5074</v>
      </c>
      <c r="B2837" t="s">
        <v>5075</v>
      </c>
      <c r="C2837" s="5" t="str">
        <f>HYPERLINK("https://nusmods.com/modules/NM2220#timetable","Timetable")</f>
        <v>Timetable</v>
      </c>
      <c r="D2837" s="5" t="str">
        <f>HYPERLINK("https://canvas.nus.edu.sg/courses/46271","Canvas course site")</f>
        <v>Canvas course site</v>
      </c>
      <c r="E2837" t="s">
        <v>70</v>
      </c>
      <c r="F2837" t="s">
        <v>71</v>
      </c>
      <c r="G2837" s="3">
        <v>0</v>
      </c>
    </row>
    <row r="2838" spans="1:7">
      <c r="A2838" t="s">
        <v>5076</v>
      </c>
      <c r="B2838" t="s">
        <v>5077</v>
      </c>
      <c r="C2838" s="5" t="str">
        <f>HYPERLINK("https://nusmods.com/modules/NM2223#timetable","Timetable")</f>
        <v>Timetable</v>
      </c>
      <c r="D2838" s="5"/>
      <c r="E2838" t="s">
        <v>70</v>
      </c>
      <c r="F2838" t="s">
        <v>71</v>
      </c>
      <c r="G2838" s="3">
        <v>0</v>
      </c>
    </row>
    <row r="2839" spans="1:7">
      <c r="A2839" t="s">
        <v>5078</v>
      </c>
      <c r="B2839" t="s">
        <v>5079</v>
      </c>
      <c r="C2839" s="5" t="str">
        <f>HYPERLINK("https://nusmods.com/modules/NM3205#timetable","Timetable")</f>
        <v>Timetable</v>
      </c>
      <c r="D2839" s="5" t="str">
        <f>HYPERLINK("https://canvas.nus.edu.sg/courses/46286","Canvas course site")</f>
        <v>Canvas course site</v>
      </c>
      <c r="E2839" t="s">
        <v>70</v>
      </c>
      <c r="F2839" t="s">
        <v>71</v>
      </c>
      <c r="G2839" s="3">
        <v>0</v>
      </c>
    </row>
    <row r="2840" spans="1:7">
      <c r="A2840" t="s">
        <v>5080</v>
      </c>
      <c r="B2840" t="s">
        <v>5081</v>
      </c>
      <c r="C2840" s="5" t="str">
        <f>HYPERLINK("https://nusmods.com/modules/NM3217#timetable","Timetable")</f>
        <v>Timetable</v>
      </c>
      <c r="D2840" s="5" t="str">
        <f>HYPERLINK("https://canvas.nus.edu.sg/courses/46296","Canvas course site")</f>
        <v>Canvas course site</v>
      </c>
      <c r="E2840" t="s">
        <v>70</v>
      </c>
      <c r="F2840" t="s">
        <v>71</v>
      </c>
      <c r="G2840" s="3">
        <v>0</v>
      </c>
    </row>
    <row r="2841" spans="1:7">
      <c r="A2841" t="s">
        <v>5082</v>
      </c>
      <c r="B2841" t="s">
        <v>5083</v>
      </c>
      <c r="C2841" s="5" t="str">
        <f>HYPERLINK("https://nusmods.com/modules/NM3230#timetable","Timetable")</f>
        <v>Timetable</v>
      </c>
      <c r="D2841" s="5" t="str">
        <f>HYPERLINK("https://canvas.nus.edu.sg/courses/46306","Canvas course site")</f>
        <v>Canvas course site</v>
      </c>
      <c r="E2841" t="s">
        <v>70</v>
      </c>
      <c r="F2841" t="s">
        <v>71</v>
      </c>
      <c r="G2841" s="3">
        <v>0</v>
      </c>
    </row>
    <row r="2842" spans="1:7">
      <c r="A2842" t="s">
        <v>5084</v>
      </c>
      <c r="B2842" t="s">
        <v>5085</v>
      </c>
      <c r="C2842" s="5" t="str">
        <f>HYPERLINK("https://nusmods.com/modules/NM3242#timetable","Timetable")</f>
        <v>Timetable</v>
      </c>
      <c r="D2842" s="5" t="str">
        <f>HYPERLINK("https://canvas.nus.edu.sg/courses/46316","Canvas course site")</f>
        <v>Canvas course site</v>
      </c>
      <c r="E2842" t="s">
        <v>70</v>
      </c>
      <c r="F2842" t="s">
        <v>71</v>
      </c>
      <c r="G2842" s="3">
        <v>0</v>
      </c>
    </row>
    <row r="2843" spans="1:7">
      <c r="A2843" t="s">
        <v>5086</v>
      </c>
      <c r="B2843" t="s">
        <v>5087</v>
      </c>
      <c r="C2843" s="5" t="str">
        <f>HYPERLINK("https://nusmods.com/modules/NM3243#timetable","Timetable")</f>
        <v>Timetable</v>
      </c>
      <c r="D2843" s="5" t="str">
        <f>HYPERLINK("https://canvas.nus.edu.sg/courses/46321","Canvas course site")</f>
        <v>Canvas course site</v>
      </c>
      <c r="E2843" t="s">
        <v>70</v>
      </c>
      <c r="F2843" t="s">
        <v>71</v>
      </c>
      <c r="G2843" s="3">
        <v>0</v>
      </c>
    </row>
    <row r="2844" spans="1:7">
      <c r="A2844" t="s">
        <v>5088</v>
      </c>
      <c r="B2844" t="s">
        <v>5089</v>
      </c>
      <c r="C2844" s="5" t="str">
        <f>HYPERLINK("https://nusmods.com/modules/NM3550C#timetable","Timetable")</f>
        <v>Timetable</v>
      </c>
      <c r="D2844" s="5" t="str">
        <f>HYPERLINK("https://canvas.nus.edu.sg/courses/46326","Canvas course site")</f>
        <v>Canvas course site</v>
      </c>
      <c r="E2844" t="s">
        <v>70</v>
      </c>
      <c r="F2844" t="s">
        <v>71</v>
      </c>
      <c r="G2844" s="3">
        <v>0</v>
      </c>
    </row>
    <row r="2845" spans="1:7">
      <c r="A2845" t="s">
        <v>5090</v>
      </c>
      <c r="B2845" t="s">
        <v>5091</v>
      </c>
      <c r="C2845" s="5" t="str">
        <f>HYPERLINK("https://nusmods.com/modules/NM3550Y#timetable","Timetable")</f>
        <v>Timetable</v>
      </c>
      <c r="D2845" s="5" t="str">
        <f>HYPERLINK("https://canvas.nus.edu.sg/courses/46331","Canvas course site")</f>
        <v>Canvas course site</v>
      </c>
      <c r="E2845" t="s">
        <v>70</v>
      </c>
      <c r="F2845" t="s">
        <v>71</v>
      </c>
      <c r="G2845" s="3">
        <v>0</v>
      </c>
    </row>
    <row r="2846" spans="1:7">
      <c r="A2846" t="s">
        <v>5092</v>
      </c>
      <c r="B2846" t="s">
        <v>1751</v>
      </c>
      <c r="C2846" s="5" t="str">
        <f>HYPERLINK("https://nusmods.com/modules/NM3551#timetable","Timetable")</f>
        <v>Timetable</v>
      </c>
      <c r="D2846" s="5"/>
      <c r="E2846" t="s">
        <v>70</v>
      </c>
      <c r="F2846" t="s">
        <v>71</v>
      </c>
      <c r="G2846" s="3">
        <v>0</v>
      </c>
    </row>
    <row r="2847" spans="1:7">
      <c r="A2847" t="s">
        <v>5093</v>
      </c>
      <c r="B2847" t="s">
        <v>5094</v>
      </c>
      <c r="C2847" s="5" t="str">
        <f>HYPERLINK("https://nusmods.com/modules/NM4102#timetable","Timetable")</f>
        <v>Timetable</v>
      </c>
      <c r="D2847" s="5" t="str">
        <f>HYPERLINK("https://canvas.nus.edu.sg/courses/46341","Canvas course site")</f>
        <v>Canvas course site</v>
      </c>
      <c r="E2847" t="s">
        <v>70</v>
      </c>
      <c r="F2847" t="s">
        <v>71</v>
      </c>
      <c r="G2847" s="3">
        <v>0</v>
      </c>
    </row>
    <row r="2848" spans="1:7">
      <c r="A2848" t="s">
        <v>5095</v>
      </c>
      <c r="B2848" t="s">
        <v>5094</v>
      </c>
      <c r="C2848" s="5" t="str">
        <f>HYPERLINK("https://nusmods.com/modules/NM4102HM#timetable","Timetable")</f>
        <v>Timetable</v>
      </c>
      <c r="D2848" s="5" t="str">
        <f>HYPERLINK("https://canvas.nus.edu.sg/courses/49262","Canvas course site")</f>
        <v>Canvas course site</v>
      </c>
      <c r="E2848" t="s">
        <v>70</v>
      </c>
      <c r="F2848" t="s">
        <v>71</v>
      </c>
      <c r="G2848" s="3">
        <v>0</v>
      </c>
    </row>
    <row r="2849" spans="1:7">
      <c r="A2849" t="s">
        <v>5096</v>
      </c>
      <c r="B2849" t="s">
        <v>5097</v>
      </c>
      <c r="C2849" s="5" t="str">
        <f>HYPERLINK("https://nusmods.com/modules/NM4207#timetable","Timetable")</f>
        <v>Timetable</v>
      </c>
      <c r="D2849" s="5" t="str">
        <f>HYPERLINK("https://canvas.nus.edu.sg/courses/49263","Canvas course site")</f>
        <v>Canvas course site</v>
      </c>
      <c r="E2849" t="s">
        <v>70</v>
      </c>
      <c r="F2849" t="s">
        <v>71</v>
      </c>
      <c r="G2849" s="3">
        <v>0</v>
      </c>
    </row>
    <row r="2850" spans="1:7">
      <c r="A2850" t="s">
        <v>5098</v>
      </c>
      <c r="B2850" t="s">
        <v>5097</v>
      </c>
      <c r="C2850" s="5" t="str">
        <f>HYPERLINK("https://nusmods.com/modules/NM4207HM#timetable","Timetable")</f>
        <v>Timetable</v>
      </c>
      <c r="D2850" s="5" t="str">
        <f>HYPERLINK("https://canvas.nus.edu.sg/courses/49263","Canvas course site")</f>
        <v>Canvas course site</v>
      </c>
      <c r="E2850" t="s">
        <v>70</v>
      </c>
      <c r="F2850" t="s">
        <v>71</v>
      </c>
      <c r="G2850" s="3">
        <v>0</v>
      </c>
    </row>
    <row r="2851" spans="1:7">
      <c r="A2851" t="s">
        <v>5099</v>
      </c>
      <c r="B2851" t="s">
        <v>5100</v>
      </c>
      <c r="C2851" s="5" t="str">
        <f>HYPERLINK("https://nusmods.com/modules/NM4208#timetable","Timetable")</f>
        <v>Timetable</v>
      </c>
      <c r="D2851" s="5" t="str">
        <f>HYPERLINK("https://canvas.nus.edu.sg/courses/46351","Canvas course site")</f>
        <v>Canvas course site</v>
      </c>
      <c r="E2851" t="s">
        <v>70</v>
      </c>
      <c r="F2851" t="s">
        <v>71</v>
      </c>
      <c r="G2851" s="3">
        <v>0</v>
      </c>
    </row>
    <row r="2852" spans="1:7">
      <c r="A2852" t="s">
        <v>5101</v>
      </c>
      <c r="B2852" t="s">
        <v>5100</v>
      </c>
      <c r="C2852" s="5" t="str">
        <f>HYPERLINK("https://nusmods.com/modules/NM4208HM#timetable","Timetable")</f>
        <v>Timetable</v>
      </c>
      <c r="D2852" s="5" t="str">
        <f>HYPERLINK("https://canvas.nus.edu.sg/courses/46351","Canvas course site")</f>
        <v>Canvas course site</v>
      </c>
      <c r="E2852" t="s">
        <v>70</v>
      </c>
      <c r="F2852" t="s">
        <v>71</v>
      </c>
      <c r="G2852" s="3">
        <v>0</v>
      </c>
    </row>
    <row r="2853" spans="1:7">
      <c r="A2853" t="s">
        <v>5102</v>
      </c>
      <c r="B2853" t="s">
        <v>5103</v>
      </c>
      <c r="C2853" s="5" t="str">
        <f>HYPERLINK("https://nusmods.com/modules/NM4228#timetable","Timetable")</f>
        <v>Timetable</v>
      </c>
      <c r="D2853" s="5" t="str">
        <f>HYPERLINK("https://canvas.nus.edu.sg/courses/46361","Canvas course site")</f>
        <v>Canvas course site</v>
      </c>
      <c r="E2853" t="s">
        <v>70</v>
      </c>
      <c r="F2853" t="s">
        <v>71</v>
      </c>
      <c r="G2853" s="3">
        <v>0</v>
      </c>
    </row>
    <row r="2854" spans="1:7">
      <c r="A2854" t="s">
        <v>5104</v>
      </c>
      <c r="B2854" t="s">
        <v>5105</v>
      </c>
      <c r="C2854" s="5" t="str">
        <f>HYPERLINK("https://nusmods.com/modules/NM4228HM#timetable","Timetable")</f>
        <v>Timetable</v>
      </c>
      <c r="D2854" s="5"/>
      <c r="E2854" t="s">
        <v>70</v>
      </c>
      <c r="F2854" t="s">
        <v>71</v>
      </c>
      <c r="G2854" s="3">
        <v>0</v>
      </c>
    </row>
    <row r="2855" spans="1:7">
      <c r="A2855" t="s">
        <v>5106</v>
      </c>
      <c r="B2855" t="s">
        <v>5107</v>
      </c>
      <c r="C2855" s="5" t="str">
        <f>HYPERLINK("https://nusmods.com/modules/NM4230#timetable","Timetable")</f>
        <v>Timetable</v>
      </c>
      <c r="D2855" s="5" t="str">
        <f>HYPERLINK("https://canvas.nus.edu.sg/courses/49771","Canvas course site")</f>
        <v>Canvas course site</v>
      </c>
      <c r="E2855" t="s">
        <v>70</v>
      </c>
      <c r="F2855" t="s">
        <v>71</v>
      </c>
      <c r="G2855" s="3">
        <v>0</v>
      </c>
    </row>
    <row r="2856" spans="1:7">
      <c r="A2856" t="s">
        <v>5108</v>
      </c>
      <c r="B2856" t="s">
        <v>5109</v>
      </c>
      <c r="C2856" s="5" t="str">
        <f>HYPERLINK("https://nusmods.com/modules/NM4231#timetable","Timetable")</f>
        <v>Timetable</v>
      </c>
      <c r="D2856" s="5" t="str">
        <f>HYPERLINK("https://canvas.nus.edu.sg/courses/46366","Canvas course site")</f>
        <v>Canvas course site</v>
      </c>
      <c r="E2856" t="s">
        <v>70</v>
      </c>
      <c r="F2856" t="s">
        <v>71</v>
      </c>
      <c r="G2856" s="3">
        <v>0</v>
      </c>
    </row>
    <row r="2857" spans="1:7">
      <c r="A2857" t="s">
        <v>5110</v>
      </c>
      <c r="B2857" t="s">
        <v>5109</v>
      </c>
      <c r="C2857" s="5" t="str">
        <f>HYPERLINK("https://nusmods.com/modules/NM4231HM#timetable","Timetable")</f>
        <v>Timetable</v>
      </c>
      <c r="D2857" s="5" t="str">
        <f>HYPERLINK("https://canvas.nus.edu.sg/courses/46366","Canvas course site")</f>
        <v>Canvas course site</v>
      </c>
      <c r="E2857" t="s">
        <v>70</v>
      </c>
      <c r="F2857" t="s">
        <v>71</v>
      </c>
      <c r="G2857" s="3">
        <v>0</v>
      </c>
    </row>
    <row r="2858" spans="1:7">
      <c r="A2858" t="s">
        <v>5111</v>
      </c>
      <c r="B2858" t="s">
        <v>5112</v>
      </c>
      <c r="C2858" s="5" t="str">
        <f>HYPERLINK("https://nusmods.com/modules/NM4244#timetable","Timetable")</f>
        <v>Timetable</v>
      </c>
      <c r="D2858" s="5" t="str">
        <f>HYPERLINK("https://canvas.nus.edu.sg/courses/49272","Canvas course site")</f>
        <v>Canvas course site</v>
      </c>
      <c r="E2858" t="s">
        <v>70</v>
      </c>
      <c r="F2858" t="s">
        <v>71</v>
      </c>
      <c r="G2858" s="3">
        <v>0</v>
      </c>
    </row>
    <row r="2859" spans="1:7">
      <c r="A2859" t="s">
        <v>5113</v>
      </c>
      <c r="B2859" t="s">
        <v>5112</v>
      </c>
      <c r="C2859" s="5" t="str">
        <f>HYPERLINK("https://nusmods.com/modules/NM4244HM#timetable","Timetable")</f>
        <v>Timetable</v>
      </c>
      <c r="D2859" s="5" t="str">
        <f>HYPERLINK("https://canvas.nus.edu.sg/courses/49272","Canvas course site")</f>
        <v>Canvas course site</v>
      </c>
      <c r="E2859" t="s">
        <v>70</v>
      </c>
      <c r="F2859" t="s">
        <v>71</v>
      </c>
      <c r="G2859" s="3">
        <v>0</v>
      </c>
    </row>
    <row r="2860" spans="1:7">
      <c r="A2860" t="s">
        <v>5114</v>
      </c>
      <c r="B2860" t="s">
        <v>5115</v>
      </c>
      <c r="C2860" s="5" t="str">
        <f>HYPERLINK("https://nusmods.com/modules/NM4245#timetable","Timetable")</f>
        <v>Timetable</v>
      </c>
      <c r="D2860" s="5" t="str">
        <f>HYPERLINK("https://canvas.nus.edu.sg/courses/49273","Canvas course site")</f>
        <v>Canvas course site</v>
      </c>
      <c r="E2860" t="s">
        <v>70</v>
      </c>
      <c r="F2860" t="s">
        <v>71</v>
      </c>
      <c r="G2860" s="3">
        <v>0</v>
      </c>
    </row>
    <row r="2861" spans="1:7">
      <c r="A2861" t="s">
        <v>5116</v>
      </c>
      <c r="B2861" t="s">
        <v>5115</v>
      </c>
      <c r="C2861" s="5" t="str">
        <f>HYPERLINK("https://nusmods.com/modules/NM4245HM#timetable","Timetable")</f>
        <v>Timetable</v>
      </c>
      <c r="D2861" s="5" t="str">
        <f>HYPERLINK("https://canvas.nus.edu.sg/courses/49273","Canvas course site")</f>
        <v>Canvas course site</v>
      </c>
      <c r="E2861" t="s">
        <v>70</v>
      </c>
      <c r="F2861" t="s">
        <v>71</v>
      </c>
      <c r="G2861" s="3">
        <v>0</v>
      </c>
    </row>
    <row r="2862" spans="1:7">
      <c r="A2862" t="s">
        <v>5117</v>
      </c>
      <c r="B2862" t="s">
        <v>5118</v>
      </c>
      <c r="C2862" s="5" t="str">
        <f>HYPERLINK("https://nusmods.com/modules/NM4247#timetable","Timetable")</f>
        <v>Timetable</v>
      </c>
      <c r="D2862" s="5" t="str">
        <f>HYPERLINK("https://canvas.nus.edu.sg/courses/49274","Canvas course site")</f>
        <v>Canvas course site</v>
      </c>
      <c r="E2862" t="s">
        <v>70</v>
      </c>
      <c r="F2862" t="s">
        <v>71</v>
      </c>
      <c r="G2862" s="3">
        <v>0</v>
      </c>
    </row>
    <row r="2863" spans="1:7">
      <c r="A2863" t="s">
        <v>5119</v>
      </c>
      <c r="B2863" t="s">
        <v>5118</v>
      </c>
      <c r="C2863" s="5" t="str">
        <f>HYPERLINK("https://nusmods.com/modules/NM4247HM#timetable","Timetable")</f>
        <v>Timetable</v>
      </c>
      <c r="D2863" s="5" t="str">
        <f>HYPERLINK("https://canvas.nus.edu.sg/courses/49274","Canvas course site")</f>
        <v>Canvas course site</v>
      </c>
      <c r="E2863" t="s">
        <v>70</v>
      </c>
      <c r="F2863" t="s">
        <v>71</v>
      </c>
      <c r="G2863" s="3">
        <v>0</v>
      </c>
    </row>
    <row r="2864" spans="1:7">
      <c r="A2864" t="s">
        <v>5120</v>
      </c>
      <c r="B2864" t="s">
        <v>5121</v>
      </c>
      <c r="C2864" s="5" t="str">
        <f>HYPERLINK("https://nusmods.com/modules/NM4249#timetable","Timetable")</f>
        <v>Timetable</v>
      </c>
      <c r="D2864" s="5" t="str">
        <f>HYPERLINK("https://canvas.nus.edu.sg/courses/46396","Canvas course site")</f>
        <v>Canvas course site</v>
      </c>
      <c r="E2864" t="s">
        <v>70</v>
      </c>
      <c r="F2864" t="s">
        <v>71</v>
      </c>
      <c r="G2864" s="3">
        <v>0</v>
      </c>
    </row>
    <row r="2865" spans="1:7">
      <c r="A2865" t="s">
        <v>5122</v>
      </c>
      <c r="B2865" t="s">
        <v>5121</v>
      </c>
      <c r="C2865" s="5" t="str">
        <f>HYPERLINK("https://nusmods.com/modules/NM4249HM#timetable","Timetable")</f>
        <v>Timetable</v>
      </c>
      <c r="D2865" s="5"/>
      <c r="E2865" t="s">
        <v>70</v>
      </c>
      <c r="F2865" t="s">
        <v>71</v>
      </c>
      <c r="G2865" s="3">
        <v>0</v>
      </c>
    </row>
    <row r="2866" spans="1:7">
      <c r="A2866" t="s">
        <v>5123</v>
      </c>
      <c r="B2866" t="s">
        <v>5124</v>
      </c>
      <c r="C2866" s="5" t="str">
        <f>HYPERLINK("https://nusmods.com/modules/NM4250#timetable","Timetable")</f>
        <v>Timetable</v>
      </c>
      <c r="D2866" s="5" t="str">
        <f>HYPERLINK("https://canvas.nus.edu.sg/courses/46401","Canvas course site")</f>
        <v>Canvas course site</v>
      </c>
      <c r="E2866" t="s">
        <v>70</v>
      </c>
      <c r="F2866" t="s">
        <v>71</v>
      </c>
      <c r="G2866" s="3">
        <v>0</v>
      </c>
    </row>
    <row r="2867" spans="1:7">
      <c r="A2867" t="s">
        <v>5125</v>
      </c>
      <c r="B2867" t="s">
        <v>5124</v>
      </c>
      <c r="C2867" s="5" t="str">
        <f>HYPERLINK("https://nusmods.com/modules/NM4250HM#timetable","Timetable")</f>
        <v>Timetable</v>
      </c>
      <c r="D2867" s="5" t="str">
        <f>HYPERLINK("https://canvas.nus.edu.sg/courses/49276","Canvas course site")</f>
        <v>Canvas course site</v>
      </c>
      <c r="E2867" t="s">
        <v>70</v>
      </c>
      <c r="F2867" t="s">
        <v>71</v>
      </c>
      <c r="G2867" s="3">
        <v>0</v>
      </c>
    </row>
    <row r="2868" spans="1:7">
      <c r="A2868" t="s">
        <v>5126</v>
      </c>
      <c r="B2868" t="s">
        <v>5127</v>
      </c>
      <c r="C2868" s="5" t="str">
        <f>HYPERLINK("https://nusmods.com/modules/NM4253#timetable","Timetable")</f>
        <v>Timetable</v>
      </c>
      <c r="D2868" s="5" t="str">
        <f>HYPERLINK("https://canvas.nus.edu.sg/courses/46406","Canvas course site")</f>
        <v>Canvas course site</v>
      </c>
      <c r="E2868" t="s">
        <v>70</v>
      </c>
      <c r="F2868" t="s">
        <v>71</v>
      </c>
      <c r="G2868" s="3">
        <v>0</v>
      </c>
    </row>
    <row r="2869" spans="1:7">
      <c r="A2869" t="s">
        <v>5128</v>
      </c>
      <c r="B2869" t="s">
        <v>5127</v>
      </c>
      <c r="C2869" s="5" t="str">
        <f>HYPERLINK("https://nusmods.com/modules/NM4253HM#timetable","Timetable")</f>
        <v>Timetable</v>
      </c>
      <c r="D2869" s="5"/>
      <c r="E2869" t="s">
        <v>70</v>
      </c>
      <c r="F2869" t="s">
        <v>71</v>
      </c>
      <c r="G2869" s="3">
        <v>0</v>
      </c>
    </row>
    <row r="2870" spans="1:7">
      <c r="A2870" t="s">
        <v>5129</v>
      </c>
      <c r="B2870" t="s">
        <v>5130</v>
      </c>
      <c r="C2870" s="5" t="str">
        <f>HYPERLINK("https://nusmods.com/modules/NM4254#timetable","Timetable")</f>
        <v>Timetable</v>
      </c>
      <c r="D2870" s="5" t="str">
        <f>HYPERLINK("https://canvas.nus.edu.sg/courses/46411","Canvas course site")</f>
        <v>Canvas course site</v>
      </c>
      <c r="E2870" t="s">
        <v>70</v>
      </c>
      <c r="F2870" t="s">
        <v>71</v>
      </c>
      <c r="G2870" s="3">
        <v>0</v>
      </c>
    </row>
    <row r="2871" spans="1:7">
      <c r="A2871" t="s">
        <v>5131</v>
      </c>
      <c r="B2871" t="s">
        <v>5130</v>
      </c>
      <c r="C2871" s="5" t="str">
        <f>HYPERLINK("https://nusmods.com/modules/NM4254HM#timetable","Timetable")</f>
        <v>Timetable</v>
      </c>
      <c r="D2871" s="5" t="str">
        <f>HYPERLINK("https://canvas.nus.edu.sg/courses/49278","Canvas course site")</f>
        <v>Canvas course site</v>
      </c>
      <c r="E2871" t="s">
        <v>70</v>
      </c>
      <c r="F2871" t="s">
        <v>71</v>
      </c>
      <c r="G2871" s="3">
        <v>0</v>
      </c>
    </row>
    <row r="2872" spans="1:7">
      <c r="A2872" t="s">
        <v>5132</v>
      </c>
      <c r="B2872" t="s">
        <v>5133</v>
      </c>
      <c r="C2872" s="5" t="str">
        <f>HYPERLINK("https://nusmods.com/modules/NM4255#timetable","Timetable")</f>
        <v>Timetable</v>
      </c>
      <c r="D2872" s="5" t="str">
        <f>HYPERLINK("https://canvas.nus.edu.sg/courses/46416","Canvas course site")</f>
        <v>Canvas course site</v>
      </c>
      <c r="E2872" t="s">
        <v>70</v>
      </c>
      <c r="F2872" t="s">
        <v>71</v>
      </c>
      <c r="G2872" s="3">
        <v>0</v>
      </c>
    </row>
    <row r="2873" spans="1:7">
      <c r="A2873" t="s">
        <v>5134</v>
      </c>
      <c r="B2873" t="s">
        <v>5133</v>
      </c>
      <c r="C2873" s="5" t="str">
        <f>HYPERLINK("https://nusmods.com/modules/NM4255HM#timetable","Timetable")</f>
        <v>Timetable</v>
      </c>
      <c r="D2873" s="5" t="str">
        <f>HYPERLINK("https://canvas.nus.edu.sg/courses/49279","Canvas course site")</f>
        <v>Canvas course site</v>
      </c>
      <c r="E2873" t="s">
        <v>70</v>
      </c>
      <c r="F2873" t="s">
        <v>71</v>
      </c>
      <c r="G2873" s="3">
        <v>0</v>
      </c>
    </row>
    <row r="2874" spans="1:7">
      <c r="A2874" t="s">
        <v>5135</v>
      </c>
      <c r="B2874" t="s">
        <v>5136</v>
      </c>
      <c r="C2874" s="5" t="str">
        <f>HYPERLINK("https://nusmods.com/modules/NM4256#timetable","Timetable")</f>
        <v>Timetable</v>
      </c>
      <c r="D2874" s="5" t="str">
        <f>HYPERLINK("https://canvas.nus.edu.sg/courses/46421","Canvas course site")</f>
        <v>Canvas course site</v>
      </c>
      <c r="E2874" t="s">
        <v>70</v>
      </c>
      <c r="F2874" t="s">
        <v>71</v>
      </c>
      <c r="G2874" s="3">
        <v>0</v>
      </c>
    </row>
    <row r="2875" spans="1:7">
      <c r="A2875" t="s">
        <v>5137</v>
      </c>
      <c r="B2875" t="s">
        <v>5136</v>
      </c>
      <c r="C2875" s="5" t="str">
        <f>HYPERLINK("https://nusmods.com/modules/NM4256HM#timetable","Timetable")</f>
        <v>Timetable</v>
      </c>
      <c r="D2875" s="5" t="str">
        <f>HYPERLINK("https://canvas.nus.edu.sg/courses/49281","Canvas course site")</f>
        <v>Canvas course site</v>
      </c>
      <c r="E2875" t="s">
        <v>70</v>
      </c>
      <c r="F2875" t="s">
        <v>71</v>
      </c>
      <c r="G2875" s="3">
        <v>0</v>
      </c>
    </row>
    <row r="2876" spans="1:7">
      <c r="A2876" t="s">
        <v>5138</v>
      </c>
      <c r="B2876" t="s">
        <v>5139</v>
      </c>
      <c r="C2876" s="5" t="str">
        <f>HYPERLINK("https://nusmods.com/modules/NM4257#timetable","Timetable")</f>
        <v>Timetable</v>
      </c>
      <c r="D2876" s="5" t="str">
        <f>HYPERLINK("https://canvas.nus.edu.sg/courses/49773","Canvas course site")</f>
        <v>Canvas course site</v>
      </c>
      <c r="E2876" t="s">
        <v>70</v>
      </c>
      <c r="F2876" t="s">
        <v>71</v>
      </c>
      <c r="G2876" s="3">
        <v>0</v>
      </c>
    </row>
    <row r="2877" spans="1:7">
      <c r="A2877" t="s">
        <v>5140</v>
      </c>
      <c r="B2877" t="s">
        <v>5139</v>
      </c>
      <c r="C2877" s="5" t="str">
        <f>HYPERLINK("https://nusmods.com/modules/NM4257HM#timetable","Timetable")</f>
        <v>Timetable</v>
      </c>
      <c r="D2877" s="5" t="str">
        <f>HYPERLINK("https://canvas.nus.edu.sg/courses/49773","Canvas course site")</f>
        <v>Canvas course site</v>
      </c>
      <c r="E2877" t="s">
        <v>70</v>
      </c>
      <c r="F2877" t="s">
        <v>71</v>
      </c>
      <c r="G2877" s="3">
        <v>0</v>
      </c>
    </row>
    <row r="2878" spans="1:7">
      <c r="A2878" t="s">
        <v>5141</v>
      </c>
      <c r="B2878" t="s">
        <v>5142</v>
      </c>
      <c r="C2878" s="5" t="str">
        <f>HYPERLINK("https://nusmods.com/modules/NM4258#timetable","Timetable")</f>
        <v>Timetable</v>
      </c>
      <c r="D2878" s="5" t="str">
        <f>HYPERLINK("https://canvas.nus.edu.sg/courses/49282","Canvas course site")</f>
        <v>Canvas course site</v>
      </c>
      <c r="E2878" t="s">
        <v>70</v>
      </c>
      <c r="F2878" t="s">
        <v>71</v>
      </c>
      <c r="G2878" s="3">
        <v>0</v>
      </c>
    </row>
    <row r="2879" spans="1:7">
      <c r="A2879" t="s">
        <v>5143</v>
      </c>
      <c r="B2879" t="s">
        <v>5142</v>
      </c>
      <c r="C2879" s="5" t="str">
        <f>HYPERLINK("https://nusmods.com/modules/NM4258HM#timetable","Timetable")</f>
        <v>Timetable</v>
      </c>
      <c r="D2879" s="5" t="str">
        <f>HYPERLINK("https://canvas.nus.edu.sg/courses/49282","Canvas course site")</f>
        <v>Canvas course site</v>
      </c>
      <c r="E2879" t="s">
        <v>70</v>
      </c>
      <c r="F2879" t="s">
        <v>71</v>
      </c>
      <c r="G2879" s="3">
        <v>0</v>
      </c>
    </row>
    <row r="2880" spans="1:7">
      <c r="A2880" t="s">
        <v>5144</v>
      </c>
      <c r="B2880" t="s">
        <v>5145</v>
      </c>
      <c r="C2880" s="5" t="str">
        <f>HYPERLINK("https://nusmods.com/modules/NM4259#timetable","Timetable")</f>
        <v>Timetable</v>
      </c>
      <c r="D2880" s="5" t="str">
        <f>HYPERLINK("https://canvas.nus.edu.sg/courses/46431","Canvas course site")</f>
        <v>Canvas course site</v>
      </c>
      <c r="E2880" t="s">
        <v>70</v>
      </c>
      <c r="F2880" t="s">
        <v>71</v>
      </c>
      <c r="G2880" s="3">
        <v>0</v>
      </c>
    </row>
    <row r="2881" spans="1:7">
      <c r="A2881" t="s">
        <v>5146</v>
      </c>
      <c r="B2881" t="s">
        <v>5145</v>
      </c>
      <c r="C2881" s="5" t="str">
        <f>HYPERLINK("https://nusmods.com/modules/NM4259HM#timetable","Timetable")</f>
        <v>Timetable</v>
      </c>
      <c r="D2881" s="5" t="str">
        <f>HYPERLINK("https://canvas.nus.edu.sg/courses/46431","Canvas course site")</f>
        <v>Canvas course site</v>
      </c>
      <c r="E2881" t="s">
        <v>70</v>
      </c>
      <c r="F2881" t="s">
        <v>71</v>
      </c>
      <c r="G2881" s="3">
        <v>0</v>
      </c>
    </row>
    <row r="2882" spans="1:7">
      <c r="A2882" t="s">
        <v>5147</v>
      </c>
      <c r="B2882" t="s">
        <v>5148</v>
      </c>
      <c r="C2882" s="5" t="str">
        <f>HYPERLINK("https://nusmods.com/modules/NM4260#timetable","Timetable")</f>
        <v>Timetable</v>
      </c>
      <c r="D2882" s="5" t="str">
        <f>HYPERLINK("https://canvas.nus.edu.sg/courses/46436","Canvas course site")</f>
        <v>Canvas course site</v>
      </c>
      <c r="E2882" t="s">
        <v>70</v>
      </c>
      <c r="F2882" t="s">
        <v>71</v>
      </c>
      <c r="G2882" s="3">
        <v>0</v>
      </c>
    </row>
    <row r="2883" spans="1:7">
      <c r="A2883" t="s">
        <v>5149</v>
      </c>
      <c r="B2883" t="s">
        <v>5148</v>
      </c>
      <c r="C2883" s="5" t="str">
        <f>HYPERLINK("https://nusmods.com/modules/NM4260HM#timetable","Timetable")</f>
        <v>Timetable</v>
      </c>
      <c r="D2883" s="5" t="str">
        <f>HYPERLINK("https://canvas.nus.edu.sg/courses/46436","Canvas course site")</f>
        <v>Canvas course site</v>
      </c>
      <c r="E2883" t="s">
        <v>70</v>
      </c>
      <c r="F2883" t="s">
        <v>71</v>
      </c>
      <c r="G2883" s="3">
        <v>0</v>
      </c>
    </row>
    <row r="2884" spans="1:7">
      <c r="A2884" t="s">
        <v>5150</v>
      </c>
      <c r="B2884" t="s">
        <v>949</v>
      </c>
      <c r="C2884" s="5" t="str">
        <f>HYPERLINK("https://nusmods.com/modules/NM4401#timetable","Timetable")</f>
        <v>Timetable</v>
      </c>
      <c r="D2884" s="5"/>
      <c r="E2884" t="s">
        <v>70</v>
      </c>
      <c r="F2884" t="s">
        <v>71</v>
      </c>
      <c r="G2884" s="3">
        <v>0</v>
      </c>
    </row>
    <row r="2885" spans="1:7">
      <c r="A2885" t="s">
        <v>5151</v>
      </c>
      <c r="B2885" t="s">
        <v>949</v>
      </c>
      <c r="C2885" s="5" t="str">
        <f>HYPERLINK("https://nusmods.com/modules/NM4401HM#timetable","Timetable")</f>
        <v>Timetable</v>
      </c>
      <c r="D2885" s="5"/>
      <c r="E2885" t="s">
        <v>70</v>
      </c>
      <c r="F2885" t="s">
        <v>71</v>
      </c>
      <c r="G2885" s="3">
        <v>0</v>
      </c>
    </row>
    <row r="2886" spans="1:7">
      <c r="A2886" t="s">
        <v>5152</v>
      </c>
      <c r="B2886" t="s">
        <v>572</v>
      </c>
      <c r="C2886" s="5" t="str">
        <f>HYPERLINK("https://nusmods.com/modules/NM4660#timetable","Timetable")</f>
        <v>Timetable</v>
      </c>
      <c r="D2886" s="5"/>
      <c r="E2886" t="s">
        <v>70</v>
      </c>
      <c r="F2886" t="s">
        <v>71</v>
      </c>
      <c r="G2886" s="3">
        <v>0</v>
      </c>
    </row>
    <row r="2887" spans="1:7">
      <c r="A2887" t="s">
        <v>5153</v>
      </c>
      <c r="B2887" t="s">
        <v>5154</v>
      </c>
      <c r="C2887" s="5" t="str">
        <f>HYPERLINK("https://nusmods.com/modules/NM4880H#timetable","Timetable")</f>
        <v>Timetable</v>
      </c>
      <c r="D2887" s="5" t="str">
        <f>HYPERLINK("https://canvas.nus.edu.sg/courses/50096","Canvas course site")</f>
        <v>Canvas course site</v>
      </c>
      <c r="E2887" t="s">
        <v>70</v>
      </c>
      <c r="F2887" t="s">
        <v>71</v>
      </c>
      <c r="G2887" s="3">
        <v>0</v>
      </c>
    </row>
    <row r="2888" spans="1:7">
      <c r="A2888" t="s">
        <v>5155</v>
      </c>
      <c r="B2888" t="s">
        <v>5154</v>
      </c>
      <c r="C2888" s="5" t="str">
        <f>HYPERLINK("https://nusmods.com/modules/NM4880HHM#timetable","Timetable")</f>
        <v>Timetable</v>
      </c>
      <c r="D2888" s="5" t="str">
        <f>HYPERLINK("https://canvas.nus.edu.sg/courses/50096","Canvas course site")</f>
        <v>Canvas course site</v>
      </c>
      <c r="E2888" t="s">
        <v>70</v>
      </c>
      <c r="F2888" t="s">
        <v>71</v>
      </c>
      <c r="G2888" s="3">
        <v>0</v>
      </c>
    </row>
    <row r="2889" spans="1:7">
      <c r="A2889" t="s">
        <v>5156</v>
      </c>
      <c r="B2889" t="s">
        <v>5157</v>
      </c>
      <c r="C2889" s="5" t="str">
        <f>HYPERLINK("https://nusmods.com/modules/NM5218#timetable","Timetable")</f>
        <v>Timetable</v>
      </c>
      <c r="D2889" s="5" t="str">
        <f>HYPERLINK("https://canvas.nus.edu.sg/courses/46451","Canvas course site")</f>
        <v>Canvas course site</v>
      </c>
      <c r="E2889" t="s">
        <v>70</v>
      </c>
      <c r="F2889" t="s">
        <v>71</v>
      </c>
      <c r="G2889" s="3">
        <v>0</v>
      </c>
    </row>
    <row r="2890" spans="1:7">
      <c r="A2890" t="s">
        <v>5158</v>
      </c>
      <c r="B2890" t="s">
        <v>5157</v>
      </c>
      <c r="C2890" s="5" t="str">
        <f>HYPERLINK("https://nusmods.com/modules/NM5218R#timetable","Timetable")</f>
        <v>Timetable</v>
      </c>
      <c r="D2890" s="5" t="str">
        <f>HYPERLINK("https://canvas.nus.edu.sg/courses/46451","Canvas course site")</f>
        <v>Canvas course site</v>
      </c>
      <c r="E2890" t="s">
        <v>70</v>
      </c>
      <c r="F2890" t="s">
        <v>71</v>
      </c>
      <c r="G2890" s="3">
        <v>0</v>
      </c>
    </row>
    <row r="2891" spans="1:7">
      <c r="A2891" t="s">
        <v>5159</v>
      </c>
      <c r="B2891" t="s">
        <v>968</v>
      </c>
      <c r="C2891" s="5" t="str">
        <f>HYPERLINK("https://nusmods.com/modules/NM5660#timetable","Timetable")</f>
        <v>Timetable</v>
      </c>
      <c r="D2891" s="5"/>
      <c r="E2891" t="s">
        <v>70</v>
      </c>
      <c r="F2891" t="s">
        <v>71</v>
      </c>
      <c r="G2891" s="3">
        <v>0</v>
      </c>
    </row>
    <row r="2892" spans="1:7">
      <c r="A2892" t="s">
        <v>5160</v>
      </c>
      <c r="B2892" t="s">
        <v>5161</v>
      </c>
      <c r="C2892" s="5" t="str">
        <f>HYPERLINK("https://nusmods.com/modules/NM6101#timetable","Timetable")</f>
        <v>Timetable</v>
      </c>
      <c r="D2892" s="5" t="str">
        <f>HYPERLINK("https://canvas.nus.edu.sg/courses/46466","Canvas course site")</f>
        <v>Canvas course site</v>
      </c>
      <c r="E2892" t="s">
        <v>70</v>
      </c>
      <c r="F2892" t="s">
        <v>71</v>
      </c>
      <c r="G2892" s="3">
        <v>0</v>
      </c>
    </row>
    <row r="2893" spans="1:7">
      <c r="A2893" t="s">
        <v>5162</v>
      </c>
      <c r="B2893" t="s">
        <v>5163</v>
      </c>
      <c r="C2893" s="5" t="str">
        <f>HYPERLINK("https://nusmods.com/modules/NM6103#timetable","Timetable")</f>
        <v>Timetable</v>
      </c>
      <c r="D2893" s="5" t="str">
        <f>HYPERLINK("https://canvas.nus.edu.sg/courses/46471","Canvas course site")</f>
        <v>Canvas course site</v>
      </c>
      <c r="E2893" t="s">
        <v>70</v>
      </c>
      <c r="F2893" t="s">
        <v>71</v>
      </c>
      <c r="G2893" s="3">
        <v>0</v>
      </c>
    </row>
    <row r="2894" spans="1:7">
      <c r="A2894" t="s">
        <v>5164</v>
      </c>
      <c r="B2894" t="s">
        <v>968</v>
      </c>
      <c r="C2894" s="5" t="str">
        <f>HYPERLINK("https://nusmods.com/modules/NM6660#timetable","Timetable")</f>
        <v>Timetable</v>
      </c>
      <c r="D2894" s="5"/>
      <c r="E2894" t="s">
        <v>70</v>
      </c>
      <c r="F2894" t="s">
        <v>71</v>
      </c>
      <c r="G2894" s="3">
        <v>0</v>
      </c>
    </row>
    <row r="2895" spans="1:7">
      <c r="A2895" t="s">
        <v>5165</v>
      </c>
      <c r="B2895" t="s">
        <v>5166</v>
      </c>
      <c r="C2895" s="5" t="str">
        <f>HYPERLINK("https://nusmods.com/modules/NM6880#timetable","Timetable")</f>
        <v>Timetable</v>
      </c>
      <c r="D2895" s="5" t="str">
        <f>HYPERLINK("https://canvas.nus.edu.sg/courses/49542","Canvas course site")</f>
        <v>Canvas course site</v>
      </c>
      <c r="E2895" t="s">
        <v>70</v>
      </c>
      <c r="F2895" t="s">
        <v>71</v>
      </c>
      <c r="G2895" s="3">
        <v>0</v>
      </c>
    </row>
    <row r="2896" spans="1:7">
      <c r="A2896" t="s">
        <v>5167</v>
      </c>
      <c r="B2896" t="s">
        <v>5168</v>
      </c>
      <c r="C2896" s="5" t="str">
        <f>HYPERLINK("https://nusmods.com/modules/NMC5301#timetable","Timetable")</f>
        <v>Timetable</v>
      </c>
      <c r="D2896" s="5" t="str">
        <f>HYPERLINK("https://canvas.nus.edu.sg/courses/46481","Canvas course site")</f>
        <v>Canvas course site</v>
      </c>
      <c r="E2896" t="s">
        <v>70</v>
      </c>
      <c r="F2896" t="s">
        <v>71</v>
      </c>
      <c r="G2896" s="3">
        <v>0</v>
      </c>
    </row>
    <row r="2897" spans="1:7">
      <c r="A2897" t="s">
        <v>5169</v>
      </c>
      <c r="B2897" t="s">
        <v>5170</v>
      </c>
      <c r="C2897" s="5" t="str">
        <f>HYPERLINK("https://nusmods.com/modules/NMC5302#timetable","Timetable")</f>
        <v>Timetable</v>
      </c>
      <c r="D2897" s="5" t="str">
        <f>HYPERLINK("https://canvas.nus.edu.sg/courses/46486","Canvas course site")</f>
        <v>Canvas course site</v>
      </c>
      <c r="E2897" t="s">
        <v>70</v>
      </c>
      <c r="F2897" t="s">
        <v>71</v>
      </c>
      <c r="G2897" s="3">
        <v>0</v>
      </c>
    </row>
    <row r="2898" spans="1:7">
      <c r="A2898" t="s">
        <v>5171</v>
      </c>
      <c r="B2898" t="s">
        <v>5172</v>
      </c>
      <c r="C2898" s="5" t="str">
        <f>HYPERLINK("https://nusmods.com/modules/NMC5306#timetable","Timetable")</f>
        <v>Timetable</v>
      </c>
      <c r="D2898" s="5" t="str">
        <f>HYPERLINK("https://canvas.nus.edu.sg/courses/46491","Canvas course site")</f>
        <v>Canvas course site</v>
      </c>
      <c r="E2898" t="s">
        <v>70</v>
      </c>
      <c r="F2898" t="s">
        <v>71</v>
      </c>
      <c r="G2898" s="3">
        <v>0</v>
      </c>
    </row>
    <row r="2899" spans="1:7">
      <c r="A2899" t="s">
        <v>5173</v>
      </c>
      <c r="B2899" t="s">
        <v>5174</v>
      </c>
      <c r="C2899" s="5" t="str">
        <f>HYPERLINK("https://nusmods.com/modules/NMC5307#timetable","Timetable")</f>
        <v>Timetable</v>
      </c>
      <c r="D2899" s="5"/>
      <c r="E2899" t="s">
        <v>70</v>
      </c>
      <c r="F2899" t="s">
        <v>71</v>
      </c>
      <c r="G2899" s="3">
        <v>0</v>
      </c>
    </row>
    <row r="2900" spans="1:7">
      <c r="A2900" t="s">
        <v>5175</v>
      </c>
      <c r="B2900" t="s">
        <v>5176</v>
      </c>
      <c r="C2900" s="5" t="str">
        <f>HYPERLINK("https://nusmods.com/modules/NMC5322#timetable","Timetable")</f>
        <v>Timetable</v>
      </c>
      <c r="D2900" s="5" t="str">
        <f>HYPERLINK("https://canvas.nus.edu.sg/courses/46501","Canvas course site")</f>
        <v>Canvas course site</v>
      </c>
      <c r="E2900" t="s">
        <v>70</v>
      </c>
      <c r="F2900" t="s">
        <v>71</v>
      </c>
      <c r="G2900" s="3">
        <v>0</v>
      </c>
    </row>
    <row r="2901" spans="1:7">
      <c r="A2901" t="s">
        <v>5177</v>
      </c>
      <c r="B2901" t="s">
        <v>5178</v>
      </c>
      <c r="C2901" s="5" t="str">
        <f>HYPERLINK("https://nusmods.com/modules/NMC5324#timetable","Timetable")</f>
        <v>Timetable</v>
      </c>
      <c r="D2901" s="5"/>
      <c r="E2901" t="s">
        <v>70</v>
      </c>
      <c r="F2901" t="s">
        <v>71</v>
      </c>
      <c r="G2901" s="3">
        <v>0</v>
      </c>
    </row>
    <row r="2902" spans="1:7">
      <c r="A2902" t="s">
        <v>5179</v>
      </c>
      <c r="B2902" t="s">
        <v>5180</v>
      </c>
      <c r="C2902" s="5" t="str">
        <f>HYPERLINK("https://nusmods.com/modules/NMC5342#timetable","Timetable")</f>
        <v>Timetable</v>
      </c>
      <c r="D2902" s="5"/>
      <c r="E2902" t="s">
        <v>70</v>
      </c>
      <c r="F2902" t="s">
        <v>71</v>
      </c>
      <c r="G2902" s="3">
        <v>0</v>
      </c>
    </row>
    <row r="2903" spans="1:7">
      <c r="A2903" t="s">
        <v>5181</v>
      </c>
      <c r="B2903" t="s">
        <v>5182</v>
      </c>
      <c r="C2903" s="5" t="str">
        <f>HYPERLINK("https://nusmods.com/modules/NMC5344#timetable","Timetable")</f>
        <v>Timetable</v>
      </c>
      <c r="D2903" s="5" t="str">
        <f>HYPERLINK("https://canvas.nus.edu.sg/courses/46517","Canvas course site")</f>
        <v>Canvas course site</v>
      </c>
      <c r="E2903" t="s">
        <v>70</v>
      </c>
      <c r="F2903" t="s">
        <v>71</v>
      </c>
      <c r="G2903" s="3">
        <v>0</v>
      </c>
    </row>
    <row r="2904" spans="1:7">
      <c r="A2904" t="s">
        <v>5183</v>
      </c>
      <c r="B2904" t="s">
        <v>5184</v>
      </c>
      <c r="C2904" s="5" t="str">
        <f>HYPERLINK("https://nusmods.com/modules/NMC5364#timetable","Timetable")</f>
        <v>Timetable</v>
      </c>
      <c r="D2904" s="5" t="str">
        <f>HYPERLINK("https://canvas.nus.edu.sg/courses/46522","Canvas course site")</f>
        <v>Canvas course site</v>
      </c>
      <c r="E2904" t="s">
        <v>70</v>
      </c>
      <c r="F2904" t="s">
        <v>71</v>
      </c>
      <c r="G2904" s="3">
        <v>0</v>
      </c>
    </row>
    <row r="2905" spans="1:7">
      <c r="A2905" t="s">
        <v>5185</v>
      </c>
      <c r="B2905" t="s">
        <v>5186</v>
      </c>
      <c r="C2905" s="5" t="str">
        <f>HYPERLINK("https://nusmods.com/modules/NMC5367#timetable","Timetable")</f>
        <v>Timetable</v>
      </c>
      <c r="D2905" s="5"/>
      <c r="E2905" t="s">
        <v>70</v>
      </c>
      <c r="F2905" t="s">
        <v>71</v>
      </c>
      <c r="G2905" s="3">
        <v>0</v>
      </c>
    </row>
    <row r="2906" spans="1:7">
      <c r="A2906" t="s">
        <v>5187</v>
      </c>
      <c r="B2906" t="s">
        <v>5188</v>
      </c>
      <c r="C2906" s="5" t="str">
        <f>HYPERLINK("https://nusmods.com/modules/NPS2001A#timetable","Timetable")</f>
        <v>Timetable</v>
      </c>
      <c r="D2906" s="5"/>
      <c r="E2906" t="s">
        <v>2552</v>
      </c>
      <c r="F2906" t="s">
        <v>2553</v>
      </c>
      <c r="G2906" s="3">
        <v>0</v>
      </c>
    </row>
    <row r="2907" spans="1:7">
      <c r="A2907" t="s">
        <v>5189</v>
      </c>
      <c r="B2907" t="s">
        <v>5188</v>
      </c>
      <c r="C2907" s="5" t="str">
        <f>HYPERLINK("https://nusmods.com/modules/NPS2001B#timetable","Timetable")</f>
        <v>Timetable</v>
      </c>
      <c r="D2907" s="5"/>
      <c r="E2907" t="s">
        <v>2552</v>
      </c>
      <c r="F2907" t="s">
        <v>2553</v>
      </c>
      <c r="G2907" s="3">
        <v>0</v>
      </c>
    </row>
    <row r="2908" spans="1:7">
      <c r="A2908" t="s">
        <v>5190</v>
      </c>
      <c r="B2908" t="s">
        <v>5191</v>
      </c>
      <c r="C2908" s="5" t="str">
        <f>HYPERLINK("https://nusmods.com/modules/NSS2001A#timetable","Timetable")</f>
        <v>Timetable</v>
      </c>
      <c r="D2908" s="5"/>
      <c r="E2908" t="s">
        <v>884</v>
      </c>
      <c r="F2908" t="s">
        <v>2553</v>
      </c>
      <c r="G2908" s="3">
        <v>0</v>
      </c>
    </row>
    <row r="2909" spans="1:7">
      <c r="A2909" t="s">
        <v>5192</v>
      </c>
      <c r="B2909" t="s">
        <v>5191</v>
      </c>
      <c r="C2909" s="5" t="str">
        <f>HYPERLINK("https://nusmods.com/modules/NSS2001B#timetable","Timetable")</f>
        <v>Timetable</v>
      </c>
      <c r="D2909" s="5"/>
      <c r="E2909" t="s">
        <v>884</v>
      </c>
      <c r="F2909" t="s">
        <v>2553</v>
      </c>
      <c r="G2909" s="3">
        <v>0</v>
      </c>
    </row>
    <row r="2910" spans="1:7">
      <c r="A2910" t="s">
        <v>5193</v>
      </c>
      <c r="B2910" t="s">
        <v>5191</v>
      </c>
      <c r="C2910" s="5" t="str">
        <f>HYPERLINK("https://nusmods.com/modules/NSS2001C#timetable","Timetable")</f>
        <v>Timetable</v>
      </c>
      <c r="D2910" s="5"/>
      <c r="E2910" t="s">
        <v>884</v>
      </c>
      <c r="F2910" t="s">
        <v>2553</v>
      </c>
      <c r="G2910" s="3">
        <v>0</v>
      </c>
    </row>
    <row r="2911" spans="1:7">
      <c r="A2911" t="s">
        <v>5194</v>
      </c>
      <c r="B2911" t="s">
        <v>5191</v>
      </c>
      <c r="C2911" s="5" t="str">
        <f>HYPERLINK("https://nusmods.com/modules/NSS2001D#timetable","Timetable")</f>
        <v>Timetable</v>
      </c>
      <c r="D2911" s="5"/>
      <c r="E2911" t="s">
        <v>884</v>
      </c>
      <c r="F2911" t="s">
        <v>2553</v>
      </c>
      <c r="G2911" s="3">
        <v>0</v>
      </c>
    </row>
    <row r="2912" spans="1:7">
      <c r="A2912" t="s">
        <v>5195</v>
      </c>
      <c r="B2912" t="s">
        <v>5191</v>
      </c>
      <c r="C2912" s="5" t="str">
        <f>HYPERLINK("https://nusmods.com/modules/NSS2001E#timetable","Timetable")</f>
        <v>Timetable</v>
      </c>
      <c r="D2912" s="5"/>
      <c r="E2912" t="s">
        <v>2552</v>
      </c>
      <c r="F2912" t="s">
        <v>2553</v>
      </c>
      <c r="G2912" s="3">
        <v>0</v>
      </c>
    </row>
    <row r="2913" spans="1:7">
      <c r="A2913" t="s">
        <v>5196</v>
      </c>
      <c r="B2913" t="s">
        <v>5191</v>
      </c>
      <c r="C2913" s="5" t="str">
        <f>HYPERLINK("https://nusmods.com/modules/NSS2001F#timetable","Timetable")</f>
        <v>Timetable</v>
      </c>
      <c r="D2913" s="5"/>
      <c r="E2913" t="s">
        <v>2552</v>
      </c>
      <c r="F2913" t="s">
        <v>2553</v>
      </c>
      <c r="G2913" s="3">
        <v>0</v>
      </c>
    </row>
    <row r="2914" spans="1:7">
      <c r="A2914" t="s">
        <v>5197</v>
      </c>
      <c r="B2914" t="s">
        <v>5191</v>
      </c>
      <c r="C2914" s="5" t="str">
        <f>HYPERLINK("https://nusmods.com/modules/NSS2001G#timetable","Timetable")</f>
        <v>Timetable</v>
      </c>
      <c r="D2914" s="5"/>
      <c r="E2914" t="s">
        <v>2552</v>
      </c>
      <c r="F2914" t="s">
        <v>2553</v>
      </c>
      <c r="G2914" s="3">
        <v>0</v>
      </c>
    </row>
    <row r="2915" spans="1:7">
      <c r="A2915" t="s">
        <v>5198</v>
      </c>
      <c r="B2915" t="s">
        <v>5191</v>
      </c>
      <c r="C2915" s="5" t="str">
        <f>HYPERLINK("https://nusmods.com/modules/NSS2001H#timetable","Timetable")</f>
        <v>Timetable</v>
      </c>
      <c r="D2915" s="5"/>
      <c r="E2915" t="s">
        <v>2552</v>
      </c>
      <c r="F2915" t="s">
        <v>2553</v>
      </c>
      <c r="G2915" s="3">
        <v>0</v>
      </c>
    </row>
    <row r="2916" spans="1:7">
      <c r="A2916" t="s">
        <v>5199</v>
      </c>
      <c r="B2916" t="s">
        <v>5191</v>
      </c>
      <c r="C2916" s="5" t="str">
        <f>HYPERLINK("https://nusmods.com/modules/NSS2001I#timetable","Timetable")</f>
        <v>Timetable</v>
      </c>
      <c r="D2916" s="5"/>
      <c r="E2916" t="s">
        <v>2552</v>
      </c>
      <c r="F2916" t="s">
        <v>2553</v>
      </c>
      <c r="G2916" s="3">
        <v>0</v>
      </c>
    </row>
    <row r="2917" spans="1:7">
      <c r="A2917" t="s">
        <v>5200</v>
      </c>
      <c r="B2917" t="s">
        <v>5201</v>
      </c>
      <c r="C2917" s="5" t="str">
        <f>HYPERLINK("https://nusmods.com/modules/NST2001#timetable","Timetable")</f>
        <v>Timetable</v>
      </c>
      <c r="D2917" s="5"/>
      <c r="E2917" t="s">
        <v>2552</v>
      </c>
      <c r="F2917" t="s">
        <v>2553</v>
      </c>
      <c r="G2917" s="3">
        <v>0</v>
      </c>
    </row>
    <row r="2918" spans="1:7">
      <c r="A2918" t="s">
        <v>5202</v>
      </c>
      <c r="B2918" t="s">
        <v>5203</v>
      </c>
      <c r="C2918" s="5" t="str">
        <f>HYPERLINK("https://nusmods.com/modules/NST2014#timetable","Timetable")</f>
        <v>Timetable</v>
      </c>
      <c r="D2918" s="5" t="str">
        <f>HYPERLINK("https://canvas.nus.edu.sg/courses/46560","Canvas course site")</f>
        <v>Canvas course site</v>
      </c>
      <c r="E2918" t="s">
        <v>2552</v>
      </c>
      <c r="F2918" t="s">
        <v>2553</v>
      </c>
      <c r="G2918" s="3">
        <v>0</v>
      </c>
    </row>
    <row r="2919" spans="1:7">
      <c r="A2919" t="s">
        <v>5204</v>
      </c>
      <c r="B2919" t="s">
        <v>5205</v>
      </c>
      <c r="C2919" s="5" t="str">
        <f>HYPERLINK("https://nusmods.com/modules/NST2015#timetable","Timetable")</f>
        <v>Timetable</v>
      </c>
      <c r="D2919" s="5"/>
      <c r="E2919" t="s">
        <v>2552</v>
      </c>
      <c r="F2919" t="s">
        <v>2553</v>
      </c>
      <c r="G2919" s="3">
        <v>0</v>
      </c>
    </row>
    <row r="2920" spans="1:7">
      <c r="A2920" t="s">
        <v>5206</v>
      </c>
      <c r="B2920" t="s">
        <v>5207</v>
      </c>
      <c r="C2920" s="5" t="str">
        <f>HYPERLINK("https://nusmods.com/modules/NST2026#timetable","Timetable")</f>
        <v>Timetable</v>
      </c>
      <c r="D2920" s="5"/>
      <c r="E2920" t="s">
        <v>2552</v>
      </c>
      <c r="F2920" t="s">
        <v>2553</v>
      </c>
      <c r="G2920" s="3">
        <v>0</v>
      </c>
    </row>
    <row r="2921" spans="1:7">
      <c r="A2921" t="s">
        <v>5208</v>
      </c>
      <c r="B2921" t="s">
        <v>5209</v>
      </c>
      <c r="C2921" s="5" t="str">
        <f>HYPERLINK("https://nusmods.com/modules/NST2030#timetable","Timetable")</f>
        <v>Timetable</v>
      </c>
      <c r="D2921" s="5"/>
      <c r="E2921" t="s">
        <v>2552</v>
      </c>
      <c r="F2921" t="s">
        <v>2553</v>
      </c>
      <c r="G2921" s="3">
        <v>0</v>
      </c>
    </row>
    <row r="2922" spans="1:7">
      <c r="A2922" t="s">
        <v>5210</v>
      </c>
      <c r="B2922" t="s">
        <v>5211</v>
      </c>
      <c r="C2922" s="5" t="str">
        <f>HYPERLINK("https://nusmods.com/modules/NST2044#timetable","Timetable")</f>
        <v>Timetable</v>
      </c>
      <c r="D2922" s="5" t="str">
        <f>HYPERLINK("https://canvas.nus.edu.sg/courses/46578","Canvas course site")</f>
        <v>Canvas course site</v>
      </c>
      <c r="E2922" t="s">
        <v>2552</v>
      </c>
      <c r="F2922" t="s">
        <v>2553</v>
      </c>
      <c r="G2922" s="3">
        <v>0</v>
      </c>
    </row>
    <row r="2923" spans="1:7">
      <c r="A2923" t="s">
        <v>5212</v>
      </c>
      <c r="B2923" t="s">
        <v>5213</v>
      </c>
      <c r="C2923" s="5" t="str">
        <f>HYPERLINK("https://nusmods.com/modules/NST2045#timetable","Timetable")</f>
        <v>Timetable</v>
      </c>
      <c r="D2923" s="5"/>
      <c r="E2923" t="s">
        <v>2552</v>
      </c>
      <c r="F2923" t="s">
        <v>2553</v>
      </c>
      <c r="G2923" s="3">
        <v>0</v>
      </c>
    </row>
    <row r="2924" spans="1:7">
      <c r="A2924" t="s">
        <v>5214</v>
      </c>
      <c r="B2924" t="s">
        <v>5215</v>
      </c>
      <c r="C2924" s="5" t="str">
        <f>HYPERLINK("https://nusmods.com/modules/NST2047#timetable","Timetable")</f>
        <v>Timetable</v>
      </c>
      <c r="D2924" s="5"/>
      <c r="E2924" t="s">
        <v>2552</v>
      </c>
      <c r="F2924" t="s">
        <v>2553</v>
      </c>
      <c r="G2924" s="3">
        <v>0</v>
      </c>
    </row>
    <row r="2925" spans="1:7">
      <c r="A2925" t="s">
        <v>5216</v>
      </c>
      <c r="B2925" t="s">
        <v>5217</v>
      </c>
      <c r="C2925" s="5" t="str">
        <f>HYPERLINK("https://nusmods.com/modules/NST2048#timetable","Timetable")</f>
        <v>Timetable</v>
      </c>
      <c r="D2925" s="5"/>
      <c r="E2925" t="s">
        <v>2552</v>
      </c>
      <c r="F2925" t="s">
        <v>2553</v>
      </c>
      <c r="G2925" s="3">
        <v>0</v>
      </c>
    </row>
    <row r="2926" spans="1:7">
      <c r="A2926" t="s">
        <v>5218</v>
      </c>
      <c r="B2926" t="s">
        <v>5219</v>
      </c>
      <c r="C2926" s="5" t="str">
        <f>HYPERLINK("https://nusmods.com/modules/NST2049#timetable","Timetable")</f>
        <v>Timetable</v>
      </c>
      <c r="D2926" s="5"/>
      <c r="E2926" t="s">
        <v>2552</v>
      </c>
      <c r="F2926" t="s">
        <v>2553</v>
      </c>
      <c r="G2926" s="3">
        <v>0</v>
      </c>
    </row>
    <row r="2927" spans="1:7">
      <c r="A2927" t="s">
        <v>5220</v>
      </c>
      <c r="B2927" t="s">
        <v>5221</v>
      </c>
      <c r="C2927" s="5" t="str">
        <f>HYPERLINK("https://nusmods.com/modules/NST2050#timetable","Timetable")</f>
        <v>Timetable</v>
      </c>
      <c r="D2927" s="5"/>
      <c r="E2927" t="s">
        <v>2552</v>
      </c>
      <c r="F2927" t="s">
        <v>2553</v>
      </c>
      <c r="G2927" s="3">
        <v>0</v>
      </c>
    </row>
    <row r="2928" spans="1:7">
      <c r="A2928" t="s">
        <v>5222</v>
      </c>
      <c r="B2928" t="s">
        <v>5223</v>
      </c>
      <c r="C2928" s="5" t="str">
        <f>HYPERLINK("https://nusmods.com/modules/NST3901#timetable","Timetable")</f>
        <v>Timetable</v>
      </c>
      <c r="D2928" s="5"/>
      <c r="E2928" t="s">
        <v>2552</v>
      </c>
      <c r="F2928" t="s">
        <v>2553</v>
      </c>
      <c r="G2928" s="3">
        <v>0</v>
      </c>
    </row>
    <row r="2929" spans="1:7">
      <c r="A2929" t="s">
        <v>5224</v>
      </c>
      <c r="B2929" t="s">
        <v>5223</v>
      </c>
      <c r="C2929" s="5" t="str">
        <f>HYPERLINK("https://nusmods.com/modules/NST3902#timetable","Timetable")</f>
        <v>Timetable</v>
      </c>
      <c r="D2929" s="5"/>
      <c r="E2929" t="s">
        <v>2552</v>
      </c>
      <c r="F2929" t="s">
        <v>2553</v>
      </c>
      <c r="G2929" s="3">
        <v>0</v>
      </c>
    </row>
    <row r="2930" spans="1:7">
      <c r="A2930" t="s">
        <v>5225</v>
      </c>
      <c r="B2930" t="s">
        <v>5226</v>
      </c>
      <c r="C2930" s="5" t="str">
        <f>HYPERLINK("https://nusmods.com/modules/NSW2001A#timetable","Timetable")</f>
        <v>Timetable</v>
      </c>
      <c r="D2930" s="5"/>
      <c r="E2930" t="s">
        <v>2552</v>
      </c>
      <c r="F2930" t="s">
        <v>2553</v>
      </c>
      <c r="G2930" s="3">
        <v>0</v>
      </c>
    </row>
    <row r="2931" spans="1:7">
      <c r="A2931" t="s">
        <v>5227</v>
      </c>
      <c r="B2931" t="s">
        <v>5226</v>
      </c>
      <c r="C2931" s="5" t="str">
        <f>HYPERLINK("https://nusmods.com/modules/NSW2001B#timetable","Timetable")</f>
        <v>Timetable</v>
      </c>
      <c r="D2931" s="5"/>
      <c r="E2931" t="s">
        <v>2552</v>
      </c>
      <c r="F2931" t="s">
        <v>2553</v>
      </c>
      <c r="G2931" s="3">
        <v>0</v>
      </c>
    </row>
    <row r="2932" spans="1:7">
      <c r="A2932" t="s">
        <v>5228</v>
      </c>
      <c r="B2932" t="s">
        <v>5226</v>
      </c>
      <c r="C2932" s="5" t="str">
        <f>HYPERLINK("https://nusmods.com/modules/NSW2001C#timetable","Timetable")</f>
        <v>Timetable</v>
      </c>
      <c r="D2932" s="5"/>
      <c r="E2932" t="s">
        <v>2552</v>
      </c>
      <c r="F2932" t="s">
        <v>2553</v>
      </c>
      <c r="G2932" s="3">
        <v>0</v>
      </c>
    </row>
    <row r="2933" spans="1:7">
      <c r="A2933" t="s">
        <v>5229</v>
      </c>
      <c r="B2933" t="s">
        <v>5226</v>
      </c>
      <c r="C2933" s="5" t="str">
        <f>HYPERLINK("https://nusmods.com/modules/NSW2001D#timetable","Timetable")</f>
        <v>Timetable</v>
      </c>
      <c r="D2933" s="5"/>
      <c r="E2933" t="s">
        <v>2552</v>
      </c>
      <c r="F2933" t="s">
        <v>2553</v>
      </c>
      <c r="G2933" s="3">
        <v>0</v>
      </c>
    </row>
    <row r="2934" spans="1:7">
      <c r="A2934" t="s">
        <v>5230</v>
      </c>
      <c r="B2934" t="s">
        <v>5226</v>
      </c>
      <c r="C2934" s="5" t="str">
        <f>HYPERLINK("https://nusmods.com/modules/NSW2001E#timetable","Timetable")</f>
        <v>Timetable</v>
      </c>
      <c r="D2934" s="5"/>
      <c r="E2934" t="s">
        <v>2552</v>
      </c>
      <c r="F2934" t="s">
        <v>2553</v>
      </c>
      <c r="G2934" s="3">
        <v>0</v>
      </c>
    </row>
    <row r="2935" spans="1:7">
      <c r="A2935" t="s">
        <v>5231</v>
      </c>
      <c r="B2935" t="s">
        <v>5226</v>
      </c>
      <c r="C2935" s="5" t="str">
        <f>HYPERLINK("https://nusmods.com/modules/NSW2001F#timetable","Timetable")</f>
        <v>Timetable</v>
      </c>
      <c r="D2935" s="5"/>
      <c r="E2935" t="s">
        <v>2552</v>
      </c>
      <c r="F2935" t="s">
        <v>2553</v>
      </c>
      <c r="G2935" s="3">
        <v>0</v>
      </c>
    </row>
    <row r="2936" spans="1:7">
      <c r="A2936" t="s">
        <v>5232</v>
      </c>
      <c r="B2936" t="s">
        <v>5226</v>
      </c>
      <c r="C2936" s="5" t="str">
        <f>HYPERLINK("https://nusmods.com/modules/NSW2001G#timetable","Timetable")</f>
        <v>Timetable</v>
      </c>
      <c r="D2936" s="5"/>
      <c r="E2936" t="s">
        <v>2552</v>
      </c>
      <c r="F2936" t="s">
        <v>2553</v>
      </c>
      <c r="G2936" s="3">
        <v>0</v>
      </c>
    </row>
    <row r="2937" spans="1:7">
      <c r="A2937" t="s">
        <v>5233</v>
      </c>
      <c r="B2937" t="s">
        <v>5226</v>
      </c>
      <c r="C2937" s="5" t="str">
        <f>HYPERLINK("https://nusmods.com/modules/NSW2001H#timetable","Timetable")</f>
        <v>Timetable</v>
      </c>
      <c r="D2937" s="5"/>
      <c r="E2937" t="s">
        <v>2552</v>
      </c>
      <c r="F2937" t="s">
        <v>2553</v>
      </c>
      <c r="G2937" s="3">
        <v>0</v>
      </c>
    </row>
    <row r="2938" spans="1:7">
      <c r="A2938" t="s">
        <v>5234</v>
      </c>
      <c r="B2938" t="s">
        <v>5226</v>
      </c>
      <c r="C2938" s="5" t="str">
        <f>HYPERLINK("https://nusmods.com/modules/NSW2001I#timetable","Timetable")</f>
        <v>Timetable</v>
      </c>
      <c r="D2938" s="5"/>
      <c r="E2938" t="s">
        <v>2552</v>
      </c>
      <c r="F2938" t="s">
        <v>2553</v>
      </c>
      <c r="G2938" s="3">
        <v>0</v>
      </c>
    </row>
    <row r="2939" spans="1:7">
      <c r="A2939" t="s">
        <v>5235</v>
      </c>
      <c r="B2939" t="s">
        <v>5226</v>
      </c>
      <c r="C2939" s="5" t="str">
        <f>HYPERLINK("https://nusmods.com/modules/NSW2001J#timetable","Timetable")</f>
        <v>Timetable</v>
      </c>
      <c r="D2939" s="5"/>
      <c r="E2939" t="s">
        <v>2552</v>
      </c>
      <c r="F2939" t="s">
        <v>2553</v>
      </c>
      <c r="G2939" s="3">
        <v>0</v>
      </c>
    </row>
    <row r="2940" spans="1:7">
      <c r="A2940" t="s">
        <v>5236</v>
      </c>
      <c r="B2940" t="s">
        <v>5237</v>
      </c>
      <c r="C2940" s="5" t="str">
        <f>HYPERLINK("https://nusmods.com/modules/NTW2010#timetable","Timetable")</f>
        <v>Timetable</v>
      </c>
      <c r="D2940" s="5"/>
      <c r="E2940" t="s">
        <v>2552</v>
      </c>
      <c r="F2940" t="s">
        <v>2553</v>
      </c>
      <c r="G2940" s="3">
        <v>0</v>
      </c>
    </row>
    <row r="2941" spans="1:7">
      <c r="A2941" t="s">
        <v>5238</v>
      </c>
      <c r="B2941" t="s">
        <v>5239</v>
      </c>
      <c r="C2941" s="5" t="str">
        <f>HYPERLINK("https://nusmods.com/modules/NTW2029#timetable","Timetable")</f>
        <v>Timetable</v>
      </c>
      <c r="D2941" s="5"/>
      <c r="E2941" t="s">
        <v>884</v>
      </c>
      <c r="F2941" t="s">
        <v>2553</v>
      </c>
      <c r="G2941" s="3">
        <v>0</v>
      </c>
    </row>
    <row r="2942" spans="1:7">
      <c r="A2942" t="s">
        <v>5240</v>
      </c>
      <c r="B2942" t="s">
        <v>5241</v>
      </c>
      <c r="C2942" s="5" t="str">
        <f>HYPERLINK("https://nusmods.com/modules/NTW2031#timetable","Timetable")</f>
        <v>Timetable</v>
      </c>
      <c r="D2942" s="5"/>
      <c r="E2942" t="s">
        <v>884</v>
      </c>
      <c r="F2942" t="s">
        <v>2553</v>
      </c>
      <c r="G2942" s="3">
        <v>0</v>
      </c>
    </row>
    <row r="2943" spans="1:7">
      <c r="A2943" t="s">
        <v>5242</v>
      </c>
      <c r="B2943" t="s">
        <v>5243</v>
      </c>
      <c r="C2943" s="5" t="str">
        <f>HYPERLINK("https://nusmods.com/modules/NTW2033#timetable","Timetable")</f>
        <v>Timetable</v>
      </c>
      <c r="D2943" s="5"/>
      <c r="E2943" t="s">
        <v>2552</v>
      </c>
      <c r="F2943" t="s">
        <v>2553</v>
      </c>
      <c r="G2943" s="3">
        <v>0</v>
      </c>
    </row>
    <row r="2944" spans="1:7">
      <c r="A2944" t="s">
        <v>5244</v>
      </c>
      <c r="B2944" t="s">
        <v>5245</v>
      </c>
      <c r="C2944" s="5" t="str">
        <f>HYPERLINK("https://nusmods.com/modules/NTW2034#timetable","Timetable")</f>
        <v>Timetable</v>
      </c>
      <c r="D2944" s="5"/>
      <c r="E2944" t="s">
        <v>2552</v>
      </c>
      <c r="F2944" t="s">
        <v>2553</v>
      </c>
      <c r="G2944" s="3">
        <v>0</v>
      </c>
    </row>
    <row r="2945" spans="1:7">
      <c r="A2945" t="s">
        <v>5246</v>
      </c>
      <c r="B2945" t="s">
        <v>5247</v>
      </c>
      <c r="C2945" s="5" t="str">
        <f>HYPERLINK("https://nusmods.com/modules/NTW2035#timetable","Timetable")</f>
        <v>Timetable</v>
      </c>
      <c r="D2945" s="5"/>
      <c r="E2945" t="s">
        <v>2552</v>
      </c>
      <c r="F2945" t="s">
        <v>2553</v>
      </c>
      <c r="G2945" s="3">
        <v>0</v>
      </c>
    </row>
    <row r="2946" spans="1:7">
      <c r="A2946" t="s">
        <v>5248</v>
      </c>
      <c r="B2946" t="s">
        <v>5249</v>
      </c>
      <c r="C2946" s="5" t="str">
        <f>HYPERLINK("https://nusmods.com/modules/NTW2036#timetable","Timetable")</f>
        <v>Timetable</v>
      </c>
      <c r="D2946" s="5"/>
      <c r="E2946" t="s">
        <v>2552</v>
      </c>
      <c r="F2946" t="s">
        <v>2553</v>
      </c>
      <c r="G2946" s="3">
        <v>0</v>
      </c>
    </row>
    <row r="2947" spans="1:7">
      <c r="A2947" t="s">
        <v>5250</v>
      </c>
      <c r="B2947" t="s">
        <v>5251</v>
      </c>
      <c r="C2947" s="5" t="str">
        <f>HYPERLINK("https://nusmods.com/modules/NTW2037#timetable","Timetable")</f>
        <v>Timetable</v>
      </c>
      <c r="D2947" s="5"/>
      <c r="E2947" t="s">
        <v>2552</v>
      </c>
      <c r="F2947" t="s">
        <v>2553</v>
      </c>
      <c r="G2947" s="3">
        <v>0</v>
      </c>
    </row>
    <row r="2948" spans="1:7">
      <c r="A2948" t="s">
        <v>5252</v>
      </c>
      <c r="B2948" t="s">
        <v>5253</v>
      </c>
      <c r="C2948" s="5" t="str">
        <f>HYPERLINK("https://nusmods.com/modules/NTW2038#timetable","Timetable")</f>
        <v>Timetable</v>
      </c>
      <c r="D2948" s="5"/>
      <c r="E2948" t="s">
        <v>2552</v>
      </c>
      <c r="F2948" t="s">
        <v>2553</v>
      </c>
      <c r="G2948" s="3">
        <v>0</v>
      </c>
    </row>
    <row r="2949" spans="1:7">
      <c r="A2949" t="s">
        <v>5254</v>
      </c>
      <c r="B2949" t="s">
        <v>5255</v>
      </c>
      <c r="C2949" s="5" t="str">
        <f>HYPERLINK("https://nusmods.com/modules/NUR1107B#timetable","Timetable")</f>
        <v>Timetable</v>
      </c>
      <c r="D2949" s="5"/>
      <c r="E2949" t="s">
        <v>89</v>
      </c>
      <c r="F2949" t="s">
        <v>5256</v>
      </c>
      <c r="G2949" s="3">
        <v>0</v>
      </c>
    </row>
    <row r="2950" spans="1:7">
      <c r="A2950" t="s">
        <v>5257</v>
      </c>
      <c r="B2950" t="s">
        <v>5258</v>
      </c>
      <c r="C2950" s="5" t="str">
        <f>HYPERLINK("https://nusmods.com/modules/NUR1113A#timetable","Timetable")</f>
        <v>Timetable</v>
      </c>
      <c r="D2950" s="5"/>
      <c r="E2950" t="s">
        <v>89</v>
      </c>
      <c r="F2950" t="s">
        <v>5256</v>
      </c>
      <c r="G2950" s="3">
        <v>0</v>
      </c>
    </row>
    <row r="2951" spans="1:7">
      <c r="A2951" t="s">
        <v>5259</v>
      </c>
      <c r="B2951" t="s">
        <v>5260</v>
      </c>
      <c r="C2951" s="5" t="str">
        <f>HYPERLINK("https://nusmods.com/modules/NUR1114A#timetable","Timetable")</f>
        <v>Timetable</v>
      </c>
      <c r="D2951" s="5"/>
      <c r="E2951" t="s">
        <v>89</v>
      </c>
      <c r="F2951" t="s">
        <v>5256</v>
      </c>
      <c r="G2951" s="3">
        <v>0</v>
      </c>
    </row>
    <row r="2952" spans="1:7">
      <c r="A2952" t="s">
        <v>5261</v>
      </c>
      <c r="B2952" t="s">
        <v>5262</v>
      </c>
      <c r="C2952" s="5" t="str">
        <f>HYPERLINK("https://nusmods.com/modules/NUR1123#timetable","Timetable")</f>
        <v>Timetable</v>
      </c>
      <c r="D2952" s="5"/>
      <c r="E2952" t="s">
        <v>89</v>
      </c>
      <c r="F2952" t="s">
        <v>5256</v>
      </c>
      <c r="G2952" s="3">
        <v>0</v>
      </c>
    </row>
    <row r="2953" spans="1:7">
      <c r="A2953" t="s">
        <v>5263</v>
      </c>
      <c r="B2953" t="s">
        <v>5264</v>
      </c>
      <c r="C2953" s="5" t="str">
        <f>HYPERLINK("https://nusmods.com/modules/NUR1125#timetable","Timetable")</f>
        <v>Timetable</v>
      </c>
      <c r="D2953" s="5"/>
      <c r="E2953" t="s">
        <v>89</v>
      </c>
      <c r="F2953" t="s">
        <v>5256</v>
      </c>
      <c r="G2953" s="3">
        <v>0</v>
      </c>
    </row>
    <row r="2954" spans="1:7">
      <c r="A2954" t="s">
        <v>5265</v>
      </c>
      <c r="B2954" t="s">
        <v>5266</v>
      </c>
      <c r="C2954" s="5" t="str">
        <f>HYPERLINK("https://nusmods.com/modules/NUR1202C#timetable","Timetable")</f>
        <v>Timetable</v>
      </c>
      <c r="D2954" s="5"/>
      <c r="E2954" t="s">
        <v>89</v>
      </c>
      <c r="F2954" t="s">
        <v>5256</v>
      </c>
      <c r="G2954" s="3">
        <v>0</v>
      </c>
    </row>
    <row r="2955" spans="1:7">
      <c r="A2955" t="s">
        <v>5267</v>
      </c>
      <c r="B2955" t="s">
        <v>5268</v>
      </c>
      <c r="C2955" s="5" t="str">
        <f>HYPERLINK("https://nusmods.com/modules/NUR2106B#timetable","Timetable")</f>
        <v>Timetable</v>
      </c>
      <c r="D2955" s="5"/>
      <c r="E2955" t="s">
        <v>89</v>
      </c>
      <c r="F2955" t="s">
        <v>5256</v>
      </c>
      <c r="G2955" s="3">
        <v>0</v>
      </c>
    </row>
    <row r="2956" spans="1:7">
      <c r="A2956" t="s">
        <v>5269</v>
      </c>
      <c r="B2956" t="s">
        <v>5270</v>
      </c>
      <c r="C2956" s="5" t="str">
        <f>HYPERLINK("https://nusmods.com/modules/NUR2107B#timetable","Timetable")</f>
        <v>Timetable</v>
      </c>
      <c r="D2956" s="5"/>
      <c r="E2956" t="s">
        <v>89</v>
      </c>
      <c r="F2956" t="s">
        <v>5256</v>
      </c>
      <c r="G2956" s="3">
        <v>0</v>
      </c>
    </row>
    <row r="2957" spans="1:7">
      <c r="A2957" t="s">
        <v>5271</v>
      </c>
      <c r="B2957" t="s">
        <v>5272</v>
      </c>
      <c r="C2957" s="5" t="str">
        <f>HYPERLINK("https://nusmods.com/modules/NUR2113#timetable","Timetable")</f>
        <v>Timetable</v>
      </c>
      <c r="D2957" s="5"/>
      <c r="E2957" t="s">
        <v>89</v>
      </c>
      <c r="F2957" t="s">
        <v>5256</v>
      </c>
      <c r="G2957" s="3">
        <v>0</v>
      </c>
    </row>
    <row r="2958" spans="1:7">
      <c r="A2958" t="s">
        <v>5273</v>
      </c>
      <c r="B2958" t="s">
        <v>5274</v>
      </c>
      <c r="C2958" s="5" t="str">
        <f>HYPERLINK("https://nusmods.com/modules/NUR2120#timetable","Timetable")</f>
        <v>Timetable</v>
      </c>
      <c r="D2958" s="5"/>
      <c r="E2958" t="s">
        <v>89</v>
      </c>
      <c r="F2958" t="s">
        <v>5256</v>
      </c>
      <c r="G2958" s="3">
        <v>0</v>
      </c>
    </row>
    <row r="2959" spans="1:7">
      <c r="A2959" t="s">
        <v>5275</v>
      </c>
      <c r="B2959" t="s">
        <v>5276</v>
      </c>
      <c r="C2959" s="5" t="str">
        <f>HYPERLINK("https://nusmods.com/modules/NUR2204C#timetable","Timetable")</f>
        <v>Timetable</v>
      </c>
      <c r="D2959" s="5"/>
      <c r="E2959" t="s">
        <v>89</v>
      </c>
      <c r="F2959" t="s">
        <v>5256</v>
      </c>
      <c r="G2959" s="3">
        <v>0</v>
      </c>
    </row>
    <row r="2960" spans="1:7">
      <c r="A2960" t="s">
        <v>5277</v>
      </c>
      <c r="B2960" t="s">
        <v>5278</v>
      </c>
      <c r="C2960" s="5" t="str">
        <f>HYPERLINK("https://nusmods.com/modules/NUR2441A#timetable","Timetable")</f>
        <v>Timetable</v>
      </c>
      <c r="D2960" s="5"/>
      <c r="E2960" t="s">
        <v>89</v>
      </c>
      <c r="F2960" t="s">
        <v>5256</v>
      </c>
      <c r="G2960" s="3">
        <v>0</v>
      </c>
    </row>
    <row r="2961" spans="1:7">
      <c r="A2961" t="s">
        <v>5279</v>
      </c>
      <c r="B2961" t="s">
        <v>5280</v>
      </c>
      <c r="C2961" s="5" t="str">
        <f>HYPERLINK("https://nusmods.com/modules/NUR2500#timetable","Timetable")</f>
        <v>Timetable</v>
      </c>
      <c r="D2961" s="5"/>
      <c r="E2961" t="s">
        <v>89</v>
      </c>
      <c r="F2961" t="s">
        <v>5256</v>
      </c>
      <c r="G2961" s="3">
        <v>0</v>
      </c>
    </row>
    <row r="2962" spans="1:7">
      <c r="A2962" t="s">
        <v>5281</v>
      </c>
      <c r="B2962" t="s">
        <v>5282</v>
      </c>
      <c r="C2962" s="5" t="str">
        <f>HYPERLINK("https://nusmods.com/modules/NUR2501#timetable","Timetable")</f>
        <v>Timetable</v>
      </c>
      <c r="D2962" s="5"/>
      <c r="E2962" t="s">
        <v>89</v>
      </c>
      <c r="F2962" t="s">
        <v>5256</v>
      </c>
      <c r="G2962" s="3">
        <v>0</v>
      </c>
    </row>
    <row r="2963" spans="1:7">
      <c r="A2963" t="s">
        <v>5283</v>
      </c>
      <c r="B2963" t="s">
        <v>5284</v>
      </c>
      <c r="C2963" s="5" t="str">
        <f>HYPERLINK("https://nusmods.com/modules/NUR3105B#timetable","Timetable")</f>
        <v>Timetable</v>
      </c>
      <c r="D2963" s="5"/>
      <c r="E2963" t="s">
        <v>89</v>
      </c>
      <c r="F2963" t="s">
        <v>5256</v>
      </c>
      <c r="G2963" s="3">
        <v>0</v>
      </c>
    </row>
    <row r="2964" spans="1:7">
      <c r="A2964" t="s">
        <v>5285</v>
      </c>
      <c r="B2964" t="s">
        <v>5284</v>
      </c>
      <c r="C2964" s="5" t="str">
        <f>HYPERLINK("https://nusmods.com/modules/NUR3105C#timetable","Timetable")</f>
        <v>Timetable</v>
      </c>
      <c r="D2964" s="5"/>
      <c r="E2964" t="s">
        <v>89</v>
      </c>
      <c r="F2964" t="s">
        <v>5256</v>
      </c>
      <c r="G2964" s="3">
        <v>0</v>
      </c>
    </row>
    <row r="2965" spans="1:7">
      <c r="A2965" t="s">
        <v>5286</v>
      </c>
      <c r="B2965" t="s">
        <v>5268</v>
      </c>
      <c r="C2965" s="5" t="str">
        <f>HYPERLINK("https://nusmods.com/modules/NUR3106B#timetable","Timetable")</f>
        <v>Timetable</v>
      </c>
      <c r="D2965" s="5"/>
      <c r="E2965" t="s">
        <v>89</v>
      </c>
      <c r="F2965" t="s">
        <v>5256</v>
      </c>
      <c r="G2965" s="3">
        <v>0</v>
      </c>
    </row>
    <row r="2966" spans="1:7">
      <c r="A2966" t="s">
        <v>5287</v>
      </c>
      <c r="B2966" t="s">
        <v>5288</v>
      </c>
      <c r="C2966" s="5" t="str">
        <f>HYPERLINK("https://nusmods.com/modules/NUR3114#timetable","Timetable")</f>
        <v>Timetable</v>
      </c>
      <c r="D2966" s="5"/>
      <c r="E2966" t="s">
        <v>89</v>
      </c>
      <c r="F2966" t="s">
        <v>5256</v>
      </c>
      <c r="G2966" s="3">
        <v>0</v>
      </c>
    </row>
    <row r="2967" spans="1:7">
      <c r="A2967" t="s">
        <v>5289</v>
      </c>
      <c r="B2967" t="s">
        <v>5290</v>
      </c>
      <c r="C2967" s="5" t="str">
        <f>HYPERLINK("https://nusmods.com/modules/NUR3117A#timetable","Timetable")</f>
        <v>Timetable</v>
      </c>
      <c r="D2967" s="5"/>
      <c r="E2967" t="s">
        <v>89</v>
      </c>
      <c r="F2967" t="s">
        <v>5256</v>
      </c>
      <c r="G2967" s="3">
        <v>0</v>
      </c>
    </row>
    <row r="2968" spans="1:7">
      <c r="A2968" t="s">
        <v>5291</v>
      </c>
      <c r="B2968" t="s">
        <v>5292</v>
      </c>
      <c r="C2968" s="5" t="str">
        <f>HYPERLINK("https://nusmods.com/modules/NUR3119#timetable","Timetable")</f>
        <v>Timetable</v>
      </c>
      <c r="D2968" s="5"/>
      <c r="E2968" t="s">
        <v>89</v>
      </c>
      <c r="F2968" t="s">
        <v>5256</v>
      </c>
      <c r="G2968" s="3">
        <v>0</v>
      </c>
    </row>
    <row r="2969" spans="1:7">
      <c r="A2969" t="s">
        <v>5293</v>
      </c>
      <c r="B2969" t="s">
        <v>5294</v>
      </c>
      <c r="C2969" s="5" t="str">
        <f>HYPERLINK("https://nusmods.com/modules/NUR3120#timetable","Timetable")</f>
        <v>Timetable</v>
      </c>
      <c r="D2969" s="5"/>
      <c r="E2969" t="s">
        <v>89</v>
      </c>
      <c r="F2969" t="s">
        <v>5256</v>
      </c>
      <c r="G2969" s="3">
        <v>0</v>
      </c>
    </row>
    <row r="2970" spans="1:7">
      <c r="A2970" t="s">
        <v>5295</v>
      </c>
      <c r="B2970" t="s">
        <v>5296</v>
      </c>
      <c r="C2970" s="5" t="str">
        <f>HYPERLINK("https://nusmods.com/modules/NUR3202C#timetable","Timetable")</f>
        <v>Timetable</v>
      </c>
      <c r="D2970" s="5"/>
      <c r="E2970" t="s">
        <v>89</v>
      </c>
      <c r="F2970" t="s">
        <v>5256</v>
      </c>
      <c r="G2970" s="3">
        <v>0</v>
      </c>
    </row>
    <row r="2971" spans="1:7">
      <c r="A2971" t="s">
        <v>5297</v>
      </c>
      <c r="B2971" t="s">
        <v>5298</v>
      </c>
      <c r="C2971" s="5" t="str">
        <f>HYPERLINK("https://nusmods.com/modules/NUR3204C#timetable","Timetable")</f>
        <v>Timetable</v>
      </c>
      <c r="D2971" s="5"/>
      <c r="E2971" t="s">
        <v>89</v>
      </c>
      <c r="F2971" t="s">
        <v>5256</v>
      </c>
      <c r="G2971" s="3">
        <v>0</v>
      </c>
    </row>
    <row r="2972" spans="1:7">
      <c r="A2972" t="s">
        <v>5299</v>
      </c>
      <c r="B2972" t="s">
        <v>5300</v>
      </c>
      <c r="C2972" s="5" t="str">
        <f>HYPERLINK("https://nusmods.com/modules/NUR3500#timetable","Timetable")</f>
        <v>Timetable</v>
      </c>
      <c r="D2972" s="5"/>
      <c r="E2972" t="s">
        <v>89</v>
      </c>
      <c r="F2972" t="s">
        <v>5256</v>
      </c>
      <c r="G2972" s="3">
        <v>0</v>
      </c>
    </row>
    <row r="2973" spans="1:7">
      <c r="A2973" t="s">
        <v>5301</v>
      </c>
      <c r="B2973" t="s">
        <v>5302</v>
      </c>
      <c r="C2973" s="5" t="str">
        <f>HYPERLINK("https://nusmods.com/modules/NUR3501#timetable","Timetable")</f>
        <v>Timetable</v>
      </c>
      <c r="D2973" s="5"/>
      <c r="E2973" t="s">
        <v>89</v>
      </c>
      <c r="F2973" t="s">
        <v>5256</v>
      </c>
      <c r="G2973" s="3">
        <v>0</v>
      </c>
    </row>
    <row r="2974" spans="1:7">
      <c r="A2974" t="s">
        <v>5303</v>
      </c>
      <c r="B2974" t="s">
        <v>5304</v>
      </c>
      <c r="C2974" s="5" t="str">
        <f>HYPERLINK("https://nusmods.com/modules/NUR3504#timetable","Timetable")</f>
        <v>Timetable</v>
      </c>
      <c r="D2974" s="5"/>
      <c r="E2974" t="s">
        <v>89</v>
      </c>
      <c r="F2974" t="s">
        <v>5256</v>
      </c>
      <c r="G2974" s="3">
        <v>0</v>
      </c>
    </row>
    <row r="2975" spans="1:7">
      <c r="A2975" t="s">
        <v>5305</v>
      </c>
      <c r="B2975" t="s">
        <v>5306</v>
      </c>
      <c r="C2975" s="5" t="str">
        <f>HYPERLINK("https://nusmods.com/modules/NUR3505#timetable","Timetable")</f>
        <v>Timetable</v>
      </c>
      <c r="D2975" s="5"/>
      <c r="E2975" t="s">
        <v>89</v>
      </c>
      <c r="F2975" t="s">
        <v>5256</v>
      </c>
      <c r="G2975" s="3">
        <v>0</v>
      </c>
    </row>
    <row r="2976" spans="1:7">
      <c r="A2976" t="s">
        <v>5307</v>
      </c>
      <c r="B2976" t="s">
        <v>5308</v>
      </c>
      <c r="C2976" s="5" t="str">
        <f>HYPERLINK("https://nusmods.com/modules/NUR4101B#timetable","Timetable")</f>
        <v>Timetable</v>
      </c>
      <c r="D2976" s="5"/>
      <c r="E2976" t="s">
        <v>89</v>
      </c>
      <c r="F2976" t="s">
        <v>5256</v>
      </c>
      <c r="G2976" s="3">
        <v>0</v>
      </c>
    </row>
    <row r="2977" spans="1:7">
      <c r="A2977" t="s">
        <v>5309</v>
      </c>
      <c r="B2977" t="s">
        <v>5310</v>
      </c>
      <c r="C2977" s="5" t="str">
        <f>HYPERLINK("https://nusmods.com/modules/NUR4103B#timetable","Timetable")</f>
        <v>Timetable</v>
      </c>
      <c r="D2977" s="5"/>
      <c r="E2977" t="s">
        <v>89</v>
      </c>
      <c r="F2977" t="s">
        <v>5256</v>
      </c>
      <c r="G2977" s="3">
        <v>0</v>
      </c>
    </row>
    <row r="2978" spans="1:7">
      <c r="A2978" t="s">
        <v>5311</v>
      </c>
      <c r="B2978" t="s">
        <v>5312</v>
      </c>
      <c r="C2978" s="5" t="str">
        <f>HYPERLINK("https://nusmods.com/modules/NUR4104B#timetable","Timetable")</f>
        <v>Timetable</v>
      </c>
      <c r="D2978" s="5"/>
      <c r="E2978" t="s">
        <v>89</v>
      </c>
      <c r="F2978" t="s">
        <v>5256</v>
      </c>
      <c r="G2978" s="3">
        <v>0</v>
      </c>
    </row>
    <row r="2979" spans="1:7">
      <c r="A2979" t="s">
        <v>5313</v>
      </c>
      <c r="B2979" t="s">
        <v>572</v>
      </c>
      <c r="C2979" s="5" t="str">
        <f>HYPERLINK("https://nusmods.com/modules/NUR5003#timetable","Timetable")</f>
        <v>Timetable</v>
      </c>
      <c r="D2979" s="5"/>
      <c r="E2979" t="s">
        <v>89</v>
      </c>
      <c r="F2979" t="s">
        <v>5256</v>
      </c>
      <c r="G2979" s="3">
        <v>0</v>
      </c>
    </row>
    <row r="2980" spans="1:7">
      <c r="A2980" t="s">
        <v>5314</v>
      </c>
      <c r="B2980" t="s">
        <v>5315</v>
      </c>
      <c r="C2980" s="5" t="str">
        <f>HYPERLINK("https://nusmods.com/modules/NUR5610#timetable","Timetable")</f>
        <v>Timetable</v>
      </c>
      <c r="D2980" s="5"/>
      <c r="E2980" t="s">
        <v>89</v>
      </c>
      <c r="F2980" t="s">
        <v>5256</v>
      </c>
      <c r="G2980" s="3">
        <v>0</v>
      </c>
    </row>
    <row r="2981" spans="1:7">
      <c r="A2981" t="s">
        <v>5316</v>
      </c>
      <c r="B2981" t="s">
        <v>5317</v>
      </c>
      <c r="C2981" s="5" t="str">
        <f>HYPERLINK("https://nusmods.com/modules/NUR5613#timetable","Timetable")</f>
        <v>Timetable</v>
      </c>
      <c r="D2981" s="5"/>
      <c r="E2981" t="s">
        <v>89</v>
      </c>
      <c r="F2981" t="s">
        <v>5256</v>
      </c>
      <c r="G2981" s="3">
        <v>0</v>
      </c>
    </row>
    <row r="2982" spans="1:7">
      <c r="A2982" t="s">
        <v>5318</v>
      </c>
      <c r="B2982" t="s">
        <v>5319</v>
      </c>
      <c r="C2982" s="5" t="str">
        <f>HYPERLINK("https://nusmods.com/modules/NUR5703#timetable","Timetable")</f>
        <v>Timetable</v>
      </c>
      <c r="D2982" s="5"/>
      <c r="E2982" t="s">
        <v>89</v>
      </c>
      <c r="F2982" t="s">
        <v>5256</v>
      </c>
      <c r="G2982" s="3">
        <v>0</v>
      </c>
    </row>
    <row r="2983" spans="1:7">
      <c r="A2983" t="s">
        <v>5320</v>
      </c>
      <c r="B2983" t="s">
        <v>480</v>
      </c>
      <c r="C2983" s="5" t="str">
        <f>HYPERLINK("https://nusmods.com/modules/NUR5704#timetable","Timetable")</f>
        <v>Timetable</v>
      </c>
      <c r="D2983" s="5"/>
      <c r="E2983" t="s">
        <v>89</v>
      </c>
      <c r="F2983" t="s">
        <v>5256</v>
      </c>
      <c r="G2983" s="3">
        <v>0</v>
      </c>
    </row>
    <row r="2984" spans="1:7">
      <c r="A2984" t="s">
        <v>5321</v>
      </c>
      <c r="B2984" t="s">
        <v>5322</v>
      </c>
      <c r="C2984" s="5" t="str">
        <f>HYPERLINK("https://nusmods.com/modules/NUR5711#timetable","Timetable")</f>
        <v>Timetable</v>
      </c>
      <c r="D2984" s="5"/>
      <c r="E2984" t="s">
        <v>89</v>
      </c>
      <c r="F2984" t="s">
        <v>5256</v>
      </c>
      <c r="G2984" s="3">
        <v>0</v>
      </c>
    </row>
    <row r="2985" spans="1:7">
      <c r="A2985" t="s">
        <v>5323</v>
      </c>
      <c r="B2985" t="s">
        <v>5324</v>
      </c>
      <c r="C2985" s="5" t="str">
        <f>HYPERLINK("https://nusmods.com/modules/NUR5712#timetable","Timetable")</f>
        <v>Timetable</v>
      </c>
      <c r="D2985" s="5"/>
      <c r="E2985" t="s">
        <v>89</v>
      </c>
      <c r="F2985" t="s">
        <v>5256</v>
      </c>
      <c r="G2985" s="3">
        <v>0</v>
      </c>
    </row>
    <row r="2986" spans="1:7">
      <c r="A2986" t="s">
        <v>5325</v>
      </c>
      <c r="B2986" t="s">
        <v>5326</v>
      </c>
      <c r="C2986" s="5" t="str">
        <f>HYPERLINK("https://nusmods.com/modules/NUR5802G#timetable","Timetable")</f>
        <v>Timetable</v>
      </c>
      <c r="D2986" s="5"/>
      <c r="E2986" t="s">
        <v>89</v>
      </c>
      <c r="F2986" t="s">
        <v>5256</v>
      </c>
      <c r="G2986" s="3">
        <v>0</v>
      </c>
    </row>
    <row r="2987" spans="1:7">
      <c r="A2987" t="s">
        <v>5327</v>
      </c>
      <c r="B2987" t="s">
        <v>5328</v>
      </c>
      <c r="C2987" s="5" t="str">
        <f>HYPERLINK("https://nusmods.com/modules/NUR5803G#timetable","Timetable")</f>
        <v>Timetable</v>
      </c>
      <c r="D2987" s="5"/>
      <c r="E2987" t="s">
        <v>89</v>
      </c>
      <c r="F2987" t="s">
        <v>5256</v>
      </c>
      <c r="G2987" s="3">
        <v>0</v>
      </c>
    </row>
    <row r="2988" spans="1:7">
      <c r="A2988" t="s">
        <v>5329</v>
      </c>
      <c r="B2988" t="s">
        <v>5330</v>
      </c>
      <c r="C2988" s="5" t="str">
        <f>HYPERLINK("https://nusmods.com/modules/NUR5804G#timetable","Timetable")</f>
        <v>Timetable</v>
      </c>
      <c r="D2988" s="5"/>
      <c r="E2988" t="s">
        <v>89</v>
      </c>
      <c r="F2988" t="s">
        <v>5256</v>
      </c>
      <c r="G2988" s="3">
        <v>0</v>
      </c>
    </row>
    <row r="2989" spans="1:7">
      <c r="A2989" t="s">
        <v>5331</v>
      </c>
      <c r="B2989" t="s">
        <v>5332</v>
      </c>
      <c r="C2989" s="5" t="str">
        <f>HYPERLINK("https://nusmods.com/modules/NUR5805G#timetable","Timetable")</f>
        <v>Timetable</v>
      </c>
      <c r="D2989" s="5"/>
      <c r="E2989" t="s">
        <v>89</v>
      </c>
      <c r="F2989" t="s">
        <v>5256</v>
      </c>
      <c r="G2989" s="3">
        <v>0</v>
      </c>
    </row>
    <row r="2990" spans="1:7">
      <c r="A2990" t="s">
        <v>5333</v>
      </c>
      <c r="B2990" t="s">
        <v>5334</v>
      </c>
      <c r="C2990" s="5" t="str">
        <f>HYPERLINK("https://nusmods.com/modules/NUR5806G#timetable","Timetable")</f>
        <v>Timetable</v>
      </c>
      <c r="D2990" s="5"/>
      <c r="E2990" t="s">
        <v>89</v>
      </c>
      <c r="F2990" t="s">
        <v>5256</v>
      </c>
      <c r="G2990" s="3">
        <v>0</v>
      </c>
    </row>
    <row r="2991" spans="1:7">
      <c r="A2991" t="s">
        <v>5335</v>
      </c>
      <c r="B2991" t="s">
        <v>5336</v>
      </c>
      <c r="C2991" s="5" t="str">
        <f>HYPERLINK("https://nusmods.com/modules/NUR5808#timetable","Timetable")</f>
        <v>Timetable</v>
      </c>
      <c r="D2991" s="5"/>
      <c r="E2991" t="s">
        <v>89</v>
      </c>
      <c r="F2991" t="s">
        <v>5256</v>
      </c>
      <c r="G2991" s="3">
        <v>0</v>
      </c>
    </row>
    <row r="2992" spans="1:7">
      <c r="A2992" t="s">
        <v>5337</v>
      </c>
      <c r="B2992" t="s">
        <v>5338</v>
      </c>
      <c r="C2992" s="5" t="str">
        <f>HYPERLINK("https://nusmods.com/modules/NUR5811C#timetable","Timetable")</f>
        <v>Timetable</v>
      </c>
      <c r="D2992" s="5"/>
      <c r="E2992" t="s">
        <v>89</v>
      </c>
      <c r="F2992" t="s">
        <v>5256</v>
      </c>
      <c r="G2992" s="3">
        <v>0</v>
      </c>
    </row>
    <row r="2993" spans="1:7">
      <c r="A2993" t="s">
        <v>5339</v>
      </c>
      <c r="B2993" t="s">
        <v>5340</v>
      </c>
      <c r="C2993" s="5" t="str">
        <f>HYPERLINK("https://nusmods.com/modules/NUR6001#timetable","Timetable")</f>
        <v>Timetable</v>
      </c>
      <c r="D2993" s="5"/>
      <c r="E2993" t="s">
        <v>89</v>
      </c>
      <c r="F2993" t="s">
        <v>5256</v>
      </c>
      <c r="G2993" s="3">
        <v>0</v>
      </c>
    </row>
    <row r="2994" spans="1:7">
      <c r="A2994" t="s">
        <v>5341</v>
      </c>
      <c r="B2994" t="s">
        <v>5342</v>
      </c>
      <c r="C2994" s="5" t="str">
        <f>HYPERLINK("https://nusmods.com/modules/NUR6003#timetable","Timetable")</f>
        <v>Timetable</v>
      </c>
      <c r="D2994" s="5"/>
      <c r="E2994" t="s">
        <v>89</v>
      </c>
      <c r="F2994" t="s">
        <v>5256</v>
      </c>
      <c r="G2994" s="3">
        <v>0</v>
      </c>
    </row>
    <row r="2995" spans="1:7">
      <c r="A2995" t="s">
        <v>5343</v>
      </c>
      <c r="B2995" t="s">
        <v>5344</v>
      </c>
      <c r="C2995" s="5" t="str">
        <f>HYPERLINK("https://nusmods.com/modules/NUR6004#timetable","Timetable")</f>
        <v>Timetable</v>
      </c>
      <c r="D2995" s="5"/>
      <c r="E2995" t="s">
        <v>89</v>
      </c>
      <c r="F2995" t="s">
        <v>5256</v>
      </c>
      <c r="G2995" s="3">
        <v>0</v>
      </c>
    </row>
    <row r="2996" spans="1:7">
      <c r="A2996" t="s">
        <v>5345</v>
      </c>
      <c r="B2996" t="s">
        <v>5346</v>
      </c>
      <c r="C2996" s="5" t="str">
        <f>HYPERLINK("https://nusmods.com/modules/NUR6006#timetable","Timetable")</f>
        <v>Timetable</v>
      </c>
      <c r="D2996" s="5"/>
      <c r="E2996" t="s">
        <v>89</v>
      </c>
      <c r="F2996" t="s">
        <v>5256</v>
      </c>
      <c r="G2996" s="3">
        <v>0</v>
      </c>
    </row>
    <row r="2997" spans="1:7">
      <c r="A2997" t="s">
        <v>5347</v>
      </c>
      <c r="B2997" t="s">
        <v>353</v>
      </c>
      <c r="C2997" s="5" t="str">
        <f>HYPERLINK("https://nusmods.com/modules/OT5001#timetable","Timetable")</f>
        <v>Timetable</v>
      </c>
      <c r="D2997" s="5"/>
      <c r="E2997" t="s">
        <v>9</v>
      </c>
      <c r="F2997" t="s">
        <v>753</v>
      </c>
      <c r="G2997" s="3">
        <v>0</v>
      </c>
    </row>
    <row r="2998" spans="1:7">
      <c r="A2998" t="s">
        <v>5348</v>
      </c>
      <c r="B2998" t="s">
        <v>5349</v>
      </c>
      <c r="C2998" s="5" t="str">
        <f>HYPERLINK("https://nusmods.com/modules/OT5001A#timetable","Timetable")</f>
        <v>Timetable</v>
      </c>
      <c r="D2998" s="5"/>
      <c r="E2998" t="s">
        <v>9</v>
      </c>
      <c r="F2998" t="s">
        <v>4274</v>
      </c>
      <c r="G2998" s="3">
        <v>0</v>
      </c>
    </row>
    <row r="2999" spans="1:7">
      <c r="A2999" t="s">
        <v>5350</v>
      </c>
      <c r="B2999" t="s">
        <v>5351</v>
      </c>
      <c r="C2999" s="5" t="str">
        <f>HYPERLINK("https://nusmods.com/modules/OT5001B#timetable","Timetable")</f>
        <v>Timetable</v>
      </c>
      <c r="D2999" s="5"/>
      <c r="E2999" t="s">
        <v>9</v>
      </c>
      <c r="F2999" t="s">
        <v>753</v>
      </c>
      <c r="G2999" s="3">
        <v>0</v>
      </c>
    </row>
    <row r="3000" spans="1:7">
      <c r="A3000" t="s">
        <v>5352</v>
      </c>
      <c r="B3000" t="s">
        <v>5353</v>
      </c>
      <c r="C3000" s="5" t="str">
        <f>HYPERLINK("https://nusmods.com/modules/OT5102#timetable","Timetable")</f>
        <v>Timetable</v>
      </c>
      <c r="D3000" s="5"/>
      <c r="E3000" t="s">
        <v>9</v>
      </c>
      <c r="F3000" t="s">
        <v>4274</v>
      </c>
      <c r="G3000" s="3">
        <v>0</v>
      </c>
    </row>
    <row r="3001" spans="1:7">
      <c r="A3001" t="s">
        <v>5354</v>
      </c>
      <c r="B3001" t="s">
        <v>5355</v>
      </c>
      <c r="C3001" s="5" t="str">
        <f>HYPERLINK("https://nusmods.com/modules/PC1101#timetable","Timetable")</f>
        <v>Timetable</v>
      </c>
      <c r="D3001" s="5"/>
      <c r="E3001" t="s">
        <v>266</v>
      </c>
      <c r="F3001" t="s">
        <v>1223</v>
      </c>
      <c r="G3001" s="3">
        <v>0</v>
      </c>
    </row>
    <row r="3002" spans="1:7">
      <c r="A3002" t="s">
        <v>5356</v>
      </c>
      <c r="B3002" t="s">
        <v>5357</v>
      </c>
      <c r="C3002" s="5" t="str">
        <f>HYPERLINK("https://nusmods.com/modules/PC1201#timetable","Timetable")</f>
        <v>Timetable</v>
      </c>
      <c r="D3002" s="5"/>
      <c r="E3002" t="s">
        <v>266</v>
      </c>
      <c r="F3002" t="s">
        <v>1223</v>
      </c>
      <c r="G3002" s="3">
        <v>0</v>
      </c>
    </row>
    <row r="3003" spans="1:7">
      <c r="A3003" t="s">
        <v>5358</v>
      </c>
      <c r="B3003" t="s">
        <v>5359</v>
      </c>
      <c r="C3003" s="5" t="str">
        <f>HYPERLINK("https://nusmods.com/modules/PC2020#timetable","Timetable")</f>
        <v>Timetable</v>
      </c>
      <c r="D3003" s="5"/>
      <c r="E3003" t="s">
        <v>266</v>
      </c>
      <c r="F3003" t="s">
        <v>1223</v>
      </c>
      <c r="G3003" s="3">
        <v>0</v>
      </c>
    </row>
    <row r="3004" spans="1:7">
      <c r="A3004" t="s">
        <v>5360</v>
      </c>
      <c r="B3004" t="s">
        <v>5361</v>
      </c>
      <c r="C3004" s="5" t="str">
        <f>HYPERLINK("https://nusmods.com/modules/PC2031#timetable","Timetable")</f>
        <v>Timetable</v>
      </c>
      <c r="D3004" s="5"/>
      <c r="E3004" t="s">
        <v>266</v>
      </c>
      <c r="F3004" t="s">
        <v>1223</v>
      </c>
      <c r="G3004" s="3">
        <v>0</v>
      </c>
    </row>
    <row r="3005" spans="1:7">
      <c r="A3005" t="s">
        <v>5362</v>
      </c>
      <c r="B3005" t="s">
        <v>5363</v>
      </c>
      <c r="C3005" s="5" t="str">
        <f>HYPERLINK("https://nusmods.com/modules/PC2032#timetable","Timetable")</f>
        <v>Timetable</v>
      </c>
      <c r="D3005" s="5"/>
      <c r="E3005" t="s">
        <v>266</v>
      </c>
      <c r="F3005" t="s">
        <v>1223</v>
      </c>
      <c r="G3005" s="3">
        <v>0</v>
      </c>
    </row>
    <row r="3006" spans="1:7">
      <c r="A3006" t="s">
        <v>5364</v>
      </c>
      <c r="B3006" t="s">
        <v>5365</v>
      </c>
      <c r="C3006" s="5" t="str">
        <f>HYPERLINK("https://nusmods.com/modules/PC2130#timetable","Timetable")</f>
        <v>Timetable</v>
      </c>
      <c r="D3006" s="5"/>
      <c r="E3006" t="s">
        <v>266</v>
      </c>
      <c r="F3006" t="s">
        <v>1223</v>
      </c>
      <c r="G3006" s="3">
        <v>0</v>
      </c>
    </row>
    <row r="3007" spans="1:7">
      <c r="A3007" t="s">
        <v>5366</v>
      </c>
      <c r="B3007" t="s">
        <v>5367</v>
      </c>
      <c r="C3007" s="5" t="str">
        <f>HYPERLINK("https://nusmods.com/modules/PC2135#timetable","Timetable")</f>
        <v>Timetable</v>
      </c>
      <c r="D3007" s="5"/>
      <c r="E3007" t="s">
        <v>266</v>
      </c>
      <c r="F3007" t="s">
        <v>1223</v>
      </c>
      <c r="G3007" s="3">
        <v>0</v>
      </c>
    </row>
    <row r="3008" spans="1:7">
      <c r="A3008" t="s">
        <v>5368</v>
      </c>
      <c r="B3008" t="s">
        <v>5369</v>
      </c>
      <c r="C3008" s="5" t="str">
        <f>HYPERLINK("https://nusmods.com/modules/PC2174A#timetable","Timetable")</f>
        <v>Timetable</v>
      </c>
      <c r="D3008" s="5"/>
      <c r="E3008" t="s">
        <v>266</v>
      </c>
      <c r="F3008" t="s">
        <v>1223</v>
      </c>
      <c r="G3008" s="3">
        <v>0</v>
      </c>
    </row>
    <row r="3009" spans="1:7">
      <c r="A3009" t="s">
        <v>5370</v>
      </c>
      <c r="B3009" t="s">
        <v>5371</v>
      </c>
      <c r="C3009" s="5" t="str">
        <f>HYPERLINK("https://nusmods.com/modules/PC2193#timetable","Timetable")</f>
        <v>Timetable</v>
      </c>
      <c r="D3009" s="5"/>
      <c r="E3009" t="s">
        <v>266</v>
      </c>
      <c r="F3009" t="s">
        <v>1223</v>
      </c>
      <c r="G3009" s="3">
        <v>0</v>
      </c>
    </row>
    <row r="3010" spans="1:7">
      <c r="A3010" t="s">
        <v>5372</v>
      </c>
      <c r="B3010" t="s">
        <v>5373</v>
      </c>
      <c r="C3010" s="5" t="str">
        <f>HYPERLINK("https://nusmods.com/modules/PC2239#timetable","Timetable")</f>
        <v>Timetable</v>
      </c>
      <c r="D3010" s="5"/>
      <c r="E3010" t="s">
        <v>266</v>
      </c>
      <c r="F3010" t="s">
        <v>1223</v>
      </c>
      <c r="G3010" s="3">
        <v>0</v>
      </c>
    </row>
    <row r="3011" spans="1:7">
      <c r="A3011" t="s">
        <v>5374</v>
      </c>
      <c r="B3011" t="s">
        <v>5375</v>
      </c>
      <c r="C3011" s="5" t="str">
        <f>HYPERLINK("https://nusmods.com/modules/PC2267#timetable","Timetable")</f>
        <v>Timetable</v>
      </c>
      <c r="D3011" s="5"/>
      <c r="E3011" t="s">
        <v>266</v>
      </c>
      <c r="F3011" t="s">
        <v>1223</v>
      </c>
      <c r="G3011" s="3">
        <v>0</v>
      </c>
    </row>
    <row r="3012" spans="1:7">
      <c r="A3012" t="s">
        <v>5376</v>
      </c>
      <c r="B3012" t="s">
        <v>5377</v>
      </c>
      <c r="C3012" s="5" t="str">
        <f>HYPERLINK("https://nusmods.com/modules/PC2288#timetable","Timetable")</f>
        <v>Timetable</v>
      </c>
      <c r="D3012" s="5"/>
      <c r="E3012" t="s">
        <v>266</v>
      </c>
      <c r="F3012" t="s">
        <v>1223</v>
      </c>
      <c r="G3012" s="3">
        <v>0</v>
      </c>
    </row>
    <row r="3013" spans="1:7">
      <c r="A3013" t="s">
        <v>5378</v>
      </c>
      <c r="B3013" t="s">
        <v>5379</v>
      </c>
      <c r="C3013" s="5" t="str">
        <f>HYPERLINK("https://nusmods.com/modules/PC2289#timetable","Timetable")</f>
        <v>Timetable</v>
      </c>
      <c r="D3013" s="5"/>
      <c r="E3013" t="s">
        <v>266</v>
      </c>
      <c r="F3013" t="s">
        <v>1223</v>
      </c>
      <c r="G3013" s="3">
        <v>0</v>
      </c>
    </row>
    <row r="3014" spans="1:7">
      <c r="A3014" t="s">
        <v>5380</v>
      </c>
      <c r="B3014" t="s">
        <v>5381</v>
      </c>
      <c r="C3014" s="5" t="str">
        <f>HYPERLINK("https://nusmods.com/modules/PC2411#timetable","Timetable")</f>
        <v>Timetable</v>
      </c>
      <c r="D3014" s="5"/>
      <c r="E3014" t="s">
        <v>266</v>
      </c>
      <c r="F3014" t="s">
        <v>1223</v>
      </c>
      <c r="G3014" s="3">
        <v>0</v>
      </c>
    </row>
    <row r="3015" spans="1:7">
      <c r="A3015" t="s">
        <v>5382</v>
      </c>
      <c r="B3015" t="s">
        <v>5383</v>
      </c>
      <c r="C3015" s="5" t="str">
        <f>HYPERLINK("https://nusmods.com/modules/PC2421#timetable","Timetable")</f>
        <v>Timetable</v>
      </c>
      <c r="D3015" s="5"/>
      <c r="E3015" t="s">
        <v>266</v>
      </c>
      <c r="F3015" t="s">
        <v>1223</v>
      </c>
      <c r="G3015" s="3">
        <v>0</v>
      </c>
    </row>
    <row r="3016" spans="1:7">
      <c r="A3016" t="s">
        <v>5384</v>
      </c>
      <c r="B3016" t="s">
        <v>5385</v>
      </c>
      <c r="C3016" s="5" t="str">
        <f>HYPERLINK("https://nusmods.com/modules/PC2422#timetable","Timetable")</f>
        <v>Timetable</v>
      </c>
      <c r="D3016" s="5"/>
      <c r="E3016" t="s">
        <v>266</v>
      </c>
      <c r="F3016" t="s">
        <v>1223</v>
      </c>
      <c r="G3016" s="3">
        <v>0</v>
      </c>
    </row>
    <row r="3017" spans="1:7">
      <c r="A3017" t="s">
        <v>5386</v>
      </c>
      <c r="B3017" t="s">
        <v>5387</v>
      </c>
      <c r="C3017" s="5" t="str">
        <f>HYPERLINK("https://nusmods.com/modules/PC3130#timetable","Timetable")</f>
        <v>Timetable</v>
      </c>
      <c r="D3017" s="5"/>
      <c r="E3017" t="s">
        <v>266</v>
      </c>
      <c r="F3017" t="s">
        <v>1223</v>
      </c>
      <c r="G3017" s="3">
        <v>0</v>
      </c>
    </row>
    <row r="3018" spans="1:7">
      <c r="A3018" t="s">
        <v>5388</v>
      </c>
      <c r="B3018" t="s">
        <v>5389</v>
      </c>
      <c r="C3018" s="5" t="str">
        <f>HYPERLINK("https://nusmods.com/modules/PC3193#timetable","Timetable")</f>
        <v>Timetable</v>
      </c>
      <c r="D3018" s="5"/>
      <c r="E3018" t="s">
        <v>266</v>
      </c>
      <c r="F3018" t="s">
        <v>1223</v>
      </c>
      <c r="G3018" s="3">
        <v>0</v>
      </c>
    </row>
    <row r="3019" spans="1:7">
      <c r="A3019" t="s">
        <v>5390</v>
      </c>
      <c r="B3019" t="s">
        <v>5391</v>
      </c>
      <c r="C3019" s="5" t="str">
        <f>HYPERLINK("https://nusmods.com/modules/PC3231#timetable","Timetable")</f>
        <v>Timetable</v>
      </c>
      <c r="D3019" s="5"/>
      <c r="E3019" t="s">
        <v>266</v>
      </c>
      <c r="F3019" t="s">
        <v>1223</v>
      </c>
      <c r="G3019" s="3">
        <v>0</v>
      </c>
    </row>
    <row r="3020" spans="1:7">
      <c r="A3020" t="s">
        <v>5392</v>
      </c>
      <c r="B3020" t="s">
        <v>5393</v>
      </c>
      <c r="C3020" s="5" t="str">
        <f>HYPERLINK("https://nusmods.com/modules/PC3232#timetable","Timetable")</f>
        <v>Timetable</v>
      </c>
      <c r="D3020" s="5"/>
      <c r="E3020" t="s">
        <v>266</v>
      </c>
      <c r="F3020" t="s">
        <v>1223</v>
      </c>
      <c r="G3020" s="3">
        <v>0</v>
      </c>
    </row>
    <row r="3021" spans="1:7">
      <c r="A3021" t="s">
        <v>5394</v>
      </c>
      <c r="B3021" t="s">
        <v>5395</v>
      </c>
      <c r="C3021" s="5" t="str">
        <f>HYPERLINK("https://nusmods.com/modules/PC3235#timetable","Timetable")</f>
        <v>Timetable</v>
      </c>
      <c r="D3021" s="5"/>
      <c r="E3021" t="s">
        <v>266</v>
      </c>
      <c r="F3021" t="s">
        <v>1223</v>
      </c>
      <c r="G3021" s="3">
        <v>0</v>
      </c>
    </row>
    <row r="3022" spans="1:7">
      <c r="A3022" t="s">
        <v>5396</v>
      </c>
      <c r="B3022" t="s">
        <v>5397</v>
      </c>
      <c r="C3022" s="5" t="str">
        <f>HYPERLINK("https://nusmods.com/modules/PC3238#timetable","Timetable")</f>
        <v>Timetable</v>
      </c>
      <c r="D3022" s="5"/>
      <c r="E3022" t="s">
        <v>266</v>
      </c>
      <c r="F3022" t="s">
        <v>1223</v>
      </c>
      <c r="G3022" s="3">
        <v>0</v>
      </c>
    </row>
    <row r="3023" spans="1:7">
      <c r="A3023" t="s">
        <v>5398</v>
      </c>
      <c r="B3023" t="s">
        <v>5399</v>
      </c>
      <c r="C3023" s="5" t="str">
        <f>HYPERLINK("https://nusmods.com/modules/PC3239#timetable","Timetable")</f>
        <v>Timetable</v>
      </c>
      <c r="D3023" s="5"/>
      <c r="E3023" t="s">
        <v>266</v>
      </c>
      <c r="F3023" t="s">
        <v>1223</v>
      </c>
      <c r="G3023" s="3">
        <v>0</v>
      </c>
    </row>
    <row r="3024" spans="1:7">
      <c r="A3024" t="s">
        <v>5400</v>
      </c>
      <c r="B3024" t="s">
        <v>5401</v>
      </c>
      <c r="C3024" s="5" t="str">
        <f>HYPERLINK("https://nusmods.com/modules/PC3242#timetable","Timetable")</f>
        <v>Timetable</v>
      </c>
      <c r="D3024" s="5"/>
      <c r="E3024" t="s">
        <v>266</v>
      </c>
      <c r="F3024" t="s">
        <v>1223</v>
      </c>
      <c r="G3024" s="3">
        <v>0</v>
      </c>
    </row>
    <row r="3025" spans="1:7">
      <c r="A3025" t="s">
        <v>5402</v>
      </c>
      <c r="B3025" t="s">
        <v>5403</v>
      </c>
      <c r="C3025" s="5" t="str">
        <f>HYPERLINK("https://nusmods.com/modules/PC3247#timetable","Timetable")</f>
        <v>Timetable</v>
      </c>
      <c r="D3025" s="5"/>
      <c r="E3025" t="s">
        <v>266</v>
      </c>
      <c r="F3025" t="s">
        <v>1223</v>
      </c>
      <c r="G3025" s="3">
        <v>0</v>
      </c>
    </row>
    <row r="3026" spans="1:7">
      <c r="A3026" t="s">
        <v>5404</v>
      </c>
      <c r="B3026" t="s">
        <v>5405</v>
      </c>
      <c r="C3026" s="5" t="str">
        <f>HYPERLINK("https://nusmods.com/modules/PC3261#timetable","Timetable")</f>
        <v>Timetable</v>
      </c>
      <c r="D3026" s="5"/>
      <c r="E3026" t="s">
        <v>266</v>
      </c>
      <c r="F3026" t="s">
        <v>1223</v>
      </c>
      <c r="G3026" s="3">
        <v>0</v>
      </c>
    </row>
    <row r="3027" spans="1:7">
      <c r="A3027" t="s">
        <v>5406</v>
      </c>
      <c r="B3027" t="s">
        <v>5407</v>
      </c>
      <c r="C3027" s="5" t="str">
        <f>HYPERLINK("https://nusmods.com/modules/PC3288#timetable","Timetable")</f>
        <v>Timetable</v>
      </c>
      <c r="D3027" s="5"/>
      <c r="E3027" t="s">
        <v>266</v>
      </c>
      <c r="F3027" t="s">
        <v>1223</v>
      </c>
      <c r="G3027" s="3">
        <v>0</v>
      </c>
    </row>
    <row r="3028" spans="1:7">
      <c r="A3028" t="s">
        <v>5408</v>
      </c>
      <c r="B3028" t="s">
        <v>5409</v>
      </c>
      <c r="C3028" s="5" t="str">
        <f>HYPERLINK("https://nusmods.com/modules/PC3289#timetable","Timetable")</f>
        <v>Timetable</v>
      </c>
      <c r="D3028" s="5"/>
      <c r="E3028" t="s">
        <v>266</v>
      </c>
      <c r="F3028" t="s">
        <v>1223</v>
      </c>
      <c r="G3028" s="3">
        <v>0</v>
      </c>
    </row>
    <row r="3029" spans="1:7">
      <c r="A3029" t="s">
        <v>5410</v>
      </c>
      <c r="B3029" t="s">
        <v>5411</v>
      </c>
      <c r="C3029" s="5" t="str">
        <f>HYPERLINK("https://nusmods.com/modules/PC3294#timetable","Timetable")</f>
        <v>Timetable</v>
      </c>
      <c r="D3029" s="5"/>
      <c r="E3029" t="s">
        <v>266</v>
      </c>
      <c r="F3029" t="s">
        <v>1223</v>
      </c>
      <c r="G3029" s="3">
        <v>0</v>
      </c>
    </row>
    <row r="3030" spans="1:7">
      <c r="A3030" t="s">
        <v>5412</v>
      </c>
      <c r="B3030" t="s">
        <v>1088</v>
      </c>
      <c r="C3030" s="5" t="str">
        <f>HYPERLINK("https://nusmods.com/modules/PC3312#timetable","Timetable")</f>
        <v>Timetable</v>
      </c>
      <c r="D3030" s="5"/>
      <c r="E3030" t="s">
        <v>266</v>
      </c>
      <c r="F3030" t="s">
        <v>1223</v>
      </c>
      <c r="G3030" s="3">
        <v>0</v>
      </c>
    </row>
    <row r="3031" spans="1:7">
      <c r="A3031" t="s">
        <v>5413</v>
      </c>
      <c r="B3031" t="s">
        <v>5414</v>
      </c>
      <c r="C3031" s="5" t="str">
        <f>HYPERLINK("https://nusmods.com/modules/PC3412#timetable","Timetable")</f>
        <v>Timetable</v>
      </c>
      <c r="D3031" s="5" t="str">
        <f>HYPERLINK("https://canvas.nus.edu.sg/courses/47101","Canvas course site")</f>
        <v>Canvas course site</v>
      </c>
      <c r="E3031" t="s">
        <v>266</v>
      </c>
      <c r="F3031" t="s">
        <v>1223</v>
      </c>
      <c r="G3031" s="3">
        <v>0</v>
      </c>
    </row>
    <row r="3032" spans="1:7">
      <c r="A3032" t="s">
        <v>5415</v>
      </c>
      <c r="B3032" t="s">
        <v>5416</v>
      </c>
      <c r="C3032" s="5" t="str">
        <f>HYPERLINK("https://nusmods.com/modules/PC4199#timetable","Timetable")</f>
        <v>Timetable</v>
      </c>
      <c r="D3032" s="5"/>
      <c r="E3032" t="s">
        <v>266</v>
      </c>
      <c r="F3032" t="s">
        <v>1223</v>
      </c>
      <c r="G3032" s="3">
        <v>0</v>
      </c>
    </row>
    <row r="3033" spans="1:7">
      <c r="A3033" t="s">
        <v>5417</v>
      </c>
      <c r="B3033" t="s">
        <v>5418</v>
      </c>
      <c r="C3033" s="5" t="str">
        <f>HYPERLINK("https://nusmods.com/modules/PC4199R#timetable","Timetable")</f>
        <v>Timetable</v>
      </c>
      <c r="D3033" s="5"/>
      <c r="E3033" t="s">
        <v>266</v>
      </c>
      <c r="F3033" t="s">
        <v>1223</v>
      </c>
      <c r="G3033" s="3">
        <v>0</v>
      </c>
    </row>
    <row r="3034" spans="1:7">
      <c r="A3034" t="s">
        <v>5419</v>
      </c>
      <c r="B3034" t="s">
        <v>5420</v>
      </c>
      <c r="C3034" s="5" t="str">
        <f>HYPERLINK("https://nusmods.com/modules/PC4230#timetable","Timetable")</f>
        <v>Timetable</v>
      </c>
      <c r="D3034" s="5"/>
      <c r="E3034" t="s">
        <v>266</v>
      </c>
      <c r="F3034" t="s">
        <v>1223</v>
      </c>
      <c r="G3034" s="3">
        <v>0</v>
      </c>
    </row>
    <row r="3035" spans="1:7">
      <c r="A3035" t="s">
        <v>5421</v>
      </c>
      <c r="B3035" t="s">
        <v>5422</v>
      </c>
      <c r="C3035" s="5" t="str">
        <f>HYPERLINK("https://nusmods.com/modules/PC4236#timetable","Timetable")</f>
        <v>Timetable</v>
      </c>
      <c r="D3035" s="5"/>
      <c r="E3035" t="s">
        <v>266</v>
      </c>
      <c r="F3035" t="s">
        <v>1223</v>
      </c>
      <c r="G3035" s="3">
        <v>0</v>
      </c>
    </row>
    <row r="3036" spans="1:7">
      <c r="A3036" t="s">
        <v>5423</v>
      </c>
      <c r="B3036" t="s">
        <v>5424</v>
      </c>
      <c r="C3036" s="5" t="str">
        <f>HYPERLINK("https://nusmods.com/modules/PC4240#timetable","Timetable")</f>
        <v>Timetable</v>
      </c>
      <c r="D3036" s="5"/>
      <c r="E3036" t="s">
        <v>266</v>
      </c>
      <c r="F3036" t="s">
        <v>1223</v>
      </c>
      <c r="G3036" s="3">
        <v>0</v>
      </c>
    </row>
    <row r="3037" spans="1:7">
      <c r="A3037" t="s">
        <v>5425</v>
      </c>
      <c r="B3037" t="s">
        <v>5426</v>
      </c>
      <c r="C3037" s="5" t="str">
        <f>HYPERLINK("https://nusmods.com/modules/PC4241#timetable","Timetable")</f>
        <v>Timetable</v>
      </c>
      <c r="D3037" s="5"/>
      <c r="E3037" t="s">
        <v>266</v>
      </c>
      <c r="F3037" t="s">
        <v>1223</v>
      </c>
      <c r="G3037" s="3">
        <v>0</v>
      </c>
    </row>
    <row r="3038" spans="1:7">
      <c r="A3038" t="s">
        <v>5427</v>
      </c>
      <c r="B3038" t="s">
        <v>5428</v>
      </c>
      <c r="C3038" s="5" t="str">
        <f>HYPERLINK("https://nusmods.com/modules/PC4248#timetable","Timetable")</f>
        <v>Timetable</v>
      </c>
      <c r="D3038" s="5"/>
      <c r="E3038" t="s">
        <v>266</v>
      </c>
      <c r="F3038" t="s">
        <v>1223</v>
      </c>
      <c r="G3038" s="3">
        <v>0</v>
      </c>
    </row>
    <row r="3039" spans="1:7">
      <c r="A3039" t="s">
        <v>5429</v>
      </c>
      <c r="B3039" t="s">
        <v>5430</v>
      </c>
      <c r="C3039" s="5" t="str">
        <f>HYPERLINK("https://nusmods.com/modules/PC4249#timetable","Timetable")</f>
        <v>Timetable</v>
      </c>
      <c r="D3039" s="5"/>
      <c r="E3039" t="s">
        <v>266</v>
      </c>
      <c r="F3039" t="s">
        <v>1223</v>
      </c>
      <c r="G3039" s="3">
        <v>0</v>
      </c>
    </row>
    <row r="3040" spans="1:7">
      <c r="A3040" t="s">
        <v>5431</v>
      </c>
      <c r="B3040" t="s">
        <v>5432</v>
      </c>
      <c r="C3040" s="5" t="str">
        <f>HYPERLINK("https://nusmods.com/modules/PC4267#timetable","Timetable")</f>
        <v>Timetable</v>
      </c>
      <c r="D3040" s="5" t="str">
        <f>HYPERLINK("https://canvas.nus.edu.sg/courses/47145","Canvas course site")</f>
        <v>Canvas course site</v>
      </c>
      <c r="E3040" t="s">
        <v>266</v>
      </c>
      <c r="F3040" t="s">
        <v>1223</v>
      </c>
      <c r="G3040" s="3">
        <v>0</v>
      </c>
    </row>
    <row r="3041" spans="1:7">
      <c r="A3041" t="s">
        <v>5433</v>
      </c>
      <c r="B3041" t="s">
        <v>5434</v>
      </c>
      <c r="C3041" s="5" t="str">
        <f>HYPERLINK("https://nusmods.com/modules/PC5101#timetable","Timetable")</f>
        <v>Timetable</v>
      </c>
      <c r="D3041" s="5"/>
      <c r="E3041" t="s">
        <v>266</v>
      </c>
      <c r="F3041" t="s">
        <v>1223</v>
      </c>
      <c r="G3041" s="3">
        <v>0</v>
      </c>
    </row>
    <row r="3042" spans="1:7">
      <c r="A3042" t="s">
        <v>5435</v>
      </c>
      <c r="B3042" t="s">
        <v>5436</v>
      </c>
      <c r="C3042" s="5" t="str">
        <f>HYPERLINK("https://nusmods.com/modules/PC5102#timetable","Timetable")</f>
        <v>Timetable</v>
      </c>
      <c r="D3042" s="5"/>
      <c r="E3042" t="s">
        <v>266</v>
      </c>
      <c r="F3042" t="s">
        <v>1223</v>
      </c>
      <c r="G3042" s="3">
        <v>0</v>
      </c>
    </row>
    <row r="3043" spans="1:7">
      <c r="A3043" t="s">
        <v>5437</v>
      </c>
      <c r="B3043" t="s">
        <v>5438</v>
      </c>
      <c r="C3043" s="5" t="str">
        <f>HYPERLINK("https://nusmods.com/modules/PC5201#timetable","Timetable")</f>
        <v>Timetable</v>
      </c>
      <c r="D3043" s="5"/>
      <c r="E3043" t="s">
        <v>266</v>
      </c>
      <c r="F3043" t="s">
        <v>1223</v>
      </c>
      <c r="G3043" s="3">
        <v>0</v>
      </c>
    </row>
    <row r="3044" spans="1:7">
      <c r="A3044" t="s">
        <v>5439</v>
      </c>
      <c r="B3044" t="s">
        <v>5440</v>
      </c>
      <c r="C3044" s="5" t="str">
        <f>HYPERLINK("https://nusmods.com/modules/PC5203#timetable","Timetable")</f>
        <v>Timetable</v>
      </c>
      <c r="D3044" s="5"/>
      <c r="E3044" t="s">
        <v>266</v>
      </c>
      <c r="F3044" t="s">
        <v>1223</v>
      </c>
      <c r="G3044" s="3">
        <v>0</v>
      </c>
    </row>
    <row r="3045" spans="1:7">
      <c r="A3045" t="s">
        <v>5441</v>
      </c>
      <c r="B3045" t="s">
        <v>5442</v>
      </c>
      <c r="C3045" s="5" t="str">
        <f>HYPERLINK("https://nusmods.com/modules/PC5204#timetable","Timetable")</f>
        <v>Timetable</v>
      </c>
      <c r="D3045" s="5"/>
      <c r="E3045" t="s">
        <v>266</v>
      </c>
      <c r="F3045" t="s">
        <v>1223</v>
      </c>
      <c r="G3045" s="3">
        <v>0</v>
      </c>
    </row>
    <row r="3046" spans="1:7">
      <c r="A3046" t="s">
        <v>5443</v>
      </c>
      <c r="B3046" t="s">
        <v>5444</v>
      </c>
      <c r="C3046" s="5" t="str">
        <f>HYPERLINK("https://nusmods.com/modules/PC5205#timetable","Timetable")</f>
        <v>Timetable</v>
      </c>
      <c r="D3046" s="5" t="str">
        <f>HYPERLINK("https://canvas.nus.edu.sg/courses/47176","Canvas course site")</f>
        <v>Canvas course site</v>
      </c>
      <c r="E3046" t="s">
        <v>266</v>
      </c>
      <c r="F3046" t="s">
        <v>1223</v>
      </c>
      <c r="G3046" s="3">
        <v>0</v>
      </c>
    </row>
    <row r="3047" spans="1:7">
      <c r="A3047" t="s">
        <v>5445</v>
      </c>
      <c r="B3047" t="s">
        <v>5446</v>
      </c>
      <c r="C3047" s="5" t="str">
        <f>HYPERLINK("https://nusmods.com/modules/PC5209#timetable","Timetable")</f>
        <v>Timetable</v>
      </c>
      <c r="D3047" s="5"/>
      <c r="E3047" t="s">
        <v>266</v>
      </c>
      <c r="F3047" t="s">
        <v>1223</v>
      </c>
      <c r="G3047" s="3">
        <v>0</v>
      </c>
    </row>
    <row r="3048" spans="1:7">
      <c r="A3048" t="s">
        <v>5447</v>
      </c>
      <c r="B3048" t="s">
        <v>5448</v>
      </c>
      <c r="C3048" s="5" t="str">
        <f>HYPERLINK("https://nusmods.com/modules/PC5212#timetable","Timetable")</f>
        <v>Timetable</v>
      </c>
      <c r="D3048" s="5" t="str">
        <f>HYPERLINK("https://canvas.nus.edu.sg/courses/47186","Canvas course site")</f>
        <v>Canvas course site</v>
      </c>
      <c r="E3048" t="s">
        <v>266</v>
      </c>
      <c r="F3048" t="s">
        <v>1223</v>
      </c>
      <c r="G3048" s="3">
        <v>0</v>
      </c>
    </row>
    <row r="3049" spans="1:7">
      <c r="A3049" t="s">
        <v>5449</v>
      </c>
      <c r="B3049" t="s">
        <v>5450</v>
      </c>
      <c r="C3049" s="5" t="str">
        <f>HYPERLINK("https://nusmods.com/modules/PC5214#timetable","Timetable")</f>
        <v>Timetable</v>
      </c>
      <c r="D3049" s="5"/>
      <c r="E3049" t="s">
        <v>266</v>
      </c>
      <c r="F3049" t="s">
        <v>1223</v>
      </c>
      <c r="G3049" s="3">
        <v>0</v>
      </c>
    </row>
    <row r="3050" spans="1:7">
      <c r="A3050" t="s">
        <v>5451</v>
      </c>
      <c r="B3050" t="s">
        <v>5452</v>
      </c>
      <c r="C3050" s="5" t="str">
        <f>HYPERLINK("https://nusmods.com/modules/PC5215#timetable","Timetable")</f>
        <v>Timetable</v>
      </c>
      <c r="D3050" s="5"/>
      <c r="E3050" t="s">
        <v>266</v>
      </c>
      <c r="F3050" t="s">
        <v>1223</v>
      </c>
      <c r="G3050" s="3">
        <v>0</v>
      </c>
    </row>
    <row r="3051" spans="1:7">
      <c r="A3051" t="s">
        <v>5453</v>
      </c>
      <c r="B3051" t="s">
        <v>5454</v>
      </c>
      <c r="C3051" s="5" t="str">
        <f>HYPERLINK("https://nusmods.com/modules/PC5216#timetable","Timetable")</f>
        <v>Timetable</v>
      </c>
      <c r="D3051" s="5"/>
      <c r="E3051" t="s">
        <v>266</v>
      </c>
      <c r="F3051" t="s">
        <v>1223</v>
      </c>
      <c r="G3051" s="3">
        <v>0</v>
      </c>
    </row>
    <row r="3052" spans="1:7">
      <c r="A3052" t="s">
        <v>5455</v>
      </c>
      <c r="B3052" t="s">
        <v>4540</v>
      </c>
      <c r="C3052" s="5" t="str">
        <f>HYPERLINK("https://nusmods.com/modules/PC5218#timetable","Timetable")</f>
        <v>Timetable</v>
      </c>
      <c r="D3052" s="5"/>
      <c r="E3052" t="s">
        <v>266</v>
      </c>
      <c r="F3052" t="s">
        <v>1223</v>
      </c>
      <c r="G3052" s="3">
        <v>0</v>
      </c>
    </row>
    <row r="3053" spans="1:7">
      <c r="A3053" t="s">
        <v>5456</v>
      </c>
      <c r="B3053" t="s">
        <v>5457</v>
      </c>
      <c r="C3053" s="5" t="str">
        <f>HYPERLINK("https://nusmods.com/modules/PC5228#timetable","Timetable")</f>
        <v>Timetable</v>
      </c>
      <c r="D3053" s="5"/>
      <c r="E3053" t="s">
        <v>266</v>
      </c>
      <c r="F3053" t="s">
        <v>1223</v>
      </c>
      <c r="G3053" s="3">
        <v>0</v>
      </c>
    </row>
    <row r="3054" spans="1:7">
      <c r="A3054" t="s">
        <v>5458</v>
      </c>
      <c r="B3054" t="s">
        <v>5459</v>
      </c>
      <c r="C3054" s="5" t="str">
        <f>HYPERLINK("https://nusmods.com/modules/PC5252#timetable","Timetable")</f>
        <v>Timetable</v>
      </c>
      <c r="D3054" s="5"/>
      <c r="E3054" t="s">
        <v>266</v>
      </c>
      <c r="F3054" t="s">
        <v>1223</v>
      </c>
      <c r="G3054" s="3">
        <v>0</v>
      </c>
    </row>
    <row r="3055" spans="1:7">
      <c r="A3055" t="s">
        <v>5460</v>
      </c>
      <c r="B3055" t="s">
        <v>5461</v>
      </c>
      <c r="C3055" s="5" t="str">
        <f>HYPERLINK("https://nusmods.com/modules/PC5267#timetable","Timetable")</f>
        <v>Timetable</v>
      </c>
      <c r="D3055" s="5"/>
      <c r="E3055" t="s">
        <v>266</v>
      </c>
      <c r="F3055" t="s">
        <v>1223</v>
      </c>
      <c r="G3055" s="3">
        <v>0</v>
      </c>
    </row>
    <row r="3056" spans="1:7">
      <c r="A3056" t="s">
        <v>5462</v>
      </c>
      <c r="B3056" t="s">
        <v>5463</v>
      </c>
      <c r="C3056" s="5" t="str">
        <f>HYPERLINK("https://nusmods.com/modules/PC5286#timetable","Timetable")</f>
        <v>Timetable</v>
      </c>
      <c r="D3056" s="5"/>
      <c r="E3056" t="s">
        <v>266</v>
      </c>
      <c r="F3056" t="s">
        <v>1223</v>
      </c>
      <c r="G3056" s="3">
        <v>0</v>
      </c>
    </row>
    <row r="3057" spans="1:7">
      <c r="A3057" t="s">
        <v>5464</v>
      </c>
      <c r="B3057" t="s">
        <v>5465</v>
      </c>
      <c r="C3057" s="5" t="str">
        <f>HYPERLINK("https://nusmods.com/modules/PC5287#timetable","Timetable")</f>
        <v>Timetable</v>
      </c>
      <c r="D3057" s="5"/>
      <c r="E3057" t="s">
        <v>266</v>
      </c>
      <c r="F3057" t="s">
        <v>1223</v>
      </c>
      <c r="G3057" s="3">
        <v>0</v>
      </c>
    </row>
    <row r="3058" spans="1:7">
      <c r="A3058" t="s">
        <v>5466</v>
      </c>
      <c r="B3058" t="s">
        <v>5467</v>
      </c>
      <c r="C3058" s="5" t="str">
        <f>HYPERLINK("https://nusmods.com/modules/PC5288#timetable","Timetable")</f>
        <v>Timetable</v>
      </c>
      <c r="D3058" s="5"/>
      <c r="E3058" t="s">
        <v>266</v>
      </c>
      <c r="F3058" t="s">
        <v>1223</v>
      </c>
      <c r="G3058" s="3">
        <v>0</v>
      </c>
    </row>
    <row r="3059" spans="1:7">
      <c r="A3059" t="s">
        <v>5468</v>
      </c>
      <c r="B3059" t="s">
        <v>5469</v>
      </c>
      <c r="C3059" s="5" t="str">
        <f>HYPERLINK("https://nusmods.com/modules/PC5289#timetable","Timetable")</f>
        <v>Timetable</v>
      </c>
      <c r="D3059" s="5"/>
      <c r="E3059" t="s">
        <v>266</v>
      </c>
      <c r="F3059" t="s">
        <v>1223</v>
      </c>
      <c r="G3059" s="3">
        <v>0</v>
      </c>
    </row>
    <row r="3060" spans="1:7">
      <c r="A3060" t="s">
        <v>5470</v>
      </c>
      <c r="B3060" t="s">
        <v>5471</v>
      </c>
      <c r="C3060" s="5" t="str">
        <f>HYPERLINK("https://nusmods.com/modules/PE3101P#timetable","Timetable")</f>
        <v>Timetable</v>
      </c>
      <c r="D3060" s="5" t="str">
        <f>HYPERLINK("https://canvas.nus.edu.sg/courses/47246","Canvas course site")</f>
        <v>Canvas course site</v>
      </c>
      <c r="E3060" t="s">
        <v>70</v>
      </c>
      <c r="F3060" t="s">
        <v>1508</v>
      </c>
      <c r="G3060" s="3">
        <v>0</v>
      </c>
    </row>
    <row r="3061" spans="1:7">
      <c r="A3061" t="s">
        <v>5472</v>
      </c>
      <c r="B3061" t="s">
        <v>1751</v>
      </c>
      <c r="C3061" s="5" t="str">
        <f>HYPERLINK("https://nusmods.com/modules/PE3551P#timetable","Timetable")</f>
        <v>Timetable</v>
      </c>
      <c r="D3061" s="5"/>
      <c r="E3061" t="s">
        <v>70</v>
      </c>
      <c r="F3061" t="s">
        <v>1508</v>
      </c>
      <c r="G3061" s="3">
        <v>0</v>
      </c>
    </row>
    <row r="3062" spans="1:7">
      <c r="A3062" t="s">
        <v>5473</v>
      </c>
      <c r="B3062" t="s">
        <v>1751</v>
      </c>
      <c r="C3062" s="5" t="str">
        <f>HYPERLINK("https://nusmods.com/modules/PE3551S#timetable","Timetable")</f>
        <v>Timetable</v>
      </c>
      <c r="D3062" s="5"/>
      <c r="E3062" t="s">
        <v>70</v>
      </c>
      <c r="F3062" t="s">
        <v>2664</v>
      </c>
      <c r="G3062" s="3">
        <v>0</v>
      </c>
    </row>
    <row r="3063" spans="1:7">
      <c r="A3063" t="s">
        <v>5474</v>
      </c>
      <c r="B3063" t="s">
        <v>5475</v>
      </c>
      <c r="C3063" s="5" t="str">
        <f>HYPERLINK("https://nusmods.com/modules/PE4102P#timetable","Timetable")</f>
        <v>Timetable</v>
      </c>
      <c r="D3063" s="5" t="str">
        <f>HYPERLINK("https://canvas.nus.edu.sg/courses/47261","Canvas course site")</f>
        <v>Canvas course site</v>
      </c>
      <c r="E3063" t="s">
        <v>70</v>
      </c>
      <c r="F3063" t="s">
        <v>1508</v>
      </c>
      <c r="G3063" s="3">
        <v>0</v>
      </c>
    </row>
    <row r="3064" spans="1:7">
      <c r="A3064" t="s">
        <v>5476</v>
      </c>
      <c r="B3064" t="s">
        <v>5475</v>
      </c>
      <c r="C3064" s="5" t="str">
        <f>HYPERLINK("https://nusmods.com/modules/PE4102PHM#timetable","Timetable")</f>
        <v>Timetable</v>
      </c>
      <c r="D3064" s="5"/>
      <c r="E3064" t="s">
        <v>70</v>
      </c>
      <c r="F3064" t="s">
        <v>1508</v>
      </c>
      <c r="G3064" s="3">
        <v>0</v>
      </c>
    </row>
    <row r="3065" spans="1:7">
      <c r="A3065" t="s">
        <v>5477</v>
      </c>
      <c r="B3065" t="s">
        <v>949</v>
      </c>
      <c r="C3065" s="5" t="str">
        <f>HYPERLINK("https://nusmods.com/modules/PE4401E#timetable","Timetable")</f>
        <v>Timetable</v>
      </c>
      <c r="D3065" s="5"/>
      <c r="E3065" t="s">
        <v>70</v>
      </c>
      <c r="F3065" t="s">
        <v>1701</v>
      </c>
      <c r="G3065" s="3">
        <v>0</v>
      </c>
    </row>
    <row r="3066" spans="1:7">
      <c r="A3066" t="s">
        <v>5478</v>
      </c>
      <c r="B3066" t="s">
        <v>949</v>
      </c>
      <c r="C3066" s="5" t="str">
        <f>HYPERLINK("https://nusmods.com/modules/PE4401EHM#timetable","Timetable")</f>
        <v>Timetable</v>
      </c>
      <c r="D3066" s="5"/>
      <c r="E3066" t="s">
        <v>70</v>
      </c>
      <c r="F3066" t="s">
        <v>1701</v>
      </c>
      <c r="G3066" s="3">
        <v>0</v>
      </c>
    </row>
    <row r="3067" spans="1:7">
      <c r="A3067" t="s">
        <v>5479</v>
      </c>
      <c r="B3067" t="s">
        <v>949</v>
      </c>
      <c r="C3067" s="5" t="str">
        <f>HYPERLINK("https://nusmods.com/modules/PE4401P#timetable","Timetable")</f>
        <v>Timetable</v>
      </c>
      <c r="D3067" s="5"/>
      <c r="E3067" t="s">
        <v>70</v>
      </c>
      <c r="F3067" t="s">
        <v>1508</v>
      </c>
      <c r="G3067" s="3">
        <v>0</v>
      </c>
    </row>
    <row r="3068" spans="1:7">
      <c r="A3068" t="s">
        <v>5480</v>
      </c>
      <c r="B3068" t="s">
        <v>949</v>
      </c>
      <c r="C3068" s="5" t="str">
        <f>HYPERLINK("https://nusmods.com/modules/PE4401S#timetable","Timetable")</f>
        <v>Timetable</v>
      </c>
      <c r="D3068" s="5"/>
      <c r="E3068" t="s">
        <v>70</v>
      </c>
      <c r="F3068" t="s">
        <v>2664</v>
      </c>
      <c r="G3068" s="3">
        <v>0</v>
      </c>
    </row>
    <row r="3069" spans="1:7">
      <c r="A3069" t="s">
        <v>5481</v>
      </c>
      <c r="B3069" t="s">
        <v>5482</v>
      </c>
      <c r="C3069" s="5" t="str">
        <f>HYPERLINK("https://nusmods.com/modules/PE4402E#timetable","Timetable")</f>
        <v>Timetable</v>
      </c>
      <c r="D3069" s="5"/>
      <c r="E3069" t="s">
        <v>70</v>
      </c>
      <c r="F3069" t="s">
        <v>1701</v>
      </c>
      <c r="G3069" s="3">
        <v>0</v>
      </c>
    </row>
    <row r="3070" spans="1:7">
      <c r="A3070" t="s">
        <v>5483</v>
      </c>
      <c r="B3070" t="s">
        <v>5482</v>
      </c>
      <c r="C3070" s="5" t="str">
        <f>HYPERLINK("https://nusmods.com/modules/PE4402P#timetable","Timetable")</f>
        <v>Timetable</v>
      </c>
      <c r="D3070" s="5"/>
      <c r="E3070" t="s">
        <v>70</v>
      </c>
      <c r="F3070" t="s">
        <v>1508</v>
      </c>
      <c r="G3070" s="3">
        <v>0</v>
      </c>
    </row>
    <row r="3071" spans="1:7">
      <c r="A3071" t="s">
        <v>5484</v>
      </c>
      <c r="B3071" t="s">
        <v>5482</v>
      </c>
      <c r="C3071" s="5" t="str">
        <f>HYPERLINK("https://nusmods.com/modules/PE4402S#timetable","Timetable")</f>
        <v>Timetable</v>
      </c>
      <c r="D3071" s="5"/>
      <c r="E3071" t="s">
        <v>70</v>
      </c>
      <c r="F3071" t="s">
        <v>2664</v>
      </c>
      <c r="G3071" s="3">
        <v>0</v>
      </c>
    </row>
    <row r="3072" spans="1:7">
      <c r="A3072" t="s">
        <v>5485</v>
      </c>
      <c r="B3072" t="s">
        <v>572</v>
      </c>
      <c r="C3072" s="5" t="str">
        <f>HYPERLINK("https://nusmods.com/modules/PE4660P#timetable","Timetable")</f>
        <v>Timetable</v>
      </c>
      <c r="D3072" s="5"/>
      <c r="E3072" t="s">
        <v>70</v>
      </c>
      <c r="F3072" t="s">
        <v>1508</v>
      </c>
      <c r="G3072" s="3">
        <v>0</v>
      </c>
    </row>
    <row r="3073" spans="1:7">
      <c r="A3073" t="s">
        <v>5486</v>
      </c>
      <c r="B3073" t="s">
        <v>572</v>
      </c>
      <c r="C3073" s="5" t="str">
        <f>HYPERLINK("https://nusmods.com/modules/PE4660S#timetable","Timetable")</f>
        <v>Timetable</v>
      </c>
      <c r="D3073" s="5"/>
      <c r="E3073" t="s">
        <v>70</v>
      </c>
      <c r="F3073" t="s">
        <v>2664</v>
      </c>
      <c r="G3073" s="3">
        <v>0</v>
      </c>
    </row>
    <row r="3074" spans="1:7">
      <c r="A3074" t="s">
        <v>5487</v>
      </c>
      <c r="B3074" t="s">
        <v>5488</v>
      </c>
      <c r="C3074" s="5" t="str">
        <f>HYPERLINK("https://nusmods.com/modules/PF1101#timetable","Timetable")</f>
        <v>Timetable</v>
      </c>
      <c r="D3074" s="5"/>
      <c r="E3074" t="s">
        <v>9</v>
      </c>
      <c r="F3074" t="s">
        <v>630</v>
      </c>
      <c r="G3074" s="3">
        <v>0</v>
      </c>
    </row>
    <row r="3075" spans="1:7">
      <c r="A3075" t="s">
        <v>5489</v>
      </c>
      <c r="B3075" t="s">
        <v>3198</v>
      </c>
      <c r="C3075" s="5" t="str">
        <f>HYPERLINK("https://nusmods.com/modules/PF1107#timetable","Timetable")</f>
        <v>Timetable</v>
      </c>
      <c r="D3075" s="5"/>
      <c r="E3075" t="s">
        <v>9</v>
      </c>
      <c r="F3075" t="s">
        <v>630</v>
      </c>
      <c r="G3075" s="3">
        <v>0</v>
      </c>
    </row>
    <row r="3076" spans="1:7">
      <c r="A3076" t="s">
        <v>5490</v>
      </c>
      <c r="B3076" t="s">
        <v>5491</v>
      </c>
      <c r="C3076" s="5" t="str">
        <f>HYPERLINK("https://nusmods.com/modules/PF2102#timetable","Timetable")</f>
        <v>Timetable</v>
      </c>
      <c r="D3076" s="5"/>
      <c r="E3076" t="s">
        <v>9</v>
      </c>
      <c r="F3076" t="s">
        <v>630</v>
      </c>
      <c r="G3076" s="3">
        <v>0</v>
      </c>
    </row>
    <row r="3077" spans="1:7">
      <c r="A3077" t="s">
        <v>5492</v>
      </c>
      <c r="B3077" t="s">
        <v>3202</v>
      </c>
      <c r="C3077" s="5" t="str">
        <f>HYPERLINK("https://nusmods.com/modules/PF2107#timetable","Timetable")</f>
        <v>Timetable</v>
      </c>
      <c r="D3077" s="5"/>
      <c r="E3077" t="s">
        <v>9</v>
      </c>
      <c r="F3077" t="s">
        <v>630</v>
      </c>
      <c r="G3077" s="3">
        <v>0</v>
      </c>
    </row>
    <row r="3078" spans="1:7">
      <c r="A3078" t="s">
        <v>5493</v>
      </c>
      <c r="B3078" t="s">
        <v>3204</v>
      </c>
      <c r="C3078" s="5" t="str">
        <f>HYPERLINK("https://nusmods.com/modules/PF2109#timetable","Timetable")</f>
        <v>Timetable</v>
      </c>
      <c r="D3078" s="5"/>
      <c r="E3078" t="s">
        <v>9</v>
      </c>
      <c r="F3078" t="s">
        <v>630</v>
      </c>
      <c r="G3078" s="3">
        <v>0</v>
      </c>
    </row>
    <row r="3079" spans="1:7">
      <c r="A3079" t="s">
        <v>5494</v>
      </c>
      <c r="B3079" t="s">
        <v>5495</v>
      </c>
      <c r="C3079" s="5" t="str">
        <f>HYPERLINK("https://nusmods.com/modules/PF2205#timetable","Timetable")</f>
        <v>Timetable</v>
      </c>
      <c r="D3079" s="5"/>
      <c r="E3079" t="s">
        <v>9</v>
      </c>
      <c r="F3079" t="s">
        <v>630</v>
      </c>
      <c r="G3079" s="3">
        <v>0</v>
      </c>
    </row>
    <row r="3080" spans="1:7">
      <c r="A3080" t="s">
        <v>5496</v>
      </c>
      <c r="B3080" t="s">
        <v>3208</v>
      </c>
      <c r="C3080" s="5" t="str">
        <f>HYPERLINK("https://nusmods.com/modules/PF3104#timetable","Timetable")</f>
        <v>Timetable</v>
      </c>
      <c r="D3080" s="5"/>
      <c r="E3080" t="s">
        <v>9</v>
      </c>
      <c r="F3080" t="s">
        <v>630</v>
      </c>
      <c r="G3080" s="3">
        <v>0</v>
      </c>
    </row>
    <row r="3081" spans="1:7">
      <c r="A3081" t="s">
        <v>5497</v>
      </c>
      <c r="B3081" t="s">
        <v>5342</v>
      </c>
      <c r="C3081" s="5" t="str">
        <f>HYPERLINK("https://nusmods.com/modules/PF3105#timetable","Timetable")</f>
        <v>Timetable</v>
      </c>
      <c r="D3081" s="5"/>
      <c r="E3081" t="s">
        <v>9</v>
      </c>
      <c r="F3081" t="s">
        <v>630</v>
      </c>
      <c r="G3081" s="3">
        <v>0</v>
      </c>
    </row>
    <row r="3082" spans="1:7">
      <c r="A3082" t="s">
        <v>5498</v>
      </c>
      <c r="B3082" t="s">
        <v>5499</v>
      </c>
      <c r="C3082" s="5" t="str">
        <f>HYPERLINK("https://nusmods.com/modules/PF3205#timetable","Timetable")</f>
        <v>Timetable</v>
      </c>
      <c r="D3082" s="5"/>
      <c r="E3082" t="s">
        <v>9</v>
      </c>
      <c r="F3082" t="s">
        <v>630</v>
      </c>
      <c r="G3082" s="3">
        <v>0</v>
      </c>
    </row>
    <row r="3083" spans="1:7">
      <c r="A3083" t="s">
        <v>5500</v>
      </c>
      <c r="B3083" t="s">
        <v>5501</v>
      </c>
      <c r="C3083" s="5" t="str">
        <f>HYPERLINK("https://nusmods.com/modules/PF3208#timetable","Timetable")</f>
        <v>Timetable</v>
      </c>
      <c r="D3083" s="5" t="str">
        <f>HYPERLINK("https://canvas.nus.edu.sg/courses/47349","Canvas course site")</f>
        <v>Canvas course site</v>
      </c>
      <c r="E3083" t="s">
        <v>9</v>
      </c>
      <c r="F3083" t="s">
        <v>630</v>
      </c>
      <c r="G3083" s="3">
        <v>0</v>
      </c>
    </row>
    <row r="3084" spans="1:7">
      <c r="A3084" t="s">
        <v>5502</v>
      </c>
      <c r="B3084" t="s">
        <v>5503</v>
      </c>
      <c r="C3084" s="5" t="str">
        <f>HYPERLINK("https://nusmods.com/modules/PF3209#timetable","Timetable")</f>
        <v>Timetable</v>
      </c>
      <c r="D3084" s="5"/>
      <c r="E3084" t="s">
        <v>9</v>
      </c>
      <c r="F3084" t="s">
        <v>630</v>
      </c>
      <c r="G3084" s="3">
        <v>0</v>
      </c>
    </row>
    <row r="3085" spans="1:7">
      <c r="A3085" t="s">
        <v>5504</v>
      </c>
      <c r="B3085" t="s">
        <v>5505</v>
      </c>
      <c r="C3085" s="5" t="str">
        <f>HYPERLINK("https://nusmods.com/modules/PF3210#timetable","Timetable")</f>
        <v>Timetable</v>
      </c>
      <c r="D3085" s="5"/>
      <c r="E3085" t="s">
        <v>9</v>
      </c>
      <c r="F3085" t="s">
        <v>630</v>
      </c>
      <c r="G3085" s="3">
        <v>0</v>
      </c>
    </row>
    <row r="3086" spans="1:7">
      <c r="A3086" t="s">
        <v>5506</v>
      </c>
      <c r="B3086" t="s">
        <v>5507</v>
      </c>
      <c r="C3086" s="5" t="str">
        <f>HYPERLINK("https://nusmods.com/modules/PF3211#timetable","Timetable")</f>
        <v>Timetable</v>
      </c>
      <c r="D3086" s="5"/>
      <c r="E3086" t="s">
        <v>9</v>
      </c>
      <c r="F3086" t="s">
        <v>630</v>
      </c>
      <c r="G3086" s="3">
        <v>0</v>
      </c>
    </row>
    <row r="3087" spans="1:7">
      <c r="A3087" t="s">
        <v>5508</v>
      </c>
      <c r="B3087" t="s">
        <v>5509</v>
      </c>
      <c r="C3087" s="5" t="str">
        <f>HYPERLINK("https://nusmods.com/modules/PF3307#timetable","Timetable")</f>
        <v>Timetable</v>
      </c>
      <c r="D3087" s="5" t="str">
        <f>HYPERLINK("https://canvas.nus.edu.sg/courses/47365","Canvas course site")</f>
        <v>Canvas course site</v>
      </c>
      <c r="E3087" t="s">
        <v>9</v>
      </c>
      <c r="F3087" t="s">
        <v>630</v>
      </c>
      <c r="G3087" s="3">
        <v>0</v>
      </c>
    </row>
    <row r="3088" spans="1:7">
      <c r="A3088" t="s">
        <v>5510</v>
      </c>
      <c r="B3088" t="s">
        <v>5511</v>
      </c>
      <c r="C3088" s="5" t="str">
        <f>HYPERLINK("https://nusmods.com/modules/PF3504#timetable","Timetable")</f>
        <v>Timetable</v>
      </c>
      <c r="D3088" s="5"/>
      <c r="E3088" t="s">
        <v>9</v>
      </c>
      <c r="F3088" t="s">
        <v>630</v>
      </c>
      <c r="G3088" s="3">
        <v>0</v>
      </c>
    </row>
    <row r="3089" spans="1:7">
      <c r="A3089" t="s">
        <v>5512</v>
      </c>
      <c r="B3089" t="s">
        <v>16</v>
      </c>
      <c r="C3089" s="5" t="str">
        <f>HYPERLINK("https://nusmods.com/modules/PF4101#timetable","Timetable")</f>
        <v>Timetable</v>
      </c>
      <c r="D3089" s="5" t="str">
        <f>HYPERLINK("https://canvas.nus.edu.sg/courses/47373","Canvas course site")</f>
        <v>Canvas course site</v>
      </c>
      <c r="E3089" t="s">
        <v>9</v>
      </c>
      <c r="F3089" t="s">
        <v>630</v>
      </c>
      <c r="G3089" s="3">
        <v>0</v>
      </c>
    </row>
    <row r="3090" spans="1:7">
      <c r="A3090" t="s">
        <v>5513</v>
      </c>
      <c r="B3090" t="s">
        <v>3210</v>
      </c>
      <c r="C3090" s="5" t="str">
        <f>HYPERLINK("https://nusmods.com/modules/PF4102#timetable","Timetable")</f>
        <v>Timetable</v>
      </c>
      <c r="D3090" s="5"/>
      <c r="E3090" t="s">
        <v>9</v>
      </c>
      <c r="F3090" t="s">
        <v>630</v>
      </c>
      <c r="G3090" s="3">
        <v>0</v>
      </c>
    </row>
    <row r="3091" spans="1:7">
      <c r="A3091" t="s">
        <v>5514</v>
      </c>
      <c r="B3091" t="s">
        <v>5515</v>
      </c>
      <c r="C3091" s="5" t="str">
        <f>HYPERLINK("https://nusmods.com/modules/PF4209#timetable","Timetable")</f>
        <v>Timetable</v>
      </c>
      <c r="D3091" s="5"/>
      <c r="E3091" t="s">
        <v>9</v>
      </c>
      <c r="F3091" t="s">
        <v>630</v>
      </c>
      <c r="G3091" s="3">
        <v>0</v>
      </c>
    </row>
    <row r="3092" spans="1:7">
      <c r="A3092" t="s">
        <v>5516</v>
      </c>
      <c r="B3092" t="s">
        <v>5517</v>
      </c>
      <c r="C3092" s="5" t="str">
        <f>HYPERLINK("https://nusmods.com/modules/PF4213#timetable","Timetable")</f>
        <v>Timetable</v>
      </c>
      <c r="D3092" s="5"/>
      <c r="E3092" t="s">
        <v>9</v>
      </c>
      <c r="F3092" t="s">
        <v>630</v>
      </c>
      <c r="G3092" s="3">
        <v>0</v>
      </c>
    </row>
    <row r="3093" spans="1:7">
      <c r="A3093" t="s">
        <v>5518</v>
      </c>
      <c r="B3093" t="s">
        <v>5519</v>
      </c>
      <c r="C3093" s="5" t="str">
        <f>HYPERLINK("https://nusmods.com/modules/PF4309#timetable","Timetable")</f>
        <v>Timetable</v>
      </c>
      <c r="D3093" s="5"/>
      <c r="E3093" t="s">
        <v>9</v>
      </c>
      <c r="F3093" t="s">
        <v>630</v>
      </c>
      <c r="G3093" s="3">
        <v>0</v>
      </c>
    </row>
    <row r="3094" spans="1:7">
      <c r="A3094" t="s">
        <v>5520</v>
      </c>
      <c r="B3094" t="s">
        <v>5521</v>
      </c>
      <c r="C3094" s="5" t="str">
        <f>HYPERLINK("https://nusmods.com/modules/PF4502#timetable","Timetable")</f>
        <v>Timetable</v>
      </c>
      <c r="D3094" s="5"/>
      <c r="E3094" t="s">
        <v>9</v>
      </c>
      <c r="F3094" t="s">
        <v>630</v>
      </c>
      <c r="G3094" s="3">
        <v>0</v>
      </c>
    </row>
    <row r="3095" spans="1:7">
      <c r="A3095" t="s">
        <v>5522</v>
      </c>
      <c r="B3095" t="s">
        <v>5523</v>
      </c>
      <c r="C3095" s="5" t="str">
        <f>HYPERLINK("https://nusmods.com/modules/PH2207#timetable","Timetable")</f>
        <v>Timetable</v>
      </c>
      <c r="D3095" s="5" t="str">
        <f>HYPERLINK("https://canvas.nus.edu.sg/courses/47396","Canvas course site")</f>
        <v>Canvas course site</v>
      </c>
      <c r="E3095" t="s">
        <v>70</v>
      </c>
      <c r="F3095" t="s">
        <v>1508</v>
      </c>
      <c r="G3095" s="3">
        <v>0</v>
      </c>
    </row>
    <row r="3096" spans="1:7">
      <c r="A3096" t="s">
        <v>5524</v>
      </c>
      <c r="B3096" t="s">
        <v>5525</v>
      </c>
      <c r="C3096" s="5" t="str">
        <f>HYPERLINK("https://nusmods.com/modules/PH2213#timetable","Timetable")</f>
        <v>Timetable</v>
      </c>
      <c r="D3096" s="5" t="str">
        <f>HYPERLINK("https://canvas.nus.edu.sg/courses/47403","Canvas course site")</f>
        <v>Canvas course site</v>
      </c>
      <c r="E3096" t="s">
        <v>70</v>
      </c>
      <c r="F3096" t="s">
        <v>1508</v>
      </c>
      <c r="G3096" s="3">
        <v>0</v>
      </c>
    </row>
    <row r="3097" spans="1:7">
      <c r="A3097" t="s">
        <v>5526</v>
      </c>
      <c r="B3097" t="s">
        <v>5527</v>
      </c>
      <c r="C3097" s="5" t="str">
        <f>HYPERLINK("https://nusmods.com/modules/PH2222#timetable","Timetable")</f>
        <v>Timetable</v>
      </c>
      <c r="D3097" s="5" t="str">
        <f>HYPERLINK("https://canvas.nus.edu.sg/courses/47518","Canvas course site")</f>
        <v>Canvas course site</v>
      </c>
      <c r="E3097" t="s">
        <v>70</v>
      </c>
      <c r="F3097" t="s">
        <v>1508</v>
      </c>
      <c r="G3097" s="3">
        <v>0</v>
      </c>
    </row>
    <row r="3098" spans="1:7">
      <c r="A3098" t="s">
        <v>5528</v>
      </c>
      <c r="B3098" t="s">
        <v>5529</v>
      </c>
      <c r="C3098" s="5" t="str">
        <f>HYPERLINK("https://nusmods.com/modules/PH2242#timetable","Timetable")</f>
        <v>Timetable</v>
      </c>
      <c r="D3098" s="5"/>
      <c r="E3098" t="s">
        <v>70</v>
      </c>
      <c r="F3098" t="s">
        <v>1508</v>
      </c>
      <c r="G3098" s="3">
        <v>0</v>
      </c>
    </row>
    <row r="3099" spans="1:7">
      <c r="A3099" t="s">
        <v>5530</v>
      </c>
      <c r="B3099" t="s">
        <v>5531</v>
      </c>
      <c r="C3099" s="5" t="str">
        <f>HYPERLINK("https://nusmods.com/modules/PH2301#timetable","Timetable")</f>
        <v>Timetable</v>
      </c>
      <c r="D3099" s="5" t="str">
        <f>HYPERLINK("https://canvas.nus.edu.sg/courses/47523","Canvas course site")</f>
        <v>Canvas course site</v>
      </c>
      <c r="E3099" t="s">
        <v>70</v>
      </c>
      <c r="F3099" t="s">
        <v>1508</v>
      </c>
      <c r="G3099" s="3">
        <v>0</v>
      </c>
    </row>
    <row r="3100" spans="1:7">
      <c r="A3100" t="s">
        <v>5532</v>
      </c>
      <c r="B3100" t="s">
        <v>5533</v>
      </c>
      <c r="C3100" s="5" t="str">
        <f>HYPERLINK("https://nusmods.com/modules/PH3203#timetable","Timetable")</f>
        <v>Timetable</v>
      </c>
      <c r="D3100" s="5" t="str">
        <f>HYPERLINK("https://canvas.nus.edu.sg/courses/47413","Canvas course site")</f>
        <v>Canvas course site</v>
      </c>
      <c r="E3100" t="s">
        <v>70</v>
      </c>
      <c r="F3100" t="s">
        <v>1508</v>
      </c>
      <c r="G3100" s="3">
        <v>0</v>
      </c>
    </row>
    <row r="3101" spans="1:7">
      <c r="A3101" t="s">
        <v>5534</v>
      </c>
      <c r="B3101" t="s">
        <v>2299</v>
      </c>
      <c r="C3101" s="5" t="str">
        <f>HYPERLINK("https://nusmods.com/modules/PH3207#timetable","Timetable")</f>
        <v>Timetable</v>
      </c>
      <c r="D3101" s="5" t="str">
        <f>HYPERLINK("https://canvas.nus.edu.sg/courses/47528","Canvas course site")</f>
        <v>Canvas course site</v>
      </c>
      <c r="E3101" t="s">
        <v>70</v>
      </c>
      <c r="F3101" t="s">
        <v>1508</v>
      </c>
      <c r="G3101" s="3">
        <v>0</v>
      </c>
    </row>
    <row r="3102" spans="1:7">
      <c r="A3102" t="s">
        <v>5535</v>
      </c>
      <c r="B3102" t="s">
        <v>5536</v>
      </c>
      <c r="C3102" s="5" t="str">
        <f>HYPERLINK("https://nusmods.com/modules/PH3217#timetable","Timetable")</f>
        <v>Timetable</v>
      </c>
      <c r="D3102" s="5" t="str">
        <f>HYPERLINK("https://canvas.nus.edu.sg/courses/47418","Canvas course site")</f>
        <v>Canvas course site</v>
      </c>
      <c r="E3102" t="s">
        <v>70</v>
      </c>
      <c r="F3102" t="s">
        <v>1508</v>
      </c>
      <c r="G3102" s="3">
        <v>0</v>
      </c>
    </row>
    <row r="3103" spans="1:7">
      <c r="A3103" t="s">
        <v>5537</v>
      </c>
      <c r="B3103" t="s">
        <v>5538</v>
      </c>
      <c r="C3103" s="5" t="str">
        <f>HYPERLINK("https://nusmods.com/modules/PH3247#timetable","Timetable")</f>
        <v>Timetable</v>
      </c>
      <c r="D3103" s="5" t="str">
        <f>HYPERLINK("https://canvas.nus.edu.sg/courses/49964","Canvas course site")</f>
        <v>Canvas course site</v>
      </c>
      <c r="E3103" t="s">
        <v>70</v>
      </c>
      <c r="F3103" t="s">
        <v>1508</v>
      </c>
      <c r="G3103" s="3">
        <v>0</v>
      </c>
    </row>
    <row r="3104" spans="1:7">
      <c r="A3104" t="s">
        <v>5539</v>
      </c>
      <c r="B3104" t="s">
        <v>1751</v>
      </c>
      <c r="C3104" s="5" t="str">
        <f>HYPERLINK("https://nusmods.com/modules/PH3551#timetable","Timetable")</f>
        <v>Timetable</v>
      </c>
      <c r="D3104" s="5"/>
      <c r="E3104" t="s">
        <v>70</v>
      </c>
      <c r="F3104" t="s">
        <v>1508</v>
      </c>
      <c r="G3104" s="3">
        <v>0</v>
      </c>
    </row>
    <row r="3105" spans="1:7">
      <c r="A3105" t="s">
        <v>5540</v>
      </c>
      <c r="B3105" t="s">
        <v>5541</v>
      </c>
      <c r="C3105" s="5" t="str">
        <f>HYPERLINK("https://nusmods.com/modules/PH4206#timetable","Timetable")</f>
        <v>Timetable</v>
      </c>
      <c r="D3105" s="5"/>
      <c r="E3105" t="s">
        <v>70</v>
      </c>
      <c r="F3105" t="s">
        <v>1508</v>
      </c>
      <c r="G3105" s="3">
        <v>0</v>
      </c>
    </row>
    <row r="3106" spans="1:7">
      <c r="A3106" t="s">
        <v>5542</v>
      </c>
      <c r="B3106" t="s">
        <v>5541</v>
      </c>
      <c r="C3106" s="5" t="str">
        <f>HYPERLINK("https://nusmods.com/modules/PH4206HM#timetable","Timetable")</f>
        <v>Timetable</v>
      </c>
      <c r="D3106" s="5"/>
      <c r="E3106" t="s">
        <v>70</v>
      </c>
      <c r="F3106" t="s">
        <v>1508</v>
      </c>
      <c r="G3106" s="3">
        <v>0</v>
      </c>
    </row>
    <row r="3107" spans="1:7">
      <c r="A3107" t="s">
        <v>5543</v>
      </c>
      <c r="B3107" t="s">
        <v>5544</v>
      </c>
      <c r="C3107" s="5" t="str">
        <f>HYPERLINK("https://nusmods.com/modules/PH4210#timetable","Timetable")</f>
        <v>Timetable</v>
      </c>
      <c r="D3107" s="5" t="str">
        <f>HYPERLINK("https://canvas.nus.edu.sg/courses/47443","Canvas course site")</f>
        <v>Canvas course site</v>
      </c>
      <c r="E3107" t="s">
        <v>70</v>
      </c>
      <c r="F3107" t="s">
        <v>1508</v>
      </c>
      <c r="G3107" s="3">
        <v>0</v>
      </c>
    </row>
    <row r="3108" spans="1:7">
      <c r="A3108" t="s">
        <v>5545</v>
      </c>
      <c r="B3108" t="s">
        <v>5544</v>
      </c>
      <c r="C3108" s="5" t="str">
        <f>HYPERLINK("https://nusmods.com/modules/PH4210HM#timetable","Timetable")</f>
        <v>Timetable</v>
      </c>
      <c r="D3108" s="5" t="str">
        <f>HYPERLINK("https://canvas.nus.edu.sg/courses/47443","Canvas course site")</f>
        <v>Canvas course site</v>
      </c>
      <c r="E3108" t="s">
        <v>70</v>
      </c>
      <c r="F3108" t="s">
        <v>1508</v>
      </c>
      <c r="G3108" s="3">
        <v>0</v>
      </c>
    </row>
    <row r="3109" spans="1:7">
      <c r="A3109" t="s">
        <v>5546</v>
      </c>
      <c r="B3109" t="s">
        <v>5547</v>
      </c>
      <c r="C3109" s="5" t="str">
        <f>HYPERLINK("https://nusmods.com/modules/PH4213#timetable","Timetable")</f>
        <v>Timetable</v>
      </c>
      <c r="D3109" s="5" t="str">
        <f>HYPERLINK("https://canvas.nus.edu.sg/courses/47454","Canvas course site")</f>
        <v>Canvas course site</v>
      </c>
      <c r="E3109" t="s">
        <v>70</v>
      </c>
      <c r="F3109" t="s">
        <v>1508</v>
      </c>
      <c r="G3109" s="3">
        <v>0</v>
      </c>
    </row>
    <row r="3110" spans="1:7">
      <c r="A3110" t="s">
        <v>5548</v>
      </c>
      <c r="B3110" t="s">
        <v>5547</v>
      </c>
      <c r="C3110" s="5" t="str">
        <f>HYPERLINK("https://nusmods.com/modules/PH4213HM#timetable","Timetable")</f>
        <v>Timetable</v>
      </c>
      <c r="D3110" s="5" t="str">
        <f>HYPERLINK("https://canvas.nus.edu.sg/courses/47454","Canvas course site")</f>
        <v>Canvas course site</v>
      </c>
      <c r="E3110" t="s">
        <v>70</v>
      </c>
      <c r="F3110" t="s">
        <v>1508</v>
      </c>
      <c r="G3110" s="3">
        <v>0</v>
      </c>
    </row>
    <row r="3111" spans="1:7">
      <c r="A3111" t="s">
        <v>5549</v>
      </c>
      <c r="B3111" t="s">
        <v>5550</v>
      </c>
      <c r="C3111" s="5" t="str">
        <f>HYPERLINK("https://nusmods.com/modules/PH4262#timetable","Timetable")</f>
        <v>Timetable</v>
      </c>
      <c r="D3111" s="5" t="str">
        <f>HYPERLINK("https://canvas.nus.edu.sg/courses/49774","Canvas course site")</f>
        <v>Canvas course site</v>
      </c>
      <c r="E3111" t="s">
        <v>70</v>
      </c>
      <c r="F3111" t="s">
        <v>1508</v>
      </c>
      <c r="G3111" s="3">
        <v>0</v>
      </c>
    </row>
    <row r="3112" spans="1:7">
      <c r="A3112" t="s">
        <v>5551</v>
      </c>
      <c r="B3112" t="s">
        <v>5550</v>
      </c>
      <c r="C3112" s="5" t="str">
        <f>HYPERLINK("https://nusmods.com/modules/PH4262HM#timetable","Timetable")</f>
        <v>Timetable</v>
      </c>
      <c r="D3112" s="5" t="str">
        <f>HYPERLINK("https://canvas.nus.edu.sg/courses/49775","Canvas course site")</f>
        <v>Canvas course site</v>
      </c>
      <c r="E3112" t="s">
        <v>70</v>
      </c>
      <c r="F3112" t="s">
        <v>1508</v>
      </c>
      <c r="G3112" s="3">
        <v>0</v>
      </c>
    </row>
    <row r="3113" spans="1:7">
      <c r="A3113" t="s">
        <v>5552</v>
      </c>
      <c r="B3113" t="s">
        <v>949</v>
      </c>
      <c r="C3113" s="5" t="str">
        <f>HYPERLINK("https://nusmods.com/modules/PH4401#timetable","Timetable")</f>
        <v>Timetable</v>
      </c>
      <c r="D3113" s="5"/>
      <c r="E3113" t="s">
        <v>70</v>
      </c>
      <c r="F3113" t="s">
        <v>1508</v>
      </c>
      <c r="G3113" s="3">
        <v>0</v>
      </c>
    </row>
    <row r="3114" spans="1:7">
      <c r="A3114" t="s">
        <v>5553</v>
      </c>
      <c r="B3114" t="s">
        <v>949</v>
      </c>
      <c r="C3114" s="5" t="str">
        <f>HYPERLINK("https://nusmods.com/modules/PH4401HM#timetable","Timetable")</f>
        <v>Timetable</v>
      </c>
      <c r="D3114" s="5"/>
      <c r="E3114" t="s">
        <v>70</v>
      </c>
      <c r="F3114" t="s">
        <v>1508</v>
      </c>
      <c r="G3114" s="3">
        <v>0</v>
      </c>
    </row>
    <row r="3115" spans="1:7">
      <c r="A3115" t="s">
        <v>5554</v>
      </c>
      <c r="B3115" t="s">
        <v>5555</v>
      </c>
      <c r="C3115" s="5" t="str">
        <f>HYPERLINK("https://nusmods.com/modules/PH4550#timetable","Timetable")</f>
        <v>Timetable</v>
      </c>
      <c r="D3115" s="5" t="str">
        <f>HYPERLINK("https://canvas.nus.edu.sg/courses/47474","Canvas course site")</f>
        <v>Canvas course site</v>
      </c>
      <c r="E3115" t="s">
        <v>70</v>
      </c>
      <c r="F3115" t="s">
        <v>1508</v>
      </c>
      <c r="G3115" s="3">
        <v>0</v>
      </c>
    </row>
    <row r="3116" spans="1:7">
      <c r="A3116" t="s">
        <v>5556</v>
      </c>
      <c r="B3116" t="s">
        <v>572</v>
      </c>
      <c r="C3116" s="5" t="str">
        <f>HYPERLINK("https://nusmods.com/modules/PH4660#timetable","Timetable")</f>
        <v>Timetable</v>
      </c>
      <c r="D3116" s="5"/>
      <c r="E3116" t="s">
        <v>70</v>
      </c>
      <c r="F3116" t="s">
        <v>1508</v>
      </c>
      <c r="G3116" s="3">
        <v>0</v>
      </c>
    </row>
    <row r="3117" spans="1:7">
      <c r="A3117" t="s">
        <v>5557</v>
      </c>
      <c r="B3117" t="s">
        <v>5558</v>
      </c>
      <c r="C3117" s="5" t="str">
        <f>HYPERLINK("https://nusmods.com/modules/PH5510#timetable","Timetable")</f>
        <v>Timetable</v>
      </c>
      <c r="D3117" s="5" t="str">
        <f>HYPERLINK("https://canvas.nus.edu.sg/courses/47454","Canvas course site")</f>
        <v>Canvas course site</v>
      </c>
      <c r="E3117" t="s">
        <v>70</v>
      </c>
      <c r="F3117" t="s">
        <v>1508</v>
      </c>
      <c r="G3117" s="3">
        <v>0</v>
      </c>
    </row>
    <row r="3118" spans="1:7">
      <c r="A3118" t="s">
        <v>5559</v>
      </c>
      <c r="B3118" t="s">
        <v>572</v>
      </c>
      <c r="C3118" s="5" t="str">
        <f>HYPERLINK("https://nusmods.com/modules/PH5660#timetable","Timetable")</f>
        <v>Timetable</v>
      </c>
      <c r="D3118" s="5"/>
      <c r="E3118" t="s">
        <v>70</v>
      </c>
      <c r="F3118" t="s">
        <v>1508</v>
      </c>
      <c r="G3118" s="3">
        <v>0</v>
      </c>
    </row>
    <row r="3119" spans="1:7">
      <c r="A3119" t="s">
        <v>5560</v>
      </c>
      <c r="B3119" t="s">
        <v>5561</v>
      </c>
      <c r="C3119" s="5" t="str">
        <f>HYPERLINK("https://nusmods.com/modules/PH6540#timetable","Timetable")</f>
        <v>Timetable</v>
      </c>
      <c r="D3119" s="5" t="str">
        <f>HYPERLINK("https://canvas.nus.edu.sg/courses/47443","Canvas course site")</f>
        <v>Canvas course site</v>
      </c>
      <c r="E3119" t="s">
        <v>70</v>
      </c>
      <c r="F3119" t="s">
        <v>1508</v>
      </c>
      <c r="G3119" s="3">
        <v>0</v>
      </c>
    </row>
    <row r="3120" spans="1:7">
      <c r="A3120" t="s">
        <v>5562</v>
      </c>
      <c r="B3120" t="s">
        <v>572</v>
      </c>
      <c r="C3120" s="5" t="str">
        <f>HYPERLINK("https://nusmods.com/modules/PH6660#timetable","Timetable")</f>
        <v>Timetable</v>
      </c>
      <c r="D3120" s="5"/>
      <c r="E3120" t="s">
        <v>70</v>
      </c>
      <c r="F3120" t="s">
        <v>1508</v>
      </c>
      <c r="G3120" s="3">
        <v>0</v>
      </c>
    </row>
    <row r="3121" spans="1:7">
      <c r="A3121" t="s">
        <v>5563</v>
      </c>
      <c r="B3121" t="s">
        <v>5564</v>
      </c>
      <c r="C3121" s="5" t="str">
        <f>HYPERLINK("https://nusmods.com/modules/PH6760#timetable","Timetable")</f>
        <v>Timetable</v>
      </c>
      <c r="D3121" s="5"/>
      <c r="E3121" t="s">
        <v>70</v>
      </c>
      <c r="F3121" t="s">
        <v>1508</v>
      </c>
      <c r="G3121" s="3">
        <v>0</v>
      </c>
    </row>
    <row r="3122" spans="1:7">
      <c r="A3122" t="s">
        <v>5565</v>
      </c>
      <c r="B3122" t="s">
        <v>978</v>
      </c>
      <c r="C3122" s="5" t="str">
        <f>HYPERLINK("https://nusmods.com/modules/PH6770#timetable","Timetable")</f>
        <v>Timetable</v>
      </c>
      <c r="D3122" s="5"/>
      <c r="E3122" t="s">
        <v>70</v>
      </c>
      <c r="F3122" t="s">
        <v>1508</v>
      </c>
      <c r="G3122" s="3">
        <v>0</v>
      </c>
    </row>
    <row r="3123" spans="1:7">
      <c r="A3123" t="s">
        <v>5566</v>
      </c>
      <c r="B3123" t="s">
        <v>5567</v>
      </c>
      <c r="C3123" s="5" t="str">
        <f>HYPERLINK("https://nusmods.com/modules/PHS1101#timetable","Timetable")</f>
        <v>Timetable</v>
      </c>
      <c r="D3123" s="5"/>
      <c r="E3123" t="s">
        <v>266</v>
      </c>
      <c r="F3123" t="s">
        <v>5568</v>
      </c>
      <c r="G3123" s="3">
        <v>0</v>
      </c>
    </row>
    <row r="3124" spans="1:7">
      <c r="A3124" t="s">
        <v>5569</v>
      </c>
      <c r="B3124" t="s">
        <v>5570</v>
      </c>
      <c r="C3124" s="5" t="str">
        <f>HYPERLINK("https://nusmods.com/modules/PHS2101#timetable","Timetable")</f>
        <v>Timetable</v>
      </c>
      <c r="D3124" s="5" t="str">
        <f>HYPERLINK("https://canvas.nus.edu.sg/courses/47514","Canvas course site")</f>
        <v>Canvas course site</v>
      </c>
      <c r="E3124" t="s">
        <v>266</v>
      </c>
      <c r="F3124" t="s">
        <v>5568</v>
      </c>
      <c r="G3124" s="3">
        <v>0</v>
      </c>
    </row>
    <row r="3125" spans="1:7">
      <c r="A3125" t="s">
        <v>5571</v>
      </c>
      <c r="B3125" t="s">
        <v>5572</v>
      </c>
      <c r="C3125" s="5" t="str">
        <f>HYPERLINK("https://nusmods.com/modules/PHS2103#timetable","Timetable")</f>
        <v>Timetable</v>
      </c>
      <c r="D3125" s="5"/>
      <c r="E3125" t="s">
        <v>266</v>
      </c>
      <c r="F3125" t="s">
        <v>5568</v>
      </c>
      <c r="G3125" s="3">
        <v>0</v>
      </c>
    </row>
    <row r="3126" spans="1:7">
      <c r="A3126" t="s">
        <v>5573</v>
      </c>
      <c r="B3126" t="s">
        <v>1621</v>
      </c>
      <c r="C3126" s="5" t="str">
        <f>HYPERLINK("https://nusmods.com/modules/PHS2312#timetable","Timetable")</f>
        <v>Timetable</v>
      </c>
      <c r="D3126" s="5"/>
      <c r="E3126" t="s">
        <v>266</v>
      </c>
      <c r="F3126" t="s">
        <v>5568</v>
      </c>
      <c r="G3126" s="3">
        <v>0</v>
      </c>
    </row>
    <row r="3127" spans="1:7">
      <c r="A3127" t="s">
        <v>5574</v>
      </c>
      <c r="B3127" t="s">
        <v>5575</v>
      </c>
      <c r="C3127" s="5" t="str">
        <f>HYPERLINK("https://nusmods.com/modules/PHS3101#timetable","Timetable")</f>
        <v>Timetable</v>
      </c>
      <c r="D3127" s="5"/>
      <c r="E3127" t="s">
        <v>266</v>
      </c>
      <c r="F3127" t="s">
        <v>5568</v>
      </c>
      <c r="G3127" s="3">
        <v>0</v>
      </c>
    </row>
    <row r="3128" spans="1:7">
      <c r="A3128" t="s">
        <v>5576</v>
      </c>
      <c r="B3128" t="s">
        <v>5577</v>
      </c>
      <c r="C3128" s="5" t="str">
        <f>HYPERLINK("https://nusmods.com/modules/PHS3191#timetable","Timetable")</f>
        <v>Timetable</v>
      </c>
      <c r="D3128" s="5"/>
      <c r="E3128" t="s">
        <v>266</v>
      </c>
      <c r="F3128" t="s">
        <v>5568</v>
      </c>
      <c r="G3128" s="3">
        <v>0</v>
      </c>
    </row>
    <row r="3129" spans="1:7">
      <c r="A3129" t="s">
        <v>5578</v>
      </c>
      <c r="B3129" t="s">
        <v>1088</v>
      </c>
      <c r="C3129" s="5" t="str">
        <f>HYPERLINK("https://nusmods.com/modules/PHS3312#timetable","Timetable")</f>
        <v>Timetable</v>
      </c>
      <c r="D3129" s="5"/>
      <c r="E3129" t="s">
        <v>266</v>
      </c>
      <c r="F3129" t="s">
        <v>5568</v>
      </c>
      <c r="G3129" s="3">
        <v>0</v>
      </c>
    </row>
    <row r="3130" spans="1:7">
      <c r="A3130" t="s">
        <v>5579</v>
      </c>
      <c r="B3130" t="s">
        <v>5580</v>
      </c>
      <c r="C3130" s="5" t="str">
        <f>HYPERLINK("https://nusmods.com/modules/PHS4121#timetable","Timetable")</f>
        <v>Timetable</v>
      </c>
      <c r="D3130" s="5"/>
      <c r="E3130" t="s">
        <v>266</v>
      </c>
      <c r="F3130" t="s">
        <v>5568</v>
      </c>
      <c r="G3130" s="3">
        <v>0</v>
      </c>
    </row>
    <row r="3131" spans="1:7">
      <c r="A3131" t="s">
        <v>5581</v>
      </c>
      <c r="B3131" t="s">
        <v>5582</v>
      </c>
      <c r="C3131" s="5" t="str">
        <f>HYPERLINK("https://nusmods.com/modules/PHS4199#timetable","Timetable")</f>
        <v>Timetable</v>
      </c>
      <c r="D3131" s="5"/>
      <c r="E3131" t="s">
        <v>266</v>
      </c>
      <c r="F3131" t="s">
        <v>5568</v>
      </c>
      <c r="G3131" s="3">
        <v>0</v>
      </c>
    </row>
    <row r="3132" spans="1:7">
      <c r="A3132" t="s">
        <v>5583</v>
      </c>
      <c r="B3132" t="s">
        <v>5584</v>
      </c>
      <c r="C3132" s="5" t="str">
        <f>HYPERLINK("https://nusmods.com/modules/PL1101E#timetable","Timetable")</f>
        <v>Timetable</v>
      </c>
      <c r="D3132" s="5" t="str">
        <f>HYPERLINK("https://canvas.nus.edu.sg/courses/47549","Canvas course site")</f>
        <v>Canvas course site</v>
      </c>
      <c r="E3132" t="s">
        <v>70</v>
      </c>
      <c r="F3132" t="s">
        <v>5585</v>
      </c>
      <c r="G3132" s="3">
        <v>0</v>
      </c>
    </row>
    <row r="3133" spans="1:7">
      <c r="A3133" t="s">
        <v>5586</v>
      </c>
      <c r="B3133" t="s">
        <v>5587</v>
      </c>
      <c r="C3133" s="5" t="str">
        <f>HYPERLINK("https://nusmods.com/modules/PL2131#timetable","Timetable")</f>
        <v>Timetable</v>
      </c>
      <c r="D3133" s="5" t="str">
        <f>HYPERLINK("https://canvas.nus.edu.sg/courses/47554","Canvas course site")</f>
        <v>Canvas course site</v>
      </c>
      <c r="E3133" t="s">
        <v>70</v>
      </c>
      <c r="F3133" t="s">
        <v>5585</v>
      </c>
      <c r="G3133" s="3">
        <v>0</v>
      </c>
    </row>
    <row r="3134" spans="1:7">
      <c r="A3134" t="s">
        <v>5588</v>
      </c>
      <c r="B3134" t="s">
        <v>5589</v>
      </c>
      <c r="C3134" s="5" t="str">
        <f>HYPERLINK("https://nusmods.com/modules/PL2132#timetable","Timetable")</f>
        <v>Timetable</v>
      </c>
      <c r="D3134" s="5" t="str">
        <f>HYPERLINK("https://canvas.nus.edu.sg/courses/47559","Canvas course site")</f>
        <v>Canvas course site</v>
      </c>
      <c r="E3134" t="s">
        <v>70</v>
      </c>
      <c r="F3134" t="s">
        <v>5585</v>
      </c>
      <c r="G3134" s="3">
        <v>0</v>
      </c>
    </row>
    <row r="3135" spans="1:7">
      <c r="A3135" t="s">
        <v>5590</v>
      </c>
      <c r="B3135" t="s">
        <v>5591</v>
      </c>
      <c r="C3135" s="5" t="str">
        <f>HYPERLINK("https://nusmods.com/modules/PL3102#timetable","Timetable")</f>
        <v>Timetable</v>
      </c>
      <c r="D3135" s="5" t="str">
        <f>HYPERLINK("https://canvas.nus.edu.sg/courses/47564","Canvas course site")</f>
        <v>Canvas course site</v>
      </c>
      <c r="E3135" t="s">
        <v>70</v>
      </c>
      <c r="F3135" t="s">
        <v>5585</v>
      </c>
      <c r="G3135" s="3">
        <v>0</v>
      </c>
    </row>
    <row r="3136" spans="1:7">
      <c r="A3136" t="s">
        <v>5592</v>
      </c>
      <c r="B3136" t="s">
        <v>5593</v>
      </c>
      <c r="C3136" s="5" t="str">
        <f>HYPERLINK("https://nusmods.com/modules/PL3103#timetable","Timetable")</f>
        <v>Timetable</v>
      </c>
      <c r="D3136" s="5" t="str">
        <f>HYPERLINK("https://canvas.nus.edu.sg/courses/47569","Canvas course site")</f>
        <v>Canvas course site</v>
      </c>
      <c r="E3136" t="s">
        <v>70</v>
      </c>
      <c r="F3136" t="s">
        <v>5585</v>
      </c>
      <c r="G3136" s="3">
        <v>0</v>
      </c>
    </row>
    <row r="3137" spans="1:7">
      <c r="A3137" t="s">
        <v>5594</v>
      </c>
      <c r="B3137" t="s">
        <v>5595</v>
      </c>
      <c r="C3137" s="5" t="str">
        <f>HYPERLINK("https://nusmods.com/modules/PL3104#timetable","Timetable")</f>
        <v>Timetable</v>
      </c>
      <c r="D3137" s="5"/>
      <c r="E3137" t="s">
        <v>70</v>
      </c>
      <c r="F3137" t="s">
        <v>5585</v>
      </c>
      <c r="G3137" s="3">
        <v>0</v>
      </c>
    </row>
    <row r="3138" spans="1:7">
      <c r="A3138" t="s">
        <v>5596</v>
      </c>
      <c r="B3138" t="s">
        <v>5597</v>
      </c>
      <c r="C3138" s="5" t="str">
        <f>HYPERLINK("https://nusmods.com/modules/PL3105#timetable","Timetable")</f>
        <v>Timetable</v>
      </c>
      <c r="D3138" s="5" t="str">
        <f>HYPERLINK("https://canvas.nus.edu.sg/courses/47579","Canvas course site")</f>
        <v>Canvas course site</v>
      </c>
      <c r="E3138" t="s">
        <v>70</v>
      </c>
      <c r="F3138" t="s">
        <v>5585</v>
      </c>
      <c r="G3138" s="3">
        <v>0</v>
      </c>
    </row>
    <row r="3139" spans="1:7">
      <c r="A3139" t="s">
        <v>5598</v>
      </c>
      <c r="B3139" t="s">
        <v>5599</v>
      </c>
      <c r="C3139" s="5" t="str">
        <f>HYPERLINK("https://nusmods.com/modules/PL3106#timetable","Timetable")</f>
        <v>Timetable</v>
      </c>
      <c r="D3139" s="5" t="str">
        <f>HYPERLINK("https://canvas.nus.edu.sg/courses/47584","Canvas course site")</f>
        <v>Canvas course site</v>
      </c>
      <c r="E3139" t="s">
        <v>70</v>
      </c>
      <c r="F3139" t="s">
        <v>5585</v>
      </c>
      <c r="G3139" s="3">
        <v>0</v>
      </c>
    </row>
    <row r="3140" spans="1:7">
      <c r="A3140" t="s">
        <v>5600</v>
      </c>
      <c r="B3140" t="s">
        <v>596</v>
      </c>
      <c r="C3140" s="5" t="str">
        <f>HYPERLINK("https://nusmods.com/modules/PL3231#timetable","Timetable")</f>
        <v>Timetable</v>
      </c>
      <c r="D3140" s="5"/>
      <c r="E3140" t="s">
        <v>70</v>
      </c>
      <c r="F3140" t="s">
        <v>5585</v>
      </c>
      <c r="G3140" s="3">
        <v>0</v>
      </c>
    </row>
    <row r="3141" spans="1:7">
      <c r="A3141" t="s">
        <v>5601</v>
      </c>
      <c r="B3141" t="s">
        <v>5602</v>
      </c>
      <c r="C3141" s="5" t="str">
        <f>HYPERLINK("https://nusmods.com/modules/PL3238#timetable","Timetable")</f>
        <v>Timetable</v>
      </c>
      <c r="D3141" s="5" t="str">
        <f>HYPERLINK("https://canvas.nus.edu.sg/courses/47594","Canvas course site")</f>
        <v>Canvas course site</v>
      </c>
      <c r="E3141" t="s">
        <v>70</v>
      </c>
      <c r="F3141" t="s">
        <v>5585</v>
      </c>
      <c r="G3141" s="3">
        <v>0</v>
      </c>
    </row>
    <row r="3142" spans="1:7">
      <c r="A3142" t="s">
        <v>5603</v>
      </c>
      <c r="B3142" t="s">
        <v>5604</v>
      </c>
      <c r="C3142" s="5" t="str">
        <f>HYPERLINK("https://nusmods.com/modules/PL3248#timetable","Timetable")</f>
        <v>Timetable</v>
      </c>
      <c r="D3142" s="5" t="str">
        <f>HYPERLINK("https://canvas.nus.edu.sg/courses/47599","Canvas course site")</f>
        <v>Canvas course site</v>
      </c>
      <c r="E3142" t="s">
        <v>70</v>
      </c>
      <c r="F3142" t="s">
        <v>5585</v>
      </c>
      <c r="G3142" s="3">
        <v>0</v>
      </c>
    </row>
    <row r="3143" spans="1:7">
      <c r="A3143" t="s">
        <v>5605</v>
      </c>
      <c r="B3143" t="s">
        <v>5606</v>
      </c>
      <c r="C3143" s="5" t="str">
        <f>HYPERLINK("https://nusmods.com/modules/PL3257#timetable","Timetable")</f>
        <v>Timetable</v>
      </c>
      <c r="D3143" s="5"/>
      <c r="E3143" t="s">
        <v>70</v>
      </c>
      <c r="F3143" t="s">
        <v>5585</v>
      </c>
      <c r="G3143" s="3">
        <v>0</v>
      </c>
    </row>
    <row r="3144" spans="1:7">
      <c r="A3144" t="s">
        <v>5607</v>
      </c>
      <c r="B3144" t="s">
        <v>5608</v>
      </c>
      <c r="C3144" s="5" t="str">
        <f>HYPERLINK("https://nusmods.com/modules/PL3281#timetable","Timetable")</f>
        <v>Timetable</v>
      </c>
      <c r="D3144" s="5" t="str">
        <f>HYPERLINK("https://canvas.nus.edu.sg/courses/47611","Canvas course site")</f>
        <v>Canvas course site</v>
      </c>
      <c r="E3144" t="s">
        <v>70</v>
      </c>
      <c r="F3144" t="s">
        <v>5585</v>
      </c>
      <c r="G3144" s="3">
        <v>0</v>
      </c>
    </row>
    <row r="3145" spans="1:7">
      <c r="A3145" t="s">
        <v>5609</v>
      </c>
      <c r="B3145" t="s">
        <v>5610</v>
      </c>
      <c r="C3145" s="5" t="str">
        <f>HYPERLINK("https://nusmods.com/modules/PL3281A#timetable","Timetable")</f>
        <v>Timetable</v>
      </c>
      <c r="D3145" s="5" t="str">
        <f>HYPERLINK("https://canvas.nus.edu.sg/courses/47611","Canvas course site")</f>
        <v>Canvas course site</v>
      </c>
      <c r="E3145" t="s">
        <v>70</v>
      </c>
      <c r="F3145" t="s">
        <v>5585</v>
      </c>
      <c r="G3145" s="3">
        <v>0</v>
      </c>
    </row>
    <row r="3146" spans="1:7">
      <c r="A3146" t="s">
        <v>5611</v>
      </c>
      <c r="B3146" t="s">
        <v>5612</v>
      </c>
      <c r="C3146" s="5" t="str">
        <f>HYPERLINK("https://nusmods.com/modules/PL3281D#timetable","Timetable")</f>
        <v>Timetable</v>
      </c>
      <c r="D3146" s="5" t="str">
        <f>HYPERLINK("https://canvas.nus.edu.sg/courses/47615","Canvas course site")</f>
        <v>Canvas course site</v>
      </c>
      <c r="E3146" t="s">
        <v>70</v>
      </c>
      <c r="F3146" t="s">
        <v>5585</v>
      </c>
      <c r="G3146" s="3">
        <v>0</v>
      </c>
    </row>
    <row r="3147" spans="1:7">
      <c r="A3147" t="s">
        <v>5613</v>
      </c>
      <c r="B3147" t="s">
        <v>5614</v>
      </c>
      <c r="C3147" s="5" t="str">
        <f>HYPERLINK("https://nusmods.com/modules/PL3281G#timetable","Timetable")</f>
        <v>Timetable</v>
      </c>
      <c r="D3147" s="5" t="str">
        <f>HYPERLINK("https://canvas.nus.edu.sg/courses/47619","Canvas course site")</f>
        <v>Canvas course site</v>
      </c>
      <c r="E3147" t="s">
        <v>70</v>
      </c>
      <c r="F3147" t="s">
        <v>5585</v>
      </c>
      <c r="G3147" s="3">
        <v>0</v>
      </c>
    </row>
    <row r="3148" spans="1:7">
      <c r="A3148" t="s">
        <v>5615</v>
      </c>
      <c r="B3148" t="s">
        <v>5616</v>
      </c>
      <c r="C3148" s="5" t="str">
        <f>HYPERLINK("https://nusmods.com/modules/PL3282C#timetable","Timetable")</f>
        <v>Timetable</v>
      </c>
      <c r="D3148" s="5" t="str">
        <f>HYPERLINK("https://canvas.nus.edu.sg/courses/47623","Canvas course site")</f>
        <v>Canvas course site</v>
      </c>
      <c r="E3148" t="s">
        <v>70</v>
      </c>
      <c r="F3148" t="s">
        <v>5585</v>
      </c>
      <c r="G3148" s="3">
        <v>0</v>
      </c>
    </row>
    <row r="3149" spans="1:7">
      <c r="A3149" t="s">
        <v>5617</v>
      </c>
      <c r="B3149" t="s">
        <v>5618</v>
      </c>
      <c r="C3149" s="5" t="str">
        <f>HYPERLINK("https://nusmods.com/modules/PL3283#timetable","Timetable")</f>
        <v>Timetable</v>
      </c>
      <c r="D3149" s="5" t="str">
        <f>HYPERLINK("https://canvas.nus.edu.sg/courses/47631","Canvas course site")</f>
        <v>Canvas course site</v>
      </c>
      <c r="E3149" t="s">
        <v>70</v>
      </c>
      <c r="F3149" t="s">
        <v>5585</v>
      </c>
      <c r="G3149" s="3">
        <v>0</v>
      </c>
    </row>
    <row r="3150" spans="1:7">
      <c r="A3150" t="s">
        <v>5619</v>
      </c>
      <c r="B3150" t="s">
        <v>5620</v>
      </c>
      <c r="C3150" s="5" t="str">
        <f>HYPERLINK("https://nusmods.com/modules/PL3283C#timetable","Timetable")</f>
        <v>Timetable</v>
      </c>
      <c r="D3150" s="5" t="str">
        <f>HYPERLINK("https://canvas.nus.edu.sg/courses/47631","Canvas course site")</f>
        <v>Canvas course site</v>
      </c>
      <c r="E3150" t="s">
        <v>70</v>
      </c>
      <c r="F3150" t="s">
        <v>5585</v>
      </c>
      <c r="G3150" s="3">
        <v>0</v>
      </c>
    </row>
    <row r="3151" spans="1:7">
      <c r="A3151" t="s">
        <v>5621</v>
      </c>
      <c r="B3151" t="s">
        <v>5622</v>
      </c>
      <c r="C3151" s="5" t="str">
        <f>HYPERLINK("https://nusmods.com/modules/PL3287A#timetable","Timetable")</f>
        <v>Timetable</v>
      </c>
      <c r="D3151" s="5" t="str">
        <f>HYPERLINK("https://canvas.nus.edu.sg/courses/47635","Canvas course site")</f>
        <v>Canvas course site</v>
      </c>
      <c r="E3151" t="s">
        <v>70</v>
      </c>
      <c r="F3151" t="s">
        <v>5585</v>
      </c>
      <c r="G3151" s="3">
        <v>0</v>
      </c>
    </row>
    <row r="3152" spans="1:7">
      <c r="A3152" t="s">
        <v>5623</v>
      </c>
      <c r="B3152" t="s">
        <v>1751</v>
      </c>
      <c r="C3152" s="5" t="str">
        <f>HYPERLINK("https://nusmods.com/modules/PL3551#timetable","Timetable")</f>
        <v>Timetable</v>
      </c>
      <c r="D3152" s="5"/>
      <c r="E3152" t="s">
        <v>70</v>
      </c>
      <c r="F3152" t="s">
        <v>5585</v>
      </c>
      <c r="G3152" s="3">
        <v>0</v>
      </c>
    </row>
    <row r="3153" spans="1:7">
      <c r="A3153" t="s">
        <v>5624</v>
      </c>
      <c r="B3153" t="s">
        <v>1751</v>
      </c>
      <c r="C3153" s="5" t="str">
        <f>HYPERLINK("https://nusmods.com/modules/PL3551R#timetable","Timetable")</f>
        <v>Timetable</v>
      </c>
      <c r="D3153" s="5"/>
      <c r="E3153" t="s">
        <v>70</v>
      </c>
      <c r="F3153" t="s">
        <v>5585</v>
      </c>
      <c r="G3153" s="3">
        <v>0</v>
      </c>
    </row>
    <row r="3154" spans="1:7">
      <c r="A3154" t="s">
        <v>5625</v>
      </c>
      <c r="B3154" t="s">
        <v>5626</v>
      </c>
      <c r="C3154" s="5" t="str">
        <f>HYPERLINK("https://nusmods.com/modules/PL4201#timetable","Timetable")</f>
        <v>Timetable</v>
      </c>
      <c r="D3154" s="5" t="str">
        <f>HYPERLINK("https://canvas.nus.edu.sg/courses/47647","Canvas course site")</f>
        <v>Canvas course site</v>
      </c>
      <c r="E3154" t="s">
        <v>70</v>
      </c>
      <c r="F3154" t="s">
        <v>5585</v>
      </c>
      <c r="G3154" s="3">
        <v>0</v>
      </c>
    </row>
    <row r="3155" spans="1:7">
      <c r="A3155" t="s">
        <v>5627</v>
      </c>
      <c r="B3155" t="s">
        <v>5626</v>
      </c>
      <c r="C3155" s="5" t="str">
        <f>HYPERLINK("https://nusmods.com/modules/PL4201HM#timetable","Timetable")</f>
        <v>Timetable</v>
      </c>
      <c r="D3155" s="5" t="str">
        <f>HYPERLINK("https://canvas.nus.edu.sg/courses/47647","Canvas course site")</f>
        <v>Canvas course site</v>
      </c>
      <c r="E3155" t="s">
        <v>70</v>
      </c>
      <c r="F3155" t="s">
        <v>5585</v>
      </c>
      <c r="G3155" s="3">
        <v>0</v>
      </c>
    </row>
    <row r="3156" spans="1:7">
      <c r="A3156" t="s">
        <v>5628</v>
      </c>
      <c r="B3156" t="s">
        <v>5629</v>
      </c>
      <c r="C3156" s="5" t="str">
        <f>HYPERLINK("https://nusmods.com/modules/PL4203#timetable","Timetable")</f>
        <v>Timetable</v>
      </c>
      <c r="D3156" s="5" t="str">
        <f>HYPERLINK("https://canvas.nus.edu.sg/courses/47655","Canvas course site")</f>
        <v>Canvas course site</v>
      </c>
      <c r="E3156" t="s">
        <v>70</v>
      </c>
      <c r="F3156" t="s">
        <v>5585</v>
      </c>
      <c r="G3156" s="3">
        <v>0</v>
      </c>
    </row>
    <row r="3157" spans="1:7">
      <c r="A3157" t="s">
        <v>5630</v>
      </c>
      <c r="B3157" t="s">
        <v>5629</v>
      </c>
      <c r="C3157" s="5" t="str">
        <f>HYPERLINK("https://nusmods.com/modules/PL4203HM#timetable","Timetable")</f>
        <v>Timetable</v>
      </c>
      <c r="D3157" s="5" t="str">
        <f>HYPERLINK("https://canvas.nus.edu.sg/courses/47655","Canvas course site")</f>
        <v>Canvas course site</v>
      </c>
      <c r="E3157" t="s">
        <v>70</v>
      </c>
      <c r="F3157" t="s">
        <v>5585</v>
      </c>
      <c r="G3157" s="3">
        <v>0</v>
      </c>
    </row>
    <row r="3158" spans="1:7">
      <c r="A3158" t="s">
        <v>5631</v>
      </c>
      <c r="B3158" t="s">
        <v>5632</v>
      </c>
      <c r="C3158" s="5" t="str">
        <f>HYPERLINK("https://nusmods.com/modules/PL4205#timetable","Timetable")</f>
        <v>Timetable</v>
      </c>
      <c r="D3158" s="5" t="str">
        <f>HYPERLINK("https://canvas.nus.edu.sg/courses/49302","Canvas course site")</f>
        <v>Canvas course site</v>
      </c>
      <c r="E3158" t="s">
        <v>70</v>
      </c>
      <c r="F3158" t="s">
        <v>5585</v>
      </c>
      <c r="G3158" s="3">
        <v>0</v>
      </c>
    </row>
    <row r="3159" spans="1:7">
      <c r="A3159" t="s">
        <v>5633</v>
      </c>
      <c r="B3159" t="s">
        <v>5632</v>
      </c>
      <c r="C3159" s="5" t="str">
        <f>HYPERLINK("https://nusmods.com/modules/PL4205HM#timetable","Timetable")</f>
        <v>Timetable</v>
      </c>
      <c r="D3159" s="5" t="str">
        <f>HYPERLINK("https://canvas.nus.edu.sg/courses/49302","Canvas course site")</f>
        <v>Canvas course site</v>
      </c>
      <c r="E3159" t="s">
        <v>70</v>
      </c>
      <c r="F3159" t="s">
        <v>5585</v>
      </c>
      <c r="G3159" s="3">
        <v>0</v>
      </c>
    </row>
    <row r="3160" spans="1:7">
      <c r="A3160" t="s">
        <v>5634</v>
      </c>
      <c r="B3160" t="s">
        <v>5635</v>
      </c>
      <c r="C3160" s="5" t="str">
        <f>HYPERLINK("https://nusmods.com/modules/PL4207#timetable","Timetable")</f>
        <v>Timetable</v>
      </c>
      <c r="D3160" s="5" t="str">
        <f>HYPERLINK("https://canvas.nus.edu.sg/courses/47663","Canvas course site")</f>
        <v>Canvas course site</v>
      </c>
      <c r="E3160" t="s">
        <v>70</v>
      </c>
      <c r="F3160" t="s">
        <v>5585</v>
      </c>
      <c r="G3160" s="3">
        <v>0</v>
      </c>
    </row>
    <row r="3161" spans="1:7">
      <c r="A3161" t="s">
        <v>5636</v>
      </c>
      <c r="B3161" t="s">
        <v>5635</v>
      </c>
      <c r="C3161" s="5" t="str">
        <f>HYPERLINK("https://nusmods.com/modules/PL4207HM#timetable","Timetable")</f>
        <v>Timetable</v>
      </c>
      <c r="D3161" s="5" t="str">
        <f>HYPERLINK("https://canvas.nus.edu.sg/courses/47663","Canvas course site")</f>
        <v>Canvas course site</v>
      </c>
      <c r="E3161" t="s">
        <v>70</v>
      </c>
      <c r="F3161" t="s">
        <v>5585</v>
      </c>
      <c r="G3161" s="3">
        <v>0</v>
      </c>
    </row>
    <row r="3162" spans="1:7">
      <c r="A3162" t="s">
        <v>5637</v>
      </c>
      <c r="B3162" t="s">
        <v>5638</v>
      </c>
      <c r="C3162" s="5" t="str">
        <f>HYPERLINK("https://nusmods.com/modules/PL4218#timetable","Timetable")</f>
        <v>Timetable</v>
      </c>
      <c r="D3162" s="5" t="str">
        <f>HYPERLINK("https://canvas.nus.edu.sg/courses/47679","Canvas course site")</f>
        <v>Canvas course site</v>
      </c>
      <c r="E3162" t="s">
        <v>70</v>
      </c>
      <c r="F3162" t="s">
        <v>5585</v>
      </c>
      <c r="G3162" s="3">
        <v>0</v>
      </c>
    </row>
    <row r="3163" spans="1:7">
      <c r="A3163" t="s">
        <v>5639</v>
      </c>
      <c r="B3163" t="s">
        <v>5638</v>
      </c>
      <c r="C3163" s="5" t="str">
        <f>HYPERLINK("https://nusmods.com/modules/PL4218HM#timetable","Timetable")</f>
        <v>Timetable</v>
      </c>
      <c r="D3163" s="5" t="str">
        <f>HYPERLINK("https://canvas.nus.edu.sg/courses/47679","Canvas course site")</f>
        <v>Canvas course site</v>
      </c>
      <c r="E3163" t="s">
        <v>70</v>
      </c>
      <c r="F3163" t="s">
        <v>5585</v>
      </c>
      <c r="G3163" s="3">
        <v>0</v>
      </c>
    </row>
    <row r="3164" spans="1:7">
      <c r="A3164" t="s">
        <v>5640</v>
      </c>
      <c r="B3164" t="s">
        <v>5641</v>
      </c>
      <c r="C3164" s="5" t="str">
        <f>HYPERLINK("https://nusmods.com/modules/PL4219#timetable","Timetable")</f>
        <v>Timetable</v>
      </c>
      <c r="D3164" s="5" t="str">
        <f>HYPERLINK("https://canvas.nus.edu.sg/courses/47688","Canvas course site")</f>
        <v>Canvas course site</v>
      </c>
      <c r="E3164" t="s">
        <v>70</v>
      </c>
      <c r="F3164" t="s">
        <v>5585</v>
      </c>
      <c r="G3164" s="3">
        <v>0</v>
      </c>
    </row>
    <row r="3165" spans="1:7">
      <c r="A3165" t="s">
        <v>5642</v>
      </c>
      <c r="B3165" t="s">
        <v>5641</v>
      </c>
      <c r="C3165" s="5" t="str">
        <f>HYPERLINK("https://nusmods.com/modules/PL4219HM#timetable","Timetable")</f>
        <v>Timetable</v>
      </c>
      <c r="D3165" s="5" t="str">
        <f>HYPERLINK("https://canvas.nus.edu.sg/courses/47688","Canvas course site")</f>
        <v>Canvas course site</v>
      </c>
      <c r="E3165" t="s">
        <v>70</v>
      </c>
      <c r="F3165" t="s">
        <v>5585</v>
      </c>
      <c r="G3165" s="3">
        <v>0</v>
      </c>
    </row>
    <row r="3166" spans="1:7">
      <c r="A3166" t="s">
        <v>5643</v>
      </c>
      <c r="B3166" t="s">
        <v>5644</v>
      </c>
      <c r="C3166" s="5" t="str">
        <f>HYPERLINK("https://nusmods.com/modules/PL4227#timetable","Timetable")</f>
        <v>Timetable</v>
      </c>
      <c r="D3166" s="5"/>
      <c r="E3166" t="s">
        <v>70</v>
      </c>
      <c r="F3166" t="s">
        <v>5585</v>
      </c>
      <c r="G3166" s="3">
        <v>0</v>
      </c>
    </row>
    <row r="3167" spans="1:7">
      <c r="A3167" t="s">
        <v>5645</v>
      </c>
      <c r="B3167" t="s">
        <v>5644</v>
      </c>
      <c r="C3167" s="5" t="str">
        <f>HYPERLINK("https://nusmods.com/modules/PL4227HM#timetable","Timetable")</f>
        <v>Timetable</v>
      </c>
      <c r="D3167" s="5"/>
      <c r="E3167" t="s">
        <v>70</v>
      </c>
      <c r="F3167" t="s">
        <v>5585</v>
      </c>
      <c r="G3167" s="3">
        <v>0</v>
      </c>
    </row>
    <row r="3168" spans="1:7">
      <c r="A3168" t="s">
        <v>5646</v>
      </c>
      <c r="B3168" t="s">
        <v>5647</v>
      </c>
      <c r="C3168" s="5" t="str">
        <f>HYPERLINK("https://nusmods.com/modules/PL4228#timetable","Timetable")</f>
        <v>Timetable</v>
      </c>
      <c r="D3168" s="5" t="str">
        <f>HYPERLINK("https://canvas.nus.edu.sg/courses/47711","Canvas course site")</f>
        <v>Canvas course site</v>
      </c>
      <c r="E3168" t="s">
        <v>70</v>
      </c>
      <c r="F3168" t="s">
        <v>5585</v>
      </c>
      <c r="G3168" s="3">
        <v>0</v>
      </c>
    </row>
    <row r="3169" spans="1:7">
      <c r="A3169" t="s">
        <v>5648</v>
      </c>
      <c r="B3169" t="s">
        <v>5647</v>
      </c>
      <c r="C3169" s="5" t="str">
        <f>HYPERLINK("https://nusmods.com/modules/PL4228HM#timetable","Timetable")</f>
        <v>Timetable</v>
      </c>
      <c r="D3169" s="5" t="str">
        <f>HYPERLINK("https://canvas.nus.edu.sg/courses/47711","Canvas course site")</f>
        <v>Canvas course site</v>
      </c>
      <c r="E3169" t="s">
        <v>70</v>
      </c>
      <c r="F3169" t="s">
        <v>5585</v>
      </c>
      <c r="G3169" s="3">
        <v>0</v>
      </c>
    </row>
    <row r="3170" spans="1:7">
      <c r="A3170" t="s">
        <v>5649</v>
      </c>
      <c r="B3170" t="s">
        <v>5650</v>
      </c>
      <c r="C3170" s="5" t="str">
        <f>HYPERLINK("https://nusmods.com/modules/PL4229#timetable","Timetable")</f>
        <v>Timetable</v>
      </c>
      <c r="D3170" s="5" t="str">
        <f>HYPERLINK("https://canvas.nus.edu.sg/courses/47719","Canvas course site")</f>
        <v>Canvas course site</v>
      </c>
      <c r="E3170" t="s">
        <v>70</v>
      </c>
      <c r="F3170" t="s">
        <v>5585</v>
      </c>
      <c r="G3170" s="3">
        <v>0</v>
      </c>
    </row>
    <row r="3171" spans="1:7">
      <c r="A3171" t="s">
        <v>5651</v>
      </c>
      <c r="B3171" t="s">
        <v>5650</v>
      </c>
      <c r="C3171" s="5" t="str">
        <f>HYPERLINK("https://nusmods.com/modules/PL4229HM#timetable","Timetable")</f>
        <v>Timetable</v>
      </c>
      <c r="D3171" s="5" t="str">
        <f>HYPERLINK("https://canvas.nus.edu.sg/courses/47719","Canvas course site")</f>
        <v>Canvas course site</v>
      </c>
      <c r="E3171" t="s">
        <v>70</v>
      </c>
      <c r="F3171" t="s">
        <v>5585</v>
      </c>
      <c r="G3171" s="3">
        <v>0</v>
      </c>
    </row>
    <row r="3172" spans="1:7">
      <c r="A3172" t="s">
        <v>5652</v>
      </c>
      <c r="B3172" t="s">
        <v>5653</v>
      </c>
      <c r="C3172" s="5" t="str">
        <f>HYPERLINK("https://nusmods.com/modules/PL4233#timetable","Timetable")</f>
        <v>Timetable</v>
      </c>
      <c r="D3172" s="5" t="str">
        <f>HYPERLINK("https://canvas.nus.edu.sg/courses/47729","Canvas course site")</f>
        <v>Canvas course site</v>
      </c>
      <c r="E3172" t="s">
        <v>70</v>
      </c>
      <c r="F3172" t="s">
        <v>5585</v>
      </c>
      <c r="G3172" s="3">
        <v>0</v>
      </c>
    </row>
    <row r="3173" spans="1:7">
      <c r="A3173" t="s">
        <v>5654</v>
      </c>
      <c r="B3173" t="s">
        <v>5653</v>
      </c>
      <c r="C3173" s="5" t="str">
        <f>HYPERLINK("https://nusmods.com/modules/PL4233HM#timetable","Timetable")</f>
        <v>Timetable</v>
      </c>
      <c r="D3173" s="5" t="str">
        <f>HYPERLINK("https://canvas.nus.edu.sg/courses/47729","Canvas course site")</f>
        <v>Canvas course site</v>
      </c>
      <c r="E3173" t="s">
        <v>70</v>
      </c>
      <c r="F3173" t="s">
        <v>5585</v>
      </c>
      <c r="G3173" s="3">
        <v>0</v>
      </c>
    </row>
    <row r="3174" spans="1:7">
      <c r="A3174" t="s">
        <v>5655</v>
      </c>
      <c r="B3174" t="s">
        <v>5656</v>
      </c>
      <c r="C3174" s="5" t="str">
        <f>HYPERLINK("https://nusmods.com/modules/PL4234#timetable","Timetable")</f>
        <v>Timetable</v>
      </c>
      <c r="D3174" s="5"/>
      <c r="E3174" t="s">
        <v>70</v>
      </c>
      <c r="F3174" t="s">
        <v>5585</v>
      </c>
      <c r="G3174" s="3">
        <v>0</v>
      </c>
    </row>
    <row r="3175" spans="1:7">
      <c r="A3175" t="s">
        <v>5657</v>
      </c>
      <c r="B3175" t="s">
        <v>5656</v>
      </c>
      <c r="C3175" s="5" t="str">
        <f>HYPERLINK("https://nusmods.com/modules/PL4234HM#timetable","Timetable")</f>
        <v>Timetable</v>
      </c>
      <c r="D3175" s="5"/>
      <c r="E3175" t="s">
        <v>70</v>
      </c>
      <c r="F3175" t="s">
        <v>5585</v>
      </c>
      <c r="G3175" s="3">
        <v>0</v>
      </c>
    </row>
    <row r="3176" spans="1:7">
      <c r="A3176" t="s">
        <v>5658</v>
      </c>
      <c r="B3176" t="s">
        <v>5659</v>
      </c>
      <c r="C3176" s="5" t="str">
        <f>HYPERLINK("https://nusmods.com/modules/PL4235#timetable","Timetable")</f>
        <v>Timetable</v>
      </c>
      <c r="D3176" s="5" t="str">
        <f>HYPERLINK("https://canvas.nus.edu.sg/courses/47744","Canvas course site")</f>
        <v>Canvas course site</v>
      </c>
      <c r="E3176" t="s">
        <v>70</v>
      </c>
      <c r="F3176" t="s">
        <v>5585</v>
      </c>
      <c r="G3176" s="3">
        <v>0</v>
      </c>
    </row>
    <row r="3177" spans="1:7">
      <c r="A3177" t="s">
        <v>5660</v>
      </c>
      <c r="B3177" t="s">
        <v>5659</v>
      </c>
      <c r="C3177" s="5" t="str">
        <f>HYPERLINK("https://nusmods.com/modules/PL4235HM#timetable","Timetable")</f>
        <v>Timetable</v>
      </c>
      <c r="D3177" s="5" t="str">
        <f>HYPERLINK("https://canvas.nus.edu.sg/courses/47744","Canvas course site")</f>
        <v>Canvas course site</v>
      </c>
      <c r="E3177" t="s">
        <v>70</v>
      </c>
      <c r="F3177" t="s">
        <v>5585</v>
      </c>
      <c r="G3177" s="3">
        <v>0</v>
      </c>
    </row>
    <row r="3178" spans="1:7">
      <c r="A3178" t="s">
        <v>5661</v>
      </c>
      <c r="B3178" t="s">
        <v>5662</v>
      </c>
      <c r="C3178" s="5" t="str">
        <f>HYPERLINK("https://nusmods.com/modules/PL4236#timetable","Timetable")</f>
        <v>Timetable</v>
      </c>
      <c r="D3178" s="5" t="str">
        <f>HYPERLINK("https://canvas.nus.edu.sg/courses/47752","Canvas course site")</f>
        <v>Canvas course site</v>
      </c>
      <c r="E3178" t="s">
        <v>70</v>
      </c>
      <c r="F3178" t="s">
        <v>5585</v>
      </c>
      <c r="G3178" s="3">
        <v>0</v>
      </c>
    </row>
    <row r="3179" spans="1:7">
      <c r="A3179" t="s">
        <v>5663</v>
      </c>
      <c r="B3179" t="s">
        <v>5662</v>
      </c>
      <c r="C3179" s="5" t="str">
        <f>HYPERLINK("https://nusmods.com/modules/PL4236HM#timetable","Timetable")</f>
        <v>Timetable</v>
      </c>
      <c r="D3179" s="5" t="str">
        <f>HYPERLINK("https://canvas.nus.edu.sg/courses/47752","Canvas course site")</f>
        <v>Canvas course site</v>
      </c>
      <c r="E3179" t="s">
        <v>70</v>
      </c>
      <c r="F3179" t="s">
        <v>5585</v>
      </c>
      <c r="G3179" s="3">
        <v>0</v>
      </c>
    </row>
    <row r="3180" spans="1:7">
      <c r="A3180" t="s">
        <v>5664</v>
      </c>
      <c r="B3180" t="s">
        <v>5665</v>
      </c>
      <c r="C3180" s="5" t="str">
        <f>HYPERLINK("https://nusmods.com/modules/PL4242#timetable","Timetable")</f>
        <v>Timetable</v>
      </c>
      <c r="D3180" s="5" t="str">
        <f>HYPERLINK("https://canvas.nus.edu.sg/courses/47760","Canvas course site")</f>
        <v>Canvas course site</v>
      </c>
      <c r="E3180" t="s">
        <v>70</v>
      </c>
      <c r="F3180" t="s">
        <v>5585</v>
      </c>
      <c r="G3180" s="3">
        <v>0</v>
      </c>
    </row>
    <row r="3181" spans="1:7">
      <c r="A3181" t="s">
        <v>5666</v>
      </c>
      <c r="B3181" t="s">
        <v>5665</v>
      </c>
      <c r="C3181" s="5" t="str">
        <f>HYPERLINK("https://nusmods.com/modules/PL4242HM#timetable","Timetable")</f>
        <v>Timetable</v>
      </c>
      <c r="D3181" s="5" t="str">
        <f>HYPERLINK("https://canvas.nus.edu.sg/courses/47760","Canvas course site")</f>
        <v>Canvas course site</v>
      </c>
      <c r="E3181" t="s">
        <v>70</v>
      </c>
      <c r="F3181" t="s">
        <v>5585</v>
      </c>
      <c r="G3181" s="3">
        <v>0</v>
      </c>
    </row>
    <row r="3182" spans="1:7">
      <c r="A3182" t="s">
        <v>5667</v>
      </c>
      <c r="B3182" t="s">
        <v>5668</v>
      </c>
      <c r="C3182" s="5" t="str">
        <f>HYPERLINK("https://nusmods.com/modules/PL4245#timetable","Timetable")</f>
        <v>Timetable</v>
      </c>
      <c r="D3182" s="5" t="str">
        <f>HYPERLINK("https://canvas.nus.edu.sg/courses/47768","Canvas course site")</f>
        <v>Canvas course site</v>
      </c>
      <c r="E3182" t="s">
        <v>70</v>
      </c>
      <c r="F3182" t="s">
        <v>5585</v>
      </c>
      <c r="G3182" s="3">
        <v>0</v>
      </c>
    </row>
    <row r="3183" spans="1:7">
      <c r="A3183" t="s">
        <v>5669</v>
      </c>
      <c r="B3183" t="s">
        <v>5668</v>
      </c>
      <c r="C3183" s="5" t="str">
        <f>HYPERLINK("https://nusmods.com/modules/PL4245HM#timetable","Timetable")</f>
        <v>Timetable</v>
      </c>
      <c r="D3183" s="5" t="str">
        <f>HYPERLINK("https://canvas.nus.edu.sg/courses/47768","Canvas course site")</f>
        <v>Canvas course site</v>
      </c>
      <c r="E3183" t="s">
        <v>70</v>
      </c>
      <c r="F3183" t="s">
        <v>5585</v>
      </c>
      <c r="G3183" s="3">
        <v>0</v>
      </c>
    </row>
    <row r="3184" spans="1:7">
      <c r="A3184" t="s">
        <v>5670</v>
      </c>
      <c r="B3184" t="s">
        <v>5671</v>
      </c>
      <c r="C3184" s="5" t="str">
        <f>HYPERLINK("https://nusmods.com/modules/PL4246#timetable","Timetable")</f>
        <v>Timetable</v>
      </c>
      <c r="D3184" s="5" t="str">
        <f>HYPERLINK("https://canvas.nus.edu.sg/courses/47776","Canvas course site")</f>
        <v>Canvas course site</v>
      </c>
      <c r="E3184" t="s">
        <v>70</v>
      </c>
      <c r="F3184" t="s">
        <v>5585</v>
      </c>
      <c r="G3184" s="3">
        <v>0</v>
      </c>
    </row>
    <row r="3185" spans="1:7">
      <c r="A3185" t="s">
        <v>5672</v>
      </c>
      <c r="B3185" t="s">
        <v>5671</v>
      </c>
      <c r="C3185" s="5" t="str">
        <f>HYPERLINK("https://nusmods.com/modules/PL4246HM#timetable","Timetable")</f>
        <v>Timetable</v>
      </c>
      <c r="D3185" s="5" t="str">
        <f>HYPERLINK("https://canvas.nus.edu.sg/courses/47776","Canvas course site")</f>
        <v>Canvas course site</v>
      </c>
      <c r="E3185" t="s">
        <v>70</v>
      </c>
      <c r="F3185" t="s">
        <v>5585</v>
      </c>
      <c r="G3185" s="3">
        <v>0</v>
      </c>
    </row>
    <row r="3186" spans="1:7">
      <c r="A3186" t="s">
        <v>5673</v>
      </c>
      <c r="B3186" t="s">
        <v>5674</v>
      </c>
      <c r="C3186" s="5" t="str">
        <f>HYPERLINK("https://nusmods.com/modules/PL4249#timetable","Timetable")</f>
        <v>Timetable</v>
      </c>
      <c r="D3186" s="5" t="str">
        <f>HYPERLINK("https://canvas.nus.edu.sg/courses/47792","Canvas course site")</f>
        <v>Canvas course site</v>
      </c>
      <c r="E3186" t="s">
        <v>70</v>
      </c>
      <c r="F3186" t="s">
        <v>5585</v>
      </c>
      <c r="G3186" s="3">
        <v>0</v>
      </c>
    </row>
    <row r="3187" spans="1:7">
      <c r="A3187" t="s">
        <v>5675</v>
      </c>
      <c r="B3187" t="s">
        <v>5674</v>
      </c>
      <c r="C3187" s="5" t="str">
        <f>HYPERLINK("https://nusmods.com/modules/PL4249HM#timetable","Timetable")</f>
        <v>Timetable</v>
      </c>
      <c r="D3187" s="5" t="str">
        <f>HYPERLINK("https://canvas.nus.edu.sg/courses/47792","Canvas course site")</f>
        <v>Canvas course site</v>
      </c>
      <c r="E3187" t="s">
        <v>70</v>
      </c>
      <c r="F3187" t="s">
        <v>5585</v>
      </c>
      <c r="G3187" s="3">
        <v>0</v>
      </c>
    </row>
    <row r="3188" spans="1:7">
      <c r="A3188" t="s">
        <v>5676</v>
      </c>
      <c r="B3188" t="s">
        <v>5677</v>
      </c>
      <c r="C3188" s="5" t="str">
        <f>HYPERLINK("https://nusmods.com/modules/PL4251#timetable","Timetable")</f>
        <v>Timetable</v>
      </c>
      <c r="D3188" s="5" t="str">
        <f>HYPERLINK("https://canvas.nus.edu.sg/courses/47800","Canvas course site")</f>
        <v>Canvas course site</v>
      </c>
      <c r="E3188" t="s">
        <v>70</v>
      </c>
      <c r="F3188" t="s">
        <v>5585</v>
      </c>
      <c r="G3188" s="3">
        <v>0</v>
      </c>
    </row>
    <row r="3189" spans="1:7">
      <c r="A3189" t="s">
        <v>5678</v>
      </c>
      <c r="B3189" t="s">
        <v>5677</v>
      </c>
      <c r="C3189" s="5" t="str">
        <f>HYPERLINK("https://nusmods.com/modules/PL4251HM#timetable","Timetable")</f>
        <v>Timetable</v>
      </c>
      <c r="D3189" s="5" t="str">
        <f>HYPERLINK("https://canvas.nus.edu.sg/courses/47800","Canvas course site")</f>
        <v>Canvas course site</v>
      </c>
      <c r="E3189" t="s">
        <v>70</v>
      </c>
      <c r="F3189" t="s">
        <v>5585</v>
      </c>
      <c r="G3189" s="3">
        <v>0</v>
      </c>
    </row>
    <row r="3190" spans="1:7">
      <c r="A3190" t="s">
        <v>5679</v>
      </c>
      <c r="B3190" t="s">
        <v>949</v>
      </c>
      <c r="C3190" s="5" t="str">
        <f>HYPERLINK("https://nusmods.com/modules/PL4401#timetable","Timetable")</f>
        <v>Timetable</v>
      </c>
      <c r="D3190" s="5"/>
      <c r="E3190" t="s">
        <v>70</v>
      </c>
      <c r="F3190" t="s">
        <v>5585</v>
      </c>
      <c r="G3190" s="3">
        <v>0</v>
      </c>
    </row>
    <row r="3191" spans="1:7">
      <c r="A3191" t="s">
        <v>5680</v>
      </c>
      <c r="B3191" t="s">
        <v>949</v>
      </c>
      <c r="C3191" s="5" t="str">
        <f>HYPERLINK("https://nusmods.com/modules/PL4401HM#timetable","Timetable")</f>
        <v>Timetable</v>
      </c>
      <c r="D3191" s="5"/>
      <c r="E3191" t="s">
        <v>70</v>
      </c>
      <c r="F3191" t="s">
        <v>5585</v>
      </c>
      <c r="G3191" s="3">
        <v>0</v>
      </c>
    </row>
    <row r="3192" spans="1:7">
      <c r="A3192" t="s">
        <v>5681</v>
      </c>
      <c r="B3192" t="s">
        <v>5682</v>
      </c>
      <c r="C3192" s="5" t="str">
        <f>HYPERLINK("https://nusmods.com/modules/PL4501#timetable","Timetable")</f>
        <v>Timetable</v>
      </c>
      <c r="D3192" s="5"/>
      <c r="E3192" t="s">
        <v>70</v>
      </c>
      <c r="F3192" t="s">
        <v>5585</v>
      </c>
      <c r="G3192" s="3">
        <v>0</v>
      </c>
    </row>
    <row r="3193" spans="1:7">
      <c r="A3193" t="s">
        <v>5683</v>
      </c>
      <c r="B3193" t="s">
        <v>5682</v>
      </c>
      <c r="C3193" s="5" t="str">
        <f>HYPERLINK("https://nusmods.com/modules/PL4501HM#timetable","Timetable")</f>
        <v>Timetable</v>
      </c>
      <c r="D3193" s="5"/>
      <c r="E3193" t="s">
        <v>70</v>
      </c>
      <c r="F3193" t="s">
        <v>5585</v>
      </c>
      <c r="G3193" s="3">
        <v>0</v>
      </c>
    </row>
    <row r="3194" spans="1:7">
      <c r="A3194" t="s">
        <v>5684</v>
      </c>
      <c r="B3194" t="s">
        <v>572</v>
      </c>
      <c r="C3194" s="5" t="str">
        <f>HYPERLINK("https://nusmods.com/modules/PL4660#timetable","Timetable")</f>
        <v>Timetable</v>
      </c>
      <c r="D3194" s="5"/>
      <c r="E3194" t="s">
        <v>70</v>
      </c>
      <c r="F3194" t="s">
        <v>5585</v>
      </c>
      <c r="G3194" s="3">
        <v>0</v>
      </c>
    </row>
    <row r="3195" spans="1:7">
      <c r="A3195" t="s">
        <v>5685</v>
      </c>
      <c r="B3195" t="s">
        <v>572</v>
      </c>
      <c r="C3195" s="5" t="str">
        <f>HYPERLINK("https://nusmods.com/modules/PL4660HM#timetable","Timetable")</f>
        <v>Timetable</v>
      </c>
      <c r="D3195" s="5"/>
      <c r="E3195" t="s">
        <v>70</v>
      </c>
      <c r="F3195" t="s">
        <v>5585</v>
      </c>
      <c r="G3195" s="3">
        <v>0</v>
      </c>
    </row>
    <row r="3196" spans="1:7">
      <c r="A3196" t="s">
        <v>5686</v>
      </c>
      <c r="B3196" t="s">
        <v>5687</v>
      </c>
      <c r="C3196" s="5" t="str">
        <f>HYPERLINK("https://nusmods.com/modules/PL4880F#timetable","Timetable")</f>
        <v>Timetable</v>
      </c>
      <c r="D3196" s="5" t="str">
        <f>HYPERLINK("https://canvas.nus.edu.sg/courses/47832","Canvas course site")</f>
        <v>Canvas course site</v>
      </c>
      <c r="E3196" t="s">
        <v>70</v>
      </c>
      <c r="F3196" t="s">
        <v>5585</v>
      </c>
      <c r="G3196" s="3">
        <v>0</v>
      </c>
    </row>
    <row r="3197" spans="1:7">
      <c r="A3197" t="s">
        <v>5688</v>
      </c>
      <c r="B3197" t="s">
        <v>5687</v>
      </c>
      <c r="C3197" s="5" t="str">
        <f>HYPERLINK("https://nusmods.com/modules/PL4880FHM#timetable","Timetable")</f>
        <v>Timetable</v>
      </c>
      <c r="D3197" s="5" t="str">
        <f>HYPERLINK("https://canvas.nus.edu.sg/courses/47832","Canvas course site")</f>
        <v>Canvas course site</v>
      </c>
      <c r="E3197" t="s">
        <v>70</v>
      </c>
      <c r="F3197" t="s">
        <v>5585</v>
      </c>
      <c r="G3197" s="3">
        <v>0</v>
      </c>
    </row>
    <row r="3198" spans="1:7">
      <c r="A3198" t="s">
        <v>5689</v>
      </c>
      <c r="B3198" t="s">
        <v>5690</v>
      </c>
      <c r="C3198" s="5" t="str">
        <f>HYPERLINK("https://nusmods.com/modules/PL4880G#timetable","Timetable")</f>
        <v>Timetable</v>
      </c>
      <c r="D3198" s="5" t="str">
        <f>HYPERLINK("https://canvas.nus.edu.sg/courses/47840","Canvas course site")</f>
        <v>Canvas course site</v>
      </c>
      <c r="E3198" t="s">
        <v>70</v>
      </c>
      <c r="F3198" t="s">
        <v>5585</v>
      </c>
      <c r="G3198" s="3">
        <v>0</v>
      </c>
    </row>
    <row r="3199" spans="1:7">
      <c r="A3199" t="s">
        <v>5691</v>
      </c>
      <c r="B3199" t="s">
        <v>5690</v>
      </c>
      <c r="C3199" s="5" t="str">
        <f>HYPERLINK("https://nusmods.com/modules/PL4880GHM#timetable","Timetable")</f>
        <v>Timetable</v>
      </c>
      <c r="D3199" s="5" t="str">
        <f>HYPERLINK("https://canvas.nus.edu.sg/courses/47840","Canvas course site")</f>
        <v>Canvas course site</v>
      </c>
      <c r="E3199" t="s">
        <v>70</v>
      </c>
      <c r="F3199" t="s">
        <v>5585</v>
      </c>
      <c r="G3199" s="3">
        <v>0</v>
      </c>
    </row>
    <row r="3200" spans="1:7">
      <c r="A3200" t="s">
        <v>5692</v>
      </c>
      <c r="B3200" t="s">
        <v>5693</v>
      </c>
      <c r="C3200" s="5" t="str">
        <f>HYPERLINK("https://nusmods.com/modules/PL4880K#timetable","Timetable")</f>
        <v>Timetable</v>
      </c>
      <c r="D3200" s="5" t="str">
        <f>HYPERLINK("https://canvas.nus.edu.sg/courses/47856","Canvas course site")</f>
        <v>Canvas course site</v>
      </c>
      <c r="E3200" t="s">
        <v>70</v>
      </c>
      <c r="F3200" t="s">
        <v>5585</v>
      </c>
      <c r="G3200" s="3">
        <v>0</v>
      </c>
    </row>
    <row r="3201" spans="1:7">
      <c r="A3201" t="s">
        <v>5694</v>
      </c>
      <c r="B3201" t="s">
        <v>5693</v>
      </c>
      <c r="C3201" s="5" t="str">
        <f>HYPERLINK("https://nusmods.com/modules/PL4880KHM#timetable","Timetable")</f>
        <v>Timetable</v>
      </c>
      <c r="D3201" s="5" t="str">
        <f>HYPERLINK("https://canvas.nus.edu.sg/courses/47856","Canvas course site")</f>
        <v>Canvas course site</v>
      </c>
      <c r="E3201" t="s">
        <v>70</v>
      </c>
      <c r="F3201" t="s">
        <v>5585</v>
      </c>
      <c r="G3201" s="3">
        <v>0</v>
      </c>
    </row>
    <row r="3202" spans="1:7">
      <c r="A3202" t="s">
        <v>5695</v>
      </c>
      <c r="B3202" t="s">
        <v>5696</v>
      </c>
      <c r="C3202" s="5" t="str">
        <f>HYPERLINK("https://nusmods.com/modules/PL4880L#timetable","Timetable")</f>
        <v>Timetable</v>
      </c>
      <c r="D3202" s="5" t="str">
        <f>HYPERLINK("https://canvas.nus.edu.sg/courses/47864","Canvas course site")</f>
        <v>Canvas course site</v>
      </c>
      <c r="E3202" t="s">
        <v>70</v>
      </c>
      <c r="F3202" t="s">
        <v>5585</v>
      </c>
      <c r="G3202" s="3">
        <v>0</v>
      </c>
    </row>
    <row r="3203" spans="1:7">
      <c r="A3203" t="s">
        <v>5697</v>
      </c>
      <c r="B3203" t="s">
        <v>5696</v>
      </c>
      <c r="C3203" s="5" t="str">
        <f>HYPERLINK("https://nusmods.com/modules/PL4880LHM#timetable","Timetable")</f>
        <v>Timetable</v>
      </c>
      <c r="D3203" s="5" t="str">
        <f>HYPERLINK("https://canvas.nus.edu.sg/courses/47864","Canvas course site")</f>
        <v>Canvas course site</v>
      </c>
      <c r="E3203" t="s">
        <v>70</v>
      </c>
      <c r="F3203" t="s">
        <v>5585</v>
      </c>
      <c r="G3203" s="3">
        <v>0</v>
      </c>
    </row>
    <row r="3204" spans="1:7">
      <c r="A3204" t="s">
        <v>5698</v>
      </c>
      <c r="B3204" t="s">
        <v>5699</v>
      </c>
      <c r="C3204" s="5" t="str">
        <f>HYPERLINK("https://nusmods.com/modules/PL4880P#timetable","Timetable")</f>
        <v>Timetable</v>
      </c>
      <c r="D3204" s="5" t="str">
        <f>HYPERLINK("https://canvas.nus.edu.sg/courses/47872","Canvas course site")</f>
        <v>Canvas course site</v>
      </c>
      <c r="E3204" t="s">
        <v>70</v>
      </c>
      <c r="F3204" t="s">
        <v>5585</v>
      </c>
      <c r="G3204" s="3">
        <v>0</v>
      </c>
    </row>
    <row r="3205" spans="1:7">
      <c r="A3205" t="s">
        <v>5700</v>
      </c>
      <c r="B3205" t="s">
        <v>5699</v>
      </c>
      <c r="C3205" s="5" t="str">
        <f>HYPERLINK("https://nusmods.com/modules/PL4880PHM#timetable","Timetable")</f>
        <v>Timetable</v>
      </c>
      <c r="D3205" s="5" t="str">
        <f>HYPERLINK("https://canvas.nus.edu.sg/courses/47872","Canvas course site")</f>
        <v>Canvas course site</v>
      </c>
      <c r="E3205" t="s">
        <v>70</v>
      </c>
      <c r="F3205" t="s">
        <v>5585</v>
      </c>
      <c r="G3205" s="3">
        <v>0</v>
      </c>
    </row>
    <row r="3206" spans="1:7">
      <c r="A3206" t="s">
        <v>5701</v>
      </c>
      <c r="B3206" t="s">
        <v>5702</v>
      </c>
      <c r="C3206" s="5" t="str">
        <f>HYPERLINK("https://nusmods.com/modules/PL4880T#timetable","Timetable")</f>
        <v>Timetable</v>
      </c>
      <c r="D3206" s="5" t="str">
        <f>HYPERLINK("https://canvas.nus.edu.sg/courses/47880","Canvas course site")</f>
        <v>Canvas course site</v>
      </c>
      <c r="E3206" t="s">
        <v>70</v>
      </c>
      <c r="F3206" t="s">
        <v>5585</v>
      </c>
      <c r="G3206" s="3">
        <v>0</v>
      </c>
    </row>
    <row r="3207" spans="1:7">
      <c r="A3207" t="s">
        <v>5703</v>
      </c>
      <c r="B3207" t="s">
        <v>5702</v>
      </c>
      <c r="C3207" s="5" t="str">
        <f>HYPERLINK("https://nusmods.com/modules/PL4880THM#timetable","Timetable")</f>
        <v>Timetable</v>
      </c>
      <c r="D3207" s="5" t="str">
        <f>HYPERLINK("https://canvas.nus.edu.sg/courses/47880","Canvas course site")</f>
        <v>Canvas course site</v>
      </c>
      <c r="E3207" t="s">
        <v>70</v>
      </c>
      <c r="F3207" t="s">
        <v>5585</v>
      </c>
      <c r="G3207" s="3">
        <v>0</v>
      </c>
    </row>
    <row r="3208" spans="1:7">
      <c r="A3208" t="s">
        <v>5704</v>
      </c>
      <c r="B3208" t="s">
        <v>5705</v>
      </c>
      <c r="C3208" s="5" t="str">
        <f>HYPERLINK("https://nusmods.com/modules/PL4880V#timetable","Timetable")</f>
        <v>Timetable</v>
      </c>
      <c r="D3208" s="5" t="str">
        <f>HYPERLINK("https://canvas.nus.edu.sg/courses/47888","Canvas course site")</f>
        <v>Canvas course site</v>
      </c>
      <c r="E3208" t="s">
        <v>70</v>
      </c>
      <c r="F3208" t="s">
        <v>5585</v>
      </c>
      <c r="G3208" s="3">
        <v>0</v>
      </c>
    </row>
    <row r="3209" spans="1:7">
      <c r="A3209" t="s">
        <v>5706</v>
      </c>
      <c r="B3209" t="s">
        <v>5705</v>
      </c>
      <c r="C3209" s="5" t="str">
        <f>HYPERLINK("https://nusmods.com/modules/PL4880VHM#timetable","Timetable")</f>
        <v>Timetable</v>
      </c>
      <c r="D3209" s="5" t="str">
        <f>HYPERLINK("https://canvas.nus.edu.sg/courses/47888","Canvas course site")</f>
        <v>Canvas course site</v>
      </c>
      <c r="E3209" t="s">
        <v>70</v>
      </c>
      <c r="F3209" t="s">
        <v>5585</v>
      </c>
      <c r="G3209" s="3">
        <v>0</v>
      </c>
    </row>
    <row r="3210" spans="1:7">
      <c r="A3210" t="s">
        <v>5707</v>
      </c>
      <c r="B3210" t="s">
        <v>5708</v>
      </c>
      <c r="C3210" s="5" t="str">
        <f>HYPERLINK("https://nusmods.com/modules/PL5221#timetable","Timetable")</f>
        <v>Timetable</v>
      </c>
      <c r="D3210" s="5" t="str">
        <f>HYPERLINK("https://canvas.nus.edu.sg/courses/47896","Canvas course site")</f>
        <v>Canvas course site</v>
      </c>
      <c r="E3210" t="s">
        <v>70</v>
      </c>
      <c r="F3210" t="s">
        <v>5585</v>
      </c>
      <c r="G3210" s="3">
        <v>0</v>
      </c>
    </row>
    <row r="3211" spans="1:7">
      <c r="A3211" t="s">
        <v>5709</v>
      </c>
      <c r="B3211" t="s">
        <v>5710</v>
      </c>
      <c r="C3211" s="5" t="str">
        <f>HYPERLINK("https://nusmods.com/modules/PL5221R#timetable","Timetable")</f>
        <v>Timetable</v>
      </c>
      <c r="D3211" s="5" t="str">
        <f>HYPERLINK("https://canvas.nus.edu.sg/courses/47896","Canvas course site")</f>
        <v>Canvas course site</v>
      </c>
      <c r="E3211" t="s">
        <v>70</v>
      </c>
      <c r="F3211" t="s">
        <v>5585</v>
      </c>
      <c r="G3211" s="3">
        <v>0</v>
      </c>
    </row>
    <row r="3212" spans="1:7">
      <c r="A3212" t="s">
        <v>5711</v>
      </c>
      <c r="B3212" t="s">
        <v>5712</v>
      </c>
      <c r="C3212" s="5" t="str">
        <f>HYPERLINK("https://nusmods.com/modules/PL5308#timetable","Timetable")</f>
        <v>Timetable</v>
      </c>
      <c r="D3212" s="5" t="str">
        <f>HYPERLINK("https://canvas.nus.edu.sg/courses/49507","Canvas course site")</f>
        <v>Canvas course site</v>
      </c>
      <c r="E3212" t="s">
        <v>70</v>
      </c>
      <c r="F3212" t="s">
        <v>5585</v>
      </c>
      <c r="G3212" s="3">
        <v>0</v>
      </c>
    </row>
    <row r="3213" spans="1:7">
      <c r="A3213" t="s">
        <v>5713</v>
      </c>
      <c r="B3213" t="s">
        <v>5712</v>
      </c>
      <c r="C3213" s="5" t="str">
        <f>HYPERLINK("https://nusmods.com/modules/PL5308R#timetable","Timetable")</f>
        <v>Timetable</v>
      </c>
      <c r="D3213" s="5" t="str">
        <f>HYPERLINK("https://canvas.nus.edu.sg/courses/49507","Canvas course site")</f>
        <v>Canvas course site</v>
      </c>
      <c r="E3213" t="s">
        <v>70</v>
      </c>
      <c r="F3213" t="s">
        <v>5585</v>
      </c>
      <c r="G3213" s="3">
        <v>0</v>
      </c>
    </row>
    <row r="3214" spans="1:7">
      <c r="A3214" t="s">
        <v>5714</v>
      </c>
      <c r="B3214" t="s">
        <v>968</v>
      </c>
      <c r="C3214" s="5" t="str">
        <f>HYPERLINK("https://nusmods.com/modules/PL5660#timetable","Timetable")</f>
        <v>Timetable</v>
      </c>
      <c r="D3214" s="5"/>
      <c r="E3214" t="s">
        <v>70</v>
      </c>
      <c r="F3214" t="s">
        <v>5585</v>
      </c>
      <c r="G3214" s="3">
        <v>0</v>
      </c>
    </row>
    <row r="3215" spans="1:7">
      <c r="A3215" t="s">
        <v>5715</v>
      </c>
      <c r="B3215" t="s">
        <v>5716</v>
      </c>
      <c r="C3215" s="5" t="str">
        <f>HYPERLINK("https://nusmods.com/modules/PL6208#timetable","Timetable")</f>
        <v>Timetable</v>
      </c>
      <c r="D3215" s="5"/>
      <c r="E3215" t="s">
        <v>70</v>
      </c>
      <c r="F3215" t="s">
        <v>5585</v>
      </c>
      <c r="G3215" s="3">
        <v>0</v>
      </c>
    </row>
    <row r="3216" spans="1:7">
      <c r="A3216" t="s">
        <v>5717</v>
      </c>
      <c r="B3216" t="s">
        <v>5718</v>
      </c>
      <c r="C3216" s="5" t="str">
        <f>HYPERLINK("https://nusmods.com/modules/PL6215#timetable","Timetable")</f>
        <v>Timetable</v>
      </c>
      <c r="D3216" s="5"/>
      <c r="E3216" t="s">
        <v>70</v>
      </c>
      <c r="F3216" t="s">
        <v>5585</v>
      </c>
      <c r="G3216" s="3">
        <v>0</v>
      </c>
    </row>
    <row r="3217" spans="1:7">
      <c r="A3217" t="s">
        <v>5719</v>
      </c>
      <c r="B3217" t="s">
        <v>968</v>
      </c>
      <c r="C3217" s="5" t="str">
        <f>HYPERLINK("https://nusmods.com/modules/PL6660#timetable","Timetable")</f>
        <v>Timetable</v>
      </c>
      <c r="D3217" s="5"/>
      <c r="E3217" t="s">
        <v>70</v>
      </c>
      <c r="F3217" t="s">
        <v>5585</v>
      </c>
      <c r="G3217" s="3">
        <v>0</v>
      </c>
    </row>
    <row r="3218" spans="1:7">
      <c r="A3218" t="s">
        <v>5720</v>
      </c>
      <c r="B3218" t="s">
        <v>978</v>
      </c>
      <c r="C3218" s="5" t="str">
        <f>HYPERLINK("https://nusmods.com/modules/PL6770#timetable","Timetable")</f>
        <v>Timetable</v>
      </c>
      <c r="D3218" s="5"/>
      <c r="E3218" t="s">
        <v>70</v>
      </c>
      <c r="F3218" t="s">
        <v>5585</v>
      </c>
      <c r="G3218" s="3">
        <v>0</v>
      </c>
    </row>
    <row r="3219" spans="1:7">
      <c r="A3219" t="s">
        <v>5721</v>
      </c>
      <c r="B3219" t="s">
        <v>5722</v>
      </c>
      <c r="C3219" s="5" t="str">
        <f>HYPERLINK("https://nusmods.com/modules/PLB1201#timetable","Timetable")</f>
        <v>Timetable</v>
      </c>
      <c r="D3219" s="5" t="str">
        <f>HYPERLINK("https://canvas.nus.edu.sg/courses/47533","Canvas course site")</f>
        <v>Canvas course site</v>
      </c>
      <c r="E3219" t="s">
        <v>70</v>
      </c>
      <c r="F3219" t="s">
        <v>5585</v>
      </c>
      <c r="G3219" s="3">
        <v>0</v>
      </c>
    </row>
    <row r="3220" spans="1:7">
      <c r="A3220" t="s">
        <v>5723</v>
      </c>
      <c r="B3220" t="s">
        <v>5724</v>
      </c>
      <c r="C3220" s="5" t="str">
        <f>HYPERLINK("https://nusmods.com/modules/PLC5001#timetable","Timetable")</f>
        <v>Timetable</v>
      </c>
      <c r="D3220" s="5"/>
      <c r="E3220" t="s">
        <v>70</v>
      </c>
      <c r="F3220" t="s">
        <v>5585</v>
      </c>
      <c r="G3220" s="3">
        <v>0</v>
      </c>
    </row>
    <row r="3221" spans="1:7">
      <c r="A3221" t="s">
        <v>5725</v>
      </c>
      <c r="B3221" t="s">
        <v>5726</v>
      </c>
      <c r="C3221" s="5" t="str">
        <f>HYPERLINK("https://nusmods.com/modules/PLC5002#timetable","Timetable")</f>
        <v>Timetable</v>
      </c>
      <c r="D3221" s="5" t="str">
        <f>HYPERLINK("https://canvas.nus.edu.sg/courses/47938","Canvas course site")</f>
        <v>Canvas course site</v>
      </c>
      <c r="E3221" t="s">
        <v>70</v>
      </c>
      <c r="F3221" t="s">
        <v>5585</v>
      </c>
      <c r="G3221" s="3">
        <v>0</v>
      </c>
    </row>
    <row r="3222" spans="1:7">
      <c r="A3222" t="s">
        <v>5727</v>
      </c>
      <c r="B3222" t="s">
        <v>5728</v>
      </c>
      <c r="C3222" s="5" t="str">
        <f>HYPERLINK("https://nusmods.com/modules/PLC5003#timetable","Timetable")</f>
        <v>Timetable</v>
      </c>
      <c r="D3222" s="5"/>
      <c r="E3222" t="s">
        <v>70</v>
      </c>
      <c r="F3222" t="s">
        <v>5585</v>
      </c>
      <c r="G3222" s="3">
        <v>0</v>
      </c>
    </row>
    <row r="3223" spans="1:7">
      <c r="A3223" t="s">
        <v>5729</v>
      </c>
      <c r="B3223" t="s">
        <v>5730</v>
      </c>
      <c r="C3223" s="5" t="str">
        <f>HYPERLINK("https://nusmods.com/modules/PLC5004#timetable","Timetable")</f>
        <v>Timetable</v>
      </c>
      <c r="D3223" s="5" t="str">
        <f>HYPERLINK("https://canvas.nus.edu.sg/courses/47946","Canvas course site")</f>
        <v>Canvas course site</v>
      </c>
      <c r="E3223" t="s">
        <v>70</v>
      </c>
      <c r="F3223" t="s">
        <v>5585</v>
      </c>
      <c r="G3223" s="3">
        <v>0</v>
      </c>
    </row>
    <row r="3224" spans="1:7">
      <c r="A3224" t="s">
        <v>5731</v>
      </c>
      <c r="B3224" t="s">
        <v>5732</v>
      </c>
      <c r="C3224" s="5" t="str">
        <f>HYPERLINK("https://nusmods.com/modules/PLC5005#timetable","Timetable")</f>
        <v>Timetable</v>
      </c>
      <c r="D3224" s="5"/>
      <c r="E3224" t="s">
        <v>70</v>
      </c>
      <c r="F3224" t="s">
        <v>5585</v>
      </c>
      <c r="G3224" s="3">
        <v>0</v>
      </c>
    </row>
    <row r="3225" spans="1:7">
      <c r="A3225" t="s">
        <v>5733</v>
      </c>
      <c r="B3225" t="s">
        <v>5734</v>
      </c>
      <c r="C3225" s="5" t="str">
        <f>HYPERLINK("https://nusmods.com/modules/PLC5006#timetable","Timetable")</f>
        <v>Timetable</v>
      </c>
      <c r="D3225" s="5" t="str">
        <f>HYPERLINK("https://canvas.nus.edu.sg/courses/47954","Canvas course site")</f>
        <v>Canvas course site</v>
      </c>
      <c r="E3225" t="s">
        <v>70</v>
      </c>
      <c r="F3225" t="s">
        <v>5585</v>
      </c>
      <c r="G3225" s="3">
        <v>0</v>
      </c>
    </row>
    <row r="3226" spans="1:7">
      <c r="A3226" t="s">
        <v>5735</v>
      </c>
      <c r="B3226" t="s">
        <v>5736</v>
      </c>
      <c r="C3226" s="5" t="str">
        <f>HYPERLINK("https://nusmods.com/modules/PLC5007#timetable","Timetable")</f>
        <v>Timetable</v>
      </c>
      <c r="D3226" s="5" t="str">
        <f>HYPERLINK("https://canvas.nus.edu.sg/courses/47958","Canvas course site")</f>
        <v>Canvas course site</v>
      </c>
      <c r="E3226" t="s">
        <v>70</v>
      </c>
      <c r="F3226" t="s">
        <v>5585</v>
      </c>
      <c r="G3226" s="3">
        <v>0</v>
      </c>
    </row>
    <row r="3227" spans="1:7">
      <c r="A3227" t="s">
        <v>5737</v>
      </c>
      <c r="B3227" t="s">
        <v>5738</v>
      </c>
      <c r="C3227" s="5" t="str">
        <f>HYPERLINK("https://nusmods.com/modules/PLC5009#timetable","Timetable")</f>
        <v>Timetable</v>
      </c>
      <c r="D3227" s="5"/>
      <c r="E3227" t="s">
        <v>70</v>
      </c>
      <c r="F3227" t="s">
        <v>5585</v>
      </c>
      <c r="G3227" s="3">
        <v>0</v>
      </c>
    </row>
    <row r="3228" spans="1:7">
      <c r="A3228" t="s">
        <v>5739</v>
      </c>
      <c r="B3228" t="s">
        <v>779</v>
      </c>
      <c r="C3228" s="5" t="str">
        <f>HYPERLINK("https://nusmods.com/modules/PLC5010#timetable","Timetable")</f>
        <v>Timetable</v>
      </c>
      <c r="D3228" s="5"/>
      <c r="E3228" t="s">
        <v>70</v>
      </c>
      <c r="F3228" t="s">
        <v>5585</v>
      </c>
      <c r="G3228" s="3">
        <v>0</v>
      </c>
    </row>
    <row r="3229" spans="1:7">
      <c r="A3229" t="s">
        <v>5740</v>
      </c>
      <c r="B3229" t="s">
        <v>5741</v>
      </c>
      <c r="C3229" s="5" t="str">
        <f>HYPERLINK("https://nusmods.com/modules/PLC5011A#timetable","Timetable")</f>
        <v>Timetable</v>
      </c>
      <c r="D3229" s="5"/>
      <c r="E3229" t="s">
        <v>70</v>
      </c>
      <c r="F3229" t="s">
        <v>5585</v>
      </c>
      <c r="G3229" s="3">
        <v>0</v>
      </c>
    </row>
    <row r="3230" spans="1:7">
      <c r="A3230" t="s">
        <v>5742</v>
      </c>
      <c r="B3230" t="s">
        <v>5743</v>
      </c>
      <c r="C3230" s="5" t="str">
        <f>HYPERLINK("https://nusmods.com/modules/PLC5012B#timetable","Timetable")</f>
        <v>Timetable</v>
      </c>
      <c r="D3230" s="5"/>
      <c r="E3230" t="s">
        <v>70</v>
      </c>
      <c r="F3230" t="s">
        <v>5585</v>
      </c>
      <c r="G3230" s="3">
        <v>0</v>
      </c>
    </row>
    <row r="3231" spans="1:7">
      <c r="A3231" t="s">
        <v>5744</v>
      </c>
      <c r="B3231" t="s">
        <v>5745</v>
      </c>
      <c r="C3231" s="5" t="str">
        <f>HYPERLINK("https://nusmods.com/modules/PLC5013C#timetable","Timetable")</f>
        <v>Timetable</v>
      </c>
      <c r="D3231" s="5"/>
      <c r="E3231" t="s">
        <v>70</v>
      </c>
      <c r="F3231" t="s">
        <v>5585</v>
      </c>
      <c r="G3231" s="3">
        <v>0</v>
      </c>
    </row>
    <row r="3232" spans="1:7">
      <c r="A3232" t="s">
        <v>5746</v>
      </c>
      <c r="B3232" t="s">
        <v>5747</v>
      </c>
      <c r="C3232" s="5" t="str">
        <f>HYPERLINK("https://nusmods.com/modules/PLS8001#timetable","Timetable")</f>
        <v>Timetable</v>
      </c>
      <c r="D3232" s="5" t="str">
        <f>HYPERLINK("https://canvas.nus.edu.sg/courses/47982","Canvas course site")</f>
        <v>Canvas course site</v>
      </c>
      <c r="E3232" t="s">
        <v>70</v>
      </c>
      <c r="F3232" t="s">
        <v>5585</v>
      </c>
      <c r="G3232" s="3">
        <v>0</v>
      </c>
    </row>
    <row r="3233" spans="1:7">
      <c r="A3233" t="s">
        <v>5748</v>
      </c>
      <c r="B3233" t="s">
        <v>5749</v>
      </c>
      <c r="C3233" s="5" t="str">
        <f>HYPERLINK("https://nusmods.com/modules/PLS8002A#timetable","Timetable")</f>
        <v>Timetable</v>
      </c>
      <c r="D3233" s="5" t="str">
        <f>HYPERLINK("https://canvas.nus.edu.sg/courses/47986","Canvas course site")</f>
        <v>Canvas course site</v>
      </c>
      <c r="E3233" t="s">
        <v>70</v>
      </c>
      <c r="F3233" t="s">
        <v>5585</v>
      </c>
      <c r="G3233" s="3">
        <v>0</v>
      </c>
    </row>
    <row r="3234" spans="1:7">
      <c r="A3234" t="s">
        <v>5750</v>
      </c>
      <c r="B3234" t="s">
        <v>5749</v>
      </c>
      <c r="C3234" s="5" t="str">
        <f>HYPERLINK("https://nusmods.com/modules/PLS8002B#timetable","Timetable")</f>
        <v>Timetable</v>
      </c>
      <c r="D3234" s="5" t="str">
        <f>HYPERLINK("https://canvas.nus.edu.sg/courses/47990","Canvas course site")</f>
        <v>Canvas course site</v>
      </c>
      <c r="E3234" t="s">
        <v>70</v>
      </c>
      <c r="F3234" t="s">
        <v>5585</v>
      </c>
      <c r="G3234" s="3">
        <v>0</v>
      </c>
    </row>
    <row r="3235" spans="1:7">
      <c r="A3235" t="s">
        <v>5751</v>
      </c>
      <c r="B3235" t="s">
        <v>5752</v>
      </c>
      <c r="C3235" s="5" t="str">
        <f>HYPERLINK("https://nusmods.com/modules/PLS8003#timetable","Timetable")</f>
        <v>Timetable</v>
      </c>
      <c r="D3235" s="5" t="str">
        <f>HYPERLINK("https://canvas.nus.edu.sg/courses/47994","Canvas course site")</f>
        <v>Canvas course site</v>
      </c>
      <c r="E3235" t="s">
        <v>70</v>
      </c>
      <c r="F3235" t="s">
        <v>5585</v>
      </c>
      <c r="G3235" s="3">
        <v>0</v>
      </c>
    </row>
    <row r="3236" spans="1:7">
      <c r="A3236" t="s">
        <v>5753</v>
      </c>
      <c r="B3236" t="s">
        <v>5754</v>
      </c>
      <c r="C3236" s="5" t="str">
        <f>HYPERLINK("https://nusmods.com/modules/PLS8004#timetable","Timetable")</f>
        <v>Timetable</v>
      </c>
      <c r="D3236" s="5" t="str">
        <f>HYPERLINK("https://canvas.nus.edu.sg/courses/47998","Canvas course site")</f>
        <v>Canvas course site</v>
      </c>
      <c r="E3236" t="s">
        <v>70</v>
      </c>
      <c r="F3236" t="s">
        <v>5585</v>
      </c>
      <c r="G3236" s="3">
        <v>0</v>
      </c>
    </row>
    <row r="3237" spans="1:7">
      <c r="A3237" t="s">
        <v>5755</v>
      </c>
      <c r="B3237" t="s">
        <v>5756</v>
      </c>
      <c r="C3237" s="5" t="str">
        <f>HYPERLINK("https://nusmods.com/modules/PLS8005#timetable","Timetable")</f>
        <v>Timetable</v>
      </c>
      <c r="D3237" s="5" t="str">
        <f>HYPERLINK("https://canvas.nus.edu.sg/courses/48002","Canvas course site")</f>
        <v>Canvas course site</v>
      </c>
      <c r="E3237" t="s">
        <v>70</v>
      </c>
      <c r="F3237" t="s">
        <v>5585</v>
      </c>
      <c r="G3237" s="3">
        <v>0</v>
      </c>
    </row>
    <row r="3238" spans="1:7">
      <c r="A3238" t="s">
        <v>5757</v>
      </c>
      <c r="B3238" t="s">
        <v>1469</v>
      </c>
      <c r="C3238" s="5" t="str">
        <f>HYPERLINK("https://nusmods.com/modules/PM5000#timetable","Timetable")</f>
        <v>Timetable</v>
      </c>
      <c r="D3238" s="5"/>
      <c r="E3238" t="s">
        <v>9</v>
      </c>
      <c r="F3238" t="s">
        <v>630</v>
      </c>
      <c r="G3238" s="3">
        <v>0</v>
      </c>
    </row>
    <row r="3239" spans="1:7">
      <c r="A3239" t="s">
        <v>5758</v>
      </c>
      <c r="B3239" t="s">
        <v>5759</v>
      </c>
      <c r="C3239" s="5" t="str">
        <f>HYPERLINK("https://nusmods.com/modules/PM5103#timetable","Timetable")</f>
        <v>Timetable</v>
      </c>
      <c r="D3239" s="5"/>
      <c r="E3239" t="s">
        <v>9</v>
      </c>
      <c r="F3239" t="s">
        <v>630</v>
      </c>
      <c r="G3239" s="3">
        <v>0</v>
      </c>
    </row>
    <row r="3240" spans="1:7">
      <c r="A3240" t="s">
        <v>5760</v>
      </c>
      <c r="B3240" t="s">
        <v>5761</v>
      </c>
      <c r="C3240" s="5" t="str">
        <f>HYPERLINK("https://nusmods.com/modules/PM5106#timetable","Timetable")</f>
        <v>Timetable</v>
      </c>
      <c r="D3240" s="5"/>
      <c r="E3240" t="s">
        <v>9</v>
      </c>
      <c r="F3240" t="s">
        <v>630</v>
      </c>
      <c r="G3240" s="3">
        <v>0</v>
      </c>
    </row>
    <row r="3241" spans="1:7">
      <c r="A3241" t="s">
        <v>5762</v>
      </c>
      <c r="B3241" t="s">
        <v>5763</v>
      </c>
      <c r="C3241" s="5" t="str">
        <f>HYPERLINK("https://nusmods.com/modules/PM5111#timetable","Timetable")</f>
        <v>Timetable</v>
      </c>
      <c r="D3241" s="5"/>
      <c r="E3241" t="s">
        <v>9</v>
      </c>
      <c r="F3241" t="s">
        <v>630</v>
      </c>
      <c r="G3241" s="3">
        <v>0</v>
      </c>
    </row>
    <row r="3242" spans="1:7">
      <c r="A3242" t="s">
        <v>5764</v>
      </c>
      <c r="B3242" t="s">
        <v>5765</v>
      </c>
      <c r="C3242" s="5" t="str">
        <f>HYPERLINK("https://nusmods.com/modules/PM5112#timetable","Timetable")</f>
        <v>Timetable</v>
      </c>
      <c r="D3242" s="5"/>
      <c r="E3242" t="s">
        <v>9</v>
      </c>
      <c r="F3242" t="s">
        <v>630</v>
      </c>
      <c r="G3242" s="3">
        <v>0</v>
      </c>
    </row>
    <row r="3243" spans="1:7">
      <c r="A3243" t="s">
        <v>5766</v>
      </c>
      <c r="B3243" t="s">
        <v>5767</v>
      </c>
      <c r="C3243" s="5" t="str">
        <f>HYPERLINK("https://nusmods.com/modules/PM5113#timetable","Timetable")</f>
        <v>Timetable</v>
      </c>
      <c r="D3243" s="5"/>
      <c r="E3243" t="s">
        <v>9</v>
      </c>
      <c r="F3243" t="s">
        <v>630</v>
      </c>
      <c r="G3243" s="3">
        <v>0</v>
      </c>
    </row>
    <row r="3244" spans="1:7">
      <c r="A3244" t="s">
        <v>5768</v>
      </c>
      <c r="B3244" t="s">
        <v>5769</v>
      </c>
      <c r="C3244" s="5" t="str">
        <f>HYPERLINK("https://nusmods.com/modules/PM5114#timetable","Timetable")</f>
        <v>Timetable</v>
      </c>
      <c r="D3244" s="5"/>
      <c r="E3244" t="s">
        <v>9</v>
      </c>
      <c r="F3244" t="s">
        <v>630</v>
      </c>
      <c r="G3244" s="3">
        <v>0</v>
      </c>
    </row>
    <row r="3245" spans="1:7">
      <c r="A3245" t="s">
        <v>5770</v>
      </c>
      <c r="B3245" t="s">
        <v>5771</v>
      </c>
      <c r="C3245" s="5" t="str">
        <f>HYPERLINK("https://nusmods.com/modules/PM5118#timetable","Timetable")</f>
        <v>Timetable</v>
      </c>
      <c r="D3245" s="5"/>
      <c r="E3245" t="s">
        <v>9</v>
      </c>
      <c r="F3245" t="s">
        <v>630</v>
      </c>
      <c r="G3245" s="3">
        <v>0</v>
      </c>
    </row>
    <row r="3246" spans="1:7">
      <c r="A3246" t="s">
        <v>5772</v>
      </c>
      <c r="B3246" t="s">
        <v>5773</v>
      </c>
      <c r="C3246" s="5" t="str">
        <f>HYPERLINK("https://nusmods.com/modules/PP5137#timetable","Timetable")</f>
        <v>Timetable</v>
      </c>
      <c r="D3246" s="5"/>
      <c r="E3246" t="s">
        <v>5774</v>
      </c>
      <c r="F3246" t="s">
        <v>5775</v>
      </c>
      <c r="G3246" s="3">
        <v>0</v>
      </c>
    </row>
    <row r="3247" spans="1:7">
      <c r="A3247" t="s">
        <v>5776</v>
      </c>
      <c r="B3247" t="s">
        <v>5777</v>
      </c>
      <c r="C3247" s="5" t="str">
        <f>HYPERLINK("https://nusmods.com/modules/PP5165#timetable","Timetable")</f>
        <v>Timetable</v>
      </c>
      <c r="D3247" s="5"/>
      <c r="E3247" t="s">
        <v>5774</v>
      </c>
      <c r="F3247" t="s">
        <v>5775</v>
      </c>
      <c r="G3247" s="3">
        <v>0</v>
      </c>
    </row>
    <row r="3248" spans="1:7">
      <c r="A3248" t="s">
        <v>5778</v>
      </c>
      <c r="B3248" t="s">
        <v>5779</v>
      </c>
      <c r="C3248" s="5" t="str">
        <f>HYPERLINK("https://nusmods.com/modules/PP5174#timetable","Timetable")</f>
        <v>Timetable</v>
      </c>
      <c r="D3248" s="5"/>
      <c r="E3248" t="s">
        <v>5774</v>
      </c>
      <c r="F3248" t="s">
        <v>5775</v>
      </c>
      <c r="G3248" s="3">
        <v>0</v>
      </c>
    </row>
    <row r="3249" spans="1:7">
      <c r="A3249" t="s">
        <v>5780</v>
      </c>
      <c r="B3249" t="s">
        <v>5781</v>
      </c>
      <c r="C3249" s="5" t="str">
        <f>HYPERLINK("https://nusmods.com/modules/PP5179#timetable","Timetable")</f>
        <v>Timetable</v>
      </c>
      <c r="D3249" s="5"/>
      <c r="E3249" t="s">
        <v>5774</v>
      </c>
      <c r="F3249" t="s">
        <v>5775</v>
      </c>
      <c r="G3249" s="3">
        <v>0</v>
      </c>
    </row>
    <row r="3250" spans="1:7">
      <c r="A3250" t="s">
        <v>5782</v>
      </c>
      <c r="B3250" t="s">
        <v>5783</v>
      </c>
      <c r="C3250" s="5" t="str">
        <f>HYPERLINK("https://nusmods.com/modules/PP5203#timetable","Timetable")</f>
        <v>Timetable</v>
      </c>
      <c r="D3250" s="5"/>
      <c r="E3250" t="s">
        <v>5774</v>
      </c>
      <c r="F3250" t="s">
        <v>5775</v>
      </c>
      <c r="G3250" s="3">
        <v>0</v>
      </c>
    </row>
    <row r="3251" spans="1:7">
      <c r="A3251" t="s">
        <v>5784</v>
      </c>
      <c r="B3251" t="s">
        <v>5785</v>
      </c>
      <c r="C3251" s="5" t="str">
        <f>HYPERLINK("https://nusmods.com/modules/PP5231#timetable","Timetable")</f>
        <v>Timetable</v>
      </c>
      <c r="D3251" s="5"/>
      <c r="E3251" t="s">
        <v>5774</v>
      </c>
      <c r="F3251" t="s">
        <v>5775</v>
      </c>
      <c r="G3251" s="3">
        <v>0</v>
      </c>
    </row>
    <row r="3252" spans="1:7">
      <c r="A3252" t="s">
        <v>5786</v>
      </c>
      <c r="B3252" t="s">
        <v>5787</v>
      </c>
      <c r="C3252" s="5" t="str">
        <f>HYPERLINK("https://nusmods.com/modules/PP5234#timetable","Timetable")</f>
        <v>Timetable</v>
      </c>
      <c r="D3252" s="5"/>
      <c r="E3252" t="s">
        <v>5774</v>
      </c>
      <c r="F3252" t="s">
        <v>5775</v>
      </c>
      <c r="G3252" s="3">
        <v>0</v>
      </c>
    </row>
    <row r="3253" spans="1:7">
      <c r="A3253" t="s">
        <v>5788</v>
      </c>
      <c r="B3253" t="s">
        <v>5789</v>
      </c>
      <c r="C3253" s="5" t="str">
        <f>HYPERLINK("https://nusmods.com/modules/PP5269#timetable","Timetable")</f>
        <v>Timetable</v>
      </c>
      <c r="D3253" s="5"/>
      <c r="E3253" t="s">
        <v>5774</v>
      </c>
      <c r="F3253" t="s">
        <v>5775</v>
      </c>
      <c r="G3253" s="3">
        <v>0</v>
      </c>
    </row>
    <row r="3254" spans="1:7">
      <c r="A3254" t="s">
        <v>5790</v>
      </c>
      <c r="B3254" t="s">
        <v>5789</v>
      </c>
      <c r="C3254" s="5" t="str">
        <f>HYPERLINK("https://nusmods.com/modules/PP5269M#timetable","Timetable")</f>
        <v>Timetable</v>
      </c>
      <c r="D3254" s="5"/>
      <c r="E3254" t="s">
        <v>5774</v>
      </c>
      <c r="F3254" t="s">
        <v>5775</v>
      </c>
      <c r="G3254" s="3">
        <v>0</v>
      </c>
    </row>
    <row r="3255" spans="1:7">
      <c r="A3255" t="s">
        <v>5791</v>
      </c>
      <c r="B3255" t="s">
        <v>5792</v>
      </c>
      <c r="C3255" s="5" t="str">
        <f>HYPERLINK("https://nusmods.com/modules/PP5278#timetable","Timetable")</f>
        <v>Timetable</v>
      </c>
      <c r="D3255" s="5"/>
      <c r="E3255" t="s">
        <v>5774</v>
      </c>
      <c r="F3255" t="s">
        <v>5775</v>
      </c>
      <c r="G3255" s="3">
        <v>0</v>
      </c>
    </row>
    <row r="3256" spans="1:7">
      <c r="A3256" t="s">
        <v>5793</v>
      </c>
      <c r="B3256" t="s">
        <v>5794</v>
      </c>
      <c r="C3256" s="5" t="str">
        <f>HYPERLINK("https://nusmods.com/modules/PP5288#timetable","Timetable")</f>
        <v>Timetable</v>
      </c>
      <c r="D3256" s="5"/>
      <c r="E3256" t="s">
        <v>5774</v>
      </c>
      <c r="F3256" t="s">
        <v>5775</v>
      </c>
      <c r="G3256" s="3">
        <v>0</v>
      </c>
    </row>
    <row r="3257" spans="1:7">
      <c r="A3257" t="s">
        <v>5795</v>
      </c>
      <c r="B3257" t="s">
        <v>5796</v>
      </c>
      <c r="C3257" s="5" t="str">
        <f>HYPERLINK("https://nusmods.com/modules/PP5291#timetable","Timetable")</f>
        <v>Timetable</v>
      </c>
      <c r="D3257" s="5"/>
      <c r="E3257" t="s">
        <v>5774</v>
      </c>
      <c r="F3257" t="s">
        <v>5775</v>
      </c>
      <c r="G3257" s="3">
        <v>0</v>
      </c>
    </row>
    <row r="3258" spans="1:7">
      <c r="A3258" t="s">
        <v>5797</v>
      </c>
      <c r="B3258" t="s">
        <v>5798</v>
      </c>
      <c r="C3258" s="5" t="str">
        <f>HYPERLINK("https://nusmods.com/modules/PP5406#timetable","Timetable")</f>
        <v>Timetable</v>
      </c>
      <c r="D3258" s="5"/>
      <c r="E3258" t="s">
        <v>5774</v>
      </c>
      <c r="F3258" t="s">
        <v>5775</v>
      </c>
      <c r="G3258" s="3">
        <v>0</v>
      </c>
    </row>
    <row r="3259" spans="1:7">
      <c r="A3259" t="s">
        <v>5799</v>
      </c>
      <c r="B3259" t="s">
        <v>5800</v>
      </c>
      <c r="C3259" s="5" t="str">
        <f>HYPERLINK("https://nusmods.com/modules/PP5409#timetable","Timetable")</f>
        <v>Timetable</v>
      </c>
      <c r="D3259" s="5"/>
      <c r="E3259" t="s">
        <v>5774</v>
      </c>
      <c r="F3259" t="s">
        <v>5775</v>
      </c>
      <c r="G3259" s="3">
        <v>0</v>
      </c>
    </row>
    <row r="3260" spans="1:7">
      <c r="A3260" t="s">
        <v>5801</v>
      </c>
      <c r="B3260" t="s">
        <v>5802</v>
      </c>
      <c r="C3260" s="5" t="str">
        <f>HYPERLINK("https://nusmods.com/modules/PP5410#timetable","Timetable")</f>
        <v>Timetable</v>
      </c>
      <c r="D3260" s="5"/>
      <c r="E3260" t="s">
        <v>5774</v>
      </c>
      <c r="F3260" t="s">
        <v>5775</v>
      </c>
      <c r="G3260" s="3">
        <v>0</v>
      </c>
    </row>
    <row r="3261" spans="1:7">
      <c r="A3261" t="s">
        <v>5803</v>
      </c>
      <c r="B3261" t="s">
        <v>5804</v>
      </c>
      <c r="C3261" s="5" t="str">
        <f>HYPERLINK("https://nusmods.com/modules/PP5504#timetable","Timetable")</f>
        <v>Timetable</v>
      </c>
      <c r="D3261" s="5"/>
      <c r="E3261" t="s">
        <v>5774</v>
      </c>
      <c r="F3261" t="s">
        <v>5775</v>
      </c>
      <c r="G3261" s="3">
        <v>0</v>
      </c>
    </row>
    <row r="3262" spans="1:7">
      <c r="A3262" t="s">
        <v>5805</v>
      </c>
      <c r="B3262" t="s">
        <v>5806</v>
      </c>
      <c r="C3262" s="5" t="str">
        <f>HYPERLINK("https://nusmods.com/modules/PP5509#timetable","Timetable")</f>
        <v>Timetable</v>
      </c>
      <c r="D3262" s="5"/>
      <c r="E3262" t="s">
        <v>5774</v>
      </c>
      <c r="F3262" t="s">
        <v>5775</v>
      </c>
      <c r="G3262" s="3">
        <v>0</v>
      </c>
    </row>
    <row r="3263" spans="1:7">
      <c r="A3263" t="s">
        <v>5807</v>
      </c>
      <c r="B3263" t="s">
        <v>5808</v>
      </c>
      <c r="C3263" s="5" t="str">
        <f>HYPERLINK("https://nusmods.com/modules/PP5516#timetable","Timetable")</f>
        <v>Timetable</v>
      </c>
      <c r="D3263" s="5"/>
      <c r="E3263" t="s">
        <v>5774</v>
      </c>
      <c r="F3263" t="s">
        <v>5775</v>
      </c>
      <c r="G3263" s="3">
        <v>0</v>
      </c>
    </row>
    <row r="3264" spans="1:7">
      <c r="A3264" t="s">
        <v>5809</v>
      </c>
      <c r="B3264" t="s">
        <v>5810</v>
      </c>
      <c r="C3264" s="5" t="str">
        <f>HYPERLINK("https://nusmods.com/modules/PP5530#timetable","Timetable")</f>
        <v>Timetable</v>
      </c>
      <c r="D3264" s="5"/>
      <c r="E3264" t="s">
        <v>5774</v>
      </c>
      <c r="F3264" t="s">
        <v>5775</v>
      </c>
      <c r="G3264" s="3">
        <v>0</v>
      </c>
    </row>
    <row r="3265" spans="1:7">
      <c r="A3265" t="s">
        <v>5811</v>
      </c>
      <c r="B3265" t="s">
        <v>5812</v>
      </c>
      <c r="C3265" s="5" t="str">
        <f>HYPERLINK("https://nusmods.com/modules/PP5534#timetable","Timetable")</f>
        <v>Timetable</v>
      </c>
      <c r="D3265" s="5"/>
      <c r="E3265" t="s">
        <v>5774</v>
      </c>
      <c r="F3265" t="s">
        <v>5775</v>
      </c>
      <c r="G3265" s="3">
        <v>0</v>
      </c>
    </row>
    <row r="3266" spans="1:7">
      <c r="A3266" t="s">
        <v>5813</v>
      </c>
      <c r="B3266" t="s">
        <v>5814</v>
      </c>
      <c r="C3266" s="5" t="str">
        <f>HYPERLINK("https://nusmods.com/modules/PP5538#timetable","Timetable")</f>
        <v>Timetable</v>
      </c>
      <c r="D3266" s="5"/>
      <c r="E3266" t="s">
        <v>5774</v>
      </c>
      <c r="F3266" t="s">
        <v>5775</v>
      </c>
      <c r="G3266" s="3">
        <v>0</v>
      </c>
    </row>
    <row r="3267" spans="1:7">
      <c r="A3267" t="s">
        <v>5815</v>
      </c>
      <c r="B3267" t="s">
        <v>5816</v>
      </c>
      <c r="C3267" s="5" t="str">
        <f>HYPERLINK("https://nusmods.com/modules/PP5539#timetable","Timetable")</f>
        <v>Timetable</v>
      </c>
      <c r="D3267" s="5"/>
      <c r="E3267" t="s">
        <v>5774</v>
      </c>
      <c r="F3267" t="s">
        <v>5775</v>
      </c>
      <c r="G3267" s="3">
        <v>0</v>
      </c>
    </row>
    <row r="3268" spans="1:7">
      <c r="A3268" t="s">
        <v>5817</v>
      </c>
      <c r="B3268" t="s">
        <v>5818</v>
      </c>
      <c r="C3268" s="5" t="str">
        <f>HYPERLINK("https://nusmods.com/modules/PP5541#timetable","Timetable")</f>
        <v>Timetable</v>
      </c>
      <c r="D3268" s="5"/>
      <c r="E3268" t="s">
        <v>5774</v>
      </c>
      <c r="F3268" t="s">
        <v>5775</v>
      </c>
      <c r="G3268" s="3">
        <v>0</v>
      </c>
    </row>
    <row r="3269" spans="1:7">
      <c r="A3269" t="s">
        <v>5819</v>
      </c>
      <c r="B3269" t="s">
        <v>5820</v>
      </c>
      <c r="C3269" s="5" t="str">
        <f>HYPERLINK("https://nusmods.com/modules/PP5542#timetable","Timetable")</f>
        <v>Timetable</v>
      </c>
      <c r="D3269" s="5"/>
      <c r="E3269" t="s">
        <v>5774</v>
      </c>
      <c r="F3269" t="s">
        <v>5775</v>
      </c>
      <c r="G3269" s="3">
        <v>0</v>
      </c>
    </row>
    <row r="3270" spans="1:7">
      <c r="A3270" t="s">
        <v>5821</v>
      </c>
      <c r="B3270" t="s">
        <v>5822</v>
      </c>
      <c r="C3270" s="5" t="str">
        <f>HYPERLINK("https://nusmods.com/modules/PP5717#timetable","Timetable")</f>
        <v>Timetable</v>
      </c>
      <c r="D3270" s="5"/>
      <c r="E3270" t="s">
        <v>5774</v>
      </c>
      <c r="F3270" t="s">
        <v>5775</v>
      </c>
      <c r="G3270" s="3">
        <v>0</v>
      </c>
    </row>
    <row r="3271" spans="1:7">
      <c r="A3271" t="s">
        <v>5823</v>
      </c>
      <c r="B3271" t="s">
        <v>5824</v>
      </c>
      <c r="C3271" s="5" t="str">
        <f>HYPERLINK("https://nusmods.com/modules/PP5724#timetable","Timetable")</f>
        <v>Timetable</v>
      </c>
      <c r="D3271" s="5"/>
      <c r="E3271" t="s">
        <v>5774</v>
      </c>
      <c r="F3271" t="s">
        <v>5775</v>
      </c>
      <c r="G3271" s="3">
        <v>0</v>
      </c>
    </row>
    <row r="3272" spans="1:7">
      <c r="A3272" t="s">
        <v>5825</v>
      </c>
      <c r="B3272" t="s">
        <v>5826</v>
      </c>
      <c r="C3272" s="5" t="str">
        <f>HYPERLINK("https://nusmods.com/modules/PP5729#timetable","Timetable")</f>
        <v>Timetable</v>
      </c>
      <c r="D3272" s="5"/>
      <c r="E3272" t="s">
        <v>5774</v>
      </c>
      <c r="F3272" t="s">
        <v>5775</v>
      </c>
      <c r="G3272" s="3">
        <v>0</v>
      </c>
    </row>
    <row r="3273" spans="1:7">
      <c r="A3273" t="s">
        <v>5827</v>
      </c>
      <c r="B3273" t="s">
        <v>5828</v>
      </c>
      <c r="C3273" s="5" t="str">
        <f>HYPERLINK("https://nusmods.com/modules/PP5730#timetable","Timetable")</f>
        <v>Timetable</v>
      </c>
      <c r="D3273" s="5"/>
      <c r="E3273" t="s">
        <v>5774</v>
      </c>
      <c r="F3273" t="s">
        <v>5775</v>
      </c>
      <c r="G3273" s="3">
        <v>0</v>
      </c>
    </row>
    <row r="3274" spans="1:7">
      <c r="A3274" t="s">
        <v>5829</v>
      </c>
      <c r="B3274" t="s">
        <v>5830</v>
      </c>
      <c r="C3274" s="5" t="str">
        <f>HYPERLINK("https://nusmods.com/modules/PP5801#timetable","Timetable")</f>
        <v>Timetable</v>
      </c>
      <c r="D3274" s="5"/>
      <c r="E3274" t="s">
        <v>5774</v>
      </c>
      <c r="F3274" t="s">
        <v>5775</v>
      </c>
      <c r="G3274" s="3">
        <v>0</v>
      </c>
    </row>
    <row r="3275" spans="1:7">
      <c r="A3275" t="s">
        <v>5831</v>
      </c>
      <c r="B3275" t="s">
        <v>5832</v>
      </c>
      <c r="C3275" s="5" t="str">
        <f>HYPERLINK("https://nusmods.com/modules/PP5802#timetable","Timetable")</f>
        <v>Timetable</v>
      </c>
      <c r="D3275" s="5"/>
      <c r="E3275" t="s">
        <v>5774</v>
      </c>
      <c r="F3275" t="s">
        <v>5775</v>
      </c>
      <c r="G3275" s="3">
        <v>0</v>
      </c>
    </row>
    <row r="3276" spans="1:7">
      <c r="A3276" t="s">
        <v>5833</v>
      </c>
      <c r="B3276" t="s">
        <v>5834</v>
      </c>
      <c r="C3276" s="5" t="str">
        <f>HYPERLINK("https://nusmods.com/modules/PP5901#timetable","Timetable")</f>
        <v>Timetable</v>
      </c>
      <c r="D3276" s="5"/>
      <c r="E3276" t="s">
        <v>5774</v>
      </c>
      <c r="F3276" t="s">
        <v>5775</v>
      </c>
      <c r="G3276" s="3">
        <v>0</v>
      </c>
    </row>
    <row r="3277" spans="1:7">
      <c r="A3277" t="s">
        <v>5835</v>
      </c>
      <c r="B3277" t="s">
        <v>5836</v>
      </c>
      <c r="C3277" s="5" t="str">
        <f>HYPERLINK("https://nusmods.com/modules/PP5902#timetable","Timetable")</f>
        <v>Timetable</v>
      </c>
      <c r="D3277" s="5"/>
      <c r="E3277" t="s">
        <v>5774</v>
      </c>
      <c r="F3277" t="s">
        <v>5775</v>
      </c>
      <c r="G3277" s="3">
        <v>0</v>
      </c>
    </row>
    <row r="3278" spans="1:7">
      <c r="A3278" t="s">
        <v>5837</v>
      </c>
      <c r="B3278" t="s">
        <v>5838</v>
      </c>
      <c r="C3278" s="5" t="str">
        <f>HYPERLINK("https://nusmods.com/modules/PP5904#timetable","Timetable")</f>
        <v>Timetable</v>
      </c>
      <c r="D3278" s="5"/>
      <c r="E3278" t="s">
        <v>5774</v>
      </c>
      <c r="F3278" t="s">
        <v>5775</v>
      </c>
      <c r="G3278" s="3">
        <v>0</v>
      </c>
    </row>
    <row r="3279" spans="1:7">
      <c r="A3279" t="s">
        <v>5839</v>
      </c>
      <c r="B3279" t="s">
        <v>5840</v>
      </c>
      <c r="C3279" s="5" t="str">
        <f>HYPERLINK("https://nusmods.com/modules/PP5905#timetable","Timetable")</f>
        <v>Timetable</v>
      </c>
      <c r="D3279" s="5"/>
      <c r="E3279" t="s">
        <v>5774</v>
      </c>
      <c r="F3279" t="s">
        <v>5775</v>
      </c>
      <c r="G3279" s="3">
        <v>0</v>
      </c>
    </row>
    <row r="3280" spans="1:7">
      <c r="A3280" t="s">
        <v>5841</v>
      </c>
      <c r="B3280" t="s">
        <v>5842</v>
      </c>
      <c r="C3280" s="5" t="str">
        <f>HYPERLINK("https://nusmods.com/modules/PP6703#timetable","Timetable")</f>
        <v>Timetable</v>
      </c>
      <c r="D3280" s="5" t="str">
        <f>HYPERLINK("https://canvas.nus.edu.sg/courses/49702","Canvas course site")</f>
        <v>Canvas course site</v>
      </c>
      <c r="E3280" t="s">
        <v>5774</v>
      </c>
      <c r="F3280" t="s">
        <v>5775</v>
      </c>
      <c r="G3280" s="3">
        <v>0</v>
      </c>
    </row>
    <row r="3281" spans="1:7">
      <c r="A3281" t="s">
        <v>5843</v>
      </c>
      <c r="B3281" t="s">
        <v>5844</v>
      </c>
      <c r="C3281" s="5" t="str">
        <f>HYPERLINK("https://nusmods.com/modules/PP6706#timetable","Timetable")</f>
        <v>Timetable</v>
      </c>
      <c r="D3281" s="5"/>
      <c r="E3281" t="s">
        <v>5774</v>
      </c>
      <c r="F3281" t="s">
        <v>5775</v>
      </c>
      <c r="G3281" s="3">
        <v>0</v>
      </c>
    </row>
    <row r="3282" spans="1:7">
      <c r="A3282" t="s">
        <v>5845</v>
      </c>
      <c r="B3282" t="s">
        <v>5846</v>
      </c>
      <c r="C3282" s="5" t="str">
        <f>HYPERLINK("https://nusmods.com/modules/PP6707#timetable","Timetable")</f>
        <v>Timetable</v>
      </c>
      <c r="D3282" s="5"/>
      <c r="E3282" t="s">
        <v>5774</v>
      </c>
      <c r="F3282" t="s">
        <v>5775</v>
      </c>
      <c r="G3282" s="3">
        <v>0</v>
      </c>
    </row>
    <row r="3283" spans="1:7">
      <c r="A3283" t="s">
        <v>5847</v>
      </c>
      <c r="B3283" t="s">
        <v>5848</v>
      </c>
      <c r="C3283" s="5" t="str">
        <f>HYPERLINK("https://nusmods.com/modules/PR1150#timetable","Timetable")</f>
        <v>Timetable</v>
      </c>
      <c r="D3283" s="5"/>
      <c r="E3283" t="s">
        <v>266</v>
      </c>
      <c r="F3283" t="s">
        <v>5568</v>
      </c>
      <c r="G3283" s="3">
        <v>0</v>
      </c>
    </row>
    <row r="3284" spans="1:7">
      <c r="A3284" t="s">
        <v>5849</v>
      </c>
      <c r="B3284" t="s">
        <v>5850</v>
      </c>
      <c r="C3284" s="5" t="str">
        <f>HYPERLINK("https://nusmods.com/modules/PR1152#timetable","Timetable")</f>
        <v>Timetable</v>
      </c>
      <c r="D3284" s="5"/>
      <c r="E3284" t="s">
        <v>266</v>
      </c>
      <c r="F3284" t="s">
        <v>5568</v>
      </c>
      <c r="G3284" s="3">
        <v>0</v>
      </c>
    </row>
    <row r="3285" spans="1:7">
      <c r="A3285" t="s">
        <v>5851</v>
      </c>
      <c r="B3285" t="s">
        <v>5852</v>
      </c>
      <c r="C3285" s="5" t="str">
        <f>HYPERLINK("https://nusmods.com/modules/PR1154#timetable","Timetable")</f>
        <v>Timetable</v>
      </c>
      <c r="D3285" s="5"/>
      <c r="E3285" t="s">
        <v>266</v>
      </c>
      <c r="F3285" t="s">
        <v>5568</v>
      </c>
      <c r="G3285" s="3">
        <v>0</v>
      </c>
    </row>
    <row r="3286" spans="1:7">
      <c r="A3286" t="s">
        <v>5853</v>
      </c>
      <c r="B3286" t="s">
        <v>5854</v>
      </c>
      <c r="C3286" s="5" t="str">
        <f>HYPERLINK("https://nusmods.com/modules/PR2150#timetable","Timetable")</f>
        <v>Timetable</v>
      </c>
      <c r="D3286" s="5"/>
      <c r="E3286" t="s">
        <v>266</v>
      </c>
      <c r="F3286" t="s">
        <v>5568</v>
      </c>
      <c r="G3286" s="3">
        <v>0</v>
      </c>
    </row>
    <row r="3287" spans="1:7">
      <c r="A3287" t="s">
        <v>5855</v>
      </c>
      <c r="B3287" t="s">
        <v>5856</v>
      </c>
      <c r="C3287" s="5" t="str">
        <f>HYPERLINK("https://nusmods.com/modules/PR2151#timetable","Timetable")</f>
        <v>Timetable</v>
      </c>
      <c r="D3287" s="5"/>
      <c r="E3287" t="s">
        <v>266</v>
      </c>
      <c r="F3287" t="s">
        <v>5568</v>
      </c>
      <c r="G3287" s="3">
        <v>0</v>
      </c>
    </row>
    <row r="3288" spans="1:7">
      <c r="A3288" t="s">
        <v>5857</v>
      </c>
      <c r="B3288" t="s">
        <v>5858</v>
      </c>
      <c r="C3288" s="5" t="str">
        <f>HYPERLINK("https://nusmods.com/modules/PR2152#timetable","Timetable")</f>
        <v>Timetable</v>
      </c>
      <c r="D3288" s="5"/>
      <c r="E3288" t="s">
        <v>266</v>
      </c>
      <c r="F3288" t="s">
        <v>5568</v>
      </c>
      <c r="G3288" s="3">
        <v>0</v>
      </c>
    </row>
    <row r="3289" spans="1:7">
      <c r="A3289" t="s">
        <v>5859</v>
      </c>
      <c r="B3289" t="s">
        <v>5860</v>
      </c>
      <c r="C3289" s="5" t="str">
        <f>HYPERLINK("https://nusmods.com/modules/PR2153#timetable","Timetable")</f>
        <v>Timetable</v>
      </c>
      <c r="D3289" s="5"/>
      <c r="E3289" t="s">
        <v>266</v>
      </c>
      <c r="F3289" t="s">
        <v>5568</v>
      </c>
      <c r="G3289" s="3">
        <v>0</v>
      </c>
    </row>
    <row r="3290" spans="1:7">
      <c r="A3290" t="s">
        <v>5861</v>
      </c>
      <c r="B3290" t="s">
        <v>5862</v>
      </c>
      <c r="C3290" s="5" t="str">
        <f>HYPERLINK("https://nusmods.com/modules/PR2288#timetable","Timetable")</f>
        <v>Timetable</v>
      </c>
      <c r="D3290" s="5"/>
      <c r="E3290" t="s">
        <v>266</v>
      </c>
      <c r="F3290" t="s">
        <v>5568</v>
      </c>
      <c r="G3290" s="3">
        <v>0</v>
      </c>
    </row>
    <row r="3291" spans="1:7">
      <c r="A3291" t="s">
        <v>5863</v>
      </c>
      <c r="B3291" t="s">
        <v>5864</v>
      </c>
      <c r="C3291" s="5" t="str">
        <f>HYPERLINK("https://nusmods.com/modules/PR2289#timetable","Timetable")</f>
        <v>Timetable</v>
      </c>
      <c r="D3291" s="5"/>
      <c r="E3291" t="s">
        <v>266</v>
      </c>
      <c r="F3291" t="s">
        <v>5568</v>
      </c>
      <c r="G3291" s="3">
        <v>0</v>
      </c>
    </row>
    <row r="3292" spans="1:7">
      <c r="A3292" t="s">
        <v>5865</v>
      </c>
      <c r="B3292" t="s">
        <v>5866</v>
      </c>
      <c r="C3292" s="5" t="str">
        <f>HYPERLINK("https://nusmods.com/modules/PR3150#timetable","Timetable")</f>
        <v>Timetable</v>
      </c>
      <c r="D3292" s="5"/>
      <c r="E3292" t="s">
        <v>266</v>
      </c>
      <c r="F3292" t="s">
        <v>5568</v>
      </c>
      <c r="G3292" s="3">
        <v>0</v>
      </c>
    </row>
    <row r="3293" spans="1:7">
      <c r="A3293" t="s">
        <v>5867</v>
      </c>
      <c r="B3293" t="s">
        <v>5868</v>
      </c>
      <c r="C3293" s="5" t="str">
        <f>HYPERLINK("https://nusmods.com/modules/PR3151#timetable","Timetable")</f>
        <v>Timetable</v>
      </c>
      <c r="D3293" s="5"/>
      <c r="E3293" t="s">
        <v>266</v>
      </c>
      <c r="F3293" t="s">
        <v>5568</v>
      </c>
      <c r="G3293" s="3">
        <v>0</v>
      </c>
    </row>
    <row r="3294" spans="1:7">
      <c r="A3294" t="s">
        <v>5869</v>
      </c>
      <c r="B3294" t="s">
        <v>5870</v>
      </c>
      <c r="C3294" s="5" t="str">
        <f>HYPERLINK("https://nusmods.com/modules/PR3152#timetable","Timetable")</f>
        <v>Timetable</v>
      </c>
      <c r="D3294" s="5"/>
      <c r="E3294" t="s">
        <v>266</v>
      </c>
      <c r="F3294" t="s">
        <v>5568</v>
      </c>
      <c r="G3294" s="3">
        <v>0</v>
      </c>
    </row>
    <row r="3295" spans="1:7">
      <c r="A3295" t="s">
        <v>5871</v>
      </c>
      <c r="B3295" t="s">
        <v>5872</v>
      </c>
      <c r="C3295" s="5" t="str">
        <f>HYPERLINK("https://nusmods.com/modules/PR3288#timetable","Timetable")</f>
        <v>Timetable</v>
      </c>
      <c r="D3295" s="5"/>
      <c r="E3295" t="s">
        <v>266</v>
      </c>
      <c r="F3295" t="s">
        <v>5568</v>
      </c>
      <c r="G3295" s="3">
        <v>0</v>
      </c>
    </row>
    <row r="3296" spans="1:7">
      <c r="A3296" t="s">
        <v>5873</v>
      </c>
      <c r="B3296" t="s">
        <v>5874</v>
      </c>
      <c r="C3296" s="5" t="str">
        <f>HYPERLINK("https://nusmods.com/modules/PR3289#timetable","Timetable")</f>
        <v>Timetable</v>
      </c>
      <c r="D3296" s="5"/>
      <c r="E3296" t="s">
        <v>266</v>
      </c>
      <c r="F3296" t="s">
        <v>5568</v>
      </c>
      <c r="G3296" s="3">
        <v>0</v>
      </c>
    </row>
    <row r="3297" spans="1:7">
      <c r="A3297" t="s">
        <v>5875</v>
      </c>
      <c r="B3297" t="s">
        <v>5876</v>
      </c>
      <c r="C3297" s="5" t="str">
        <f>HYPERLINK("https://nusmods.com/modules/PR3313#timetable","Timetable")</f>
        <v>Timetable</v>
      </c>
      <c r="D3297" s="5"/>
      <c r="E3297" t="s">
        <v>266</v>
      </c>
      <c r="F3297" t="s">
        <v>5568</v>
      </c>
      <c r="G3297" s="3">
        <v>0</v>
      </c>
    </row>
    <row r="3298" spans="1:7">
      <c r="A3298" t="s">
        <v>5877</v>
      </c>
      <c r="B3298" t="s">
        <v>5878</v>
      </c>
      <c r="C3298" s="5" t="str">
        <f>HYPERLINK("https://nusmods.com/modules/PR4150#timetable","Timetable")</f>
        <v>Timetable</v>
      </c>
      <c r="D3298" s="5"/>
      <c r="E3298" t="s">
        <v>266</v>
      </c>
      <c r="F3298" t="s">
        <v>5568</v>
      </c>
      <c r="G3298" s="3">
        <v>0</v>
      </c>
    </row>
    <row r="3299" spans="1:7">
      <c r="A3299" t="s">
        <v>5879</v>
      </c>
      <c r="B3299" t="s">
        <v>5880</v>
      </c>
      <c r="C3299" s="5" t="str">
        <f>HYPERLINK("https://nusmods.com/modules/PR4191#timetable","Timetable")</f>
        <v>Timetable</v>
      </c>
      <c r="D3299" s="5" t="str">
        <f>HYPERLINK("https://canvas.nus.edu.sg/courses/48158","Canvas course site")</f>
        <v>Canvas course site</v>
      </c>
      <c r="E3299" t="s">
        <v>266</v>
      </c>
      <c r="F3299" t="s">
        <v>5568</v>
      </c>
      <c r="G3299" s="3">
        <v>0</v>
      </c>
    </row>
    <row r="3300" spans="1:7">
      <c r="A3300" t="s">
        <v>5881</v>
      </c>
      <c r="B3300" t="s">
        <v>5882</v>
      </c>
      <c r="C3300" s="5" t="str">
        <f>HYPERLINK("https://nusmods.com/modules/PR4192#timetable","Timetable")</f>
        <v>Timetable</v>
      </c>
      <c r="D3300" s="5"/>
      <c r="E3300" t="s">
        <v>266</v>
      </c>
      <c r="F3300" t="s">
        <v>5568</v>
      </c>
      <c r="G3300" s="3">
        <v>0</v>
      </c>
    </row>
    <row r="3301" spans="1:7">
      <c r="A3301" t="s">
        <v>5883</v>
      </c>
      <c r="B3301" t="s">
        <v>5884</v>
      </c>
      <c r="C3301" s="5" t="str">
        <f>HYPERLINK("https://nusmods.com/modules/PR4193#timetable","Timetable")</f>
        <v>Timetable</v>
      </c>
      <c r="D3301" s="5"/>
      <c r="E3301" t="s">
        <v>266</v>
      </c>
      <c r="F3301" t="s">
        <v>5568</v>
      </c>
      <c r="G3301" s="3">
        <v>0</v>
      </c>
    </row>
    <row r="3302" spans="1:7">
      <c r="A3302" t="s">
        <v>5885</v>
      </c>
      <c r="B3302" t="s">
        <v>5886</v>
      </c>
      <c r="C3302" s="5" t="str">
        <f>HYPERLINK("https://nusmods.com/modules/PR4204#timetable","Timetable")</f>
        <v>Timetable</v>
      </c>
      <c r="D3302" s="5"/>
      <c r="E3302" t="s">
        <v>266</v>
      </c>
      <c r="F3302" t="s">
        <v>5568</v>
      </c>
      <c r="G3302" s="3">
        <v>0</v>
      </c>
    </row>
    <row r="3303" spans="1:7">
      <c r="A3303" t="s">
        <v>5887</v>
      </c>
      <c r="B3303" t="s">
        <v>5888</v>
      </c>
      <c r="C3303" s="5" t="str">
        <f>HYPERLINK("https://nusmods.com/modules/PR4205#timetable","Timetable")</f>
        <v>Timetable</v>
      </c>
      <c r="D3303" s="5"/>
      <c r="E3303" t="s">
        <v>266</v>
      </c>
      <c r="F3303" t="s">
        <v>5568</v>
      </c>
      <c r="G3303" s="3">
        <v>0</v>
      </c>
    </row>
    <row r="3304" spans="1:7">
      <c r="A3304" t="s">
        <v>5889</v>
      </c>
      <c r="B3304" t="s">
        <v>5890</v>
      </c>
      <c r="C3304" s="5" t="str">
        <f>HYPERLINK("https://nusmods.com/modules/PR5131#timetable","Timetable")</f>
        <v>Timetable</v>
      </c>
      <c r="D3304" s="5"/>
      <c r="E3304" t="s">
        <v>266</v>
      </c>
      <c r="F3304" t="s">
        <v>5568</v>
      </c>
      <c r="G3304" s="3">
        <v>0</v>
      </c>
    </row>
    <row r="3305" spans="1:7">
      <c r="A3305" t="s">
        <v>5891</v>
      </c>
      <c r="B3305" t="s">
        <v>5892</v>
      </c>
      <c r="C3305" s="5" t="str">
        <f>HYPERLINK("https://nusmods.com/modules/PR5132#timetable","Timetable")</f>
        <v>Timetable</v>
      </c>
      <c r="D3305" s="5"/>
      <c r="E3305" t="s">
        <v>266</v>
      </c>
      <c r="F3305" t="s">
        <v>5568</v>
      </c>
      <c r="G3305" s="3">
        <v>0</v>
      </c>
    </row>
    <row r="3306" spans="1:7">
      <c r="A3306" t="s">
        <v>5893</v>
      </c>
      <c r="B3306" t="s">
        <v>5894</v>
      </c>
      <c r="C3306" s="5" t="str">
        <f>HYPERLINK("https://nusmods.com/modules/PR5133#timetable","Timetable")</f>
        <v>Timetable</v>
      </c>
      <c r="D3306" s="5"/>
      <c r="E3306" t="s">
        <v>266</v>
      </c>
      <c r="F3306" t="s">
        <v>5568</v>
      </c>
      <c r="G3306" s="3">
        <v>0</v>
      </c>
    </row>
    <row r="3307" spans="1:7">
      <c r="A3307" t="s">
        <v>5895</v>
      </c>
      <c r="B3307" t="s">
        <v>5896</v>
      </c>
      <c r="C3307" s="5" t="str">
        <f>HYPERLINK("https://nusmods.com/modules/PR5134#timetable","Timetable")</f>
        <v>Timetable</v>
      </c>
      <c r="D3307" s="5"/>
      <c r="E3307" t="s">
        <v>266</v>
      </c>
      <c r="F3307" t="s">
        <v>5568</v>
      </c>
      <c r="G3307" s="3">
        <v>0</v>
      </c>
    </row>
    <row r="3308" spans="1:7">
      <c r="A3308" t="s">
        <v>5897</v>
      </c>
      <c r="B3308" t="s">
        <v>5898</v>
      </c>
      <c r="C3308" s="5" t="str">
        <f>HYPERLINK("https://nusmods.com/modules/PR5135#timetable","Timetable")</f>
        <v>Timetable</v>
      </c>
      <c r="D3308" s="5"/>
      <c r="E3308" t="s">
        <v>266</v>
      </c>
      <c r="F3308" t="s">
        <v>5568</v>
      </c>
      <c r="G3308" s="3">
        <v>0</v>
      </c>
    </row>
    <row r="3309" spans="1:7">
      <c r="A3309" t="s">
        <v>5899</v>
      </c>
      <c r="B3309" t="s">
        <v>5900</v>
      </c>
      <c r="C3309" s="5" t="str">
        <f>HYPERLINK("https://nusmods.com/modules/PR5136#timetable","Timetable")</f>
        <v>Timetable</v>
      </c>
      <c r="D3309" s="5"/>
      <c r="E3309" t="s">
        <v>266</v>
      </c>
      <c r="F3309" t="s">
        <v>5568</v>
      </c>
      <c r="G3309" s="3">
        <v>0</v>
      </c>
    </row>
    <row r="3310" spans="1:7">
      <c r="A3310" t="s">
        <v>5901</v>
      </c>
      <c r="B3310" t="s">
        <v>5902</v>
      </c>
      <c r="C3310" s="5" t="str">
        <f>HYPERLINK("https://nusmods.com/modules/PR5150#timetable","Timetable")</f>
        <v>Timetable</v>
      </c>
      <c r="D3310" s="5"/>
      <c r="E3310" t="s">
        <v>266</v>
      </c>
      <c r="F3310" t="s">
        <v>5568</v>
      </c>
      <c r="G3310" s="3">
        <v>0</v>
      </c>
    </row>
    <row r="3311" spans="1:7">
      <c r="A3311" t="s">
        <v>5903</v>
      </c>
      <c r="B3311" t="s">
        <v>5904</v>
      </c>
      <c r="C3311" s="5" t="str">
        <f>HYPERLINK("https://nusmods.com/modules/PR5151#timetable","Timetable")</f>
        <v>Timetable</v>
      </c>
      <c r="D3311" s="5"/>
      <c r="E3311" t="s">
        <v>266</v>
      </c>
      <c r="F3311" t="s">
        <v>5568</v>
      </c>
      <c r="G3311" s="3">
        <v>0</v>
      </c>
    </row>
    <row r="3312" spans="1:7">
      <c r="A3312" t="s">
        <v>5905</v>
      </c>
      <c r="B3312" t="s">
        <v>5906</v>
      </c>
      <c r="C3312" s="5" t="str">
        <f>HYPERLINK("https://nusmods.com/modules/PR5152#timetable","Timetable")</f>
        <v>Timetable</v>
      </c>
      <c r="D3312" s="5"/>
      <c r="E3312" t="s">
        <v>266</v>
      </c>
      <c r="F3312" t="s">
        <v>5568</v>
      </c>
      <c r="G3312" s="3">
        <v>0</v>
      </c>
    </row>
    <row r="3313" spans="1:7">
      <c r="A3313" t="s">
        <v>5907</v>
      </c>
      <c r="B3313" t="s">
        <v>5908</v>
      </c>
      <c r="C3313" s="5" t="str">
        <f>HYPERLINK("https://nusmods.com/modules/PR5153#timetable","Timetable")</f>
        <v>Timetable</v>
      </c>
      <c r="D3313" s="5"/>
      <c r="E3313" t="s">
        <v>266</v>
      </c>
      <c r="F3313" t="s">
        <v>5568</v>
      </c>
      <c r="G3313" s="3">
        <v>0</v>
      </c>
    </row>
    <row r="3314" spans="1:7">
      <c r="A3314" t="s">
        <v>5909</v>
      </c>
      <c r="B3314" t="s">
        <v>5910</v>
      </c>
      <c r="C3314" s="5" t="str">
        <f>HYPERLINK("https://nusmods.com/modules/PR5154#timetable","Timetable")</f>
        <v>Timetable</v>
      </c>
      <c r="D3314" s="5"/>
      <c r="E3314" t="s">
        <v>266</v>
      </c>
      <c r="F3314" t="s">
        <v>5568</v>
      </c>
      <c r="G3314" s="3">
        <v>0</v>
      </c>
    </row>
    <row r="3315" spans="1:7">
      <c r="A3315" t="s">
        <v>5911</v>
      </c>
      <c r="B3315" t="s">
        <v>5912</v>
      </c>
      <c r="C3315" s="5" t="str">
        <f>HYPERLINK("https://nusmods.com/modules/PR5211#timetable","Timetable")</f>
        <v>Timetable</v>
      </c>
      <c r="D3315" s="5"/>
      <c r="E3315" t="s">
        <v>266</v>
      </c>
      <c r="F3315" t="s">
        <v>5568</v>
      </c>
      <c r="G3315" s="3">
        <v>0</v>
      </c>
    </row>
    <row r="3316" spans="1:7">
      <c r="A3316" t="s">
        <v>5913</v>
      </c>
      <c r="B3316" t="s">
        <v>5914</v>
      </c>
      <c r="C3316" s="5" t="str">
        <f>HYPERLINK("https://nusmods.com/modules/PR5213#timetable","Timetable")</f>
        <v>Timetable</v>
      </c>
      <c r="D3316" s="5"/>
      <c r="E3316" t="s">
        <v>266</v>
      </c>
      <c r="F3316" t="s">
        <v>5568</v>
      </c>
      <c r="G3316" s="3">
        <v>0</v>
      </c>
    </row>
    <row r="3317" spans="1:7">
      <c r="A3317" t="s">
        <v>5915</v>
      </c>
      <c r="B3317" t="s">
        <v>5916</v>
      </c>
      <c r="C3317" s="5" t="str">
        <f>HYPERLINK("https://nusmods.com/modules/PR5214#timetable","Timetable")</f>
        <v>Timetable</v>
      </c>
      <c r="D3317" s="5"/>
      <c r="E3317" t="s">
        <v>266</v>
      </c>
      <c r="F3317" t="s">
        <v>5568</v>
      </c>
      <c r="G3317" s="3">
        <v>0</v>
      </c>
    </row>
    <row r="3318" spans="1:7">
      <c r="A3318" t="s">
        <v>5917</v>
      </c>
      <c r="B3318" t="s">
        <v>5918</v>
      </c>
      <c r="C3318" s="5" t="str">
        <f>HYPERLINK("https://nusmods.com/modules/PR5217#timetable","Timetable")</f>
        <v>Timetable</v>
      </c>
      <c r="D3318" s="5"/>
      <c r="E3318" t="s">
        <v>266</v>
      </c>
      <c r="F3318" t="s">
        <v>5568</v>
      </c>
      <c r="G3318" s="3">
        <v>0</v>
      </c>
    </row>
    <row r="3319" spans="1:7">
      <c r="A3319" t="s">
        <v>5919</v>
      </c>
      <c r="B3319" t="s">
        <v>5920</v>
      </c>
      <c r="C3319" s="5" t="str">
        <f>HYPERLINK("https://nusmods.com/modules/PR5220#timetable","Timetable")</f>
        <v>Timetable</v>
      </c>
      <c r="D3319" s="5"/>
      <c r="E3319" t="s">
        <v>266</v>
      </c>
      <c r="F3319" t="s">
        <v>5568</v>
      </c>
      <c r="G3319" s="3">
        <v>0</v>
      </c>
    </row>
    <row r="3320" spans="1:7">
      <c r="A3320" t="s">
        <v>5921</v>
      </c>
      <c r="B3320" t="s">
        <v>5922</v>
      </c>
      <c r="C3320" s="5" t="str">
        <f>HYPERLINK("https://nusmods.com/modules/PR5224#timetable","Timetable")</f>
        <v>Timetable</v>
      </c>
      <c r="D3320" s="5"/>
      <c r="E3320" t="s">
        <v>266</v>
      </c>
      <c r="F3320" t="s">
        <v>5568</v>
      </c>
      <c r="G3320" s="3">
        <v>0</v>
      </c>
    </row>
    <row r="3321" spans="1:7">
      <c r="A3321" t="s">
        <v>5923</v>
      </c>
      <c r="B3321" t="s">
        <v>5924</v>
      </c>
      <c r="C3321" s="5" t="str">
        <f>HYPERLINK("https://nusmods.com/modules/PR5234A#timetable","Timetable")</f>
        <v>Timetable</v>
      </c>
      <c r="D3321" s="5"/>
      <c r="E3321" t="s">
        <v>266</v>
      </c>
      <c r="F3321" t="s">
        <v>5568</v>
      </c>
      <c r="G3321" s="3">
        <v>0</v>
      </c>
    </row>
    <row r="3322" spans="1:7">
      <c r="A3322" t="s">
        <v>5925</v>
      </c>
      <c r="B3322" t="s">
        <v>5926</v>
      </c>
      <c r="C3322" s="5" t="str">
        <f>HYPERLINK("https://nusmods.com/modules/PR5239#timetable","Timetable")</f>
        <v>Timetable</v>
      </c>
      <c r="D3322" s="5"/>
      <c r="E3322" t="s">
        <v>266</v>
      </c>
      <c r="F3322" t="s">
        <v>5568</v>
      </c>
      <c r="G3322" s="3">
        <v>0</v>
      </c>
    </row>
    <row r="3323" spans="1:7">
      <c r="A3323" t="s">
        <v>5927</v>
      </c>
      <c r="B3323" t="s">
        <v>5928</v>
      </c>
      <c r="C3323" s="5" t="str">
        <f>HYPERLINK("https://nusmods.com/modules/PR5250#timetable","Timetable")</f>
        <v>Timetable</v>
      </c>
      <c r="D3323" s="5"/>
      <c r="E3323" t="s">
        <v>266</v>
      </c>
      <c r="F3323" t="s">
        <v>5568</v>
      </c>
      <c r="G3323" s="3">
        <v>0</v>
      </c>
    </row>
    <row r="3324" spans="1:7">
      <c r="A3324" t="s">
        <v>5929</v>
      </c>
      <c r="B3324" t="s">
        <v>5930</v>
      </c>
      <c r="C3324" s="5" t="str">
        <f>HYPERLINK("https://nusmods.com/modules/PR5251#timetable","Timetable")</f>
        <v>Timetable</v>
      </c>
      <c r="D3324" s="5"/>
      <c r="E3324" t="s">
        <v>266</v>
      </c>
      <c r="F3324" t="s">
        <v>5568</v>
      </c>
      <c r="G3324" s="3">
        <v>0</v>
      </c>
    </row>
    <row r="3325" spans="1:7">
      <c r="A3325" t="s">
        <v>5931</v>
      </c>
      <c r="B3325" t="s">
        <v>5932</v>
      </c>
      <c r="C3325" s="5" t="str">
        <f>HYPERLINK("https://nusmods.com/modules/PR5252#timetable","Timetable")</f>
        <v>Timetable</v>
      </c>
      <c r="D3325" s="5"/>
      <c r="E3325" t="s">
        <v>266</v>
      </c>
      <c r="F3325" t="s">
        <v>5568</v>
      </c>
      <c r="G3325" s="3">
        <v>0</v>
      </c>
    </row>
    <row r="3326" spans="1:7">
      <c r="A3326" t="s">
        <v>5933</v>
      </c>
      <c r="B3326" t="s">
        <v>5934</v>
      </c>
      <c r="C3326" s="5" t="str">
        <f>HYPERLINK("https://nusmods.com/modules/PR5253#timetable","Timetable")</f>
        <v>Timetable</v>
      </c>
      <c r="D3326" s="5"/>
      <c r="E3326" t="s">
        <v>266</v>
      </c>
      <c r="F3326" t="s">
        <v>5568</v>
      </c>
      <c r="G3326" s="3">
        <v>0</v>
      </c>
    </row>
    <row r="3327" spans="1:7">
      <c r="A3327" t="s">
        <v>5935</v>
      </c>
      <c r="B3327" t="s">
        <v>5936</v>
      </c>
      <c r="C3327" s="5" t="str">
        <f>HYPERLINK("https://nusmods.com/modules/PR5299#timetable","Timetable")</f>
        <v>Timetable</v>
      </c>
      <c r="D3327" s="5"/>
      <c r="E3327" t="s">
        <v>266</v>
      </c>
      <c r="F3327" t="s">
        <v>5568</v>
      </c>
      <c r="G3327" s="3">
        <v>0</v>
      </c>
    </row>
    <row r="3328" spans="1:7">
      <c r="A3328" t="s">
        <v>5937</v>
      </c>
      <c r="B3328" t="s">
        <v>5938</v>
      </c>
      <c r="C3328" s="5" t="str">
        <f>HYPERLINK("https://nusmods.com/modules/PS1101E#timetable","Timetable")</f>
        <v>Timetable</v>
      </c>
      <c r="D3328" s="5" t="str">
        <f>HYPERLINK("https://canvas.nus.edu.sg/courses/47538","Canvas course site")</f>
        <v>Canvas course site</v>
      </c>
      <c r="E3328" t="s">
        <v>70</v>
      </c>
      <c r="F3328" t="s">
        <v>2664</v>
      </c>
      <c r="G3328" s="3">
        <v>0</v>
      </c>
    </row>
    <row r="3329" spans="1:7">
      <c r="A3329" t="s">
        <v>5939</v>
      </c>
      <c r="B3329" t="s">
        <v>5940</v>
      </c>
      <c r="C3329" s="5" t="str">
        <f>HYPERLINK("https://nusmods.com/modules/PS2237#timetable","Timetable")</f>
        <v>Timetable</v>
      </c>
      <c r="D3329" s="5" t="str">
        <f>HYPERLINK("https://canvas.nus.edu.sg/courses/48258","Canvas course site")</f>
        <v>Canvas course site</v>
      </c>
      <c r="E3329" t="s">
        <v>70</v>
      </c>
      <c r="F3329" t="s">
        <v>2664</v>
      </c>
      <c r="G3329" s="3">
        <v>0</v>
      </c>
    </row>
    <row r="3330" spans="1:7">
      <c r="A3330" t="s">
        <v>5941</v>
      </c>
      <c r="B3330" t="s">
        <v>5942</v>
      </c>
      <c r="C3330" s="5" t="str">
        <f>HYPERLINK("https://nusmods.com/modules/PS2238#timetable","Timetable")</f>
        <v>Timetable</v>
      </c>
      <c r="D3330" s="5" t="str">
        <f>HYPERLINK("https://canvas.nus.edu.sg/courses/48261","Canvas course site")</f>
        <v>Canvas course site</v>
      </c>
      <c r="E3330" t="s">
        <v>70</v>
      </c>
      <c r="F3330" t="s">
        <v>2664</v>
      </c>
      <c r="G3330" s="3">
        <v>0</v>
      </c>
    </row>
    <row r="3331" spans="1:7">
      <c r="A3331" t="s">
        <v>5943</v>
      </c>
      <c r="B3331" t="s">
        <v>5944</v>
      </c>
      <c r="C3331" s="5" t="str">
        <f>HYPERLINK("https://nusmods.com/modules/PS2240#timetable","Timetable")</f>
        <v>Timetable</v>
      </c>
      <c r="D3331" s="5"/>
      <c r="E3331" t="s">
        <v>70</v>
      </c>
      <c r="F3331" t="s">
        <v>2664</v>
      </c>
      <c r="G3331" s="3">
        <v>0</v>
      </c>
    </row>
    <row r="3332" spans="1:7">
      <c r="A3332" t="s">
        <v>5945</v>
      </c>
      <c r="B3332" t="s">
        <v>5946</v>
      </c>
      <c r="C3332" s="5" t="str">
        <f>HYPERLINK("https://nusmods.com/modules/PS2249#timetable","Timetable")</f>
        <v>Timetable</v>
      </c>
      <c r="D3332" s="5"/>
      <c r="E3332" t="s">
        <v>70</v>
      </c>
      <c r="F3332" t="s">
        <v>2664</v>
      </c>
      <c r="G3332" s="3">
        <v>0</v>
      </c>
    </row>
    <row r="3333" spans="1:7">
      <c r="A3333" t="s">
        <v>5947</v>
      </c>
      <c r="B3333" t="s">
        <v>5948</v>
      </c>
      <c r="C3333" s="5" t="str">
        <f>HYPERLINK("https://nusmods.com/modules/PS2255#timetable","Timetable")</f>
        <v>Timetable</v>
      </c>
      <c r="D3333" s="5" t="str">
        <f>HYPERLINK("https://canvas.nus.edu.sg/courses/47548","Canvas course site")</f>
        <v>Canvas course site</v>
      </c>
      <c r="E3333" t="s">
        <v>70</v>
      </c>
      <c r="F3333" t="s">
        <v>2664</v>
      </c>
      <c r="G3333" s="3">
        <v>0</v>
      </c>
    </row>
    <row r="3334" spans="1:7">
      <c r="A3334" t="s">
        <v>5949</v>
      </c>
      <c r="B3334" t="s">
        <v>5950</v>
      </c>
      <c r="C3334" s="5" t="str">
        <f>HYPERLINK("https://nusmods.com/modules/PS2258#timetable","Timetable")</f>
        <v>Timetable</v>
      </c>
      <c r="D3334" s="5" t="str">
        <f>HYPERLINK("https://canvas.nus.edu.sg/courses/48267","Canvas course site")</f>
        <v>Canvas course site</v>
      </c>
      <c r="E3334" t="s">
        <v>70</v>
      </c>
      <c r="F3334" t="s">
        <v>2664</v>
      </c>
      <c r="G3334" s="3">
        <v>0</v>
      </c>
    </row>
    <row r="3335" spans="1:7">
      <c r="A3335" t="s">
        <v>5951</v>
      </c>
      <c r="B3335" t="s">
        <v>5952</v>
      </c>
      <c r="C3335" s="5" t="str">
        <f>HYPERLINK("https://nusmods.com/modules/PS3232#timetable","Timetable")</f>
        <v>Timetable</v>
      </c>
      <c r="D3335" s="5" t="str">
        <f>HYPERLINK("https://canvas.nus.edu.sg/courses/48270","Canvas course site")</f>
        <v>Canvas course site</v>
      </c>
      <c r="E3335" t="s">
        <v>70</v>
      </c>
      <c r="F3335" t="s">
        <v>2664</v>
      </c>
      <c r="G3335" s="3">
        <v>0</v>
      </c>
    </row>
    <row r="3336" spans="1:7">
      <c r="A3336" t="s">
        <v>5953</v>
      </c>
      <c r="B3336" t="s">
        <v>5954</v>
      </c>
      <c r="C3336" s="5" t="str">
        <f>HYPERLINK("https://nusmods.com/modules/PS3237#timetable","Timetable")</f>
        <v>Timetable</v>
      </c>
      <c r="D3336" s="5" t="str">
        <f>HYPERLINK("https://canvas.nus.edu.sg/courses/48273","Canvas course site")</f>
        <v>Canvas course site</v>
      </c>
      <c r="E3336" t="s">
        <v>70</v>
      </c>
      <c r="F3336" t="s">
        <v>2664</v>
      </c>
      <c r="G3336" s="3">
        <v>0</v>
      </c>
    </row>
    <row r="3337" spans="1:7">
      <c r="A3337" t="s">
        <v>5955</v>
      </c>
      <c r="B3337" t="s">
        <v>5956</v>
      </c>
      <c r="C3337" s="5" t="str">
        <f>HYPERLINK("https://nusmods.com/modules/PS3252#timetable","Timetable")</f>
        <v>Timetable</v>
      </c>
      <c r="D3337" s="5" t="str">
        <f>HYPERLINK("https://canvas.nus.edu.sg/courses/47553","Canvas course site")</f>
        <v>Canvas course site</v>
      </c>
      <c r="E3337" t="s">
        <v>70</v>
      </c>
      <c r="F3337" t="s">
        <v>2664</v>
      </c>
      <c r="G3337" s="3">
        <v>0</v>
      </c>
    </row>
    <row r="3338" spans="1:7">
      <c r="A3338" t="s">
        <v>5957</v>
      </c>
      <c r="B3338" t="s">
        <v>5958</v>
      </c>
      <c r="C3338" s="5" t="str">
        <f>HYPERLINK("https://nusmods.com/modules/PS3257#timetable","Timetable")</f>
        <v>Timetable</v>
      </c>
      <c r="D3338" s="5" t="str">
        <f>HYPERLINK("https://canvas.nus.edu.sg/courses/48279","Canvas course site")</f>
        <v>Canvas course site</v>
      </c>
      <c r="E3338" t="s">
        <v>70</v>
      </c>
      <c r="F3338" t="s">
        <v>2664</v>
      </c>
      <c r="G3338" s="3">
        <v>0</v>
      </c>
    </row>
    <row r="3339" spans="1:7">
      <c r="A3339" t="s">
        <v>5959</v>
      </c>
      <c r="B3339" t="s">
        <v>5960</v>
      </c>
      <c r="C3339" s="5" t="str">
        <f>HYPERLINK("https://nusmods.com/modules/PS3265#timetable","Timetable")</f>
        <v>Timetable</v>
      </c>
      <c r="D3339" s="5" t="str">
        <f>HYPERLINK("https://canvas.nus.edu.sg/courses/48281","Canvas course site")</f>
        <v>Canvas course site</v>
      </c>
      <c r="E3339" t="s">
        <v>70</v>
      </c>
      <c r="F3339" t="s">
        <v>2664</v>
      </c>
      <c r="G3339" s="3">
        <v>0</v>
      </c>
    </row>
    <row r="3340" spans="1:7">
      <c r="A3340" t="s">
        <v>5961</v>
      </c>
      <c r="B3340" t="s">
        <v>5962</v>
      </c>
      <c r="C3340" s="5" t="str">
        <f>HYPERLINK("https://nusmods.com/modules/PS3271#timetable","Timetable")</f>
        <v>Timetable</v>
      </c>
      <c r="D3340" s="5" t="str">
        <f>HYPERLINK("https://canvas.nus.edu.sg/courses/48284","Canvas course site")</f>
        <v>Canvas course site</v>
      </c>
      <c r="E3340" t="s">
        <v>70</v>
      </c>
      <c r="F3340" t="s">
        <v>2664</v>
      </c>
      <c r="G3340" s="3">
        <v>0</v>
      </c>
    </row>
    <row r="3341" spans="1:7">
      <c r="A3341" t="s">
        <v>5963</v>
      </c>
      <c r="B3341" t="s">
        <v>5964</v>
      </c>
      <c r="C3341" s="5" t="str">
        <f>HYPERLINK("https://nusmods.com/modules/PS3273#timetable","Timetable")</f>
        <v>Timetable</v>
      </c>
      <c r="D3341" s="5" t="str">
        <f>HYPERLINK("https://canvas.nus.edu.sg/courses/48287","Canvas course site")</f>
        <v>Canvas course site</v>
      </c>
      <c r="E3341" t="s">
        <v>70</v>
      </c>
      <c r="F3341" t="s">
        <v>2664</v>
      </c>
      <c r="G3341" s="3">
        <v>0</v>
      </c>
    </row>
    <row r="3342" spans="1:7">
      <c r="A3342" t="s">
        <v>5965</v>
      </c>
      <c r="B3342" t="s">
        <v>5966</v>
      </c>
      <c r="C3342" s="5" t="str">
        <f>HYPERLINK("https://nusmods.com/modules/PS3276#timetable","Timetable")</f>
        <v>Timetable</v>
      </c>
      <c r="D3342" s="5" t="str">
        <f>HYPERLINK("https://canvas.nus.edu.sg/courses/48292","Canvas course site")</f>
        <v>Canvas course site</v>
      </c>
      <c r="E3342" t="s">
        <v>70</v>
      </c>
      <c r="F3342" t="s">
        <v>2664</v>
      </c>
      <c r="G3342" s="3">
        <v>0</v>
      </c>
    </row>
    <row r="3343" spans="1:7">
      <c r="A3343" t="s">
        <v>5967</v>
      </c>
      <c r="B3343" t="s">
        <v>5968</v>
      </c>
      <c r="C3343" s="5" t="str">
        <f>HYPERLINK("https://nusmods.com/modules/PS3311#timetable","Timetable")</f>
        <v>Timetable</v>
      </c>
      <c r="D3343" s="5" t="str">
        <f>HYPERLINK("https://canvas.nus.edu.sg/courses/48295","Canvas course site")</f>
        <v>Canvas course site</v>
      </c>
      <c r="E3343" t="s">
        <v>70</v>
      </c>
      <c r="F3343" t="s">
        <v>2664</v>
      </c>
      <c r="G3343" s="3">
        <v>0</v>
      </c>
    </row>
    <row r="3344" spans="1:7">
      <c r="A3344" t="s">
        <v>5969</v>
      </c>
      <c r="B3344" t="s">
        <v>5970</v>
      </c>
      <c r="C3344" s="5" t="str">
        <f>HYPERLINK("https://nusmods.com/modules/PS3550#timetable","Timetable")</f>
        <v>Timetable</v>
      </c>
      <c r="D3344" s="5"/>
      <c r="E3344" t="s">
        <v>70</v>
      </c>
      <c r="F3344" t="s">
        <v>2664</v>
      </c>
      <c r="G3344" s="3">
        <v>0</v>
      </c>
    </row>
    <row r="3345" spans="1:7">
      <c r="A3345" t="s">
        <v>5971</v>
      </c>
      <c r="B3345" t="s">
        <v>5972</v>
      </c>
      <c r="C3345" s="5" t="str">
        <f>HYPERLINK("https://nusmods.com/modules/PS3551#timetable","Timetable")</f>
        <v>Timetable</v>
      </c>
      <c r="D3345" s="5"/>
      <c r="E3345" t="s">
        <v>70</v>
      </c>
      <c r="F3345" t="s">
        <v>2664</v>
      </c>
      <c r="G3345" s="3">
        <v>0</v>
      </c>
    </row>
    <row r="3346" spans="1:7">
      <c r="A3346" t="s">
        <v>5973</v>
      </c>
      <c r="B3346" t="s">
        <v>5974</v>
      </c>
      <c r="C3346" s="5" t="str">
        <f>HYPERLINK("https://nusmods.com/modules/PS4201#timetable","Timetable")</f>
        <v>Timetable</v>
      </c>
      <c r="D3346" s="5" t="str">
        <f>HYPERLINK("https://canvas.nus.edu.sg/courses/48304","Canvas course site")</f>
        <v>Canvas course site</v>
      </c>
      <c r="E3346" t="s">
        <v>70</v>
      </c>
      <c r="F3346" t="s">
        <v>2664</v>
      </c>
      <c r="G3346" s="3">
        <v>0</v>
      </c>
    </row>
    <row r="3347" spans="1:7">
      <c r="A3347" t="s">
        <v>5975</v>
      </c>
      <c r="B3347" t="s">
        <v>5974</v>
      </c>
      <c r="C3347" s="5" t="str">
        <f>HYPERLINK("https://nusmods.com/modules/PS4201HM#timetable","Timetable")</f>
        <v>Timetable</v>
      </c>
      <c r="D3347" s="5"/>
      <c r="E3347" t="s">
        <v>70</v>
      </c>
      <c r="F3347" t="s">
        <v>2664</v>
      </c>
      <c r="G3347" s="3">
        <v>0</v>
      </c>
    </row>
    <row r="3348" spans="1:7">
      <c r="A3348" t="s">
        <v>5976</v>
      </c>
      <c r="B3348" t="s">
        <v>5977</v>
      </c>
      <c r="C3348" s="5" t="str">
        <f>HYPERLINK("https://nusmods.com/modules/PS4203#timetable","Timetable")</f>
        <v>Timetable</v>
      </c>
      <c r="D3348" s="5" t="str">
        <f>HYPERLINK("https://canvas.nus.edu.sg/courses/48310","Canvas course site")</f>
        <v>Canvas course site</v>
      </c>
      <c r="E3348" t="s">
        <v>70</v>
      </c>
      <c r="F3348" t="s">
        <v>2664</v>
      </c>
      <c r="G3348" s="3">
        <v>0</v>
      </c>
    </row>
    <row r="3349" spans="1:7">
      <c r="A3349" t="s">
        <v>5978</v>
      </c>
      <c r="B3349" t="s">
        <v>5977</v>
      </c>
      <c r="C3349" s="5" t="str">
        <f>HYPERLINK("https://nusmods.com/modules/PS4203HM#timetable","Timetable")</f>
        <v>Timetable</v>
      </c>
      <c r="D3349" s="5" t="str">
        <f>HYPERLINK("https://canvas.nus.edu.sg/courses/48313","Canvas course site")</f>
        <v>Canvas course site</v>
      </c>
      <c r="E3349" t="s">
        <v>70</v>
      </c>
      <c r="F3349" t="s">
        <v>2664</v>
      </c>
      <c r="G3349" s="3">
        <v>0</v>
      </c>
    </row>
    <row r="3350" spans="1:7">
      <c r="A3350" t="s">
        <v>5979</v>
      </c>
      <c r="B3350" t="s">
        <v>5980</v>
      </c>
      <c r="C3350" s="5" t="str">
        <f>HYPERLINK("https://nusmods.com/modules/PS4209#timetable","Timetable")</f>
        <v>Timetable</v>
      </c>
      <c r="D3350" s="5" t="str">
        <f>HYPERLINK("https://canvas.nus.edu.sg/courses/48325","Canvas course site")</f>
        <v>Canvas course site</v>
      </c>
      <c r="E3350" t="s">
        <v>70</v>
      </c>
      <c r="F3350" t="s">
        <v>2664</v>
      </c>
      <c r="G3350" s="3">
        <v>0</v>
      </c>
    </row>
    <row r="3351" spans="1:7">
      <c r="A3351" t="s">
        <v>5981</v>
      </c>
      <c r="B3351" t="s">
        <v>5980</v>
      </c>
      <c r="C3351" s="5" t="str">
        <f>HYPERLINK("https://nusmods.com/modules/PS4209HM#timetable","Timetable")</f>
        <v>Timetable</v>
      </c>
      <c r="D3351" s="5" t="str">
        <f>HYPERLINK("https://canvas.nus.edu.sg/courses/48325","Canvas course site")</f>
        <v>Canvas course site</v>
      </c>
      <c r="E3351" t="s">
        <v>70</v>
      </c>
      <c r="F3351" t="s">
        <v>2664</v>
      </c>
      <c r="G3351" s="3">
        <v>0</v>
      </c>
    </row>
    <row r="3352" spans="1:7">
      <c r="A3352" t="s">
        <v>5982</v>
      </c>
      <c r="B3352" t="s">
        <v>5983</v>
      </c>
      <c r="C3352" s="5" t="str">
        <f>HYPERLINK("https://nusmods.com/modules/PS4229#timetable","Timetable")</f>
        <v>Timetable</v>
      </c>
      <c r="D3352" s="5" t="str">
        <f>HYPERLINK("https://canvas.nus.edu.sg/courses/48328","Canvas course site")</f>
        <v>Canvas course site</v>
      </c>
      <c r="E3352" t="s">
        <v>70</v>
      </c>
      <c r="F3352" t="s">
        <v>2664</v>
      </c>
      <c r="G3352" s="3">
        <v>0</v>
      </c>
    </row>
    <row r="3353" spans="1:7">
      <c r="A3353" t="s">
        <v>5984</v>
      </c>
      <c r="B3353" t="s">
        <v>5983</v>
      </c>
      <c r="C3353" s="5" t="str">
        <f>HYPERLINK("https://nusmods.com/modules/PS4229HM#timetable","Timetable")</f>
        <v>Timetable</v>
      </c>
      <c r="D3353" s="5"/>
      <c r="E3353" t="s">
        <v>70</v>
      </c>
      <c r="F3353" t="s">
        <v>2664</v>
      </c>
      <c r="G3353" s="3">
        <v>0</v>
      </c>
    </row>
    <row r="3354" spans="1:7">
      <c r="A3354" t="s">
        <v>5985</v>
      </c>
      <c r="B3354" t="s">
        <v>5986</v>
      </c>
      <c r="C3354" s="5" t="str">
        <f>HYPERLINK("https://nusmods.com/modules/PS4308#timetable","Timetable")</f>
        <v>Timetable</v>
      </c>
      <c r="D3354" s="5" t="str">
        <f>HYPERLINK("https://canvas.nus.edu.sg/courses/48334","Canvas course site")</f>
        <v>Canvas course site</v>
      </c>
      <c r="E3354" t="s">
        <v>70</v>
      </c>
      <c r="F3354" t="s">
        <v>2664</v>
      </c>
      <c r="G3354" s="3">
        <v>0</v>
      </c>
    </row>
    <row r="3355" spans="1:7">
      <c r="A3355" t="s">
        <v>5987</v>
      </c>
      <c r="B3355" t="s">
        <v>5986</v>
      </c>
      <c r="C3355" s="5" t="str">
        <f>HYPERLINK("https://nusmods.com/modules/PS4308HM#timetable","Timetable")</f>
        <v>Timetable</v>
      </c>
      <c r="D3355" s="5" t="str">
        <f>HYPERLINK("https://canvas.nus.edu.sg/courses/48334","Canvas course site")</f>
        <v>Canvas course site</v>
      </c>
      <c r="E3355" t="s">
        <v>70</v>
      </c>
      <c r="F3355" t="s">
        <v>2664</v>
      </c>
      <c r="G3355" s="3">
        <v>0</v>
      </c>
    </row>
    <row r="3356" spans="1:7">
      <c r="A3356" t="s">
        <v>5988</v>
      </c>
      <c r="B3356" t="s">
        <v>5989</v>
      </c>
      <c r="C3356" s="5" t="str">
        <f>HYPERLINK("https://nusmods.com/modules/PS4311#timetable","Timetable")</f>
        <v>Timetable</v>
      </c>
      <c r="D3356" s="5" t="str">
        <f>HYPERLINK("https://canvas.nus.edu.sg/courses/48340","Canvas course site")</f>
        <v>Canvas course site</v>
      </c>
      <c r="E3356" t="s">
        <v>70</v>
      </c>
      <c r="F3356" t="s">
        <v>2664</v>
      </c>
      <c r="G3356" s="3">
        <v>0</v>
      </c>
    </row>
    <row r="3357" spans="1:7">
      <c r="A3357" t="s">
        <v>5990</v>
      </c>
      <c r="B3357" t="s">
        <v>5989</v>
      </c>
      <c r="C3357" s="5" t="str">
        <f>HYPERLINK("https://nusmods.com/modules/PS4311HM#timetable","Timetable")</f>
        <v>Timetable</v>
      </c>
      <c r="D3357" s="5" t="str">
        <f>HYPERLINK("https://canvas.nus.edu.sg/courses/48340","Canvas course site")</f>
        <v>Canvas course site</v>
      </c>
      <c r="E3357" t="s">
        <v>70</v>
      </c>
      <c r="F3357" t="s">
        <v>2664</v>
      </c>
      <c r="G3357" s="3">
        <v>0</v>
      </c>
    </row>
    <row r="3358" spans="1:7">
      <c r="A3358" t="s">
        <v>5991</v>
      </c>
      <c r="B3358" t="s">
        <v>949</v>
      </c>
      <c r="C3358" s="5" t="str">
        <f>HYPERLINK("https://nusmods.com/modules/PS4401#timetable","Timetable")</f>
        <v>Timetable</v>
      </c>
      <c r="D3358" s="5"/>
      <c r="E3358" t="s">
        <v>70</v>
      </c>
      <c r="F3358" t="s">
        <v>2664</v>
      </c>
      <c r="G3358" s="3">
        <v>0</v>
      </c>
    </row>
    <row r="3359" spans="1:7">
      <c r="A3359" t="s">
        <v>5992</v>
      </c>
      <c r="B3359" t="s">
        <v>572</v>
      </c>
      <c r="C3359" s="5" t="str">
        <f>HYPERLINK("https://nusmods.com/modules/PS4660#timetable","Timetable")</f>
        <v>Timetable</v>
      </c>
      <c r="D3359" s="5"/>
      <c r="E3359" t="s">
        <v>70</v>
      </c>
      <c r="F3359" t="s">
        <v>2664</v>
      </c>
      <c r="G3359" s="3">
        <v>0</v>
      </c>
    </row>
    <row r="3360" spans="1:7">
      <c r="A3360" t="s">
        <v>5993</v>
      </c>
      <c r="B3360" t="s">
        <v>5994</v>
      </c>
      <c r="C3360" s="5" t="str">
        <f>HYPERLINK("https://nusmods.com/modules/PS4881G#timetable","Timetable")</f>
        <v>Timetable</v>
      </c>
      <c r="D3360" s="5" t="str">
        <f>HYPERLINK("https://canvas.nus.edu.sg/courses/48352","Canvas course site")</f>
        <v>Canvas course site</v>
      </c>
      <c r="E3360" t="s">
        <v>70</v>
      </c>
      <c r="F3360" t="s">
        <v>2664</v>
      </c>
      <c r="G3360" s="3">
        <v>0</v>
      </c>
    </row>
    <row r="3361" spans="1:7">
      <c r="A3361" t="s">
        <v>5995</v>
      </c>
      <c r="B3361" t="s">
        <v>5994</v>
      </c>
      <c r="C3361" s="5" t="str">
        <f>HYPERLINK("https://nusmods.com/modules/PS4881GHM#timetable","Timetable")</f>
        <v>Timetable</v>
      </c>
      <c r="D3361" s="5" t="str">
        <f>HYPERLINK("https://canvas.nus.edu.sg/courses/48352","Canvas course site")</f>
        <v>Canvas course site</v>
      </c>
      <c r="E3361" t="s">
        <v>70</v>
      </c>
      <c r="F3361" t="s">
        <v>2664</v>
      </c>
      <c r="G3361" s="3">
        <v>0</v>
      </c>
    </row>
    <row r="3362" spans="1:7">
      <c r="A3362" t="s">
        <v>5996</v>
      </c>
      <c r="B3362" t="s">
        <v>5997</v>
      </c>
      <c r="C3362" s="5" t="str">
        <f>HYPERLINK("https://nusmods.com/modules/PS4882A#timetable","Timetable")</f>
        <v>Timetable</v>
      </c>
      <c r="D3362" s="5" t="str">
        <f>HYPERLINK("https://canvas.nus.edu.sg/courses/48359","Canvas course site")</f>
        <v>Canvas course site</v>
      </c>
      <c r="E3362" t="s">
        <v>70</v>
      </c>
      <c r="F3362" t="s">
        <v>2664</v>
      </c>
      <c r="G3362" s="3">
        <v>0</v>
      </c>
    </row>
    <row r="3363" spans="1:7">
      <c r="A3363" t="s">
        <v>5998</v>
      </c>
      <c r="B3363" t="s">
        <v>5997</v>
      </c>
      <c r="C3363" s="5" t="str">
        <f>HYPERLINK("https://nusmods.com/modules/PS4882AHM#timetable","Timetable")</f>
        <v>Timetable</v>
      </c>
      <c r="D3363" s="5" t="str">
        <f>HYPERLINK("https://canvas.nus.edu.sg/courses/48362","Canvas course site")</f>
        <v>Canvas course site</v>
      </c>
      <c r="E3363" t="s">
        <v>70</v>
      </c>
      <c r="F3363" t="s">
        <v>2664</v>
      </c>
      <c r="G3363" s="3">
        <v>0</v>
      </c>
    </row>
    <row r="3364" spans="1:7">
      <c r="A3364" t="s">
        <v>5999</v>
      </c>
      <c r="B3364" t="s">
        <v>6000</v>
      </c>
      <c r="C3364" s="5" t="str">
        <f>HYPERLINK("https://nusmods.com/modules/PS4882D#timetable","Timetable")</f>
        <v>Timetable</v>
      </c>
      <c r="D3364" s="5" t="str">
        <f>HYPERLINK("https://canvas.nus.edu.sg/courses/48365","Canvas course site")</f>
        <v>Canvas course site</v>
      </c>
      <c r="E3364" t="s">
        <v>70</v>
      </c>
      <c r="F3364" t="s">
        <v>2664</v>
      </c>
      <c r="G3364" s="3">
        <v>0</v>
      </c>
    </row>
    <row r="3365" spans="1:7">
      <c r="A3365" t="s">
        <v>6001</v>
      </c>
      <c r="B3365" t="s">
        <v>6000</v>
      </c>
      <c r="C3365" s="5" t="str">
        <f>HYPERLINK("https://nusmods.com/modules/PS4882DHM#timetable","Timetable")</f>
        <v>Timetable</v>
      </c>
      <c r="D3365" s="5" t="str">
        <f>HYPERLINK("https://canvas.nus.edu.sg/courses/48365","Canvas course site")</f>
        <v>Canvas course site</v>
      </c>
      <c r="E3365" t="s">
        <v>70</v>
      </c>
      <c r="F3365" t="s">
        <v>2664</v>
      </c>
      <c r="G3365" s="3">
        <v>0</v>
      </c>
    </row>
    <row r="3366" spans="1:7">
      <c r="A3366" t="s">
        <v>6002</v>
      </c>
      <c r="B3366" t="s">
        <v>6003</v>
      </c>
      <c r="C3366" s="5" t="str">
        <f>HYPERLINK("https://nusmods.com/modules/PS4884#timetable","Timetable")</f>
        <v>Timetable</v>
      </c>
      <c r="D3366" s="5" t="str">
        <f>HYPERLINK("https://canvas.nus.edu.sg/courses/48371","Canvas course site")</f>
        <v>Canvas course site</v>
      </c>
      <c r="E3366" t="s">
        <v>70</v>
      </c>
      <c r="F3366" t="s">
        <v>2664</v>
      </c>
      <c r="G3366" s="3">
        <v>0</v>
      </c>
    </row>
    <row r="3367" spans="1:7">
      <c r="A3367" t="s">
        <v>6004</v>
      </c>
      <c r="B3367" t="s">
        <v>6003</v>
      </c>
      <c r="C3367" s="5" t="str">
        <f>HYPERLINK("https://nusmods.com/modules/PS4884HM#timetable","Timetable")</f>
        <v>Timetable</v>
      </c>
      <c r="D3367" s="5" t="str">
        <f>HYPERLINK("https://canvas.nus.edu.sg/courses/48374","Canvas course site")</f>
        <v>Canvas course site</v>
      </c>
      <c r="E3367" t="s">
        <v>70</v>
      </c>
      <c r="F3367" t="s">
        <v>2664</v>
      </c>
      <c r="G3367" s="3">
        <v>0</v>
      </c>
    </row>
    <row r="3368" spans="1:7">
      <c r="A3368" t="s">
        <v>6005</v>
      </c>
      <c r="B3368" t="s">
        <v>6006</v>
      </c>
      <c r="C3368" s="5" t="str">
        <f>HYPERLINK("https://nusmods.com/modules/PS5111#timetable","Timetable")</f>
        <v>Timetable</v>
      </c>
      <c r="D3368" s="5" t="str">
        <f>HYPERLINK("https://canvas.nus.edu.sg/courses/48377","Canvas course site")</f>
        <v>Canvas course site</v>
      </c>
      <c r="E3368" t="s">
        <v>70</v>
      </c>
      <c r="F3368" t="s">
        <v>2664</v>
      </c>
      <c r="G3368" s="3">
        <v>0</v>
      </c>
    </row>
    <row r="3369" spans="1:7">
      <c r="A3369" t="s">
        <v>6007</v>
      </c>
      <c r="B3369" t="s">
        <v>6008</v>
      </c>
      <c r="C3369" s="5" t="str">
        <f>HYPERLINK("https://nusmods.com/modules/PS5111R#timetable","Timetable")</f>
        <v>Timetable</v>
      </c>
      <c r="D3369" s="5" t="str">
        <f>HYPERLINK("https://canvas.nus.edu.sg/courses/48377","Canvas course site")</f>
        <v>Canvas course site</v>
      </c>
      <c r="E3369" t="s">
        <v>70</v>
      </c>
      <c r="F3369" t="s">
        <v>2664</v>
      </c>
      <c r="G3369" s="3">
        <v>0</v>
      </c>
    </row>
    <row r="3370" spans="1:7">
      <c r="A3370" t="s">
        <v>6009</v>
      </c>
      <c r="B3370" t="s">
        <v>6010</v>
      </c>
      <c r="C3370" s="5" t="str">
        <f>HYPERLINK("https://nusmods.com/modules/PS5312#timetable","Timetable")</f>
        <v>Timetable</v>
      </c>
      <c r="D3370" s="5" t="str">
        <f>HYPERLINK("https://canvas.nus.edu.sg/courses/49899","Canvas course site")</f>
        <v>Canvas course site</v>
      </c>
      <c r="E3370" t="s">
        <v>70</v>
      </c>
      <c r="F3370" t="s">
        <v>2664</v>
      </c>
      <c r="G3370" s="3">
        <v>0</v>
      </c>
    </row>
    <row r="3371" spans="1:7">
      <c r="A3371" t="s">
        <v>6011</v>
      </c>
      <c r="B3371" t="s">
        <v>6012</v>
      </c>
      <c r="C3371" s="5" t="str">
        <f>HYPERLINK("https://nusmods.com/modules/PS5312R#timetable","Timetable")</f>
        <v>Timetable</v>
      </c>
      <c r="D3371" s="5"/>
      <c r="E3371" t="s">
        <v>70</v>
      </c>
      <c r="F3371" t="s">
        <v>2664</v>
      </c>
      <c r="G3371" s="3">
        <v>0</v>
      </c>
    </row>
    <row r="3372" spans="1:7">
      <c r="A3372" t="s">
        <v>6013</v>
      </c>
      <c r="B3372" t="s">
        <v>6014</v>
      </c>
      <c r="C3372" s="5" t="str">
        <f>HYPERLINK("https://nusmods.com/modules/PS5314#timetable","Timetable")</f>
        <v>Timetable</v>
      </c>
      <c r="D3372" s="5" t="str">
        <f>HYPERLINK("https://canvas.nus.edu.sg/courses/48386","Canvas course site")</f>
        <v>Canvas course site</v>
      </c>
      <c r="E3372" t="s">
        <v>70</v>
      </c>
      <c r="F3372" t="s">
        <v>2664</v>
      </c>
      <c r="G3372" s="3">
        <v>0</v>
      </c>
    </row>
    <row r="3373" spans="1:7">
      <c r="A3373" t="s">
        <v>6015</v>
      </c>
      <c r="B3373" t="s">
        <v>6016</v>
      </c>
      <c r="C3373" s="5" t="str">
        <f>HYPERLINK("https://nusmods.com/modules/PS5314R#timetable","Timetable")</f>
        <v>Timetable</v>
      </c>
      <c r="D3373" s="5" t="str">
        <f>HYPERLINK("https://canvas.nus.edu.sg/courses/48386","Canvas course site")</f>
        <v>Canvas course site</v>
      </c>
      <c r="E3373" t="s">
        <v>70</v>
      </c>
      <c r="F3373" t="s">
        <v>2664</v>
      </c>
      <c r="G3373" s="3">
        <v>0</v>
      </c>
    </row>
    <row r="3374" spans="1:7">
      <c r="A3374" t="s">
        <v>6017</v>
      </c>
      <c r="B3374" t="s">
        <v>968</v>
      </c>
      <c r="C3374" s="5" t="str">
        <f>HYPERLINK("https://nusmods.com/modules/PS6660#timetable","Timetable")</f>
        <v>Timetable</v>
      </c>
      <c r="D3374" s="5"/>
      <c r="E3374" t="s">
        <v>70</v>
      </c>
      <c r="F3374" t="s">
        <v>2664</v>
      </c>
      <c r="G3374" s="3">
        <v>0</v>
      </c>
    </row>
    <row r="3375" spans="1:7">
      <c r="A3375" t="s">
        <v>6018</v>
      </c>
      <c r="B3375" t="s">
        <v>6019</v>
      </c>
      <c r="C3375" s="5" t="str">
        <f>HYPERLINK("https://nusmods.com/modules/QF1100#timetable","Timetable")</f>
        <v>Timetable</v>
      </c>
      <c r="D3375" s="5"/>
      <c r="E3375" t="s">
        <v>266</v>
      </c>
      <c r="F3375" t="s">
        <v>1619</v>
      </c>
      <c r="G3375" s="3">
        <v>0</v>
      </c>
    </row>
    <row r="3376" spans="1:7">
      <c r="A3376" t="s">
        <v>6020</v>
      </c>
      <c r="B3376" t="s">
        <v>6021</v>
      </c>
      <c r="C3376" s="5" t="str">
        <f>HYPERLINK("https://nusmods.com/modules/QF2104#timetable","Timetable")</f>
        <v>Timetable</v>
      </c>
      <c r="D3376" s="5"/>
      <c r="E3376" t="s">
        <v>266</v>
      </c>
      <c r="F3376" t="s">
        <v>1619</v>
      </c>
      <c r="G3376" s="3">
        <v>0</v>
      </c>
    </row>
    <row r="3377" spans="1:7">
      <c r="A3377" t="s">
        <v>6022</v>
      </c>
      <c r="B3377" t="s">
        <v>1621</v>
      </c>
      <c r="C3377" s="5" t="str">
        <f>HYPERLINK("https://nusmods.com/modules/QF2312#timetable","Timetable")</f>
        <v>Timetable</v>
      </c>
      <c r="D3377" s="5"/>
      <c r="E3377" t="s">
        <v>266</v>
      </c>
      <c r="F3377" t="s">
        <v>1619</v>
      </c>
      <c r="G3377" s="3">
        <v>0</v>
      </c>
    </row>
    <row r="3378" spans="1:7">
      <c r="A3378" t="s">
        <v>6023</v>
      </c>
      <c r="B3378" t="s">
        <v>4164</v>
      </c>
      <c r="C3378" s="5" t="str">
        <f>HYPERLINK("https://nusmods.com/modules/QF3310#timetable","Timetable")</f>
        <v>Timetable</v>
      </c>
      <c r="D3378" s="5"/>
      <c r="E3378" t="s">
        <v>266</v>
      </c>
      <c r="F3378" t="s">
        <v>1619</v>
      </c>
      <c r="G3378" s="3">
        <v>0</v>
      </c>
    </row>
    <row r="3379" spans="1:7">
      <c r="A3379" t="s">
        <v>6024</v>
      </c>
      <c r="B3379" t="s">
        <v>4045</v>
      </c>
      <c r="C3379" s="5" t="str">
        <f>HYPERLINK("https://nusmods.com/modules/QF3311#timetable","Timetable")</f>
        <v>Timetable</v>
      </c>
      <c r="D3379" s="5"/>
      <c r="E3379" t="s">
        <v>266</v>
      </c>
      <c r="F3379" t="s">
        <v>1619</v>
      </c>
      <c r="G3379" s="3">
        <v>0</v>
      </c>
    </row>
    <row r="3380" spans="1:7">
      <c r="A3380" t="s">
        <v>6025</v>
      </c>
      <c r="B3380" t="s">
        <v>1088</v>
      </c>
      <c r="C3380" s="5" t="str">
        <f>HYPERLINK("https://nusmods.com/modules/QF3312#timetable","Timetable")</f>
        <v>Timetable</v>
      </c>
      <c r="D3380" s="5"/>
      <c r="E3380" t="s">
        <v>266</v>
      </c>
      <c r="F3380" t="s">
        <v>1619</v>
      </c>
      <c r="G3380" s="3">
        <v>0</v>
      </c>
    </row>
    <row r="3381" spans="1:7">
      <c r="A3381" t="s">
        <v>6026</v>
      </c>
      <c r="B3381" t="s">
        <v>4168</v>
      </c>
      <c r="C3381" s="5" t="str">
        <f>HYPERLINK("https://nusmods.com/modules/QF3313#timetable","Timetable")</f>
        <v>Timetable</v>
      </c>
      <c r="D3381" s="5"/>
      <c r="E3381" t="s">
        <v>266</v>
      </c>
      <c r="F3381" t="s">
        <v>1619</v>
      </c>
      <c r="G3381" s="3">
        <v>0</v>
      </c>
    </row>
    <row r="3382" spans="1:7">
      <c r="A3382" t="s">
        <v>6027</v>
      </c>
      <c r="B3382" t="s">
        <v>6028</v>
      </c>
      <c r="C3382" s="5" t="str">
        <f>HYPERLINK("https://nusmods.com/modules/QF4102#timetable","Timetable")</f>
        <v>Timetable</v>
      </c>
      <c r="D3382" s="5"/>
      <c r="E3382" t="s">
        <v>266</v>
      </c>
      <c r="F3382" t="s">
        <v>1619</v>
      </c>
      <c r="G3382" s="3">
        <v>0</v>
      </c>
    </row>
    <row r="3383" spans="1:7">
      <c r="A3383" t="s">
        <v>6029</v>
      </c>
      <c r="B3383" t="s">
        <v>6030</v>
      </c>
      <c r="C3383" s="5" t="str">
        <f>HYPERLINK("https://nusmods.com/modules/QF4103#timetable","Timetable")</f>
        <v>Timetable</v>
      </c>
      <c r="D3383" s="5"/>
      <c r="E3383" t="s">
        <v>266</v>
      </c>
      <c r="F3383" t="s">
        <v>1619</v>
      </c>
      <c r="G3383" s="3">
        <v>0</v>
      </c>
    </row>
    <row r="3384" spans="1:7">
      <c r="A3384" t="s">
        <v>6031</v>
      </c>
      <c r="B3384" t="s">
        <v>6032</v>
      </c>
      <c r="C3384" s="5" t="str">
        <f>HYPERLINK("https://nusmods.com/modules/QF4199#timetable","Timetable")</f>
        <v>Timetable</v>
      </c>
      <c r="D3384" s="5"/>
      <c r="E3384" t="s">
        <v>266</v>
      </c>
      <c r="F3384" t="s">
        <v>1619</v>
      </c>
      <c r="G3384" s="3">
        <v>0</v>
      </c>
    </row>
    <row r="3385" spans="1:7">
      <c r="A3385" t="s">
        <v>6033</v>
      </c>
      <c r="B3385" t="s">
        <v>6034</v>
      </c>
      <c r="C3385" s="5" t="str">
        <f>HYPERLINK("https://nusmods.com/modules/QF5205#timetable","Timetable")</f>
        <v>Timetable</v>
      </c>
      <c r="D3385" s="5"/>
      <c r="E3385" t="s">
        <v>266</v>
      </c>
      <c r="F3385" t="s">
        <v>1619</v>
      </c>
      <c r="G3385" s="3">
        <v>0</v>
      </c>
    </row>
    <row r="3386" spans="1:7">
      <c r="A3386" t="s">
        <v>6035</v>
      </c>
      <c r="B3386" t="s">
        <v>6036</v>
      </c>
      <c r="C3386" s="5" t="str">
        <f>HYPERLINK("https://nusmods.com/modules/QF5206#timetable","Timetable")</f>
        <v>Timetable</v>
      </c>
      <c r="D3386" s="5"/>
      <c r="E3386" t="s">
        <v>266</v>
      </c>
      <c r="F3386" t="s">
        <v>1619</v>
      </c>
      <c r="G3386" s="3">
        <v>0</v>
      </c>
    </row>
    <row r="3387" spans="1:7">
      <c r="A3387" t="s">
        <v>6037</v>
      </c>
      <c r="B3387" t="s">
        <v>6036</v>
      </c>
      <c r="C3387" s="5" t="str">
        <f>HYPERLINK("https://nusmods.com/modules/QF5206A#timetable","Timetable")</f>
        <v>Timetable</v>
      </c>
      <c r="D3387" s="5"/>
      <c r="E3387" t="s">
        <v>266</v>
      </c>
      <c r="F3387" t="s">
        <v>1619</v>
      </c>
      <c r="G3387" s="3">
        <v>0</v>
      </c>
    </row>
    <row r="3388" spans="1:7">
      <c r="A3388" t="s">
        <v>6038</v>
      </c>
      <c r="B3388" t="s">
        <v>6039</v>
      </c>
      <c r="C3388" s="5" t="str">
        <f>HYPERLINK("https://nusmods.com/modules/QF5209#timetable","Timetable")</f>
        <v>Timetable</v>
      </c>
      <c r="D3388" s="5"/>
      <c r="E3388" t="s">
        <v>266</v>
      </c>
      <c r="F3388" t="s">
        <v>1619</v>
      </c>
      <c r="G3388" s="3">
        <v>0</v>
      </c>
    </row>
    <row r="3389" spans="1:7">
      <c r="A3389" t="s">
        <v>6040</v>
      </c>
      <c r="B3389" t="s">
        <v>6041</v>
      </c>
      <c r="C3389" s="5" t="str">
        <f>HYPERLINK("https://nusmods.com/modules/QF5210#timetable","Timetable")</f>
        <v>Timetable</v>
      </c>
      <c r="D3389" s="5" t="str">
        <f>HYPERLINK("https://canvas.nus.edu.sg/courses/48436","Canvas course site")</f>
        <v>Canvas course site</v>
      </c>
      <c r="E3389" t="s">
        <v>266</v>
      </c>
      <c r="F3389" t="s">
        <v>1619</v>
      </c>
      <c r="G3389" s="3">
        <v>0</v>
      </c>
    </row>
    <row r="3390" spans="1:7">
      <c r="A3390" t="s">
        <v>6042</v>
      </c>
      <c r="B3390" t="s">
        <v>6019</v>
      </c>
      <c r="C3390" s="5" t="str">
        <f>HYPERLINK("https://nusmods.com/modules/QF5212#timetable","Timetable")</f>
        <v>Timetable</v>
      </c>
      <c r="D3390" s="5"/>
      <c r="E3390" t="s">
        <v>266</v>
      </c>
      <c r="F3390" t="s">
        <v>1619</v>
      </c>
      <c r="G3390" s="3">
        <v>0</v>
      </c>
    </row>
    <row r="3391" spans="1:7">
      <c r="A3391" t="s">
        <v>6043</v>
      </c>
      <c r="B3391" t="s">
        <v>6019</v>
      </c>
      <c r="C3391" s="5" t="str">
        <f>HYPERLINK("https://nusmods.com/modules/QF5212A#timetable","Timetable")</f>
        <v>Timetable</v>
      </c>
      <c r="D3391" s="5"/>
      <c r="E3391" t="s">
        <v>266</v>
      </c>
      <c r="F3391" t="s">
        <v>1619</v>
      </c>
      <c r="G3391" s="3">
        <v>0</v>
      </c>
    </row>
    <row r="3392" spans="1:7">
      <c r="A3392" t="s">
        <v>6044</v>
      </c>
      <c r="B3392" t="s">
        <v>6045</v>
      </c>
      <c r="C3392" s="5" t="str">
        <f>HYPERLINK("https://nusmods.com/modules/QF5213#timetable","Timetable")</f>
        <v>Timetable</v>
      </c>
      <c r="D3392" s="5"/>
      <c r="E3392" t="s">
        <v>266</v>
      </c>
      <c r="F3392" t="s">
        <v>1619</v>
      </c>
      <c r="G3392" s="3">
        <v>0</v>
      </c>
    </row>
    <row r="3393" spans="1:7">
      <c r="A3393" t="s">
        <v>6046</v>
      </c>
      <c r="B3393" t="s">
        <v>6047</v>
      </c>
      <c r="C3393" s="5" t="str">
        <f>HYPERLINK("https://nusmods.com/modules/QF5314#timetable","Timetable")</f>
        <v>Timetable</v>
      </c>
      <c r="D3393" s="5"/>
      <c r="E3393" t="s">
        <v>266</v>
      </c>
      <c r="F3393" t="s">
        <v>1619</v>
      </c>
      <c r="G3393" s="3">
        <v>0</v>
      </c>
    </row>
    <row r="3394" spans="1:7">
      <c r="A3394" t="s">
        <v>6048</v>
      </c>
      <c r="B3394" t="s">
        <v>6049</v>
      </c>
      <c r="C3394" s="5" t="str">
        <f>HYPERLINK("https://nusmods.com/modules/QF5401#timetable","Timetable")</f>
        <v>Timetable</v>
      </c>
      <c r="D3394" s="5"/>
      <c r="E3394" t="s">
        <v>266</v>
      </c>
      <c r="F3394" t="s">
        <v>1619</v>
      </c>
      <c r="G3394" s="3">
        <v>0</v>
      </c>
    </row>
    <row r="3395" spans="1:7">
      <c r="A3395" t="s">
        <v>6050</v>
      </c>
      <c r="B3395" t="s">
        <v>6051</v>
      </c>
      <c r="C3395" s="5" t="str">
        <f>HYPERLINK("https://nusmods.com/modules/QT5101#timetable","Timetable")</f>
        <v>Timetable</v>
      </c>
      <c r="D3395" s="5"/>
      <c r="E3395" t="s">
        <v>2860</v>
      </c>
      <c r="F3395" t="s">
        <v>6052</v>
      </c>
      <c r="G3395" s="3">
        <v>0</v>
      </c>
    </row>
    <row r="3396" spans="1:7">
      <c r="A3396" t="s">
        <v>6053</v>
      </c>
      <c r="B3396" t="s">
        <v>6054</v>
      </c>
      <c r="C3396" s="5" t="str">
        <f>HYPERLINK("https://nusmods.com/modules/QT5201S#timetable","Timetable")</f>
        <v>Timetable</v>
      </c>
      <c r="D3396" s="5"/>
      <c r="E3396" t="s">
        <v>2860</v>
      </c>
      <c r="F3396" t="s">
        <v>6052</v>
      </c>
      <c r="G3396" s="3">
        <v>0</v>
      </c>
    </row>
    <row r="3397" spans="1:7">
      <c r="A3397" t="s">
        <v>6055</v>
      </c>
      <c r="B3397" t="s">
        <v>6056</v>
      </c>
      <c r="C3397" s="5" t="str">
        <f>HYPERLINK("https://nusmods.com/modules/RE1702#timetable","Timetable")</f>
        <v>Timetable</v>
      </c>
      <c r="D3397" s="5"/>
      <c r="E3397" t="s">
        <v>27</v>
      </c>
      <c r="F3397" t="s">
        <v>2655</v>
      </c>
      <c r="G3397" s="3">
        <v>0</v>
      </c>
    </row>
    <row r="3398" spans="1:7">
      <c r="A3398" t="s">
        <v>6057</v>
      </c>
      <c r="B3398" t="s">
        <v>6058</v>
      </c>
      <c r="C3398" s="5" t="str">
        <f>HYPERLINK("https://nusmods.com/modules/RE1703#timetable","Timetable")</f>
        <v>Timetable</v>
      </c>
      <c r="D3398" s="5"/>
      <c r="E3398" t="s">
        <v>27</v>
      </c>
      <c r="F3398" t="s">
        <v>2655</v>
      </c>
      <c r="G3398" s="3">
        <v>0</v>
      </c>
    </row>
    <row r="3399" spans="1:7">
      <c r="A3399" t="s">
        <v>6059</v>
      </c>
      <c r="B3399" t="s">
        <v>6060</v>
      </c>
      <c r="C3399" s="5" t="str">
        <f>HYPERLINK("https://nusmods.com/modules/RE1704#timetable","Timetable")</f>
        <v>Timetable</v>
      </c>
      <c r="D3399" s="5"/>
      <c r="E3399" t="s">
        <v>27</v>
      </c>
      <c r="F3399" t="s">
        <v>2655</v>
      </c>
      <c r="G3399" s="3">
        <v>0</v>
      </c>
    </row>
    <row r="3400" spans="1:7">
      <c r="A3400" t="s">
        <v>6061</v>
      </c>
      <c r="B3400" t="s">
        <v>6062</v>
      </c>
      <c r="C3400" s="5" t="str">
        <f>HYPERLINK("https://nusmods.com/modules/RE1705#timetable","Timetable")</f>
        <v>Timetable</v>
      </c>
      <c r="D3400" s="5"/>
      <c r="E3400" t="s">
        <v>27</v>
      </c>
      <c r="F3400" t="s">
        <v>2655</v>
      </c>
      <c r="G3400" s="3">
        <v>0</v>
      </c>
    </row>
    <row r="3401" spans="1:7">
      <c r="A3401" t="s">
        <v>6063</v>
      </c>
      <c r="B3401" t="s">
        <v>6064</v>
      </c>
      <c r="C3401" s="5" t="str">
        <f>HYPERLINK("https://nusmods.com/modules/RE2701#timetable","Timetable")</f>
        <v>Timetable</v>
      </c>
      <c r="D3401" s="5"/>
      <c r="E3401" t="s">
        <v>27</v>
      </c>
      <c r="F3401" t="s">
        <v>2655</v>
      </c>
      <c r="G3401" s="3">
        <v>0</v>
      </c>
    </row>
    <row r="3402" spans="1:7">
      <c r="A3402" t="s">
        <v>6065</v>
      </c>
      <c r="B3402" t="s">
        <v>6066</v>
      </c>
      <c r="C3402" s="5" t="str">
        <f>HYPERLINK("https://nusmods.com/modules/RE2702#timetable","Timetable")</f>
        <v>Timetable</v>
      </c>
      <c r="D3402" s="5"/>
      <c r="E3402" t="s">
        <v>27</v>
      </c>
      <c r="F3402" t="s">
        <v>2655</v>
      </c>
      <c r="G3402" s="3">
        <v>0</v>
      </c>
    </row>
    <row r="3403" spans="1:7">
      <c r="A3403" t="s">
        <v>6067</v>
      </c>
      <c r="B3403" t="s">
        <v>1745</v>
      </c>
      <c r="C3403" s="5" t="str">
        <f>HYPERLINK("https://nusmods.com/modules/RE2705#timetable","Timetable")</f>
        <v>Timetable</v>
      </c>
      <c r="D3403" s="5"/>
      <c r="E3403" t="s">
        <v>27</v>
      </c>
      <c r="F3403" t="s">
        <v>2655</v>
      </c>
      <c r="G3403" s="3">
        <v>0</v>
      </c>
    </row>
    <row r="3404" spans="1:7">
      <c r="A3404" t="s">
        <v>6068</v>
      </c>
      <c r="B3404" t="s">
        <v>6069</v>
      </c>
      <c r="C3404" s="5" t="str">
        <f>HYPERLINK("https://nusmods.com/modules/RE2707#timetable","Timetable")</f>
        <v>Timetable</v>
      </c>
      <c r="D3404" s="5"/>
      <c r="E3404" t="s">
        <v>27</v>
      </c>
      <c r="F3404" t="s">
        <v>2655</v>
      </c>
      <c r="G3404" s="3">
        <v>0</v>
      </c>
    </row>
    <row r="3405" spans="1:7">
      <c r="A3405" t="s">
        <v>6070</v>
      </c>
      <c r="B3405" t="s">
        <v>6071</v>
      </c>
      <c r="C3405" s="5" t="str">
        <f>HYPERLINK("https://nusmods.com/modules/RE2708#timetable","Timetable")</f>
        <v>Timetable</v>
      </c>
      <c r="D3405" s="5"/>
      <c r="E3405" t="s">
        <v>27</v>
      </c>
      <c r="F3405" t="s">
        <v>2655</v>
      </c>
      <c r="G3405" s="3">
        <v>0</v>
      </c>
    </row>
    <row r="3406" spans="1:7">
      <c r="A3406" t="s">
        <v>6072</v>
      </c>
      <c r="B3406" t="s">
        <v>6073</v>
      </c>
      <c r="C3406" s="5" t="str">
        <f>HYPERLINK("https://nusmods.com/modules/RE3701#timetable","Timetable")</f>
        <v>Timetable</v>
      </c>
      <c r="D3406" s="5"/>
      <c r="E3406" t="s">
        <v>27</v>
      </c>
      <c r="F3406" t="s">
        <v>2655</v>
      </c>
      <c r="G3406" s="3">
        <v>0</v>
      </c>
    </row>
    <row r="3407" spans="1:7">
      <c r="A3407" t="s">
        <v>6074</v>
      </c>
      <c r="B3407" t="s">
        <v>6075</v>
      </c>
      <c r="C3407" s="5" t="str">
        <f>HYPERLINK("https://nusmods.com/modules/RE3702#timetable","Timetable")</f>
        <v>Timetable</v>
      </c>
      <c r="D3407" s="5"/>
      <c r="E3407" t="s">
        <v>27</v>
      </c>
      <c r="F3407" t="s">
        <v>2655</v>
      </c>
      <c r="G3407" s="3">
        <v>0</v>
      </c>
    </row>
    <row r="3408" spans="1:7">
      <c r="A3408" t="s">
        <v>6076</v>
      </c>
      <c r="B3408" t="s">
        <v>6077</v>
      </c>
      <c r="C3408" s="5" t="str">
        <f>HYPERLINK("https://nusmods.com/modules/RE3703#timetable","Timetable")</f>
        <v>Timetable</v>
      </c>
      <c r="D3408" s="5"/>
      <c r="E3408" t="s">
        <v>27</v>
      </c>
      <c r="F3408" t="s">
        <v>2655</v>
      </c>
      <c r="G3408" s="3">
        <v>0</v>
      </c>
    </row>
    <row r="3409" spans="1:7">
      <c r="A3409" t="s">
        <v>6078</v>
      </c>
      <c r="B3409" t="s">
        <v>6079</v>
      </c>
      <c r="C3409" s="5" t="str">
        <f>HYPERLINK("https://nusmods.com/modules/RE3704#timetable","Timetable")</f>
        <v>Timetable</v>
      </c>
      <c r="D3409" s="5"/>
      <c r="E3409" t="s">
        <v>27</v>
      </c>
      <c r="F3409" t="s">
        <v>2655</v>
      </c>
      <c r="G3409" s="3">
        <v>0</v>
      </c>
    </row>
    <row r="3410" spans="1:7">
      <c r="A3410" t="s">
        <v>6080</v>
      </c>
      <c r="B3410" t="s">
        <v>6081</v>
      </c>
      <c r="C3410" s="5" t="str">
        <f>HYPERLINK("https://nusmods.com/modules/RE3803#timetable","Timetable")</f>
        <v>Timetable</v>
      </c>
      <c r="D3410" s="5"/>
      <c r="E3410" t="s">
        <v>27</v>
      </c>
      <c r="F3410" t="s">
        <v>2655</v>
      </c>
      <c r="G3410" s="3">
        <v>0</v>
      </c>
    </row>
    <row r="3411" spans="1:7">
      <c r="A3411" t="s">
        <v>6082</v>
      </c>
      <c r="B3411" t="s">
        <v>6083</v>
      </c>
      <c r="C3411" s="5" t="str">
        <f>HYPERLINK("https://nusmods.com/modules/RE3807#timetable","Timetable")</f>
        <v>Timetable</v>
      </c>
      <c r="D3411" s="5"/>
      <c r="E3411" t="s">
        <v>27</v>
      </c>
      <c r="F3411" t="s">
        <v>2655</v>
      </c>
      <c r="G3411" s="3">
        <v>0</v>
      </c>
    </row>
    <row r="3412" spans="1:7">
      <c r="A3412" t="s">
        <v>6084</v>
      </c>
      <c r="B3412" t="s">
        <v>6085</v>
      </c>
      <c r="C3412" s="5" t="str">
        <f>HYPERLINK("https://nusmods.com/modules/RE3901#timetable","Timetable")</f>
        <v>Timetable</v>
      </c>
      <c r="D3412" s="5"/>
      <c r="E3412" t="s">
        <v>27</v>
      </c>
      <c r="F3412" t="s">
        <v>2655</v>
      </c>
      <c r="G3412" s="3">
        <v>0</v>
      </c>
    </row>
    <row r="3413" spans="1:7">
      <c r="A3413" t="s">
        <v>6086</v>
      </c>
      <c r="B3413" t="s">
        <v>6087</v>
      </c>
      <c r="C3413" s="5" t="str">
        <f>HYPERLINK("https://nusmods.com/modules/RE4701#timetable","Timetable")</f>
        <v>Timetable</v>
      </c>
      <c r="D3413" s="5"/>
      <c r="E3413" t="s">
        <v>27</v>
      </c>
      <c r="F3413" t="s">
        <v>2655</v>
      </c>
      <c r="G3413" s="3">
        <v>0</v>
      </c>
    </row>
    <row r="3414" spans="1:7">
      <c r="A3414" t="s">
        <v>6088</v>
      </c>
      <c r="B3414" t="s">
        <v>6089</v>
      </c>
      <c r="C3414" s="5" t="str">
        <f>HYPERLINK("https://nusmods.com/modules/RE4702#timetable","Timetable")</f>
        <v>Timetable</v>
      </c>
      <c r="D3414" s="5"/>
      <c r="E3414" t="s">
        <v>27</v>
      </c>
      <c r="F3414" t="s">
        <v>2655</v>
      </c>
      <c r="G3414" s="3">
        <v>0</v>
      </c>
    </row>
    <row r="3415" spans="1:7">
      <c r="A3415" t="s">
        <v>6090</v>
      </c>
      <c r="B3415" t="s">
        <v>6091</v>
      </c>
      <c r="C3415" s="5" t="str">
        <f>HYPERLINK("https://nusmods.com/modules/RE4711#timetable","Timetable")</f>
        <v>Timetable</v>
      </c>
      <c r="D3415" s="5"/>
      <c r="E3415" t="s">
        <v>27</v>
      </c>
      <c r="F3415" t="s">
        <v>2655</v>
      </c>
      <c r="G3415" s="3">
        <v>0</v>
      </c>
    </row>
    <row r="3416" spans="1:7">
      <c r="A3416" t="s">
        <v>6092</v>
      </c>
      <c r="B3416" t="s">
        <v>6093</v>
      </c>
      <c r="C3416" s="5" t="str">
        <f>HYPERLINK("https://nusmods.com/modules/RE4712#timetable","Timetable")</f>
        <v>Timetable</v>
      </c>
      <c r="D3416" s="5"/>
      <c r="E3416" t="s">
        <v>27</v>
      </c>
      <c r="F3416" t="s">
        <v>2655</v>
      </c>
      <c r="G3416" s="3">
        <v>0</v>
      </c>
    </row>
    <row r="3417" spans="1:7">
      <c r="A3417" t="s">
        <v>6094</v>
      </c>
      <c r="B3417" t="s">
        <v>6095</v>
      </c>
      <c r="C3417" s="5" t="str">
        <f>HYPERLINK("https://nusmods.com/modules/RE4803#timetable","Timetable")</f>
        <v>Timetable</v>
      </c>
      <c r="D3417" s="5"/>
      <c r="E3417" t="s">
        <v>27</v>
      </c>
      <c r="F3417" t="s">
        <v>2655</v>
      </c>
      <c r="G3417" s="3">
        <v>0</v>
      </c>
    </row>
    <row r="3418" spans="1:7">
      <c r="A3418" t="s">
        <v>6096</v>
      </c>
      <c r="B3418" t="s">
        <v>6097</v>
      </c>
      <c r="C3418" s="5" t="str">
        <f>HYPERLINK("https://nusmods.com/modules/RE4804#timetable","Timetable")</f>
        <v>Timetable</v>
      </c>
      <c r="D3418" s="5"/>
      <c r="E3418" t="s">
        <v>27</v>
      </c>
      <c r="F3418" t="s">
        <v>2655</v>
      </c>
      <c r="G3418" s="3">
        <v>0</v>
      </c>
    </row>
    <row r="3419" spans="1:7">
      <c r="A3419" t="s">
        <v>6098</v>
      </c>
      <c r="B3419" t="s">
        <v>16</v>
      </c>
      <c r="C3419" s="5" t="str">
        <f>HYPERLINK("https://nusmods.com/modules/RE5000#timetable","Timetable")</f>
        <v>Timetable</v>
      </c>
      <c r="D3419" s="5"/>
      <c r="E3419" t="s">
        <v>27</v>
      </c>
      <c r="F3419" t="s">
        <v>233</v>
      </c>
      <c r="G3419" s="3">
        <v>0</v>
      </c>
    </row>
    <row r="3420" spans="1:7">
      <c r="A3420" t="s">
        <v>6099</v>
      </c>
      <c r="B3420" t="s">
        <v>6087</v>
      </c>
      <c r="C3420" s="5" t="str">
        <f>HYPERLINK("https://nusmods.com/modules/RE5001#timetable","Timetable")</f>
        <v>Timetable</v>
      </c>
      <c r="D3420" s="5"/>
      <c r="E3420" t="s">
        <v>27</v>
      </c>
      <c r="F3420" t="s">
        <v>233</v>
      </c>
      <c r="G3420" s="3">
        <v>0</v>
      </c>
    </row>
    <row r="3421" spans="1:7">
      <c r="A3421" t="s">
        <v>6100</v>
      </c>
      <c r="B3421" t="s">
        <v>6101</v>
      </c>
      <c r="C3421" s="5" t="str">
        <f>HYPERLINK("https://nusmods.com/modules/RE5004#timetable","Timetable")</f>
        <v>Timetable</v>
      </c>
      <c r="D3421" s="5"/>
      <c r="E3421" t="s">
        <v>27</v>
      </c>
      <c r="F3421" t="s">
        <v>233</v>
      </c>
      <c r="G3421" s="3">
        <v>0</v>
      </c>
    </row>
    <row r="3422" spans="1:7">
      <c r="A3422" t="s">
        <v>6102</v>
      </c>
      <c r="B3422" t="s">
        <v>6103</v>
      </c>
      <c r="C3422" s="5" t="str">
        <f>HYPERLINK("https://nusmods.com/modules/RE5009#timetable","Timetable")</f>
        <v>Timetable</v>
      </c>
      <c r="D3422" s="5"/>
      <c r="E3422" t="s">
        <v>27</v>
      </c>
      <c r="F3422" t="s">
        <v>233</v>
      </c>
      <c r="G3422" s="3">
        <v>0</v>
      </c>
    </row>
    <row r="3423" spans="1:7">
      <c r="A3423" t="s">
        <v>6104</v>
      </c>
      <c r="B3423" t="s">
        <v>6105</v>
      </c>
      <c r="C3423" s="5" t="str">
        <f>HYPERLINK("https://nusmods.com/modules/RE5013#timetable","Timetable")</f>
        <v>Timetable</v>
      </c>
      <c r="D3423" s="5"/>
      <c r="E3423" t="s">
        <v>27</v>
      </c>
      <c r="F3423" t="s">
        <v>233</v>
      </c>
      <c r="G3423" s="3">
        <v>0</v>
      </c>
    </row>
    <row r="3424" spans="1:7">
      <c r="A3424" t="s">
        <v>6106</v>
      </c>
      <c r="B3424" t="s">
        <v>6107</v>
      </c>
      <c r="C3424" s="5" t="str">
        <f>HYPERLINK("https://nusmods.com/modules/RE5014#timetable","Timetable")</f>
        <v>Timetable</v>
      </c>
      <c r="D3424" s="5"/>
      <c r="E3424" t="s">
        <v>27</v>
      </c>
      <c r="F3424" t="s">
        <v>233</v>
      </c>
      <c r="G3424" s="3">
        <v>0</v>
      </c>
    </row>
    <row r="3425" spans="1:7">
      <c r="A3425" t="s">
        <v>6108</v>
      </c>
      <c r="B3425" t="s">
        <v>6109</v>
      </c>
      <c r="C3425" s="5" t="str">
        <f>HYPERLINK("https://nusmods.com/modules/RVC1000#timetable","Timetable")</f>
        <v>Timetable</v>
      </c>
      <c r="D3425" s="5"/>
      <c r="E3425" t="s">
        <v>1525</v>
      </c>
      <c r="F3425" t="s">
        <v>1526</v>
      </c>
      <c r="G3425" s="3">
        <v>0</v>
      </c>
    </row>
    <row r="3426" spans="1:7">
      <c r="A3426" t="s">
        <v>6110</v>
      </c>
      <c r="B3426" t="s">
        <v>6111</v>
      </c>
      <c r="C3426" s="5" t="str">
        <f>HYPERLINK("https://nusmods.com/modules/RVN1000#timetable","Timetable")</f>
        <v>Timetable</v>
      </c>
      <c r="D3426" s="5"/>
      <c r="E3426" t="s">
        <v>1525</v>
      </c>
      <c r="F3426" t="s">
        <v>1526</v>
      </c>
      <c r="G3426" s="3">
        <v>0</v>
      </c>
    </row>
    <row r="3427" spans="1:7">
      <c r="A3427" t="s">
        <v>6112</v>
      </c>
      <c r="B3427" t="s">
        <v>6113</v>
      </c>
      <c r="C3427" s="5" t="str">
        <f>HYPERLINK("https://nusmods.com/modules/RVN1001#timetable","Timetable")</f>
        <v>Timetable</v>
      </c>
      <c r="D3427" s="5"/>
      <c r="E3427" t="s">
        <v>1525</v>
      </c>
      <c r="F3427" t="s">
        <v>1526</v>
      </c>
      <c r="G3427" s="3">
        <v>0</v>
      </c>
    </row>
    <row r="3428" spans="1:7">
      <c r="A3428" t="s">
        <v>6114</v>
      </c>
      <c r="B3428" t="s">
        <v>6115</v>
      </c>
      <c r="C3428" s="5" t="str">
        <f>HYPERLINK("https://nusmods.com/modules/RVSS1001#timetable","Timetable")</f>
        <v>Timetable</v>
      </c>
      <c r="D3428" s="5"/>
      <c r="E3428" t="s">
        <v>1525</v>
      </c>
      <c r="F3428" t="s">
        <v>1526</v>
      </c>
      <c r="G3428" s="3">
        <v>0</v>
      </c>
    </row>
    <row r="3429" spans="1:7">
      <c r="A3429" t="s">
        <v>6116</v>
      </c>
      <c r="B3429" t="s">
        <v>6117</v>
      </c>
      <c r="C3429" s="5" t="str">
        <f>HYPERLINK("https://nusmods.com/modules/RVSS1002#timetable","Timetable")</f>
        <v>Timetable</v>
      </c>
      <c r="D3429" s="5"/>
      <c r="E3429" t="s">
        <v>1525</v>
      </c>
      <c r="F3429" t="s">
        <v>1526</v>
      </c>
      <c r="G3429" s="3">
        <v>0</v>
      </c>
    </row>
    <row r="3430" spans="1:7">
      <c r="A3430" t="s">
        <v>6118</v>
      </c>
      <c r="B3430" t="s">
        <v>6119</v>
      </c>
      <c r="C3430" s="5" t="str">
        <f>HYPERLINK("https://nusmods.com/modules/RVX1000#timetable","Timetable")</f>
        <v>Timetable</v>
      </c>
      <c r="D3430" s="5"/>
      <c r="E3430" t="s">
        <v>884</v>
      </c>
      <c r="F3430" t="s">
        <v>1282</v>
      </c>
      <c r="G3430" s="3">
        <v>0</v>
      </c>
    </row>
    <row r="3431" spans="1:7">
      <c r="A3431" t="s">
        <v>6120</v>
      </c>
      <c r="B3431" t="s">
        <v>6121</v>
      </c>
      <c r="C3431" s="5" t="str">
        <f>HYPERLINK("https://nusmods.com/modules/RVX1001#timetable","Timetable")</f>
        <v>Timetable</v>
      </c>
      <c r="D3431" s="5"/>
      <c r="E3431" t="s">
        <v>884</v>
      </c>
      <c r="F3431" t="s">
        <v>1282</v>
      </c>
      <c r="G3431" s="3">
        <v>0</v>
      </c>
    </row>
    <row r="3432" spans="1:7">
      <c r="A3432" t="s">
        <v>6122</v>
      </c>
      <c r="B3432" t="s">
        <v>6123</v>
      </c>
      <c r="C3432" s="5" t="str">
        <f>HYPERLINK("https://nusmods.com/modules/RVX1002#timetable","Timetable")</f>
        <v>Timetable</v>
      </c>
      <c r="D3432" s="5"/>
      <c r="E3432" t="s">
        <v>884</v>
      </c>
      <c r="F3432" t="s">
        <v>1282</v>
      </c>
      <c r="G3432" s="3">
        <v>0</v>
      </c>
    </row>
    <row r="3433" spans="1:7">
      <c r="A3433" t="s">
        <v>6124</v>
      </c>
      <c r="B3433" t="s">
        <v>6125</v>
      </c>
      <c r="C3433" s="5" t="str">
        <f>HYPERLINK("https://nusmods.com/modules/SA4101#timetable","Timetable")</f>
        <v>Timetable</v>
      </c>
      <c r="D3433" s="5"/>
      <c r="E3433" t="s">
        <v>1498</v>
      </c>
      <c r="F3433" t="s">
        <v>1499</v>
      </c>
      <c r="G3433" s="3">
        <v>0</v>
      </c>
    </row>
    <row r="3434" spans="1:7">
      <c r="A3434" t="s">
        <v>6126</v>
      </c>
      <c r="B3434" t="s">
        <v>6125</v>
      </c>
      <c r="C3434" s="5" t="str">
        <f>HYPERLINK("https://nusmods.com/modules/SA4101C#timetable","Timetable")</f>
        <v>Timetable</v>
      </c>
      <c r="D3434" s="5"/>
      <c r="E3434" t="s">
        <v>1498</v>
      </c>
      <c r="F3434" t="s">
        <v>1499</v>
      </c>
      <c r="G3434" s="3">
        <v>0</v>
      </c>
    </row>
    <row r="3435" spans="1:7">
      <c r="A3435" t="s">
        <v>6127</v>
      </c>
      <c r="B3435" t="s">
        <v>6128</v>
      </c>
      <c r="C3435" s="5" t="str">
        <f>HYPERLINK("https://nusmods.com/modules/SA4102#timetable","Timetable")</f>
        <v>Timetable</v>
      </c>
      <c r="D3435" s="5"/>
      <c r="E3435" t="s">
        <v>1498</v>
      </c>
      <c r="F3435" t="s">
        <v>1499</v>
      </c>
      <c r="G3435" s="3">
        <v>0</v>
      </c>
    </row>
    <row r="3436" spans="1:7">
      <c r="A3436" t="s">
        <v>6129</v>
      </c>
      <c r="B3436" t="s">
        <v>6128</v>
      </c>
      <c r="C3436" s="5" t="str">
        <f>HYPERLINK("https://nusmods.com/modules/SA4102C#timetable","Timetable")</f>
        <v>Timetable</v>
      </c>
      <c r="D3436" s="5"/>
      <c r="E3436" t="s">
        <v>1498</v>
      </c>
      <c r="F3436" t="s">
        <v>1499</v>
      </c>
      <c r="G3436" s="3">
        <v>0</v>
      </c>
    </row>
    <row r="3437" spans="1:7">
      <c r="A3437" t="s">
        <v>6130</v>
      </c>
      <c r="B3437" t="s">
        <v>6131</v>
      </c>
      <c r="C3437" s="5" t="str">
        <f>HYPERLINK("https://nusmods.com/modules/SA4104#timetable","Timetable")</f>
        <v>Timetable</v>
      </c>
      <c r="D3437" s="5"/>
      <c r="E3437" t="s">
        <v>1498</v>
      </c>
      <c r="F3437" t="s">
        <v>1499</v>
      </c>
      <c r="G3437" s="3">
        <v>0</v>
      </c>
    </row>
    <row r="3438" spans="1:7">
      <c r="A3438" t="s">
        <v>6132</v>
      </c>
      <c r="B3438" t="s">
        <v>6133</v>
      </c>
      <c r="C3438" s="5" t="str">
        <f>HYPERLINK("https://nusmods.com/modules/SA4105#timetable","Timetable")</f>
        <v>Timetable</v>
      </c>
      <c r="D3438" s="5"/>
      <c r="E3438" t="s">
        <v>1498</v>
      </c>
      <c r="F3438" t="s">
        <v>1499</v>
      </c>
      <c r="G3438" s="3">
        <v>0</v>
      </c>
    </row>
    <row r="3439" spans="1:7">
      <c r="A3439" t="s">
        <v>6134</v>
      </c>
      <c r="B3439" t="s">
        <v>6135</v>
      </c>
      <c r="C3439" s="5" t="str">
        <f>HYPERLINK("https://nusmods.com/modules/SA4106#timetable","Timetable")</f>
        <v>Timetable</v>
      </c>
      <c r="D3439" s="5"/>
      <c r="E3439" t="s">
        <v>1498</v>
      </c>
      <c r="F3439" t="s">
        <v>1499</v>
      </c>
      <c r="G3439" s="3">
        <v>0</v>
      </c>
    </row>
    <row r="3440" spans="1:7">
      <c r="A3440" t="s">
        <v>6136</v>
      </c>
      <c r="B3440" t="s">
        <v>6137</v>
      </c>
      <c r="C3440" s="5" t="str">
        <f>HYPERLINK("https://nusmods.com/modules/SA4107#timetable","Timetable")</f>
        <v>Timetable</v>
      </c>
      <c r="D3440" s="5"/>
      <c r="E3440" t="s">
        <v>1498</v>
      </c>
      <c r="F3440" t="s">
        <v>1499</v>
      </c>
      <c r="G3440" s="3">
        <v>0</v>
      </c>
    </row>
    <row r="3441" spans="1:7">
      <c r="A3441" t="s">
        <v>6138</v>
      </c>
      <c r="B3441" t="s">
        <v>6139</v>
      </c>
      <c r="C3441" s="5" t="str">
        <f>HYPERLINK("https://nusmods.com/modules/SA4108#timetable","Timetable")</f>
        <v>Timetable</v>
      </c>
      <c r="D3441" s="5"/>
      <c r="E3441" t="s">
        <v>1498</v>
      </c>
      <c r="F3441" t="s">
        <v>1499</v>
      </c>
      <c r="G3441" s="3">
        <v>0</v>
      </c>
    </row>
    <row r="3442" spans="1:7">
      <c r="A3442" t="s">
        <v>6140</v>
      </c>
      <c r="B3442" t="s">
        <v>6141</v>
      </c>
      <c r="C3442" s="5" t="str">
        <f>HYPERLINK("https://nusmods.com/modules/SA4110#timetable","Timetable")</f>
        <v>Timetable</v>
      </c>
      <c r="D3442" s="5"/>
      <c r="E3442" t="s">
        <v>1498</v>
      </c>
      <c r="F3442" t="s">
        <v>1499</v>
      </c>
      <c r="G3442" s="3">
        <v>0</v>
      </c>
    </row>
    <row r="3443" spans="1:7">
      <c r="A3443" t="s">
        <v>6142</v>
      </c>
      <c r="B3443" t="s">
        <v>6143</v>
      </c>
      <c r="C3443" s="5" t="str">
        <f>HYPERLINK("https://nusmods.com/modules/SC1101E#timetable","Timetable")</f>
        <v>Timetable</v>
      </c>
      <c r="D3443" s="5" t="str">
        <f>HYPERLINK("https://canvas.nus.edu.sg/courses/48570","Canvas course site")</f>
        <v>Canvas course site</v>
      </c>
      <c r="E3443" t="s">
        <v>70</v>
      </c>
      <c r="F3443" t="s">
        <v>93</v>
      </c>
      <c r="G3443" s="3">
        <v>0</v>
      </c>
    </row>
    <row r="3444" spans="1:7">
      <c r="A3444" t="s">
        <v>6144</v>
      </c>
      <c r="B3444" t="s">
        <v>6145</v>
      </c>
      <c r="C3444" s="5" t="str">
        <f>HYPERLINK("https://nusmods.com/modules/SC2204#timetable","Timetable")</f>
        <v>Timetable</v>
      </c>
      <c r="D3444" s="5"/>
      <c r="E3444" t="s">
        <v>70</v>
      </c>
      <c r="F3444" t="s">
        <v>93</v>
      </c>
      <c r="G3444" s="3">
        <v>0</v>
      </c>
    </row>
    <row r="3445" spans="1:7">
      <c r="A3445" t="s">
        <v>6146</v>
      </c>
      <c r="B3445" t="s">
        <v>6147</v>
      </c>
      <c r="C3445" s="5" t="str">
        <f>HYPERLINK("https://nusmods.com/modules/SC2205#timetable","Timetable")</f>
        <v>Timetable</v>
      </c>
      <c r="D3445" s="5" t="str">
        <f>HYPERLINK("https://canvas.nus.edu.sg/courses/48576","Canvas course site")</f>
        <v>Canvas course site</v>
      </c>
      <c r="E3445" t="s">
        <v>70</v>
      </c>
      <c r="F3445" t="s">
        <v>93</v>
      </c>
      <c r="G3445" s="3">
        <v>0</v>
      </c>
    </row>
    <row r="3446" spans="1:7">
      <c r="A3446" t="s">
        <v>6148</v>
      </c>
      <c r="B3446" t="s">
        <v>6149</v>
      </c>
      <c r="C3446" s="5" t="str">
        <f>HYPERLINK("https://nusmods.com/modules/SC2209#timetable","Timetable")</f>
        <v>Timetable</v>
      </c>
      <c r="D3446" s="5" t="str">
        <f>HYPERLINK("https://canvas.nus.edu.sg/courses/48579","Canvas course site")</f>
        <v>Canvas course site</v>
      </c>
      <c r="E3446" t="s">
        <v>70</v>
      </c>
      <c r="F3446" t="s">
        <v>93</v>
      </c>
      <c r="G3446" s="3">
        <v>0</v>
      </c>
    </row>
    <row r="3447" spans="1:7">
      <c r="A3447" t="s">
        <v>6150</v>
      </c>
      <c r="B3447" t="s">
        <v>6151</v>
      </c>
      <c r="C3447" s="5" t="str">
        <f>HYPERLINK("https://nusmods.com/modules/SC2220#timetable","Timetable")</f>
        <v>Timetable</v>
      </c>
      <c r="D3447" s="5" t="str">
        <f>HYPERLINK("https://canvas.nus.edu.sg/courses/48585","Canvas course site")</f>
        <v>Canvas course site</v>
      </c>
      <c r="E3447" t="s">
        <v>70</v>
      </c>
      <c r="F3447" t="s">
        <v>93</v>
      </c>
      <c r="G3447" s="3">
        <v>0</v>
      </c>
    </row>
    <row r="3448" spans="1:7">
      <c r="A3448" t="s">
        <v>6152</v>
      </c>
      <c r="B3448" t="s">
        <v>6153</v>
      </c>
      <c r="C3448" s="5" t="str">
        <f>HYPERLINK("https://nusmods.com/modules/SC2222#timetable","Timetable")</f>
        <v>Timetable</v>
      </c>
      <c r="D3448" s="5" t="str">
        <f>HYPERLINK("https://canvas.nus.edu.sg/courses/48588","Canvas course site")</f>
        <v>Canvas course site</v>
      </c>
      <c r="E3448" t="s">
        <v>70</v>
      </c>
      <c r="F3448" t="s">
        <v>93</v>
      </c>
      <c r="G3448" s="3">
        <v>0</v>
      </c>
    </row>
    <row r="3449" spans="1:7">
      <c r="A3449" t="s">
        <v>6154</v>
      </c>
      <c r="B3449" t="s">
        <v>6155</v>
      </c>
      <c r="C3449" s="5" t="str">
        <f>HYPERLINK("https://nusmods.com/modules/SC2227#timetable","Timetable")</f>
        <v>Timetable</v>
      </c>
      <c r="D3449" s="5" t="str">
        <f>HYPERLINK("https://canvas.nus.edu.sg/courses/48591","Canvas course site")</f>
        <v>Canvas course site</v>
      </c>
      <c r="E3449" t="s">
        <v>70</v>
      </c>
      <c r="F3449" t="s">
        <v>93</v>
      </c>
      <c r="G3449" s="3">
        <v>0</v>
      </c>
    </row>
    <row r="3450" spans="1:7">
      <c r="A3450" t="s">
        <v>6156</v>
      </c>
      <c r="B3450" t="s">
        <v>6157</v>
      </c>
      <c r="C3450" s="5" t="str">
        <f>HYPERLINK("https://nusmods.com/modules/SC3101#timetable","Timetable")</f>
        <v>Timetable</v>
      </c>
      <c r="D3450" s="5"/>
      <c r="E3450" t="s">
        <v>70</v>
      </c>
      <c r="F3450" t="s">
        <v>93</v>
      </c>
      <c r="G3450" s="3">
        <v>0</v>
      </c>
    </row>
    <row r="3451" spans="1:7">
      <c r="A3451" t="s">
        <v>6158</v>
      </c>
      <c r="B3451" t="s">
        <v>6159</v>
      </c>
      <c r="C3451" s="5" t="str">
        <f>HYPERLINK("https://nusmods.com/modules/SC3203#timetable","Timetable")</f>
        <v>Timetable</v>
      </c>
      <c r="D3451" s="5" t="str">
        <f>HYPERLINK("https://canvas.nus.edu.sg/courses/48594","Canvas course site")</f>
        <v>Canvas course site</v>
      </c>
      <c r="E3451" t="s">
        <v>70</v>
      </c>
      <c r="F3451" t="s">
        <v>93</v>
      </c>
      <c r="G3451" s="3">
        <v>0</v>
      </c>
    </row>
    <row r="3452" spans="1:7">
      <c r="A3452" t="s">
        <v>6160</v>
      </c>
      <c r="B3452" t="s">
        <v>6161</v>
      </c>
      <c r="C3452" s="5" t="str">
        <f>HYPERLINK("https://nusmods.com/modules/SC3206#timetable","Timetable")</f>
        <v>Timetable</v>
      </c>
      <c r="D3452" s="5" t="str">
        <f>HYPERLINK("https://canvas.nus.edu.sg/courses/48597","Canvas course site")</f>
        <v>Canvas course site</v>
      </c>
      <c r="E3452" t="s">
        <v>70</v>
      </c>
      <c r="F3452" t="s">
        <v>93</v>
      </c>
      <c r="G3452" s="3">
        <v>0</v>
      </c>
    </row>
    <row r="3453" spans="1:7">
      <c r="A3453" t="s">
        <v>6162</v>
      </c>
      <c r="B3453" t="s">
        <v>6163</v>
      </c>
      <c r="C3453" s="5" t="str">
        <f>HYPERLINK("https://nusmods.com/modules/SC3209#timetable","Timetable")</f>
        <v>Timetable</v>
      </c>
      <c r="D3453" s="5" t="str">
        <f>HYPERLINK("https://canvas.nus.edu.sg/courses/48600","Canvas course site")</f>
        <v>Canvas course site</v>
      </c>
      <c r="E3453" t="s">
        <v>70</v>
      </c>
      <c r="F3453" t="s">
        <v>93</v>
      </c>
      <c r="G3453" s="3">
        <v>0</v>
      </c>
    </row>
    <row r="3454" spans="1:7">
      <c r="A3454" t="s">
        <v>6164</v>
      </c>
      <c r="B3454" t="s">
        <v>6165</v>
      </c>
      <c r="C3454" s="5" t="str">
        <f>HYPERLINK("https://nusmods.com/modules/SC3211#timetable","Timetable")</f>
        <v>Timetable</v>
      </c>
      <c r="D3454" s="5" t="str">
        <f>HYPERLINK("https://canvas.nus.edu.sg/courses/48603","Canvas course site")</f>
        <v>Canvas course site</v>
      </c>
      <c r="E3454" t="s">
        <v>70</v>
      </c>
      <c r="F3454" t="s">
        <v>93</v>
      </c>
      <c r="G3454" s="3">
        <v>0</v>
      </c>
    </row>
    <row r="3455" spans="1:7">
      <c r="A3455" t="s">
        <v>6166</v>
      </c>
      <c r="B3455" t="s">
        <v>6167</v>
      </c>
      <c r="C3455" s="5" t="str">
        <f>HYPERLINK("https://nusmods.com/modules/SC3216#timetable","Timetable")</f>
        <v>Timetable</v>
      </c>
      <c r="D3455" s="5" t="str">
        <f>HYPERLINK("https://canvas.nus.edu.sg/courses/48606","Canvas course site")</f>
        <v>Canvas course site</v>
      </c>
      <c r="E3455" t="s">
        <v>70</v>
      </c>
      <c r="F3455" t="s">
        <v>93</v>
      </c>
      <c r="G3455" s="3">
        <v>0</v>
      </c>
    </row>
    <row r="3456" spans="1:7">
      <c r="A3456" t="s">
        <v>6168</v>
      </c>
      <c r="B3456" t="s">
        <v>6169</v>
      </c>
      <c r="C3456" s="5" t="str">
        <f>HYPERLINK("https://nusmods.com/modules/SC3219#timetable","Timetable")</f>
        <v>Timetable</v>
      </c>
      <c r="D3456" s="5" t="str">
        <f>HYPERLINK("https://canvas.nus.edu.sg/courses/48609","Canvas course site")</f>
        <v>Canvas course site</v>
      </c>
      <c r="E3456" t="s">
        <v>70</v>
      </c>
      <c r="F3456" t="s">
        <v>93</v>
      </c>
      <c r="G3456" s="3">
        <v>0</v>
      </c>
    </row>
    <row r="3457" spans="1:7">
      <c r="A3457" t="s">
        <v>6170</v>
      </c>
      <c r="B3457" t="s">
        <v>6171</v>
      </c>
      <c r="C3457" s="5" t="str">
        <f>HYPERLINK("https://nusmods.com/modules/SC3226#timetable","Timetable")</f>
        <v>Timetable</v>
      </c>
      <c r="D3457" s="5" t="str">
        <f>HYPERLINK("https://canvas.nus.edu.sg/courses/48612","Canvas course site")</f>
        <v>Canvas course site</v>
      </c>
      <c r="E3457" t="s">
        <v>70</v>
      </c>
      <c r="F3457" t="s">
        <v>93</v>
      </c>
      <c r="G3457" s="3">
        <v>0</v>
      </c>
    </row>
    <row r="3458" spans="1:7">
      <c r="A3458" t="s">
        <v>6172</v>
      </c>
      <c r="B3458" t="s">
        <v>6173</v>
      </c>
      <c r="C3458" s="5" t="str">
        <f>HYPERLINK("https://nusmods.com/modules/SC3228#timetable","Timetable")</f>
        <v>Timetable</v>
      </c>
      <c r="D3458" s="5" t="str">
        <f>HYPERLINK("https://canvas.nus.edu.sg/courses/48615","Canvas course site")</f>
        <v>Canvas course site</v>
      </c>
      <c r="E3458" t="s">
        <v>70</v>
      </c>
      <c r="F3458" t="s">
        <v>93</v>
      </c>
      <c r="G3458" s="3">
        <v>0</v>
      </c>
    </row>
    <row r="3459" spans="1:7">
      <c r="A3459" t="s">
        <v>6174</v>
      </c>
      <c r="B3459" t="s">
        <v>1751</v>
      </c>
      <c r="C3459" s="5" t="str">
        <f>HYPERLINK("https://nusmods.com/modules/SC3551#timetable","Timetable")</f>
        <v>Timetable</v>
      </c>
      <c r="D3459" s="5"/>
      <c r="E3459" t="s">
        <v>70</v>
      </c>
      <c r="F3459" t="s">
        <v>93</v>
      </c>
      <c r="G3459" s="3">
        <v>0</v>
      </c>
    </row>
    <row r="3460" spans="1:7">
      <c r="A3460" t="s">
        <v>6175</v>
      </c>
      <c r="B3460" t="s">
        <v>6176</v>
      </c>
      <c r="C3460" s="5" t="str">
        <f>HYPERLINK("https://nusmods.com/modules/SC4101#timetable","Timetable")</f>
        <v>Timetable</v>
      </c>
      <c r="D3460" s="5"/>
      <c r="E3460" t="s">
        <v>70</v>
      </c>
      <c r="F3460" t="s">
        <v>93</v>
      </c>
      <c r="G3460" s="3">
        <v>0</v>
      </c>
    </row>
    <row r="3461" spans="1:7">
      <c r="A3461" t="s">
        <v>6177</v>
      </c>
      <c r="B3461" t="s">
        <v>6176</v>
      </c>
      <c r="C3461" s="5" t="str">
        <f>HYPERLINK("https://nusmods.com/modules/SC4101HM#timetable","Timetable")</f>
        <v>Timetable</v>
      </c>
      <c r="D3461" s="5"/>
      <c r="E3461" t="s">
        <v>70</v>
      </c>
      <c r="F3461" t="s">
        <v>93</v>
      </c>
      <c r="G3461" s="3">
        <v>0</v>
      </c>
    </row>
    <row r="3462" spans="1:7">
      <c r="A3462" t="s">
        <v>6178</v>
      </c>
      <c r="B3462" t="s">
        <v>6179</v>
      </c>
      <c r="C3462" s="5" t="str">
        <f>HYPERLINK("https://nusmods.com/modules/SC4202#timetable","Timetable")</f>
        <v>Timetable</v>
      </c>
      <c r="D3462" s="5" t="str">
        <f>HYPERLINK("https://canvas.nus.edu.sg/courses/48626","Canvas course site")</f>
        <v>Canvas course site</v>
      </c>
      <c r="E3462" t="s">
        <v>70</v>
      </c>
      <c r="F3462" t="s">
        <v>93</v>
      </c>
      <c r="G3462" s="3">
        <v>0</v>
      </c>
    </row>
    <row r="3463" spans="1:7">
      <c r="A3463" t="s">
        <v>6180</v>
      </c>
      <c r="B3463" t="s">
        <v>6179</v>
      </c>
      <c r="C3463" s="5" t="str">
        <f>HYPERLINK("https://nusmods.com/modules/SC4202HM#timetable","Timetable")</f>
        <v>Timetable</v>
      </c>
      <c r="D3463" s="5" t="str">
        <f>HYPERLINK("https://canvas.nus.edu.sg/courses/48626","Canvas course site")</f>
        <v>Canvas course site</v>
      </c>
      <c r="E3463" t="s">
        <v>70</v>
      </c>
      <c r="F3463" t="s">
        <v>93</v>
      </c>
      <c r="G3463" s="3">
        <v>0</v>
      </c>
    </row>
    <row r="3464" spans="1:7">
      <c r="A3464" t="s">
        <v>6181</v>
      </c>
      <c r="B3464" t="s">
        <v>6182</v>
      </c>
      <c r="C3464" s="5" t="str">
        <f>HYPERLINK("https://nusmods.com/modules/SC4203#timetable","Timetable")</f>
        <v>Timetable</v>
      </c>
      <c r="D3464" s="5" t="str">
        <f>HYPERLINK("https://canvas.nus.edu.sg/courses/48633","Canvas course site")</f>
        <v>Canvas course site</v>
      </c>
      <c r="E3464" t="s">
        <v>70</v>
      </c>
      <c r="F3464" t="s">
        <v>93</v>
      </c>
      <c r="G3464" s="3">
        <v>0</v>
      </c>
    </row>
    <row r="3465" spans="1:7">
      <c r="A3465" t="s">
        <v>6183</v>
      </c>
      <c r="B3465" t="s">
        <v>6182</v>
      </c>
      <c r="C3465" s="5" t="str">
        <f>HYPERLINK("https://nusmods.com/modules/SC4203HM#timetable","Timetable")</f>
        <v>Timetable</v>
      </c>
      <c r="D3465" s="5" t="str">
        <f>HYPERLINK("https://canvas.nus.edu.sg/courses/48633","Canvas course site")</f>
        <v>Canvas course site</v>
      </c>
      <c r="E3465" t="s">
        <v>70</v>
      </c>
      <c r="F3465" t="s">
        <v>93</v>
      </c>
      <c r="G3465" s="3">
        <v>0</v>
      </c>
    </row>
    <row r="3466" spans="1:7">
      <c r="A3466" t="s">
        <v>6184</v>
      </c>
      <c r="B3466" t="s">
        <v>6185</v>
      </c>
      <c r="C3466" s="5" t="str">
        <f>HYPERLINK("https://nusmods.com/modules/SC4204#timetable","Timetable")</f>
        <v>Timetable</v>
      </c>
      <c r="D3466" s="5"/>
      <c r="E3466" t="s">
        <v>70</v>
      </c>
      <c r="F3466" t="s">
        <v>93</v>
      </c>
      <c r="G3466" s="3">
        <v>0</v>
      </c>
    </row>
    <row r="3467" spans="1:7">
      <c r="A3467" t="s">
        <v>6186</v>
      </c>
      <c r="B3467" t="s">
        <v>6185</v>
      </c>
      <c r="C3467" s="5" t="str">
        <f>HYPERLINK("https://nusmods.com/modules/SC4204HM#timetable","Timetable")</f>
        <v>Timetable</v>
      </c>
      <c r="D3467" s="5"/>
      <c r="E3467" t="s">
        <v>70</v>
      </c>
      <c r="F3467" t="s">
        <v>93</v>
      </c>
      <c r="G3467" s="3">
        <v>0</v>
      </c>
    </row>
    <row r="3468" spans="1:7">
      <c r="A3468" t="s">
        <v>6187</v>
      </c>
      <c r="B3468" t="s">
        <v>6188</v>
      </c>
      <c r="C3468" s="5" t="str">
        <f>HYPERLINK("https://nusmods.com/modules/SC4211#timetable","Timetable")</f>
        <v>Timetable</v>
      </c>
      <c r="D3468" s="5" t="str">
        <f>HYPERLINK("https://canvas.nus.edu.sg/courses/48645","Canvas course site")</f>
        <v>Canvas course site</v>
      </c>
      <c r="E3468" t="s">
        <v>70</v>
      </c>
      <c r="F3468" t="s">
        <v>93</v>
      </c>
      <c r="G3468" s="3">
        <v>0</v>
      </c>
    </row>
    <row r="3469" spans="1:7">
      <c r="A3469" t="s">
        <v>6189</v>
      </c>
      <c r="B3469" t="s">
        <v>6188</v>
      </c>
      <c r="C3469" s="5" t="str">
        <f>HYPERLINK("https://nusmods.com/modules/SC4211HM#timetable","Timetable")</f>
        <v>Timetable</v>
      </c>
      <c r="D3469" s="5" t="str">
        <f>HYPERLINK("https://canvas.nus.edu.sg/courses/48645","Canvas course site")</f>
        <v>Canvas course site</v>
      </c>
      <c r="E3469" t="s">
        <v>70</v>
      </c>
      <c r="F3469" t="s">
        <v>93</v>
      </c>
      <c r="G3469" s="3">
        <v>0</v>
      </c>
    </row>
    <row r="3470" spans="1:7">
      <c r="A3470" t="s">
        <v>6190</v>
      </c>
      <c r="B3470" t="s">
        <v>6191</v>
      </c>
      <c r="C3470" s="5" t="str">
        <f>HYPERLINK("https://nusmods.com/modules/SC4218#timetable","Timetable")</f>
        <v>Timetable</v>
      </c>
      <c r="D3470" s="5" t="str">
        <f>HYPERLINK("https://canvas.nus.edu.sg/courses/48651","Canvas course site")</f>
        <v>Canvas course site</v>
      </c>
      <c r="E3470" t="s">
        <v>70</v>
      </c>
      <c r="F3470" t="s">
        <v>93</v>
      </c>
      <c r="G3470" s="3">
        <v>0</v>
      </c>
    </row>
    <row r="3471" spans="1:7">
      <c r="A3471" t="s">
        <v>6192</v>
      </c>
      <c r="B3471" t="s">
        <v>6191</v>
      </c>
      <c r="C3471" s="5" t="str">
        <f>HYPERLINK("https://nusmods.com/modules/SC4218HM#timetable","Timetable")</f>
        <v>Timetable</v>
      </c>
      <c r="D3471" s="5" t="str">
        <f>HYPERLINK("https://canvas.nus.edu.sg/courses/48651","Canvas course site")</f>
        <v>Canvas course site</v>
      </c>
      <c r="E3471" t="s">
        <v>70</v>
      </c>
      <c r="F3471" t="s">
        <v>93</v>
      </c>
      <c r="G3471" s="3">
        <v>0</v>
      </c>
    </row>
    <row r="3472" spans="1:7">
      <c r="A3472" t="s">
        <v>6193</v>
      </c>
      <c r="B3472" t="s">
        <v>6194</v>
      </c>
      <c r="C3472" s="5" t="str">
        <f>HYPERLINK("https://nusmods.com/modules/SC4219#timetable","Timetable")</f>
        <v>Timetable</v>
      </c>
      <c r="D3472" s="5" t="str">
        <f>HYPERLINK("https://canvas.nus.edu.sg/courses/48655","Canvas course site")</f>
        <v>Canvas course site</v>
      </c>
      <c r="E3472" t="s">
        <v>70</v>
      </c>
      <c r="F3472" t="s">
        <v>93</v>
      </c>
      <c r="G3472" s="3">
        <v>0</v>
      </c>
    </row>
    <row r="3473" spans="1:7">
      <c r="A3473" t="s">
        <v>6195</v>
      </c>
      <c r="B3473" t="s">
        <v>6194</v>
      </c>
      <c r="C3473" s="5" t="str">
        <f>HYPERLINK("https://nusmods.com/modules/SC4219HM#timetable","Timetable")</f>
        <v>Timetable</v>
      </c>
      <c r="D3473" s="5" t="str">
        <f>HYPERLINK("https://canvas.nus.edu.sg/courses/48655","Canvas course site")</f>
        <v>Canvas course site</v>
      </c>
      <c r="E3473" t="s">
        <v>70</v>
      </c>
      <c r="F3473" t="s">
        <v>93</v>
      </c>
      <c r="G3473" s="3">
        <v>0</v>
      </c>
    </row>
    <row r="3474" spans="1:7">
      <c r="A3474" t="s">
        <v>6196</v>
      </c>
      <c r="B3474" t="s">
        <v>6197</v>
      </c>
      <c r="C3474" s="5" t="str">
        <f>HYPERLINK("https://nusmods.com/modules/SC4220#timetable","Timetable")</f>
        <v>Timetable</v>
      </c>
      <c r="D3474" s="5" t="str">
        <f>HYPERLINK("https://canvas.nus.edu.sg/courses/48661","Canvas course site")</f>
        <v>Canvas course site</v>
      </c>
      <c r="E3474" t="s">
        <v>70</v>
      </c>
      <c r="F3474" t="s">
        <v>93</v>
      </c>
      <c r="G3474" s="3">
        <v>0</v>
      </c>
    </row>
    <row r="3475" spans="1:7">
      <c r="A3475" t="s">
        <v>6198</v>
      </c>
      <c r="B3475" t="s">
        <v>6197</v>
      </c>
      <c r="C3475" s="5" t="str">
        <f>HYPERLINK("https://nusmods.com/modules/SC4220HM#timetable","Timetable")</f>
        <v>Timetable</v>
      </c>
      <c r="D3475" s="5" t="str">
        <f>HYPERLINK("https://canvas.nus.edu.sg/courses/48661","Canvas course site")</f>
        <v>Canvas course site</v>
      </c>
      <c r="E3475" t="s">
        <v>70</v>
      </c>
      <c r="F3475" t="s">
        <v>93</v>
      </c>
      <c r="G3475" s="3">
        <v>0</v>
      </c>
    </row>
    <row r="3476" spans="1:7">
      <c r="A3476" t="s">
        <v>6199</v>
      </c>
      <c r="B3476" t="s">
        <v>6200</v>
      </c>
      <c r="C3476" s="5" t="str">
        <f>HYPERLINK("https://nusmods.com/modules/SC4222#timetable","Timetable")</f>
        <v>Timetable</v>
      </c>
      <c r="D3476" s="5" t="str">
        <f>HYPERLINK("https://canvas.nus.edu.sg/courses/48668","Canvas course site")</f>
        <v>Canvas course site</v>
      </c>
      <c r="E3476" t="s">
        <v>70</v>
      </c>
      <c r="F3476" t="s">
        <v>93</v>
      </c>
      <c r="G3476" s="3">
        <v>0</v>
      </c>
    </row>
    <row r="3477" spans="1:7">
      <c r="A3477" t="s">
        <v>6201</v>
      </c>
      <c r="B3477" t="s">
        <v>6200</v>
      </c>
      <c r="C3477" s="5" t="str">
        <f>HYPERLINK("https://nusmods.com/modules/SC4222HM#timetable","Timetable")</f>
        <v>Timetable</v>
      </c>
      <c r="D3477" s="5" t="str">
        <f>HYPERLINK("https://canvas.nus.edu.sg/courses/48668","Canvas course site")</f>
        <v>Canvas course site</v>
      </c>
      <c r="E3477" t="s">
        <v>70</v>
      </c>
      <c r="F3477" t="s">
        <v>93</v>
      </c>
      <c r="G3477" s="3">
        <v>0</v>
      </c>
    </row>
    <row r="3478" spans="1:7">
      <c r="A3478" t="s">
        <v>6202</v>
      </c>
      <c r="B3478" t="s">
        <v>6203</v>
      </c>
      <c r="C3478" s="5" t="str">
        <f>HYPERLINK("https://nusmods.com/modules/SC4228#timetable","Timetable")</f>
        <v>Timetable</v>
      </c>
      <c r="D3478" s="5" t="str">
        <f>HYPERLINK("https://canvas.nus.edu.sg/courses/48674","Canvas course site")</f>
        <v>Canvas course site</v>
      </c>
      <c r="E3478" t="s">
        <v>70</v>
      </c>
      <c r="F3478" t="s">
        <v>93</v>
      </c>
      <c r="G3478" s="3">
        <v>0</v>
      </c>
    </row>
    <row r="3479" spans="1:7">
      <c r="A3479" t="s">
        <v>6204</v>
      </c>
      <c r="B3479" t="s">
        <v>6203</v>
      </c>
      <c r="C3479" s="5" t="str">
        <f>HYPERLINK("https://nusmods.com/modules/SC4228HM#timetable","Timetable")</f>
        <v>Timetable</v>
      </c>
      <c r="D3479" s="5" t="str">
        <f>HYPERLINK("https://canvas.nus.edu.sg/courses/48674","Canvas course site")</f>
        <v>Canvas course site</v>
      </c>
      <c r="E3479" t="s">
        <v>70</v>
      </c>
      <c r="F3479" t="s">
        <v>93</v>
      </c>
      <c r="G3479" s="3">
        <v>0</v>
      </c>
    </row>
    <row r="3480" spans="1:7">
      <c r="A3480" t="s">
        <v>6205</v>
      </c>
      <c r="B3480" t="s">
        <v>949</v>
      </c>
      <c r="C3480" s="5" t="str">
        <f>HYPERLINK("https://nusmods.com/modules/SC4401#timetable","Timetable")</f>
        <v>Timetable</v>
      </c>
      <c r="D3480" s="5" t="str">
        <f>HYPERLINK("https://canvas.nus.edu.sg/courses/48679","Canvas course site")</f>
        <v>Canvas course site</v>
      </c>
      <c r="E3480" t="s">
        <v>70</v>
      </c>
      <c r="F3480" t="s">
        <v>93</v>
      </c>
      <c r="G3480" s="3">
        <v>0</v>
      </c>
    </row>
    <row r="3481" spans="1:7">
      <c r="A3481" t="s">
        <v>6206</v>
      </c>
      <c r="B3481" t="s">
        <v>572</v>
      </c>
      <c r="C3481" s="5" t="str">
        <f>HYPERLINK("https://nusmods.com/modules/SC4660#timetable","Timetable")</f>
        <v>Timetable</v>
      </c>
      <c r="D3481" s="5"/>
      <c r="E3481" t="s">
        <v>70</v>
      </c>
      <c r="F3481" t="s">
        <v>93</v>
      </c>
      <c r="G3481" s="3">
        <v>0</v>
      </c>
    </row>
    <row r="3482" spans="1:7">
      <c r="A3482" t="s">
        <v>6207</v>
      </c>
      <c r="B3482" t="s">
        <v>6208</v>
      </c>
      <c r="C3482" s="5" t="str">
        <f>HYPERLINK("https://nusmods.com/modules/SC5101#timetable","Timetable")</f>
        <v>Timetable</v>
      </c>
      <c r="D3482" s="5"/>
      <c r="E3482" t="s">
        <v>70</v>
      </c>
      <c r="F3482" t="s">
        <v>93</v>
      </c>
      <c r="G3482" s="3">
        <v>0</v>
      </c>
    </row>
    <row r="3483" spans="1:7">
      <c r="A3483" t="s">
        <v>6209</v>
      </c>
      <c r="B3483" t="s">
        <v>6210</v>
      </c>
      <c r="C3483" s="5" t="str">
        <f>HYPERLINK("https://nusmods.com/modules/SC5103#timetable","Timetable")</f>
        <v>Timetable</v>
      </c>
      <c r="D3483" s="5" t="str">
        <f>HYPERLINK("https://canvas.nus.edu.sg/courses/48689","Canvas course site")</f>
        <v>Canvas course site</v>
      </c>
      <c r="E3483" t="s">
        <v>70</v>
      </c>
      <c r="F3483" t="s">
        <v>93</v>
      </c>
      <c r="G3483" s="3">
        <v>0</v>
      </c>
    </row>
    <row r="3484" spans="1:7">
      <c r="A3484" t="s">
        <v>6211</v>
      </c>
      <c r="B3484" t="s">
        <v>6210</v>
      </c>
      <c r="C3484" s="5" t="str">
        <f>HYPERLINK("https://nusmods.com/modules/SC5103R#timetable","Timetable")</f>
        <v>Timetable</v>
      </c>
      <c r="D3484" s="5" t="str">
        <f>HYPERLINK("https://canvas.nus.edu.sg/courses/48689","Canvas course site")</f>
        <v>Canvas course site</v>
      </c>
      <c r="E3484" t="s">
        <v>70</v>
      </c>
      <c r="F3484" t="s">
        <v>93</v>
      </c>
      <c r="G3484" s="3">
        <v>0</v>
      </c>
    </row>
    <row r="3485" spans="1:7">
      <c r="A3485" t="s">
        <v>6212</v>
      </c>
      <c r="B3485" t="s">
        <v>6213</v>
      </c>
      <c r="C3485" s="5" t="str">
        <f>HYPERLINK("https://nusmods.com/modules/SC5218#timetable","Timetable")</f>
        <v>Timetable</v>
      </c>
      <c r="D3485" s="5"/>
      <c r="E3485" t="s">
        <v>70</v>
      </c>
      <c r="F3485" t="s">
        <v>93</v>
      </c>
      <c r="G3485" s="3">
        <v>0</v>
      </c>
    </row>
    <row r="3486" spans="1:7">
      <c r="A3486" t="s">
        <v>6214</v>
      </c>
      <c r="B3486" t="s">
        <v>6215</v>
      </c>
      <c r="C3486" s="5" t="str">
        <f>HYPERLINK("https://nusmods.com/modules/SC5218R#timetable","Timetable")</f>
        <v>Timetable</v>
      </c>
      <c r="D3486" s="5"/>
      <c r="E3486" t="s">
        <v>70</v>
      </c>
      <c r="F3486" t="s">
        <v>93</v>
      </c>
      <c r="G3486" s="3">
        <v>0</v>
      </c>
    </row>
    <row r="3487" spans="1:7">
      <c r="A3487" t="s">
        <v>6216</v>
      </c>
      <c r="B3487" t="s">
        <v>6217</v>
      </c>
      <c r="C3487" s="5" t="str">
        <f>HYPERLINK("https://nusmods.com/modules/SC5770#timetable","Timetable")</f>
        <v>Timetable</v>
      </c>
      <c r="D3487" s="5"/>
      <c r="E3487" t="s">
        <v>70</v>
      </c>
      <c r="F3487" t="s">
        <v>93</v>
      </c>
      <c r="G3487" s="3">
        <v>0</v>
      </c>
    </row>
    <row r="3488" spans="1:7">
      <c r="A3488" t="s">
        <v>6218</v>
      </c>
      <c r="B3488" t="s">
        <v>6219</v>
      </c>
      <c r="C3488" s="5" t="str">
        <f>HYPERLINK("https://nusmods.com/modules/SC6224#timetable","Timetable")</f>
        <v>Timetable</v>
      </c>
      <c r="D3488" s="5"/>
      <c r="E3488" t="s">
        <v>70</v>
      </c>
      <c r="F3488" t="s">
        <v>93</v>
      </c>
      <c r="G3488" s="3">
        <v>0</v>
      </c>
    </row>
    <row r="3489" spans="1:7">
      <c r="A3489" t="s">
        <v>6220</v>
      </c>
      <c r="B3489" t="s">
        <v>968</v>
      </c>
      <c r="C3489" s="5" t="str">
        <f>HYPERLINK("https://nusmods.com/modules/SC6660#timetable","Timetable")</f>
        <v>Timetable</v>
      </c>
      <c r="D3489" s="5"/>
      <c r="E3489" t="s">
        <v>70</v>
      </c>
      <c r="F3489" t="s">
        <v>93</v>
      </c>
      <c r="G3489" s="3">
        <v>0</v>
      </c>
    </row>
    <row r="3490" spans="1:7">
      <c r="A3490" t="s">
        <v>6221</v>
      </c>
      <c r="B3490" t="s">
        <v>978</v>
      </c>
      <c r="C3490" s="5" t="str">
        <f>HYPERLINK("https://nusmods.com/modules/SC6770#timetable","Timetable")</f>
        <v>Timetable</v>
      </c>
      <c r="D3490" s="5"/>
      <c r="E3490" t="s">
        <v>70</v>
      </c>
      <c r="F3490" t="s">
        <v>93</v>
      </c>
      <c r="G3490" s="3">
        <v>0</v>
      </c>
    </row>
    <row r="3491" spans="1:7">
      <c r="A3491" t="s">
        <v>6222</v>
      </c>
      <c r="B3491" t="s">
        <v>6223</v>
      </c>
      <c r="C3491" s="5" t="str">
        <f>HYPERLINK("https://nusmods.com/modules/SE1101E#timetable","Timetable")</f>
        <v>Timetable</v>
      </c>
      <c r="D3491" s="5" t="str">
        <f>HYPERLINK("https://canvas.nus.edu.sg/courses/47562","Canvas course site")</f>
        <v>Canvas course site</v>
      </c>
      <c r="E3491" t="s">
        <v>70</v>
      </c>
      <c r="F3491" t="s">
        <v>731</v>
      </c>
      <c r="G3491" s="3">
        <v>0</v>
      </c>
    </row>
    <row r="3492" spans="1:7">
      <c r="A3492" t="s">
        <v>6224</v>
      </c>
      <c r="B3492" t="s">
        <v>6225</v>
      </c>
      <c r="C3492" s="5" t="str">
        <f>HYPERLINK("https://nusmods.com/modules/SE2214#timetable","Timetable")</f>
        <v>Timetable</v>
      </c>
      <c r="D3492" s="5" t="str">
        <f>HYPERLINK("https://canvas.nus.edu.sg/courses/48713","Canvas course site")</f>
        <v>Canvas course site</v>
      </c>
      <c r="E3492" t="s">
        <v>70</v>
      </c>
      <c r="F3492" t="s">
        <v>731</v>
      </c>
      <c r="G3492" s="3">
        <v>0</v>
      </c>
    </row>
    <row r="3493" spans="1:7">
      <c r="A3493" t="s">
        <v>6226</v>
      </c>
      <c r="B3493" t="s">
        <v>6227</v>
      </c>
      <c r="C3493" s="5" t="str">
        <f>HYPERLINK("https://nusmods.com/modules/SE2217#timetable","Timetable")</f>
        <v>Timetable</v>
      </c>
      <c r="D3493" s="5" t="str">
        <f>HYPERLINK("https://canvas.nus.edu.sg/courses/48716","Canvas course site")</f>
        <v>Canvas course site</v>
      </c>
      <c r="E3493" t="s">
        <v>70</v>
      </c>
      <c r="F3493" t="s">
        <v>731</v>
      </c>
      <c r="G3493" s="3">
        <v>0</v>
      </c>
    </row>
    <row r="3494" spans="1:7">
      <c r="A3494" t="s">
        <v>6228</v>
      </c>
      <c r="B3494" t="s">
        <v>6229</v>
      </c>
      <c r="C3494" s="5" t="str">
        <f>HYPERLINK("https://nusmods.com/modules/SE2224#timetable","Timetable")</f>
        <v>Timetable</v>
      </c>
      <c r="D3494" s="5" t="str">
        <f>HYPERLINK("https://canvas.nus.edu.sg/courses/48719","Canvas course site")</f>
        <v>Canvas course site</v>
      </c>
      <c r="E3494" t="s">
        <v>70</v>
      </c>
      <c r="F3494" t="s">
        <v>731</v>
      </c>
      <c r="G3494" s="3">
        <v>0</v>
      </c>
    </row>
    <row r="3495" spans="1:7">
      <c r="A3495" t="s">
        <v>6230</v>
      </c>
      <c r="B3495" t="s">
        <v>6231</v>
      </c>
      <c r="C3495" s="5" t="str">
        <f>HYPERLINK("https://nusmods.com/modules/SE3214#timetable","Timetable")</f>
        <v>Timetable</v>
      </c>
      <c r="D3495" s="5" t="str">
        <f>HYPERLINK("https://canvas.nus.edu.sg/courses/48725","Canvas course site")</f>
        <v>Canvas course site</v>
      </c>
      <c r="E3495" t="s">
        <v>70</v>
      </c>
      <c r="F3495" t="s">
        <v>731</v>
      </c>
      <c r="G3495" s="3">
        <v>0</v>
      </c>
    </row>
    <row r="3496" spans="1:7">
      <c r="A3496" t="s">
        <v>6232</v>
      </c>
      <c r="B3496" t="s">
        <v>6233</v>
      </c>
      <c r="C3496" s="5" t="str">
        <f>HYPERLINK("https://nusmods.com/modules/SE3232#timetable","Timetable")</f>
        <v>Timetable</v>
      </c>
      <c r="D3496" s="5" t="str">
        <f>HYPERLINK("https://canvas.nus.edu.sg/courses/48731","Canvas course site")</f>
        <v>Canvas course site</v>
      </c>
      <c r="E3496" t="s">
        <v>70</v>
      </c>
      <c r="F3496" t="s">
        <v>731</v>
      </c>
      <c r="G3496" s="3">
        <v>0</v>
      </c>
    </row>
    <row r="3497" spans="1:7">
      <c r="A3497" t="s">
        <v>6234</v>
      </c>
      <c r="B3497" t="s">
        <v>6235</v>
      </c>
      <c r="C3497" s="5" t="str">
        <f>HYPERLINK("https://nusmods.com/modules/SE3550#timetable","Timetable")</f>
        <v>Timetable</v>
      </c>
      <c r="D3497" s="5"/>
      <c r="E3497" t="s">
        <v>70</v>
      </c>
      <c r="F3497" t="s">
        <v>731</v>
      </c>
      <c r="G3497" s="3">
        <v>0</v>
      </c>
    </row>
    <row r="3498" spans="1:7">
      <c r="A3498" t="s">
        <v>6236</v>
      </c>
      <c r="B3498" t="s">
        <v>6237</v>
      </c>
      <c r="C3498" s="5" t="str">
        <f>HYPERLINK("https://nusmods.com/modules/SE4101#timetable","Timetable")</f>
        <v>Timetable</v>
      </c>
      <c r="D3498" s="5" t="str">
        <f>HYPERLINK("https://canvas.nus.edu.sg/courses/48737","Canvas course site")</f>
        <v>Canvas course site</v>
      </c>
      <c r="E3498" t="s">
        <v>70</v>
      </c>
      <c r="F3498" t="s">
        <v>731</v>
      </c>
      <c r="G3498" s="3">
        <v>0</v>
      </c>
    </row>
    <row r="3499" spans="1:7">
      <c r="A3499" t="s">
        <v>6238</v>
      </c>
      <c r="B3499" t="s">
        <v>6237</v>
      </c>
      <c r="C3499" s="5" t="str">
        <f>HYPERLINK("https://nusmods.com/modules/SE4101HM#timetable","Timetable")</f>
        <v>Timetable</v>
      </c>
      <c r="D3499" s="5" t="str">
        <f>HYPERLINK("https://canvas.nus.edu.sg/courses/48737","Canvas course site")</f>
        <v>Canvas course site</v>
      </c>
      <c r="E3499" t="s">
        <v>70</v>
      </c>
      <c r="F3499" t="s">
        <v>731</v>
      </c>
      <c r="G3499" s="3">
        <v>0</v>
      </c>
    </row>
    <row r="3500" spans="1:7">
      <c r="A3500" t="s">
        <v>6239</v>
      </c>
      <c r="B3500" t="s">
        <v>6240</v>
      </c>
      <c r="C3500" s="5" t="str">
        <f>HYPERLINK("https://nusmods.com/modules/SE4212#timetable","Timetable")</f>
        <v>Timetable</v>
      </c>
      <c r="D3500" s="5" t="str">
        <f>HYPERLINK("https://canvas.nus.edu.sg/courses/48740","Canvas course site")</f>
        <v>Canvas course site</v>
      </c>
      <c r="E3500" t="s">
        <v>70</v>
      </c>
      <c r="F3500" t="s">
        <v>731</v>
      </c>
      <c r="G3500" s="3">
        <v>0</v>
      </c>
    </row>
    <row r="3501" spans="1:7">
      <c r="A3501" t="s">
        <v>6241</v>
      </c>
      <c r="B3501" t="s">
        <v>6240</v>
      </c>
      <c r="C3501" s="5" t="str">
        <f>HYPERLINK("https://nusmods.com/modules/SE4212HM#timetable","Timetable")</f>
        <v>Timetable</v>
      </c>
      <c r="D3501" s="5" t="str">
        <f>HYPERLINK("https://canvas.nus.edu.sg/courses/48740","Canvas course site")</f>
        <v>Canvas course site</v>
      </c>
      <c r="E3501" t="s">
        <v>70</v>
      </c>
      <c r="F3501" t="s">
        <v>731</v>
      </c>
      <c r="G3501" s="3">
        <v>0</v>
      </c>
    </row>
    <row r="3502" spans="1:7">
      <c r="A3502" t="s">
        <v>6242</v>
      </c>
      <c r="B3502" t="s">
        <v>6243</v>
      </c>
      <c r="C3502" s="5" t="str">
        <f>HYPERLINK("https://nusmods.com/modules/SE4225#timetable","Timetable")</f>
        <v>Timetable</v>
      </c>
      <c r="D3502" s="5" t="str">
        <f>HYPERLINK("https://canvas.nus.edu.sg/courses/48743","Canvas course site")</f>
        <v>Canvas course site</v>
      </c>
      <c r="E3502" t="s">
        <v>70</v>
      </c>
      <c r="F3502" t="s">
        <v>731</v>
      </c>
      <c r="G3502" s="3">
        <v>0</v>
      </c>
    </row>
    <row r="3503" spans="1:7">
      <c r="A3503" t="s">
        <v>6244</v>
      </c>
      <c r="B3503" t="s">
        <v>6243</v>
      </c>
      <c r="C3503" s="5" t="str">
        <f>HYPERLINK("https://nusmods.com/modules/SE4225HM#timetable","Timetable")</f>
        <v>Timetable</v>
      </c>
      <c r="D3503" s="5" t="str">
        <f>HYPERLINK("https://canvas.nus.edu.sg/courses/48743","Canvas course site")</f>
        <v>Canvas course site</v>
      </c>
      <c r="E3503" t="s">
        <v>70</v>
      </c>
      <c r="F3503" t="s">
        <v>731</v>
      </c>
      <c r="G3503" s="3">
        <v>0</v>
      </c>
    </row>
    <row r="3504" spans="1:7">
      <c r="A3504" t="s">
        <v>6245</v>
      </c>
      <c r="B3504" t="s">
        <v>6246</v>
      </c>
      <c r="C3504" s="5" t="str">
        <f>HYPERLINK("https://nusmods.com/modules/SE4227#timetable","Timetable")</f>
        <v>Timetable</v>
      </c>
      <c r="D3504" s="5" t="str">
        <f>HYPERLINK("https://canvas.nus.edu.sg/courses/48746","Canvas course site")</f>
        <v>Canvas course site</v>
      </c>
      <c r="E3504" t="s">
        <v>70</v>
      </c>
      <c r="F3504" t="s">
        <v>731</v>
      </c>
      <c r="G3504" s="3">
        <v>0</v>
      </c>
    </row>
    <row r="3505" spans="1:7">
      <c r="A3505" t="s">
        <v>6247</v>
      </c>
      <c r="B3505" t="s">
        <v>6246</v>
      </c>
      <c r="C3505" s="5" t="str">
        <f>HYPERLINK("https://nusmods.com/modules/SE4227HM#timetable","Timetable")</f>
        <v>Timetable</v>
      </c>
      <c r="D3505" s="5" t="str">
        <f>HYPERLINK("https://canvas.nus.edu.sg/courses/48746","Canvas course site")</f>
        <v>Canvas course site</v>
      </c>
      <c r="E3505" t="s">
        <v>70</v>
      </c>
      <c r="F3505" t="s">
        <v>731</v>
      </c>
      <c r="G3505" s="3">
        <v>0</v>
      </c>
    </row>
    <row r="3506" spans="1:7">
      <c r="A3506" t="s">
        <v>6248</v>
      </c>
      <c r="B3506" t="s">
        <v>949</v>
      </c>
      <c r="C3506" s="5" t="str">
        <f>HYPERLINK("https://nusmods.com/modules/SE4401#timetable","Timetable")</f>
        <v>Timetable</v>
      </c>
      <c r="D3506" s="5"/>
      <c r="E3506" t="s">
        <v>70</v>
      </c>
      <c r="F3506" t="s">
        <v>731</v>
      </c>
      <c r="G3506" s="3">
        <v>0</v>
      </c>
    </row>
    <row r="3507" spans="1:7">
      <c r="A3507" t="s">
        <v>6249</v>
      </c>
      <c r="B3507" t="s">
        <v>949</v>
      </c>
      <c r="C3507" s="5" t="str">
        <f>HYPERLINK("https://nusmods.com/modules/SE4401HM#timetable","Timetable")</f>
        <v>Timetable</v>
      </c>
      <c r="D3507" s="5"/>
      <c r="E3507" t="s">
        <v>70</v>
      </c>
      <c r="F3507" t="s">
        <v>731</v>
      </c>
      <c r="G3507" s="3">
        <v>0</v>
      </c>
    </row>
    <row r="3508" spans="1:7">
      <c r="A3508" t="s">
        <v>6250</v>
      </c>
      <c r="B3508" t="s">
        <v>572</v>
      </c>
      <c r="C3508" s="5" t="str">
        <f>HYPERLINK("https://nusmods.com/modules/SE4660#timetable","Timetable")</f>
        <v>Timetable</v>
      </c>
      <c r="D3508" s="5"/>
      <c r="E3508" t="s">
        <v>70</v>
      </c>
      <c r="F3508" t="s">
        <v>731</v>
      </c>
      <c r="G3508" s="3">
        <v>0</v>
      </c>
    </row>
    <row r="3509" spans="1:7">
      <c r="A3509" t="s">
        <v>6251</v>
      </c>
      <c r="B3509" t="s">
        <v>572</v>
      </c>
      <c r="C3509" s="5" t="str">
        <f>HYPERLINK("https://nusmods.com/modules/SE4660HM#timetable","Timetable")</f>
        <v>Timetable</v>
      </c>
      <c r="D3509" s="5"/>
      <c r="E3509" t="s">
        <v>70</v>
      </c>
      <c r="F3509" t="s">
        <v>731</v>
      </c>
      <c r="G3509" s="3">
        <v>0</v>
      </c>
    </row>
    <row r="3510" spans="1:7">
      <c r="A3510" t="s">
        <v>6252</v>
      </c>
      <c r="B3510" t="s">
        <v>968</v>
      </c>
      <c r="C3510" s="5" t="str">
        <f>HYPERLINK("https://nusmods.com/modules/SE5660#timetable","Timetable")</f>
        <v>Timetable</v>
      </c>
      <c r="D3510" s="5"/>
      <c r="E3510" t="s">
        <v>70</v>
      </c>
      <c r="F3510" t="s">
        <v>731</v>
      </c>
      <c r="G3510" s="3">
        <v>0</v>
      </c>
    </row>
    <row r="3511" spans="1:7">
      <c r="A3511" t="s">
        <v>6253</v>
      </c>
      <c r="B3511" t="s">
        <v>968</v>
      </c>
      <c r="C3511" s="5" t="str">
        <f>HYPERLINK("https://nusmods.com/modules/SE6660#timetable","Timetable")</f>
        <v>Timetable</v>
      </c>
      <c r="D3511" s="5"/>
      <c r="E3511" t="s">
        <v>70</v>
      </c>
      <c r="F3511" t="s">
        <v>731</v>
      </c>
      <c r="G3511" s="3">
        <v>0</v>
      </c>
    </row>
    <row r="3512" spans="1:7">
      <c r="A3512" t="s">
        <v>6254</v>
      </c>
      <c r="B3512" t="s">
        <v>6255</v>
      </c>
      <c r="C3512" s="5" t="str">
        <f>HYPERLINK("https://nusmods.com/modules/SEA5101#timetable","Timetable")</f>
        <v>Timetable</v>
      </c>
      <c r="D3512" s="5" t="str">
        <f>HYPERLINK("https://canvas.nus.edu.sg/courses/48763","Canvas course site")</f>
        <v>Canvas course site</v>
      </c>
      <c r="E3512" t="s">
        <v>70</v>
      </c>
      <c r="F3512" t="s">
        <v>731</v>
      </c>
      <c r="G3512" s="3">
        <v>0</v>
      </c>
    </row>
    <row r="3513" spans="1:7">
      <c r="A3513" t="s">
        <v>6256</v>
      </c>
      <c r="B3513" t="s">
        <v>6257</v>
      </c>
      <c r="C3513" s="5" t="str">
        <f>HYPERLINK("https://nusmods.com/modules/SEA5102#timetable","Timetable")</f>
        <v>Timetable</v>
      </c>
      <c r="D3513" s="5" t="str">
        <f>HYPERLINK("https://canvas.nus.edu.sg/courses/48766","Canvas course site")</f>
        <v>Canvas course site</v>
      </c>
      <c r="E3513" t="s">
        <v>70</v>
      </c>
      <c r="F3513" t="s">
        <v>731</v>
      </c>
      <c r="G3513" s="3">
        <v>0</v>
      </c>
    </row>
    <row r="3514" spans="1:7">
      <c r="A3514" t="s">
        <v>6258</v>
      </c>
      <c r="B3514" t="s">
        <v>6259</v>
      </c>
      <c r="C3514" s="5" t="str">
        <f>HYPERLINK("https://nusmods.com/modules/SEA5201#timetable","Timetable")</f>
        <v>Timetable</v>
      </c>
      <c r="D3514" s="5" t="str">
        <f>HYPERLINK("https://canvas.nus.edu.sg/courses/48769","Canvas course site")</f>
        <v>Canvas course site</v>
      </c>
      <c r="E3514" t="s">
        <v>70</v>
      </c>
      <c r="F3514" t="s">
        <v>731</v>
      </c>
      <c r="G3514" s="3">
        <v>0</v>
      </c>
    </row>
    <row r="3515" spans="1:7">
      <c r="A3515" t="s">
        <v>6260</v>
      </c>
      <c r="B3515" t="s">
        <v>6261</v>
      </c>
      <c r="C3515" s="5" t="str">
        <f>HYPERLINK("https://nusmods.com/modules/SEA5212#timetable","Timetable")</f>
        <v>Timetable</v>
      </c>
      <c r="D3515" s="5"/>
      <c r="E3515" t="s">
        <v>70</v>
      </c>
      <c r="F3515" t="s">
        <v>731</v>
      </c>
      <c r="G3515" s="3">
        <v>0</v>
      </c>
    </row>
    <row r="3516" spans="1:7">
      <c r="A3516" t="s">
        <v>6262</v>
      </c>
      <c r="B3516" t="s">
        <v>6263</v>
      </c>
      <c r="C3516" s="5" t="str">
        <f>HYPERLINK("https://nusmods.com/modules/SEA5213#timetable","Timetable")</f>
        <v>Timetable</v>
      </c>
      <c r="D3516" s="5"/>
      <c r="E3516" t="s">
        <v>70</v>
      </c>
      <c r="F3516" t="s">
        <v>731</v>
      </c>
      <c r="G3516" s="3">
        <v>0</v>
      </c>
    </row>
    <row r="3517" spans="1:7">
      <c r="A3517" t="s">
        <v>6264</v>
      </c>
      <c r="B3517" t="s">
        <v>6265</v>
      </c>
      <c r="C3517" s="5" t="str">
        <f>HYPERLINK("https://nusmods.com/modules/SEA5234#timetable","Timetable")</f>
        <v>Timetable</v>
      </c>
      <c r="D3517" s="5"/>
      <c r="E3517" t="s">
        <v>70</v>
      </c>
      <c r="F3517" t="s">
        <v>731</v>
      </c>
      <c r="G3517" s="3">
        <v>0</v>
      </c>
    </row>
    <row r="3518" spans="1:7">
      <c r="A3518" t="s">
        <v>6266</v>
      </c>
      <c r="B3518" t="s">
        <v>6267</v>
      </c>
      <c r="C3518" s="5" t="str">
        <f>HYPERLINK("https://nusmods.com/modules/SEA5237#timetable","Timetable")</f>
        <v>Timetable</v>
      </c>
      <c r="D3518" s="5" t="str">
        <f>HYPERLINK("https://canvas.nus.edu.sg/courses/48781","Canvas course site")</f>
        <v>Canvas course site</v>
      </c>
      <c r="E3518" t="s">
        <v>70</v>
      </c>
      <c r="F3518" t="s">
        <v>731</v>
      </c>
      <c r="G3518" s="3">
        <v>0</v>
      </c>
    </row>
    <row r="3519" spans="1:7">
      <c r="A3519" t="s">
        <v>6268</v>
      </c>
      <c r="B3519" t="s">
        <v>6269</v>
      </c>
      <c r="C3519" s="5" t="str">
        <f>HYPERLINK("https://nusmods.com/modules/SEA5301B#timetable","Timetable")</f>
        <v>Timetable</v>
      </c>
      <c r="D3519" s="5"/>
      <c r="E3519" t="s">
        <v>70</v>
      </c>
      <c r="F3519" t="s">
        <v>731</v>
      </c>
      <c r="G3519" s="3">
        <v>0</v>
      </c>
    </row>
    <row r="3520" spans="1:7">
      <c r="A3520" t="s">
        <v>6270</v>
      </c>
      <c r="B3520" t="s">
        <v>2806</v>
      </c>
      <c r="C3520" s="5" t="str">
        <f>HYPERLINK("https://nusmods.com/modules/SEA5401#timetable","Timetable")</f>
        <v>Timetable</v>
      </c>
      <c r="D3520" s="5"/>
      <c r="E3520" t="s">
        <v>70</v>
      </c>
      <c r="F3520" t="s">
        <v>731</v>
      </c>
      <c r="G3520" s="3">
        <v>0</v>
      </c>
    </row>
    <row r="3521" spans="1:7">
      <c r="A3521" t="s">
        <v>6271</v>
      </c>
      <c r="B3521" t="s">
        <v>572</v>
      </c>
      <c r="C3521" s="5" t="str">
        <f>HYPERLINK("https://nusmods.com/modules/SEA5660#timetable","Timetable")</f>
        <v>Timetable</v>
      </c>
      <c r="D3521" s="5"/>
      <c r="E3521" t="s">
        <v>70</v>
      </c>
      <c r="F3521" t="s">
        <v>731</v>
      </c>
      <c r="G3521" s="3">
        <v>0</v>
      </c>
    </row>
    <row r="3522" spans="1:7">
      <c r="A3522" t="s">
        <v>6272</v>
      </c>
      <c r="B3522" t="s">
        <v>6273</v>
      </c>
      <c r="C3522" s="5" t="str">
        <f>HYPERLINK("https://nusmods.com/modules/SH5002#timetable","Timetable")</f>
        <v>Timetable</v>
      </c>
      <c r="D3522" s="5"/>
      <c r="E3522" t="s">
        <v>9</v>
      </c>
      <c r="F3522" t="s">
        <v>1133</v>
      </c>
      <c r="G3522" s="3">
        <v>0</v>
      </c>
    </row>
    <row r="3523" spans="1:7">
      <c r="A3523" t="s">
        <v>6274</v>
      </c>
      <c r="B3523" t="s">
        <v>6275</v>
      </c>
      <c r="C3523" s="5" t="str">
        <f>HYPERLINK("https://nusmods.com/modules/SH5004#timetable","Timetable")</f>
        <v>Timetable</v>
      </c>
      <c r="D3523" s="5"/>
      <c r="E3523" t="s">
        <v>9</v>
      </c>
      <c r="F3523" t="s">
        <v>1133</v>
      </c>
      <c r="G3523" s="3">
        <v>0</v>
      </c>
    </row>
    <row r="3524" spans="1:7">
      <c r="A3524" t="s">
        <v>6276</v>
      </c>
      <c r="B3524" t="s">
        <v>6277</v>
      </c>
      <c r="C3524" s="5" t="str">
        <f>HYPERLINK("https://nusmods.com/modules/SH5103#timetable","Timetable")</f>
        <v>Timetable</v>
      </c>
      <c r="D3524" s="5"/>
      <c r="E3524" t="s">
        <v>9</v>
      </c>
      <c r="F3524" t="s">
        <v>1133</v>
      </c>
      <c r="G3524" s="3">
        <v>0</v>
      </c>
    </row>
    <row r="3525" spans="1:7">
      <c r="A3525" t="s">
        <v>6278</v>
      </c>
      <c r="B3525" t="s">
        <v>6279</v>
      </c>
      <c r="C3525" s="5" t="str">
        <f>HYPERLINK("https://nusmods.com/modules/SH5104#timetable","Timetable")</f>
        <v>Timetable</v>
      </c>
      <c r="D3525" s="5"/>
      <c r="E3525" t="s">
        <v>9</v>
      </c>
      <c r="F3525" t="s">
        <v>1133</v>
      </c>
      <c r="G3525" s="3">
        <v>0</v>
      </c>
    </row>
    <row r="3526" spans="1:7">
      <c r="A3526" t="s">
        <v>6280</v>
      </c>
      <c r="B3526" t="s">
        <v>6281</v>
      </c>
      <c r="C3526" s="5" t="str">
        <f>HYPERLINK("https://nusmods.com/modules/SH5107#timetable","Timetable")</f>
        <v>Timetable</v>
      </c>
      <c r="D3526" s="5"/>
      <c r="E3526" t="s">
        <v>9</v>
      </c>
      <c r="F3526" t="s">
        <v>1133</v>
      </c>
      <c r="G3526" s="3">
        <v>0</v>
      </c>
    </row>
    <row r="3527" spans="1:7">
      <c r="A3527" t="s">
        <v>6282</v>
      </c>
      <c r="B3527" t="s">
        <v>6283</v>
      </c>
      <c r="C3527" s="5" t="str">
        <f>HYPERLINK("https://nusmods.com/modules/SH5110#timetable","Timetable")</f>
        <v>Timetable</v>
      </c>
      <c r="D3527" s="5"/>
      <c r="E3527" t="s">
        <v>9</v>
      </c>
      <c r="F3527" t="s">
        <v>1133</v>
      </c>
      <c r="G3527" s="3">
        <v>0</v>
      </c>
    </row>
    <row r="3528" spans="1:7">
      <c r="A3528" t="s">
        <v>6284</v>
      </c>
      <c r="B3528" t="s">
        <v>6285</v>
      </c>
      <c r="C3528" s="5" t="str">
        <f>HYPERLINK("https://nusmods.com/modules/SH5203#timetable","Timetable")</f>
        <v>Timetable</v>
      </c>
      <c r="D3528" s="5"/>
      <c r="E3528" t="s">
        <v>9</v>
      </c>
      <c r="F3528" t="s">
        <v>1133</v>
      </c>
      <c r="G3528" s="3">
        <v>0</v>
      </c>
    </row>
    <row r="3529" spans="1:7">
      <c r="A3529" t="s">
        <v>6286</v>
      </c>
      <c r="B3529" t="s">
        <v>6287</v>
      </c>
      <c r="C3529" s="5" t="str">
        <f>HYPERLINK("https://nusmods.com/modules/SH5204#timetable","Timetable")</f>
        <v>Timetable</v>
      </c>
      <c r="D3529" s="5"/>
      <c r="E3529" t="s">
        <v>9</v>
      </c>
      <c r="F3529" t="s">
        <v>1133</v>
      </c>
      <c r="G3529" s="3">
        <v>0</v>
      </c>
    </row>
    <row r="3530" spans="1:7">
      <c r="A3530" t="s">
        <v>6288</v>
      </c>
      <c r="B3530" t="s">
        <v>6289</v>
      </c>
      <c r="C3530" s="5" t="str">
        <f>HYPERLINK("https://nusmods.com/modules/SH5206#timetable","Timetable")</f>
        <v>Timetable</v>
      </c>
      <c r="D3530" s="5"/>
      <c r="E3530" t="s">
        <v>9</v>
      </c>
      <c r="F3530" t="s">
        <v>1133</v>
      </c>
      <c r="G3530" s="3">
        <v>0</v>
      </c>
    </row>
    <row r="3531" spans="1:7">
      <c r="A3531" t="s">
        <v>6290</v>
      </c>
      <c r="B3531" t="s">
        <v>6291</v>
      </c>
      <c r="C3531" s="5" t="str">
        <f>HYPERLINK("https://nusmods.com/modules/SH5207#timetable","Timetable")</f>
        <v>Timetable</v>
      </c>
      <c r="D3531" s="5"/>
      <c r="E3531" t="s">
        <v>9</v>
      </c>
      <c r="F3531" t="s">
        <v>1133</v>
      </c>
      <c r="G3531" s="3">
        <v>0</v>
      </c>
    </row>
    <row r="3532" spans="1:7">
      <c r="A3532" t="s">
        <v>6292</v>
      </c>
      <c r="B3532" t="s">
        <v>6293</v>
      </c>
      <c r="C3532" s="5" t="str">
        <f>HYPERLINK("https://nusmods.com/modules/SH5208#timetable","Timetable")</f>
        <v>Timetable</v>
      </c>
      <c r="D3532" s="5"/>
      <c r="E3532" t="s">
        <v>9</v>
      </c>
      <c r="F3532" t="s">
        <v>1133</v>
      </c>
      <c r="G3532" s="3">
        <v>0</v>
      </c>
    </row>
    <row r="3533" spans="1:7">
      <c r="A3533" t="s">
        <v>6294</v>
      </c>
      <c r="B3533" t="s">
        <v>6295</v>
      </c>
      <c r="C3533" s="5" t="str">
        <f>HYPERLINK("https://nusmods.com/modules/SH5402#timetable","Timetable")</f>
        <v>Timetable</v>
      </c>
      <c r="D3533" s="5"/>
      <c r="E3533" t="s">
        <v>9</v>
      </c>
      <c r="F3533" t="s">
        <v>1133</v>
      </c>
      <c r="G3533" s="3">
        <v>0</v>
      </c>
    </row>
    <row r="3534" spans="1:7">
      <c r="A3534" t="s">
        <v>6296</v>
      </c>
      <c r="B3534" t="s">
        <v>968</v>
      </c>
      <c r="C3534" s="5" t="str">
        <f>HYPERLINK("https://nusmods.com/modules/SH5403#timetable","Timetable")</f>
        <v>Timetable</v>
      </c>
      <c r="D3534" s="5"/>
      <c r="E3534" t="s">
        <v>9</v>
      </c>
      <c r="F3534" t="s">
        <v>1133</v>
      </c>
      <c r="G3534" s="3">
        <v>0</v>
      </c>
    </row>
    <row r="3535" spans="1:7">
      <c r="A3535" t="s">
        <v>6297</v>
      </c>
      <c r="B3535" t="s">
        <v>6298</v>
      </c>
      <c r="C3535" s="5" t="str">
        <f>HYPERLINK("https://nusmods.com/modules/SH5404#timetable","Timetable")</f>
        <v>Timetable</v>
      </c>
      <c r="D3535" s="5"/>
      <c r="E3535" t="s">
        <v>9</v>
      </c>
      <c r="F3535" t="s">
        <v>1133</v>
      </c>
      <c r="G3535" s="3">
        <v>0</v>
      </c>
    </row>
    <row r="3536" spans="1:7">
      <c r="A3536" t="s">
        <v>6299</v>
      </c>
      <c r="B3536" t="s">
        <v>6300</v>
      </c>
      <c r="C3536" s="5" t="str">
        <f>HYPERLINK("https://nusmods.com/modules/SH5405#timetable","Timetable")</f>
        <v>Timetable</v>
      </c>
      <c r="D3536" s="5"/>
      <c r="E3536" t="s">
        <v>9</v>
      </c>
      <c r="F3536" t="s">
        <v>1133</v>
      </c>
      <c r="G3536" s="3">
        <v>0</v>
      </c>
    </row>
    <row r="3537" spans="1:7">
      <c r="A3537" t="s">
        <v>6301</v>
      </c>
      <c r="B3537" t="s">
        <v>127</v>
      </c>
      <c r="C3537" s="5" t="str">
        <f>HYPERLINK("https://nusmods.com/modules/SH5406#timetable","Timetable")</f>
        <v>Timetable</v>
      </c>
      <c r="D3537" s="5"/>
      <c r="E3537" t="s">
        <v>9</v>
      </c>
      <c r="F3537" t="s">
        <v>1133</v>
      </c>
      <c r="G3537" s="3">
        <v>0</v>
      </c>
    </row>
    <row r="3538" spans="1:7">
      <c r="A3538" t="s">
        <v>6302</v>
      </c>
      <c r="B3538" t="s">
        <v>6303</v>
      </c>
      <c r="C3538" s="5" t="str">
        <f>HYPERLINK("https://nusmods.com/modules/SH5409#timetable","Timetable")</f>
        <v>Timetable</v>
      </c>
      <c r="D3538" s="5"/>
      <c r="E3538" t="s">
        <v>9</v>
      </c>
      <c r="F3538" t="s">
        <v>1133</v>
      </c>
      <c r="G3538" s="3">
        <v>0</v>
      </c>
    </row>
    <row r="3539" spans="1:7">
      <c r="A3539" t="s">
        <v>6304</v>
      </c>
      <c r="B3539" t="s">
        <v>6305</v>
      </c>
      <c r="C3539" s="5" t="str">
        <f>HYPERLINK("https://nusmods.com/modules/SH5666#timetable","Timetable")</f>
        <v>Timetable</v>
      </c>
      <c r="D3539" s="5"/>
      <c r="E3539" t="s">
        <v>9</v>
      </c>
      <c r="F3539" t="s">
        <v>1133</v>
      </c>
      <c r="G3539" s="3">
        <v>0</v>
      </c>
    </row>
    <row r="3540" spans="1:7">
      <c r="A3540" t="s">
        <v>6306</v>
      </c>
      <c r="B3540" t="s">
        <v>6307</v>
      </c>
      <c r="C3540" s="5" t="str">
        <f>HYPERLINK("https://nusmods.com/modules/SLP5105#timetable","Timetable")</f>
        <v>Timetable</v>
      </c>
      <c r="D3540" s="5" t="str">
        <f>HYPERLINK("https://canvas.nus.edu.sg/courses/48843","Canvas course site")</f>
        <v>Canvas course site</v>
      </c>
      <c r="E3540" t="s">
        <v>89</v>
      </c>
      <c r="F3540" t="s">
        <v>214</v>
      </c>
      <c r="G3540" s="3">
        <v>34</v>
      </c>
    </row>
    <row r="3541" spans="1:7">
      <c r="A3541" t="s">
        <v>6308</v>
      </c>
      <c r="B3541" t="s">
        <v>6309</v>
      </c>
      <c r="C3541" s="5" t="str">
        <f>HYPERLINK("https://nusmods.com/modules/SLP5106#timetable","Timetable")</f>
        <v>Timetable</v>
      </c>
      <c r="D3541" s="5" t="str">
        <f>HYPERLINK("https://canvas.nus.edu.sg/courses/48846","Canvas course site")</f>
        <v>Canvas course site</v>
      </c>
      <c r="E3541" t="s">
        <v>89</v>
      </c>
      <c r="F3541" t="s">
        <v>214</v>
      </c>
      <c r="G3541" s="3">
        <v>34</v>
      </c>
    </row>
    <row r="3542" spans="1:7">
      <c r="A3542" t="s">
        <v>6310</v>
      </c>
      <c r="B3542" t="s">
        <v>6311</v>
      </c>
      <c r="C3542" s="5" t="str">
        <f>HYPERLINK("https://nusmods.com/modules/SLP5107#timetable","Timetable")</f>
        <v>Timetable</v>
      </c>
      <c r="D3542" s="5" t="str">
        <f>HYPERLINK("https://canvas.nus.edu.sg/courses/48849","Canvas course site")</f>
        <v>Canvas course site</v>
      </c>
      <c r="E3542" t="s">
        <v>89</v>
      </c>
      <c r="F3542" t="s">
        <v>214</v>
      </c>
      <c r="G3542" s="3">
        <v>34</v>
      </c>
    </row>
    <row r="3543" spans="1:7">
      <c r="A3543" t="s">
        <v>6312</v>
      </c>
      <c r="B3543" t="s">
        <v>6313</v>
      </c>
      <c r="C3543" s="5" t="str">
        <f>HYPERLINK("https://nusmods.com/modules/SLP5108#timetable","Timetable")</f>
        <v>Timetable</v>
      </c>
      <c r="D3543" s="5" t="str">
        <f>HYPERLINK("https://canvas.nus.edu.sg/courses/48852","Canvas course site")</f>
        <v>Canvas course site</v>
      </c>
      <c r="E3543" t="s">
        <v>89</v>
      </c>
      <c r="F3543" t="s">
        <v>214</v>
      </c>
      <c r="G3543" s="3">
        <v>34</v>
      </c>
    </row>
    <row r="3544" spans="1:7">
      <c r="A3544" t="s">
        <v>6314</v>
      </c>
      <c r="B3544" t="s">
        <v>6315</v>
      </c>
      <c r="C3544" s="5" t="str">
        <f>HYPERLINK("https://nusmods.com/modules/SLP5109#timetable","Timetable")</f>
        <v>Timetable</v>
      </c>
      <c r="D3544" s="5" t="str">
        <f>HYPERLINK("https://canvas.nus.edu.sg/courses/48855","Canvas course site")</f>
        <v>Canvas course site</v>
      </c>
      <c r="E3544" t="s">
        <v>89</v>
      </c>
      <c r="F3544" t="s">
        <v>214</v>
      </c>
      <c r="G3544" s="3">
        <v>34</v>
      </c>
    </row>
    <row r="3545" spans="1:7">
      <c r="A3545" t="s">
        <v>6316</v>
      </c>
      <c r="B3545" t="s">
        <v>6317</v>
      </c>
      <c r="C3545" s="5" t="str">
        <f>HYPERLINK("https://nusmods.com/modules/SN1101E#timetable","Timetable")</f>
        <v>Timetable</v>
      </c>
      <c r="D3545" s="5" t="str">
        <f>HYPERLINK("https://canvas.nus.edu.sg/courses/48858","Canvas course site")</f>
        <v>Canvas course site</v>
      </c>
      <c r="E3545" t="s">
        <v>70</v>
      </c>
      <c r="F3545" t="s">
        <v>2591</v>
      </c>
      <c r="G3545" s="3">
        <v>0</v>
      </c>
    </row>
    <row r="3546" spans="1:7">
      <c r="A3546" t="s">
        <v>6318</v>
      </c>
      <c r="B3546" t="s">
        <v>6319</v>
      </c>
      <c r="C3546" s="5" t="str">
        <f>HYPERLINK("https://nusmods.com/modules/SN2213#timetable","Timetable")</f>
        <v>Timetable</v>
      </c>
      <c r="D3546" s="5"/>
      <c r="E3546" t="s">
        <v>70</v>
      </c>
      <c r="F3546" t="s">
        <v>2591</v>
      </c>
      <c r="G3546" s="3">
        <v>0</v>
      </c>
    </row>
    <row r="3547" spans="1:7">
      <c r="A3547" t="s">
        <v>6320</v>
      </c>
      <c r="B3547" t="s">
        <v>6321</v>
      </c>
      <c r="C3547" s="5" t="str">
        <f>HYPERLINK("https://nusmods.com/modules/SN2278#timetable","Timetable")</f>
        <v>Timetable</v>
      </c>
      <c r="D3547" s="5" t="str">
        <f>HYPERLINK("https://canvas.nus.edu.sg/courses/48873","Canvas course site")</f>
        <v>Canvas course site</v>
      </c>
      <c r="E3547" t="s">
        <v>70</v>
      </c>
      <c r="F3547" t="s">
        <v>2591</v>
      </c>
      <c r="G3547" s="3">
        <v>0</v>
      </c>
    </row>
    <row r="3548" spans="1:7">
      <c r="A3548" t="s">
        <v>6322</v>
      </c>
      <c r="B3548" t="s">
        <v>6323</v>
      </c>
      <c r="C3548" s="5" t="str">
        <f>HYPERLINK("https://nusmods.com/modules/SN2280#timetable","Timetable")</f>
        <v>Timetable</v>
      </c>
      <c r="D3548" s="5" t="str">
        <f>HYPERLINK("https://canvas.nus.edu.sg/courses/49553","Canvas course site")</f>
        <v>Canvas course site</v>
      </c>
      <c r="E3548" t="s">
        <v>70</v>
      </c>
      <c r="F3548" t="s">
        <v>2591</v>
      </c>
      <c r="G3548" s="3">
        <v>0</v>
      </c>
    </row>
    <row r="3549" spans="1:7">
      <c r="A3549" t="s">
        <v>6324</v>
      </c>
      <c r="B3549" t="s">
        <v>6325</v>
      </c>
      <c r="C3549" s="5" t="str">
        <f>HYPERLINK("https://nusmods.com/modules/SN3223#timetable","Timetable")</f>
        <v>Timetable</v>
      </c>
      <c r="D3549" s="5" t="str">
        <f>HYPERLINK("https://canvas.nus.edu.sg/courses/48879","Canvas course site")</f>
        <v>Canvas course site</v>
      </c>
      <c r="E3549" t="s">
        <v>70</v>
      </c>
      <c r="F3549" t="s">
        <v>2591</v>
      </c>
      <c r="G3549" s="3">
        <v>0</v>
      </c>
    </row>
    <row r="3550" spans="1:7">
      <c r="A3550" t="s">
        <v>6326</v>
      </c>
      <c r="B3550" t="s">
        <v>6327</v>
      </c>
      <c r="C3550" s="5" t="str">
        <f>HYPERLINK("https://nusmods.com/modules/SN3274#timetable","Timetable")</f>
        <v>Timetable</v>
      </c>
      <c r="D3550" s="5" t="str">
        <f>HYPERLINK("https://canvas.nus.edu.sg/courses/48882","Canvas course site")</f>
        <v>Canvas course site</v>
      </c>
      <c r="E3550" t="s">
        <v>70</v>
      </c>
      <c r="F3550" t="s">
        <v>2591</v>
      </c>
      <c r="G3550" s="3">
        <v>0</v>
      </c>
    </row>
    <row r="3551" spans="1:7">
      <c r="A3551" t="s">
        <v>6328</v>
      </c>
      <c r="B3551" t="s">
        <v>6329</v>
      </c>
      <c r="C3551" s="5" t="str">
        <f>HYPERLINK("https://nusmods.com/modules/SN3282#timetable","Timetable")</f>
        <v>Timetable</v>
      </c>
      <c r="D3551" s="5" t="str">
        <f>HYPERLINK("https://canvas.nus.edu.sg/courses/49554","Canvas course site")</f>
        <v>Canvas course site</v>
      </c>
      <c r="E3551" t="s">
        <v>70</v>
      </c>
      <c r="F3551" t="s">
        <v>2591</v>
      </c>
      <c r="G3551" s="3">
        <v>0</v>
      </c>
    </row>
    <row r="3552" spans="1:7">
      <c r="A3552" t="s">
        <v>6330</v>
      </c>
      <c r="B3552" t="s">
        <v>24</v>
      </c>
      <c r="C3552" s="5" t="str">
        <f>HYPERLINK("https://nusmods.com/modules/SN3550#timetable","Timetable")</f>
        <v>Timetable</v>
      </c>
      <c r="D3552" s="5"/>
      <c r="E3552" t="s">
        <v>70</v>
      </c>
      <c r="F3552" t="s">
        <v>2591</v>
      </c>
      <c r="G3552" s="3">
        <v>0</v>
      </c>
    </row>
    <row r="3553" spans="1:7">
      <c r="A3553" t="s">
        <v>6331</v>
      </c>
      <c r="B3553" t="s">
        <v>949</v>
      </c>
      <c r="C3553" s="5" t="str">
        <f>HYPERLINK("https://nusmods.com/modules/SN4401#timetable","Timetable")</f>
        <v>Timetable</v>
      </c>
      <c r="D3553" s="5"/>
      <c r="E3553" t="s">
        <v>70</v>
      </c>
      <c r="F3553" t="s">
        <v>2591</v>
      </c>
      <c r="G3553" s="3">
        <v>0</v>
      </c>
    </row>
    <row r="3554" spans="1:7">
      <c r="A3554" t="s">
        <v>6332</v>
      </c>
      <c r="B3554" t="s">
        <v>949</v>
      </c>
      <c r="C3554" s="5" t="str">
        <f>HYPERLINK("https://nusmods.com/modules/SN4401HM#timetable","Timetable")</f>
        <v>Timetable</v>
      </c>
      <c r="D3554" s="5"/>
      <c r="E3554" t="s">
        <v>70</v>
      </c>
      <c r="F3554" t="s">
        <v>2591</v>
      </c>
      <c r="G3554" s="3">
        <v>0</v>
      </c>
    </row>
    <row r="3555" spans="1:7">
      <c r="A3555" t="s">
        <v>6333</v>
      </c>
      <c r="B3555" t="s">
        <v>572</v>
      </c>
      <c r="C3555" s="5" t="str">
        <f>HYPERLINK("https://nusmods.com/modules/SN4660#timetable","Timetable")</f>
        <v>Timetable</v>
      </c>
      <c r="D3555" s="5"/>
      <c r="E3555" t="s">
        <v>70</v>
      </c>
      <c r="F3555" t="s">
        <v>2591</v>
      </c>
      <c r="G3555" s="3">
        <v>0</v>
      </c>
    </row>
    <row r="3556" spans="1:7">
      <c r="A3556" t="s">
        <v>6334</v>
      </c>
      <c r="B3556" t="s">
        <v>572</v>
      </c>
      <c r="C3556" s="5" t="str">
        <f>HYPERLINK("https://nusmods.com/modules/SN4660HM#timetable","Timetable")</f>
        <v>Timetable</v>
      </c>
      <c r="D3556" s="5"/>
      <c r="E3556" t="s">
        <v>70</v>
      </c>
      <c r="F3556" t="s">
        <v>2591</v>
      </c>
      <c r="G3556" s="3">
        <v>0</v>
      </c>
    </row>
    <row r="3557" spans="1:7">
      <c r="A3557" t="s">
        <v>6335</v>
      </c>
      <c r="B3557" t="s">
        <v>572</v>
      </c>
      <c r="C3557" s="5" t="str">
        <f>HYPERLINK("https://nusmods.com/modules/SN5660#timetable","Timetable")</f>
        <v>Timetable</v>
      </c>
      <c r="D3557" s="5"/>
      <c r="E3557" t="s">
        <v>70</v>
      </c>
      <c r="F3557" t="s">
        <v>2591</v>
      </c>
      <c r="G3557" s="3">
        <v>0</v>
      </c>
    </row>
    <row r="3558" spans="1:7">
      <c r="A3558" t="s">
        <v>6336</v>
      </c>
      <c r="B3558" t="s">
        <v>968</v>
      </c>
      <c r="C3558" s="5" t="str">
        <f>HYPERLINK("https://nusmods.com/modules/SN6660#timetable","Timetable")</f>
        <v>Timetable</v>
      </c>
      <c r="D3558" s="5"/>
      <c r="E3558" t="s">
        <v>70</v>
      </c>
      <c r="F3558" t="s">
        <v>2591</v>
      </c>
      <c r="G3558" s="3">
        <v>0</v>
      </c>
    </row>
    <row r="3559" spans="1:7">
      <c r="A3559" t="s">
        <v>6337</v>
      </c>
      <c r="B3559" t="s">
        <v>6338</v>
      </c>
      <c r="C3559" s="5" t="str">
        <f>HYPERLINK("https://nusmods.com/modules/SP1541#timetable","Timetable")</f>
        <v>Timetable</v>
      </c>
      <c r="D3559" s="5"/>
      <c r="E3559" t="s">
        <v>884</v>
      </c>
      <c r="F3559" t="s">
        <v>1282</v>
      </c>
      <c r="G3559" s="3">
        <v>0</v>
      </c>
    </row>
    <row r="3560" spans="1:7">
      <c r="A3560" t="s">
        <v>6339</v>
      </c>
      <c r="B3560" t="s">
        <v>6340</v>
      </c>
      <c r="C3560" s="5" t="str">
        <f>HYPERLINK("https://nusmods.com/modules/SP2201#timetable","Timetable")</f>
        <v>Timetable</v>
      </c>
      <c r="D3560" s="5"/>
      <c r="E3560" t="s">
        <v>266</v>
      </c>
      <c r="F3560" t="s">
        <v>1529</v>
      </c>
      <c r="G3560" s="3">
        <v>0</v>
      </c>
    </row>
    <row r="3561" spans="1:7">
      <c r="A3561" t="s">
        <v>6341</v>
      </c>
      <c r="B3561" t="s">
        <v>6342</v>
      </c>
      <c r="C3561" s="5" t="str">
        <f>HYPERLINK("https://nusmods.com/modules/SP2271#timetable","Timetable")</f>
        <v>Timetable</v>
      </c>
      <c r="D3561" s="5"/>
      <c r="E3561" t="s">
        <v>266</v>
      </c>
      <c r="F3561" t="s">
        <v>1529</v>
      </c>
      <c r="G3561" s="3">
        <v>0</v>
      </c>
    </row>
    <row r="3562" spans="1:7">
      <c r="A3562" t="s">
        <v>6343</v>
      </c>
      <c r="B3562" t="s">
        <v>6344</v>
      </c>
      <c r="C3562" s="5" t="str">
        <f>HYPERLINK("https://nusmods.com/modules/SP2274#timetable","Timetable")</f>
        <v>Timetable</v>
      </c>
      <c r="D3562" s="5"/>
      <c r="E3562" t="s">
        <v>266</v>
      </c>
      <c r="F3562" t="s">
        <v>1529</v>
      </c>
      <c r="G3562" s="3">
        <v>0</v>
      </c>
    </row>
    <row r="3563" spans="1:7">
      <c r="A3563" t="s">
        <v>6345</v>
      </c>
      <c r="B3563" t="s">
        <v>6346</v>
      </c>
      <c r="C3563" s="5" t="str">
        <f>HYPERLINK("https://nusmods.com/modules/SP2402#timetable","Timetable")</f>
        <v>Timetable</v>
      </c>
      <c r="D3563" s="5"/>
      <c r="E3563" t="s">
        <v>266</v>
      </c>
      <c r="F3563" t="s">
        <v>1529</v>
      </c>
      <c r="G3563" s="3">
        <v>0</v>
      </c>
    </row>
    <row r="3564" spans="1:7">
      <c r="A3564" t="s">
        <v>6347</v>
      </c>
      <c r="B3564" t="s">
        <v>6348</v>
      </c>
      <c r="C3564" s="5" t="str">
        <f>HYPERLINK("https://nusmods.com/modules/SP3176#timetable","Timetable")</f>
        <v>Timetable</v>
      </c>
      <c r="D3564" s="5"/>
      <c r="E3564" t="s">
        <v>266</v>
      </c>
      <c r="F3564" t="s">
        <v>1529</v>
      </c>
      <c r="G3564" s="3">
        <v>0</v>
      </c>
    </row>
    <row r="3565" spans="1:7">
      <c r="A3565" t="s">
        <v>6349</v>
      </c>
      <c r="B3565" t="s">
        <v>6350</v>
      </c>
      <c r="C3565" s="5" t="str">
        <f>HYPERLINK("https://nusmods.com/modules/SP3203#timetable","Timetable")</f>
        <v>Timetable</v>
      </c>
      <c r="D3565" s="5"/>
      <c r="E3565" t="s">
        <v>266</v>
      </c>
      <c r="F3565" t="s">
        <v>267</v>
      </c>
      <c r="G3565" s="3">
        <v>0</v>
      </c>
    </row>
    <row r="3566" spans="1:7">
      <c r="A3566" t="s">
        <v>6351</v>
      </c>
      <c r="B3566" t="s">
        <v>6352</v>
      </c>
      <c r="C3566" s="5" t="str">
        <f>HYPERLINK("https://nusmods.com/modules/SP3275#timetable","Timetable")</f>
        <v>Timetable</v>
      </c>
      <c r="D3566" s="5"/>
      <c r="E3566" t="s">
        <v>266</v>
      </c>
      <c r="F3566" t="s">
        <v>1529</v>
      </c>
      <c r="G3566" s="3">
        <v>0</v>
      </c>
    </row>
    <row r="3567" spans="1:7">
      <c r="A3567" t="s">
        <v>6353</v>
      </c>
      <c r="B3567" t="s">
        <v>6354</v>
      </c>
      <c r="C3567" s="5" t="str">
        <f>HYPERLINK("https://nusmods.com/modules/SPH1901#timetable","Timetable")</f>
        <v>Timetable</v>
      </c>
      <c r="D3567" s="5"/>
      <c r="E3567" t="s">
        <v>2565</v>
      </c>
      <c r="F3567" t="s">
        <v>2566</v>
      </c>
      <c r="G3567" s="3">
        <v>0</v>
      </c>
    </row>
    <row r="3568" spans="1:7">
      <c r="A3568" t="s">
        <v>6355</v>
      </c>
      <c r="B3568" t="s">
        <v>6356</v>
      </c>
      <c r="C3568" s="5" t="str">
        <f>HYPERLINK("https://nusmods.com/modules/SPH2001#timetable","Timetable")</f>
        <v>Timetable</v>
      </c>
      <c r="D3568" s="5"/>
      <c r="E3568" t="s">
        <v>2565</v>
      </c>
      <c r="F3568" t="s">
        <v>2566</v>
      </c>
      <c r="G3568" s="3">
        <v>0</v>
      </c>
    </row>
    <row r="3569" spans="1:7">
      <c r="A3569" t="s">
        <v>6357</v>
      </c>
      <c r="B3569" t="s">
        <v>6358</v>
      </c>
      <c r="C3569" s="5" t="str">
        <f>HYPERLINK("https://nusmods.com/modules/SPH2002#timetable","Timetable")</f>
        <v>Timetable</v>
      </c>
      <c r="D3569" s="5"/>
      <c r="E3569" t="s">
        <v>2565</v>
      </c>
      <c r="F3569" t="s">
        <v>2566</v>
      </c>
      <c r="G3569" s="3">
        <v>0</v>
      </c>
    </row>
    <row r="3570" spans="1:7">
      <c r="A3570" t="s">
        <v>6359</v>
      </c>
      <c r="B3570" t="s">
        <v>6360</v>
      </c>
      <c r="C3570" s="5" t="str">
        <f>HYPERLINK("https://nusmods.com/modules/SPH2003#timetable","Timetable")</f>
        <v>Timetable</v>
      </c>
      <c r="D3570" s="5"/>
      <c r="E3570" t="s">
        <v>2565</v>
      </c>
      <c r="F3570" t="s">
        <v>2566</v>
      </c>
      <c r="G3570" s="3">
        <v>0</v>
      </c>
    </row>
    <row r="3571" spans="1:7">
      <c r="A3571" t="s">
        <v>6361</v>
      </c>
      <c r="B3571" t="s">
        <v>6362</v>
      </c>
      <c r="C3571" s="5" t="str">
        <f>HYPERLINK("https://nusmods.com/modules/SPH2004#timetable","Timetable")</f>
        <v>Timetable</v>
      </c>
      <c r="D3571" s="5"/>
      <c r="E3571" t="s">
        <v>2565</v>
      </c>
      <c r="F3571" t="s">
        <v>2566</v>
      </c>
      <c r="G3571" s="3">
        <v>0</v>
      </c>
    </row>
    <row r="3572" spans="1:7">
      <c r="A3572" t="s">
        <v>6363</v>
      </c>
      <c r="B3572" t="s">
        <v>6364</v>
      </c>
      <c r="C3572" s="5" t="str">
        <f>HYPERLINK("https://nusmods.com/modules/SPH2005#timetable","Timetable")</f>
        <v>Timetable</v>
      </c>
      <c r="D3572" s="5"/>
      <c r="E3572" t="s">
        <v>2565</v>
      </c>
      <c r="F3572" t="s">
        <v>2566</v>
      </c>
      <c r="G3572" s="3">
        <v>0</v>
      </c>
    </row>
    <row r="3573" spans="1:7">
      <c r="A3573" t="s">
        <v>6365</v>
      </c>
      <c r="B3573" t="s">
        <v>6366</v>
      </c>
      <c r="C3573" s="5" t="str">
        <f>HYPERLINK("https://nusmods.com/modules/SPH2203#timetable","Timetable")</f>
        <v>Timetable</v>
      </c>
      <c r="D3573" s="5"/>
      <c r="E3573" t="s">
        <v>2565</v>
      </c>
      <c r="F3573" t="s">
        <v>2566</v>
      </c>
      <c r="G3573" s="3">
        <v>0</v>
      </c>
    </row>
    <row r="3574" spans="1:7">
      <c r="A3574" t="s">
        <v>6367</v>
      </c>
      <c r="B3574" t="s">
        <v>6368</v>
      </c>
      <c r="C3574" s="5" t="str">
        <f>HYPERLINK("https://nusmods.com/modules/SPH2301#timetable","Timetable")</f>
        <v>Timetable</v>
      </c>
      <c r="D3574" s="5"/>
      <c r="E3574" t="s">
        <v>2565</v>
      </c>
      <c r="F3574" t="s">
        <v>2566</v>
      </c>
      <c r="G3574" s="3">
        <v>0</v>
      </c>
    </row>
    <row r="3575" spans="1:7">
      <c r="A3575" t="s">
        <v>6369</v>
      </c>
      <c r="B3575" t="s">
        <v>6370</v>
      </c>
      <c r="C3575" s="5" t="str">
        <f>HYPERLINK("https://nusmods.com/modules/SPH2401#timetable","Timetable")</f>
        <v>Timetable</v>
      </c>
      <c r="D3575" s="5"/>
      <c r="E3575" t="s">
        <v>2565</v>
      </c>
      <c r="F3575" t="s">
        <v>2566</v>
      </c>
      <c r="G3575" s="3">
        <v>0</v>
      </c>
    </row>
    <row r="3576" spans="1:7">
      <c r="A3576" t="s">
        <v>6371</v>
      </c>
      <c r="B3576" t="s">
        <v>6372</v>
      </c>
      <c r="C3576" s="5" t="str">
        <f>HYPERLINK("https://nusmods.com/modules/SPH2402#timetable","Timetable")</f>
        <v>Timetable</v>
      </c>
      <c r="D3576" s="5"/>
      <c r="E3576" t="s">
        <v>2565</v>
      </c>
      <c r="F3576" t="s">
        <v>2566</v>
      </c>
      <c r="G3576" s="3">
        <v>0</v>
      </c>
    </row>
    <row r="3577" spans="1:7">
      <c r="A3577" t="s">
        <v>6373</v>
      </c>
      <c r="B3577" t="s">
        <v>6374</v>
      </c>
      <c r="C3577" s="5" t="str">
        <f>HYPERLINK("https://nusmods.com/modules/SPH3203#timetable","Timetable")</f>
        <v>Timetable</v>
      </c>
      <c r="D3577" s="5"/>
      <c r="E3577" t="s">
        <v>2565</v>
      </c>
      <c r="F3577" t="s">
        <v>2566</v>
      </c>
      <c r="G3577" s="3">
        <v>0</v>
      </c>
    </row>
    <row r="3578" spans="1:7">
      <c r="A3578" t="s">
        <v>6375</v>
      </c>
      <c r="B3578" t="s">
        <v>6376</v>
      </c>
      <c r="C3578" s="5" t="str">
        <f>HYPERLINK("https://nusmods.com/modules/SPH3204#timetable","Timetable")</f>
        <v>Timetable</v>
      </c>
      <c r="D3578" s="5"/>
      <c r="E3578" t="s">
        <v>2565</v>
      </c>
      <c r="F3578" t="s">
        <v>2566</v>
      </c>
      <c r="G3578" s="3">
        <v>0</v>
      </c>
    </row>
    <row r="3579" spans="1:7">
      <c r="A3579" t="s">
        <v>6377</v>
      </c>
      <c r="B3579" t="s">
        <v>6378</v>
      </c>
      <c r="C3579" s="5" t="str">
        <f>HYPERLINK("https://nusmods.com/modules/SPH3401#timetable","Timetable")</f>
        <v>Timetable</v>
      </c>
      <c r="D3579" s="5"/>
      <c r="E3579" t="s">
        <v>2565</v>
      </c>
      <c r="F3579" t="s">
        <v>2566</v>
      </c>
      <c r="G3579" s="3">
        <v>0</v>
      </c>
    </row>
    <row r="3580" spans="1:7">
      <c r="A3580" t="s">
        <v>6379</v>
      </c>
      <c r="B3580" t="s">
        <v>6380</v>
      </c>
      <c r="C3580" s="5" t="str">
        <f>HYPERLINK("https://nusmods.com/modules/SPH3403#timetable","Timetable")</f>
        <v>Timetable</v>
      </c>
      <c r="D3580" s="5"/>
      <c r="E3580" t="s">
        <v>2565</v>
      </c>
      <c r="F3580" t="s">
        <v>2566</v>
      </c>
      <c r="G3580" s="3">
        <v>0</v>
      </c>
    </row>
    <row r="3581" spans="1:7">
      <c r="A3581" t="s">
        <v>6381</v>
      </c>
      <c r="B3581" t="s">
        <v>6382</v>
      </c>
      <c r="C3581" s="5" t="str">
        <f>HYPERLINK("https://nusmods.com/modules/SPH5001#timetable","Timetable")</f>
        <v>Timetable</v>
      </c>
      <c r="D3581" s="5"/>
      <c r="E3581" t="s">
        <v>2565</v>
      </c>
      <c r="F3581" t="s">
        <v>2566</v>
      </c>
      <c r="G3581" s="3">
        <v>0</v>
      </c>
    </row>
    <row r="3582" spans="1:7">
      <c r="A3582" t="s">
        <v>6383</v>
      </c>
      <c r="B3582" t="s">
        <v>6384</v>
      </c>
      <c r="C3582" s="5" t="str">
        <f>HYPERLINK("https://nusmods.com/modules/SPH5002#timetable","Timetable")</f>
        <v>Timetable</v>
      </c>
      <c r="D3582" s="5"/>
      <c r="E3582" t="s">
        <v>2565</v>
      </c>
      <c r="F3582" t="s">
        <v>2566</v>
      </c>
      <c r="G3582" s="3">
        <v>0</v>
      </c>
    </row>
    <row r="3583" spans="1:7">
      <c r="A3583" t="s">
        <v>6385</v>
      </c>
      <c r="B3583" t="s">
        <v>6386</v>
      </c>
      <c r="C3583" s="5" t="str">
        <f>HYPERLINK("https://nusmods.com/modules/SPH5003#timetable","Timetable")</f>
        <v>Timetable</v>
      </c>
      <c r="D3583" s="5"/>
      <c r="E3583" t="s">
        <v>2565</v>
      </c>
      <c r="F3583" t="s">
        <v>2566</v>
      </c>
      <c r="G3583" s="3">
        <v>0</v>
      </c>
    </row>
    <row r="3584" spans="1:7">
      <c r="A3584" t="s">
        <v>6387</v>
      </c>
      <c r="B3584" t="s">
        <v>6388</v>
      </c>
      <c r="C3584" s="5" t="str">
        <f>HYPERLINK("https://nusmods.com/modules/SPH5005#timetable","Timetable")</f>
        <v>Timetable</v>
      </c>
      <c r="D3584" s="5"/>
      <c r="E3584" t="s">
        <v>2565</v>
      </c>
      <c r="F3584" t="s">
        <v>2566</v>
      </c>
      <c r="G3584" s="3">
        <v>0</v>
      </c>
    </row>
    <row r="3585" spans="1:7">
      <c r="A3585" t="s">
        <v>6389</v>
      </c>
      <c r="B3585" t="s">
        <v>6390</v>
      </c>
      <c r="C3585" s="5" t="str">
        <f>HYPERLINK("https://nusmods.com/modules/SPH5006#timetable","Timetable")</f>
        <v>Timetable</v>
      </c>
      <c r="D3585" s="5"/>
      <c r="E3585" t="s">
        <v>2565</v>
      </c>
      <c r="F3585" t="s">
        <v>2566</v>
      </c>
      <c r="G3585" s="3">
        <v>0</v>
      </c>
    </row>
    <row r="3586" spans="1:7">
      <c r="A3586" t="s">
        <v>6391</v>
      </c>
      <c r="B3586" t="s">
        <v>6392</v>
      </c>
      <c r="C3586" s="5" t="str">
        <f>HYPERLINK("https://nusmods.com/modules/SPH5007#timetable","Timetable")</f>
        <v>Timetable</v>
      </c>
      <c r="D3586" s="5"/>
      <c r="E3586" t="s">
        <v>2565</v>
      </c>
      <c r="F3586" t="s">
        <v>2566</v>
      </c>
      <c r="G3586" s="3">
        <v>0</v>
      </c>
    </row>
    <row r="3587" spans="1:7">
      <c r="A3587" t="s">
        <v>6393</v>
      </c>
      <c r="B3587" t="s">
        <v>6394</v>
      </c>
      <c r="C3587" s="5" t="str">
        <f>HYPERLINK("https://nusmods.com/modules/SPH5008#timetable","Timetable")</f>
        <v>Timetable</v>
      </c>
      <c r="D3587" s="5"/>
      <c r="E3587" t="s">
        <v>2565</v>
      </c>
      <c r="F3587" t="s">
        <v>2566</v>
      </c>
      <c r="G3587" s="3">
        <v>0</v>
      </c>
    </row>
    <row r="3588" spans="1:7">
      <c r="A3588" t="s">
        <v>6395</v>
      </c>
      <c r="B3588" t="s">
        <v>6396</v>
      </c>
      <c r="C3588" s="5" t="str">
        <f>HYPERLINK("https://nusmods.com/modules/SPH5406#timetable","Timetable")</f>
        <v>Timetable</v>
      </c>
      <c r="D3588" s="5"/>
      <c r="E3588" t="s">
        <v>2565</v>
      </c>
      <c r="F3588" t="s">
        <v>2566</v>
      </c>
      <c r="G3588" s="3">
        <v>0</v>
      </c>
    </row>
    <row r="3589" spans="1:7">
      <c r="A3589" t="s">
        <v>6397</v>
      </c>
      <c r="B3589" t="s">
        <v>6398</v>
      </c>
      <c r="C3589" s="5" t="str">
        <f>HYPERLINK("https://nusmods.com/modules/SPH5408#timetable","Timetable")</f>
        <v>Timetable</v>
      </c>
      <c r="D3589" s="5"/>
      <c r="E3589" t="s">
        <v>2565</v>
      </c>
      <c r="F3589" t="s">
        <v>2566</v>
      </c>
      <c r="G3589" s="3">
        <v>0</v>
      </c>
    </row>
    <row r="3590" spans="1:7">
      <c r="A3590" t="s">
        <v>6399</v>
      </c>
      <c r="B3590" t="s">
        <v>6400</v>
      </c>
      <c r="C3590" s="5" t="str">
        <f>HYPERLINK("https://nusmods.com/modules/SPH5409#timetable","Timetable")</f>
        <v>Timetable</v>
      </c>
      <c r="D3590" s="5"/>
      <c r="E3590" t="s">
        <v>2565</v>
      </c>
      <c r="F3590" t="s">
        <v>2566</v>
      </c>
      <c r="G3590" s="3">
        <v>0</v>
      </c>
    </row>
    <row r="3591" spans="1:7">
      <c r="A3591" t="s">
        <v>6401</v>
      </c>
      <c r="B3591" t="s">
        <v>6402</v>
      </c>
      <c r="C3591" s="5" t="str">
        <f>HYPERLINK("https://nusmods.com/modules/SPH5415#timetable","Timetable")</f>
        <v>Timetable</v>
      </c>
      <c r="D3591" s="5"/>
      <c r="E3591" t="s">
        <v>2565</v>
      </c>
      <c r="F3591" t="s">
        <v>2566</v>
      </c>
      <c r="G3591" s="3">
        <v>0</v>
      </c>
    </row>
    <row r="3592" spans="1:7">
      <c r="A3592" t="s">
        <v>6403</v>
      </c>
      <c r="B3592" t="s">
        <v>6404</v>
      </c>
      <c r="C3592" s="5" t="str">
        <f>HYPERLINK("https://nusmods.com/modules/SPH5416#timetable","Timetable")</f>
        <v>Timetable</v>
      </c>
      <c r="D3592" s="5"/>
      <c r="E3592" t="s">
        <v>2565</v>
      </c>
      <c r="F3592" t="s">
        <v>2566</v>
      </c>
      <c r="G3592" s="3">
        <v>0</v>
      </c>
    </row>
    <row r="3593" spans="1:7">
      <c r="A3593" t="s">
        <v>6405</v>
      </c>
      <c r="B3593" t="s">
        <v>6406</v>
      </c>
      <c r="C3593" s="5" t="str">
        <f>HYPERLINK("https://nusmods.com/modules/SPH5417#timetable","Timetable")</f>
        <v>Timetable</v>
      </c>
      <c r="D3593" s="5"/>
      <c r="E3593" t="s">
        <v>2565</v>
      </c>
      <c r="F3593" t="s">
        <v>2566</v>
      </c>
      <c r="G3593" s="3">
        <v>0</v>
      </c>
    </row>
    <row r="3594" spans="1:7">
      <c r="A3594" t="s">
        <v>6407</v>
      </c>
      <c r="B3594" t="s">
        <v>6408</v>
      </c>
      <c r="C3594" s="5" t="str">
        <f>HYPERLINK("https://nusmods.com/modules/SPH5420#timetable","Timetable")</f>
        <v>Timetable</v>
      </c>
      <c r="D3594" s="5"/>
      <c r="E3594" t="s">
        <v>2565</v>
      </c>
      <c r="F3594" t="s">
        <v>2566</v>
      </c>
      <c r="G3594" s="3">
        <v>0</v>
      </c>
    </row>
    <row r="3595" spans="1:7">
      <c r="A3595" t="s">
        <v>6409</v>
      </c>
      <c r="B3595" t="s">
        <v>6410</v>
      </c>
      <c r="C3595" s="5" t="str">
        <f>HYPERLINK("https://nusmods.com/modules/SPH5801#timetable","Timetable")</f>
        <v>Timetable</v>
      </c>
      <c r="D3595" s="5"/>
      <c r="E3595" t="s">
        <v>2565</v>
      </c>
      <c r="F3595" t="s">
        <v>2566</v>
      </c>
      <c r="G3595" s="3">
        <v>0</v>
      </c>
    </row>
    <row r="3596" spans="1:7">
      <c r="A3596" t="s">
        <v>6411</v>
      </c>
      <c r="B3596" t="s">
        <v>6412</v>
      </c>
      <c r="C3596" s="5" t="str">
        <f>HYPERLINK("https://nusmods.com/modules/SPH5890A#timetable","Timetable")</f>
        <v>Timetable</v>
      </c>
      <c r="D3596" s="5"/>
      <c r="E3596" t="s">
        <v>2565</v>
      </c>
      <c r="F3596" t="s">
        <v>2566</v>
      </c>
      <c r="G3596" s="3">
        <v>0</v>
      </c>
    </row>
    <row r="3597" spans="1:7">
      <c r="A3597" t="s">
        <v>6413</v>
      </c>
      <c r="B3597" t="s">
        <v>6414</v>
      </c>
      <c r="C3597" s="5" t="str">
        <f>HYPERLINK("https://nusmods.com/modules/SPH5890B#timetable","Timetable")</f>
        <v>Timetable</v>
      </c>
      <c r="D3597" s="5"/>
      <c r="E3597" t="s">
        <v>2565</v>
      </c>
      <c r="F3597" t="s">
        <v>2566</v>
      </c>
      <c r="G3597" s="3">
        <v>0</v>
      </c>
    </row>
    <row r="3598" spans="1:7">
      <c r="A3598" t="s">
        <v>6415</v>
      </c>
      <c r="B3598" t="s">
        <v>6416</v>
      </c>
      <c r="C3598" s="5" t="str">
        <f>HYPERLINK("https://nusmods.com/modules/SPH5890C#timetable","Timetable")</f>
        <v>Timetable</v>
      </c>
      <c r="D3598" s="5"/>
      <c r="E3598" t="s">
        <v>2565</v>
      </c>
      <c r="F3598" t="s">
        <v>2566</v>
      </c>
      <c r="G3598" s="3">
        <v>0</v>
      </c>
    </row>
    <row r="3599" spans="1:7">
      <c r="A3599" t="s">
        <v>6417</v>
      </c>
      <c r="B3599" t="s">
        <v>6418</v>
      </c>
      <c r="C3599" s="5" t="str">
        <f>HYPERLINK("https://nusmods.com/modules/SPH5890D#timetable","Timetable")</f>
        <v>Timetable</v>
      </c>
      <c r="D3599" s="5"/>
      <c r="E3599" t="s">
        <v>2565</v>
      </c>
      <c r="F3599" t="s">
        <v>2566</v>
      </c>
      <c r="G3599" s="3">
        <v>0</v>
      </c>
    </row>
    <row r="3600" spans="1:7">
      <c r="A3600" t="s">
        <v>6419</v>
      </c>
      <c r="B3600" t="s">
        <v>6420</v>
      </c>
      <c r="C3600" s="5" t="str">
        <f>HYPERLINK("https://nusmods.com/modules/SPH5890E#timetable","Timetable")</f>
        <v>Timetable</v>
      </c>
      <c r="D3600" s="5"/>
      <c r="E3600" t="s">
        <v>2565</v>
      </c>
      <c r="F3600" t="s">
        <v>2566</v>
      </c>
      <c r="G3600" s="3">
        <v>0</v>
      </c>
    </row>
    <row r="3601" spans="1:7">
      <c r="A3601" t="s">
        <v>6421</v>
      </c>
      <c r="B3601" t="s">
        <v>6422</v>
      </c>
      <c r="C3601" s="5" t="str">
        <f>HYPERLINK("https://nusmods.com/modules/SPH5890F#timetable","Timetable")</f>
        <v>Timetable</v>
      </c>
      <c r="D3601" s="5"/>
      <c r="E3601" t="s">
        <v>2565</v>
      </c>
      <c r="F3601" t="s">
        <v>2566</v>
      </c>
      <c r="G3601" s="3">
        <v>0</v>
      </c>
    </row>
    <row r="3602" spans="1:7">
      <c r="A3602" t="s">
        <v>6423</v>
      </c>
      <c r="B3602" t="s">
        <v>6424</v>
      </c>
      <c r="C3602" s="5" t="str">
        <f>HYPERLINK("https://nusmods.com/modules/SPH5890G#timetable","Timetable")</f>
        <v>Timetable</v>
      </c>
      <c r="D3602" s="5"/>
      <c r="E3602" t="s">
        <v>2565</v>
      </c>
      <c r="F3602" t="s">
        <v>2566</v>
      </c>
      <c r="G3602" s="3">
        <v>0</v>
      </c>
    </row>
    <row r="3603" spans="1:7">
      <c r="A3603" t="s">
        <v>6425</v>
      </c>
      <c r="B3603" t="s">
        <v>6426</v>
      </c>
      <c r="C3603" s="5" t="str">
        <f>HYPERLINK("https://nusmods.com/modules/SPH6201A#timetable","Timetable")</f>
        <v>Timetable</v>
      </c>
      <c r="D3603" s="5"/>
      <c r="E3603" t="s">
        <v>2565</v>
      </c>
      <c r="F3603" t="s">
        <v>2566</v>
      </c>
      <c r="G3603" s="3">
        <v>0</v>
      </c>
    </row>
    <row r="3604" spans="1:7">
      <c r="A3604" t="s">
        <v>6427</v>
      </c>
      <c r="B3604" t="s">
        <v>6428</v>
      </c>
      <c r="C3604" s="5" t="str">
        <f>HYPERLINK("https://nusmods.com/modules/SPH6201B#timetable","Timetable")</f>
        <v>Timetable</v>
      </c>
      <c r="D3604" s="5"/>
      <c r="E3604" t="s">
        <v>2565</v>
      </c>
      <c r="F3604" t="s">
        <v>2566</v>
      </c>
      <c r="G3604" s="3">
        <v>0</v>
      </c>
    </row>
    <row r="3605" spans="1:7">
      <c r="A3605" t="s">
        <v>6429</v>
      </c>
      <c r="B3605" t="s">
        <v>6430</v>
      </c>
      <c r="C3605" s="5" t="str">
        <f>HYPERLINK("https://nusmods.com/modules/SPH6201C#timetable","Timetable")</f>
        <v>Timetable</v>
      </c>
      <c r="D3605" s="5"/>
      <c r="E3605" t="s">
        <v>2565</v>
      </c>
      <c r="F3605" t="s">
        <v>2566</v>
      </c>
      <c r="G3605" s="3">
        <v>0</v>
      </c>
    </row>
    <row r="3606" spans="1:7">
      <c r="A3606" t="s">
        <v>6431</v>
      </c>
      <c r="B3606" t="s">
        <v>6432</v>
      </c>
      <c r="C3606" s="5" t="str">
        <f>HYPERLINK("https://nusmods.com/modules/SPH6201D#timetable","Timetable")</f>
        <v>Timetable</v>
      </c>
      <c r="D3606" s="5"/>
      <c r="E3606" t="s">
        <v>2565</v>
      </c>
      <c r="F3606" t="s">
        <v>2566</v>
      </c>
      <c r="G3606" s="3">
        <v>0</v>
      </c>
    </row>
    <row r="3607" spans="1:7">
      <c r="A3607" t="s">
        <v>6433</v>
      </c>
      <c r="B3607" t="s">
        <v>6434</v>
      </c>
      <c r="C3607" s="5" t="str">
        <f>HYPERLINK("https://nusmods.com/modules/SPH6201E#timetable","Timetable")</f>
        <v>Timetable</v>
      </c>
      <c r="D3607" s="5"/>
      <c r="E3607" t="s">
        <v>2565</v>
      </c>
      <c r="F3607" t="s">
        <v>2566</v>
      </c>
      <c r="G3607" s="3">
        <v>0</v>
      </c>
    </row>
    <row r="3608" spans="1:7">
      <c r="A3608" t="s">
        <v>6435</v>
      </c>
      <c r="B3608" t="s">
        <v>6436</v>
      </c>
      <c r="C3608" s="5" t="str">
        <f>HYPERLINK("https://nusmods.com/modules/SPH6201F#timetable","Timetable")</f>
        <v>Timetable</v>
      </c>
      <c r="D3608" s="5"/>
      <c r="E3608" t="s">
        <v>2565</v>
      </c>
      <c r="F3608" t="s">
        <v>2566</v>
      </c>
      <c r="G3608" s="3">
        <v>0</v>
      </c>
    </row>
    <row r="3609" spans="1:7">
      <c r="A3609" t="s">
        <v>6437</v>
      </c>
      <c r="B3609" t="s">
        <v>6438</v>
      </c>
      <c r="C3609" s="5" t="str">
        <f>HYPERLINK("https://nusmods.com/modules/SPH6201G#timetable","Timetable")</f>
        <v>Timetable</v>
      </c>
      <c r="D3609" s="5"/>
      <c r="E3609" t="s">
        <v>2565</v>
      </c>
      <c r="F3609" t="s">
        <v>2566</v>
      </c>
      <c r="G3609" s="3">
        <v>0</v>
      </c>
    </row>
    <row r="3610" spans="1:7">
      <c r="A3610" t="s">
        <v>6439</v>
      </c>
      <c r="B3610" t="s">
        <v>6440</v>
      </c>
      <c r="C3610" s="5" t="str">
        <f>HYPERLINK("https://nusmods.com/modules/SPH6770#timetable","Timetable")</f>
        <v>Timetable</v>
      </c>
      <c r="D3610" s="5"/>
      <c r="E3610" t="s">
        <v>2565</v>
      </c>
      <c r="F3610" t="s">
        <v>2566</v>
      </c>
      <c r="G3610" s="3">
        <v>0</v>
      </c>
    </row>
    <row r="3611" spans="1:7">
      <c r="A3611" t="s">
        <v>6441</v>
      </c>
      <c r="B3611" t="s">
        <v>6442</v>
      </c>
      <c r="C3611" s="5" t="str">
        <f>HYPERLINK("https://nusmods.com/modules/ST1131#timetable","Timetable")</f>
        <v>Timetable</v>
      </c>
      <c r="D3611" s="5"/>
      <c r="E3611" t="s">
        <v>266</v>
      </c>
      <c r="F3611" t="s">
        <v>1614</v>
      </c>
      <c r="G3611" s="3">
        <v>0</v>
      </c>
    </row>
    <row r="3612" spans="1:7">
      <c r="A3612" t="s">
        <v>6443</v>
      </c>
      <c r="B3612" t="s">
        <v>4132</v>
      </c>
      <c r="C3612" s="5" t="str">
        <f>HYPERLINK("https://nusmods.com/modules/ST2131#timetable","Timetable")</f>
        <v>Timetable</v>
      </c>
      <c r="D3612" s="5"/>
      <c r="E3612" t="s">
        <v>266</v>
      </c>
      <c r="F3612" t="s">
        <v>1614</v>
      </c>
      <c r="G3612" s="3">
        <v>0</v>
      </c>
    </row>
    <row r="3613" spans="1:7">
      <c r="A3613" t="s">
        <v>6444</v>
      </c>
      <c r="B3613" t="s">
        <v>6445</v>
      </c>
      <c r="C3613" s="5" t="str">
        <f>HYPERLINK("https://nusmods.com/modules/ST2132#timetable","Timetable")</f>
        <v>Timetable</v>
      </c>
      <c r="D3613" s="5"/>
      <c r="E3613" t="s">
        <v>266</v>
      </c>
      <c r="F3613" t="s">
        <v>1614</v>
      </c>
      <c r="G3613" s="3">
        <v>0</v>
      </c>
    </row>
    <row r="3614" spans="1:7">
      <c r="A3614" t="s">
        <v>6446</v>
      </c>
      <c r="B3614" t="s">
        <v>6447</v>
      </c>
      <c r="C3614" s="5" t="str">
        <f>HYPERLINK("https://nusmods.com/modules/ST2288#timetable","Timetable")</f>
        <v>Timetable</v>
      </c>
      <c r="D3614" s="5" t="str">
        <f>HYPERLINK("https://canvas.nus.edu.sg/courses/48452","Canvas course site")</f>
        <v>Canvas course site</v>
      </c>
      <c r="E3614" t="s">
        <v>266</v>
      </c>
      <c r="F3614" t="s">
        <v>1614</v>
      </c>
      <c r="G3614" s="3">
        <v>0</v>
      </c>
    </row>
    <row r="3615" spans="1:7">
      <c r="A3615" t="s">
        <v>6448</v>
      </c>
      <c r="B3615" t="s">
        <v>6449</v>
      </c>
      <c r="C3615" s="5" t="str">
        <f>HYPERLINK("https://nusmods.com/modules/ST2289#timetable","Timetable")</f>
        <v>Timetable</v>
      </c>
      <c r="D3615" s="5" t="str">
        <f>HYPERLINK("https://canvas.nus.edu.sg/courses/48452","Canvas course site")</f>
        <v>Canvas course site</v>
      </c>
      <c r="E3615" t="s">
        <v>266</v>
      </c>
      <c r="F3615" t="s">
        <v>1614</v>
      </c>
      <c r="G3615" s="3">
        <v>0</v>
      </c>
    </row>
    <row r="3616" spans="1:7">
      <c r="A3616" t="s">
        <v>6450</v>
      </c>
      <c r="B3616" t="s">
        <v>6451</v>
      </c>
      <c r="C3616" s="5" t="str">
        <f>HYPERLINK("https://nusmods.com/modules/ST2334#timetable","Timetable")</f>
        <v>Timetable</v>
      </c>
      <c r="D3616" s="5"/>
      <c r="E3616" t="s">
        <v>266</v>
      </c>
      <c r="F3616" t="s">
        <v>1614</v>
      </c>
      <c r="G3616" s="3">
        <v>0</v>
      </c>
    </row>
    <row r="3617" spans="1:7">
      <c r="A3617" t="s">
        <v>6452</v>
      </c>
      <c r="B3617" t="s">
        <v>6453</v>
      </c>
      <c r="C3617" s="5" t="str">
        <f>HYPERLINK("https://nusmods.com/modules/ST3131#timetable","Timetable")</f>
        <v>Timetable</v>
      </c>
      <c r="D3617" s="5"/>
      <c r="E3617" t="s">
        <v>266</v>
      </c>
      <c r="F3617" t="s">
        <v>1614</v>
      </c>
      <c r="G3617" s="3">
        <v>0</v>
      </c>
    </row>
    <row r="3618" spans="1:7">
      <c r="A3618" t="s">
        <v>6454</v>
      </c>
      <c r="B3618" t="s">
        <v>229</v>
      </c>
      <c r="C3618" s="5" t="str">
        <f>HYPERLINK("https://nusmods.com/modules/ST3236#timetable","Timetable")</f>
        <v>Timetable</v>
      </c>
      <c r="D3618" s="5"/>
      <c r="E3618" t="s">
        <v>266</v>
      </c>
      <c r="F3618" t="s">
        <v>1614</v>
      </c>
      <c r="G3618" s="3">
        <v>0</v>
      </c>
    </row>
    <row r="3619" spans="1:7">
      <c r="A3619" t="s">
        <v>6455</v>
      </c>
      <c r="B3619" t="s">
        <v>6456</v>
      </c>
      <c r="C3619" s="5" t="str">
        <f>HYPERLINK("https://nusmods.com/modules/ST3239#timetable","Timetable")</f>
        <v>Timetable</v>
      </c>
      <c r="D3619" s="5"/>
      <c r="E3619" t="s">
        <v>266</v>
      </c>
      <c r="F3619" t="s">
        <v>1614</v>
      </c>
      <c r="G3619" s="3">
        <v>0</v>
      </c>
    </row>
    <row r="3620" spans="1:7">
      <c r="A3620" t="s">
        <v>6457</v>
      </c>
      <c r="B3620" t="s">
        <v>6458</v>
      </c>
      <c r="C3620" s="5" t="str">
        <f>HYPERLINK("https://nusmods.com/modules/ST3248#timetable","Timetable")</f>
        <v>Timetable</v>
      </c>
      <c r="D3620" s="5"/>
      <c r="E3620" t="s">
        <v>266</v>
      </c>
      <c r="F3620" t="s">
        <v>1614</v>
      </c>
      <c r="G3620" s="3">
        <v>0</v>
      </c>
    </row>
    <row r="3621" spans="1:7">
      <c r="A3621" t="s">
        <v>6459</v>
      </c>
      <c r="B3621" t="s">
        <v>6460</v>
      </c>
      <c r="C3621" s="5" t="str">
        <f>HYPERLINK("https://nusmods.com/modules/ST3288#timetable","Timetable")</f>
        <v>Timetable</v>
      </c>
      <c r="D3621" s="5" t="str">
        <f>HYPERLINK("https://canvas.nus.edu.sg/courses/48452","Canvas course site")</f>
        <v>Canvas course site</v>
      </c>
      <c r="E3621" t="s">
        <v>266</v>
      </c>
      <c r="F3621" t="s">
        <v>1614</v>
      </c>
      <c r="G3621" s="3">
        <v>0</v>
      </c>
    </row>
    <row r="3622" spans="1:7">
      <c r="A3622" t="s">
        <v>6461</v>
      </c>
      <c r="B3622" t="s">
        <v>6462</v>
      </c>
      <c r="C3622" s="5" t="str">
        <f>HYPERLINK("https://nusmods.com/modules/ST3289#timetable","Timetable")</f>
        <v>Timetable</v>
      </c>
      <c r="D3622" s="5" t="str">
        <f>HYPERLINK("https://canvas.nus.edu.sg/courses/48452","Canvas course site")</f>
        <v>Canvas course site</v>
      </c>
      <c r="E3622" t="s">
        <v>266</v>
      </c>
      <c r="F3622" t="s">
        <v>1614</v>
      </c>
      <c r="G3622" s="3">
        <v>0</v>
      </c>
    </row>
    <row r="3623" spans="1:7">
      <c r="A3623" t="s">
        <v>6463</v>
      </c>
      <c r="B3623" t="s">
        <v>1088</v>
      </c>
      <c r="C3623" s="5" t="str">
        <f>HYPERLINK("https://nusmods.com/modules/ST3312#timetable","Timetable")</f>
        <v>Timetable</v>
      </c>
      <c r="D3623" s="5"/>
      <c r="E3623" t="s">
        <v>266</v>
      </c>
      <c r="F3623" t="s">
        <v>1614</v>
      </c>
      <c r="G3623" s="3">
        <v>0</v>
      </c>
    </row>
    <row r="3624" spans="1:7">
      <c r="A3624" t="s">
        <v>6464</v>
      </c>
      <c r="B3624" t="s">
        <v>6465</v>
      </c>
      <c r="C3624" s="5" t="str">
        <f>HYPERLINK("https://nusmods.com/modules/ST4199#timetable","Timetable")</f>
        <v>Timetable</v>
      </c>
      <c r="D3624" s="5"/>
      <c r="E3624" t="s">
        <v>266</v>
      </c>
      <c r="F3624" t="s">
        <v>1614</v>
      </c>
      <c r="G3624" s="3">
        <v>0</v>
      </c>
    </row>
    <row r="3625" spans="1:7">
      <c r="A3625" t="s">
        <v>6466</v>
      </c>
      <c r="B3625" t="s">
        <v>6467</v>
      </c>
      <c r="C3625" s="5" t="str">
        <f>HYPERLINK("https://nusmods.com/modules/ST4231#timetable","Timetable")</f>
        <v>Timetable</v>
      </c>
      <c r="D3625" s="5"/>
      <c r="E3625" t="s">
        <v>266</v>
      </c>
      <c r="F3625" t="s">
        <v>1614</v>
      </c>
      <c r="G3625" s="3">
        <v>0</v>
      </c>
    </row>
    <row r="3626" spans="1:7">
      <c r="A3626" t="s">
        <v>6468</v>
      </c>
      <c r="B3626" t="s">
        <v>6469</v>
      </c>
      <c r="C3626" s="5" t="str">
        <f>HYPERLINK("https://nusmods.com/modules/ST4233#timetable","Timetable")</f>
        <v>Timetable</v>
      </c>
      <c r="D3626" s="5"/>
      <c r="E3626" t="s">
        <v>266</v>
      </c>
      <c r="F3626" t="s">
        <v>1614</v>
      </c>
      <c r="G3626" s="3">
        <v>0</v>
      </c>
    </row>
    <row r="3627" spans="1:7">
      <c r="A3627" t="s">
        <v>6470</v>
      </c>
      <c r="B3627" t="s">
        <v>6471</v>
      </c>
      <c r="C3627" s="5" t="str">
        <f>HYPERLINK("https://nusmods.com/modules/ST4245#timetable","Timetable")</f>
        <v>Timetable</v>
      </c>
      <c r="D3627" s="5"/>
      <c r="E3627" t="s">
        <v>266</v>
      </c>
      <c r="F3627" t="s">
        <v>1614</v>
      </c>
      <c r="G3627" s="3">
        <v>0</v>
      </c>
    </row>
    <row r="3628" spans="1:7">
      <c r="A3628" t="s">
        <v>6472</v>
      </c>
      <c r="B3628" t="s">
        <v>6473</v>
      </c>
      <c r="C3628" s="5" t="str">
        <f>HYPERLINK("https://nusmods.com/modules/ST4250#timetable","Timetable")</f>
        <v>Timetable</v>
      </c>
      <c r="D3628" s="5"/>
      <c r="E3628" t="s">
        <v>266</v>
      </c>
      <c r="F3628" t="s">
        <v>1614</v>
      </c>
      <c r="G3628" s="3">
        <v>0</v>
      </c>
    </row>
    <row r="3629" spans="1:7">
      <c r="A3629" t="s">
        <v>6474</v>
      </c>
      <c r="B3629" t="s">
        <v>6475</v>
      </c>
      <c r="C3629" s="5" t="str">
        <f>HYPERLINK("https://nusmods.com/modules/ST4253#timetable","Timetable")</f>
        <v>Timetable</v>
      </c>
      <c r="D3629" s="5"/>
      <c r="E3629" t="s">
        <v>266</v>
      </c>
      <c r="F3629" t="s">
        <v>1614</v>
      </c>
      <c r="G3629" s="3">
        <v>0</v>
      </c>
    </row>
    <row r="3630" spans="1:7">
      <c r="A3630" t="s">
        <v>6476</v>
      </c>
      <c r="B3630" t="s">
        <v>6477</v>
      </c>
      <c r="C3630" s="5" t="str">
        <f>HYPERLINK("https://nusmods.com/modules/ST4299#timetable","Timetable")</f>
        <v>Timetable</v>
      </c>
      <c r="D3630" s="5"/>
      <c r="E3630" t="s">
        <v>266</v>
      </c>
      <c r="F3630" t="s">
        <v>1614</v>
      </c>
      <c r="G3630" s="3">
        <v>0</v>
      </c>
    </row>
    <row r="3631" spans="1:7">
      <c r="A3631" t="s">
        <v>6478</v>
      </c>
      <c r="B3631" t="s">
        <v>6479</v>
      </c>
      <c r="C3631" s="5" t="str">
        <f>HYPERLINK("https://nusmods.com/modules/ST5188#timetable","Timetable")</f>
        <v>Timetable</v>
      </c>
      <c r="D3631" s="5"/>
      <c r="E3631" t="s">
        <v>266</v>
      </c>
      <c r="F3631" t="s">
        <v>1614</v>
      </c>
      <c r="G3631" s="3">
        <v>0</v>
      </c>
    </row>
    <row r="3632" spans="1:7">
      <c r="A3632" t="s">
        <v>6480</v>
      </c>
      <c r="B3632" t="s">
        <v>6481</v>
      </c>
      <c r="C3632" s="5" t="str">
        <f>HYPERLINK("https://nusmods.com/modules/ST5198#timetable","Timetable")</f>
        <v>Timetable</v>
      </c>
      <c r="D3632" s="5"/>
      <c r="E3632" t="s">
        <v>266</v>
      </c>
      <c r="F3632" t="s">
        <v>1614</v>
      </c>
      <c r="G3632" s="3">
        <v>0</v>
      </c>
    </row>
    <row r="3633" spans="1:7">
      <c r="A3633" t="s">
        <v>6482</v>
      </c>
      <c r="B3633" t="s">
        <v>6483</v>
      </c>
      <c r="C3633" s="5" t="str">
        <f>HYPERLINK("https://nusmods.com/modules/ST5199#timetable","Timetable")</f>
        <v>Timetable</v>
      </c>
      <c r="D3633" s="5"/>
      <c r="E3633" t="s">
        <v>266</v>
      </c>
      <c r="F3633" t="s">
        <v>1614</v>
      </c>
      <c r="G3633" s="3">
        <v>0</v>
      </c>
    </row>
    <row r="3634" spans="1:7">
      <c r="A3634" t="s">
        <v>6484</v>
      </c>
      <c r="B3634" t="s">
        <v>6485</v>
      </c>
      <c r="C3634" s="5" t="str">
        <f>HYPERLINK("https://nusmods.com/modules/ST5201#timetable","Timetable")</f>
        <v>Timetable</v>
      </c>
      <c r="D3634" s="5"/>
      <c r="E3634" t="s">
        <v>266</v>
      </c>
      <c r="F3634" t="s">
        <v>1614</v>
      </c>
      <c r="G3634" s="3">
        <v>0</v>
      </c>
    </row>
    <row r="3635" spans="1:7">
      <c r="A3635" t="s">
        <v>6486</v>
      </c>
      <c r="B3635" t="s">
        <v>6485</v>
      </c>
      <c r="C3635" s="5" t="str">
        <f>HYPERLINK("https://nusmods.com/modules/ST5201X#timetable","Timetable")</f>
        <v>Timetable</v>
      </c>
      <c r="D3635" s="5"/>
      <c r="E3635" t="s">
        <v>266</v>
      </c>
      <c r="F3635" t="s">
        <v>1614</v>
      </c>
      <c r="G3635" s="3">
        <v>0</v>
      </c>
    </row>
    <row r="3636" spans="1:7">
      <c r="A3636" t="s">
        <v>6487</v>
      </c>
      <c r="B3636" t="s">
        <v>6488</v>
      </c>
      <c r="C3636" s="5" t="str">
        <f>HYPERLINK("https://nusmods.com/modules/ST5203#timetable","Timetable")</f>
        <v>Timetable</v>
      </c>
      <c r="D3636" s="5"/>
      <c r="E3636" t="s">
        <v>266</v>
      </c>
      <c r="F3636" t="s">
        <v>1614</v>
      </c>
      <c r="G3636" s="3">
        <v>0</v>
      </c>
    </row>
    <row r="3637" spans="1:7">
      <c r="A3637" t="s">
        <v>6489</v>
      </c>
      <c r="B3637" t="s">
        <v>6490</v>
      </c>
      <c r="C3637" s="5" t="str">
        <f>HYPERLINK("https://nusmods.com/modules/ST5210#timetable","Timetable")</f>
        <v>Timetable</v>
      </c>
      <c r="D3637" s="5"/>
      <c r="E3637" t="s">
        <v>266</v>
      </c>
      <c r="F3637" t="s">
        <v>1614</v>
      </c>
      <c r="G3637" s="3">
        <v>0</v>
      </c>
    </row>
    <row r="3638" spans="1:7">
      <c r="A3638" t="s">
        <v>6491</v>
      </c>
      <c r="B3638" t="s">
        <v>6492</v>
      </c>
      <c r="C3638" s="5" t="str">
        <f>HYPERLINK("https://nusmods.com/modules/ST5211#timetable","Timetable")</f>
        <v>Timetable</v>
      </c>
      <c r="D3638" s="5" t="str">
        <f>HYPERLINK("https://canvas.nus.edu.sg/courses/44953","Canvas course site")</f>
        <v>Canvas course site</v>
      </c>
      <c r="E3638" t="s">
        <v>266</v>
      </c>
      <c r="F3638" t="s">
        <v>1614</v>
      </c>
      <c r="G3638" s="3">
        <v>0</v>
      </c>
    </row>
    <row r="3639" spans="1:7">
      <c r="A3639" t="s">
        <v>6493</v>
      </c>
      <c r="B3639" t="s">
        <v>6492</v>
      </c>
      <c r="C3639" s="5" t="str">
        <f>HYPERLINK("https://nusmods.com/modules/ST5211X#timetable","Timetable")</f>
        <v>Timetable</v>
      </c>
      <c r="D3639" s="5" t="str">
        <f>HYPERLINK("https://canvas.nus.edu.sg/courses/44953","Canvas course site")</f>
        <v>Canvas course site</v>
      </c>
      <c r="E3639" t="s">
        <v>266</v>
      </c>
      <c r="F3639" t="s">
        <v>1614</v>
      </c>
      <c r="G3639" s="3">
        <v>0</v>
      </c>
    </row>
    <row r="3640" spans="1:7">
      <c r="A3640" t="s">
        <v>6494</v>
      </c>
      <c r="B3640" t="s">
        <v>6495</v>
      </c>
      <c r="C3640" s="5" t="str">
        <f>HYPERLINK("https://nusmods.com/modules/ST5213#timetable","Timetable")</f>
        <v>Timetable</v>
      </c>
      <c r="D3640" s="5"/>
      <c r="E3640" t="s">
        <v>266</v>
      </c>
      <c r="F3640" t="s">
        <v>1614</v>
      </c>
      <c r="G3640" s="3">
        <v>0</v>
      </c>
    </row>
    <row r="3641" spans="1:7">
      <c r="A3641" t="s">
        <v>6496</v>
      </c>
      <c r="B3641" t="s">
        <v>6497</v>
      </c>
      <c r="C3641" s="5" t="str">
        <f>HYPERLINK("https://nusmods.com/modules/ST5214#timetable","Timetable")</f>
        <v>Timetable</v>
      </c>
      <c r="D3641" s="5"/>
      <c r="E3641" t="s">
        <v>266</v>
      </c>
      <c r="F3641" t="s">
        <v>1614</v>
      </c>
      <c r="G3641" s="3">
        <v>0</v>
      </c>
    </row>
    <row r="3642" spans="1:7">
      <c r="A3642" t="s">
        <v>6498</v>
      </c>
      <c r="B3642" t="s">
        <v>6499</v>
      </c>
      <c r="C3642" s="5" t="str">
        <f>HYPERLINK("https://nusmods.com/modules/ST5215#timetable","Timetable")</f>
        <v>Timetable</v>
      </c>
      <c r="D3642" s="5"/>
      <c r="E3642" t="s">
        <v>266</v>
      </c>
      <c r="F3642" t="s">
        <v>1614</v>
      </c>
      <c r="G3642" s="3">
        <v>0</v>
      </c>
    </row>
    <row r="3643" spans="1:7">
      <c r="A3643" t="s">
        <v>6500</v>
      </c>
      <c r="B3643" t="s">
        <v>6501</v>
      </c>
      <c r="C3643" s="5" t="str">
        <f>HYPERLINK("https://nusmods.com/modules/ST5221#timetable","Timetable")</f>
        <v>Timetable</v>
      </c>
      <c r="D3643" s="5"/>
      <c r="E3643" t="s">
        <v>266</v>
      </c>
      <c r="F3643" t="s">
        <v>1614</v>
      </c>
      <c r="G3643" s="3">
        <v>0</v>
      </c>
    </row>
    <row r="3644" spans="1:7">
      <c r="A3644" t="s">
        <v>6502</v>
      </c>
      <c r="B3644" t="s">
        <v>6503</v>
      </c>
      <c r="C3644" s="5" t="str">
        <f>HYPERLINK("https://nusmods.com/modules/ST5222#timetable","Timetable")</f>
        <v>Timetable</v>
      </c>
      <c r="D3644" s="5"/>
      <c r="E3644" t="s">
        <v>266</v>
      </c>
      <c r="F3644" t="s">
        <v>1614</v>
      </c>
      <c r="G3644" s="3">
        <v>0</v>
      </c>
    </row>
    <row r="3645" spans="1:7">
      <c r="A3645" t="s">
        <v>6504</v>
      </c>
      <c r="B3645" t="s">
        <v>6505</v>
      </c>
      <c r="C3645" s="5" t="str">
        <f>HYPERLINK("https://nusmods.com/modules/ST5225#timetable","Timetable")</f>
        <v>Timetable</v>
      </c>
      <c r="D3645" s="5"/>
      <c r="E3645" t="s">
        <v>266</v>
      </c>
      <c r="F3645" t="s">
        <v>1614</v>
      </c>
      <c r="G3645" s="3">
        <v>0</v>
      </c>
    </row>
    <row r="3646" spans="1:7">
      <c r="A3646" t="s">
        <v>6506</v>
      </c>
      <c r="B3646" t="s">
        <v>6507</v>
      </c>
      <c r="C3646" s="5" t="str">
        <f>HYPERLINK("https://nusmods.com/modules/ST5226#timetable","Timetable")</f>
        <v>Timetable</v>
      </c>
      <c r="D3646" s="5"/>
      <c r="E3646" t="s">
        <v>266</v>
      </c>
      <c r="F3646" t="s">
        <v>1614</v>
      </c>
      <c r="G3646" s="3">
        <v>0</v>
      </c>
    </row>
    <row r="3647" spans="1:7">
      <c r="A3647" t="s">
        <v>6508</v>
      </c>
      <c r="B3647" t="s">
        <v>6509</v>
      </c>
      <c r="C3647" s="5" t="str">
        <f>HYPERLINK("https://nusmods.com/modules/STR1000#timetable","Timetable")</f>
        <v>Timetable</v>
      </c>
      <c r="D3647" s="5"/>
      <c r="E3647" t="s">
        <v>27</v>
      </c>
      <c r="F3647" t="s">
        <v>233</v>
      </c>
      <c r="G3647" s="3">
        <v>0</v>
      </c>
    </row>
    <row r="3648" spans="1:7">
      <c r="A3648" t="s">
        <v>6510</v>
      </c>
      <c r="B3648" t="s">
        <v>6511</v>
      </c>
      <c r="C3648" s="5" t="str">
        <f>HYPERLINK("https://nusmods.com/modules/STR2000#timetable","Timetable")</f>
        <v>Timetable</v>
      </c>
      <c r="D3648" s="5"/>
      <c r="E3648" t="s">
        <v>27</v>
      </c>
      <c r="F3648" t="s">
        <v>233</v>
      </c>
      <c r="G3648" s="3">
        <v>0</v>
      </c>
    </row>
    <row r="3649" spans="1:7">
      <c r="A3649" t="s">
        <v>6512</v>
      </c>
      <c r="B3649" t="s">
        <v>6513</v>
      </c>
      <c r="C3649" s="5" t="str">
        <f>HYPERLINK("https://nusmods.com/modules/SW1101E#timetable","Timetable")</f>
        <v>Timetable</v>
      </c>
      <c r="D3649" s="5" t="str">
        <f>HYPERLINK("https://canvas.nus.edu.sg/courses/45012","Canvas course site")</f>
        <v>Canvas course site</v>
      </c>
      <c r="E3649" t="s">
        <v>70</v>
      </c>
      <c r="F3649" t="s">
        <v>6514</v>
      </c>
      <c r="G3649" s="3">
        <v>0</v>
      </c>
    </row>
    <row r="3650" spans="1:7">
      <c r="A3650" t="s">
        <v>6515</v>
      </c>
      <c r="B3650" t="s">
        <v>6516</v>
      </c>
      <c r="C3650" s="5" t="str">
        <f>HYPERLINK("https://nusmods.com/modules/SW2101#timetable","Timetable")</f>
        <v>Timetable</v>
      </c>
      <c r="D3650" s="5" t="str">
        <f>HYPERLINK("https://canvas.nus.edu.sg/courses/45017","Canvas course site")</f>
        <v>Canvas course site</v>
      </c>
      <c r="E3650" t="s">
        <v>70</v>
      </c>
      <c r="F3650" t="s">
        <v>6514</v>
      </c>
      <c r="G3650" s="3">
        <v>0</v>
      </c>
    </row>
    <row r="3651" spans="1:7">
      <c r="A3651" t="s">
        <v>6517</v>
      </c>
      <c r="B3651" t="s">
        <v>6518</v>
      </c>
      <c r="C3651" s="5" t="str">
        <f>HYPERLINK("https://nusmods.com/modules/SW2104#timetable","Timetable")</f>
        <v>Timetable</v>
      </c>
      <c r="D3651" s="5" t="str">
        <f>HYPERLINK("https://canvas.nus.edu.sg/courses/45022","Canvas course site")</f>
        <v>Canvas course site</v>
      </c>
      <c r="E3651" t="s">
        <v>70</v>
      </c>
      <c r="F3651" t="s">
        <v>6514</v>
      </c>
      <c r="G3651" s="3">
        <v>0</v>
      </c>
    </row>
    <row r="3652" spans="1:7">
      <c r="A3652" t="s">
        <v>6519</v>
      </c>
      <c r="B3652" t="s">
        <v>6520</v>
      </c>
      <c r="C3652" s="5" t="str">
        <f>HYPERLINK("https://nusmods.com/modules/SW2105#timetable","Timetable")</f>
        <v>Timetable</v>
      </c>
      <c r="D3652" s="5" t="str">
        <f>HYPERLINK("https://canvas.nus.edu.sg/courses/45027","Canvas course site")</f>
        <v>Canvas course site</v>
      </c>
      <c r="E3652" t="s">
        <v>70</v>
      </c>
      <c r="F3652" t="s">
        <v>6514</v>
      </c>
      <c r="G3652" s="3">
        <v>0</v>
      </c>
    </row>
    <row r="3653" spans="1:7">
      <c r="A3653" t="s">
        <v>6521</v>
      </c>
      <c r="B3653" t="s">
        <v>6522</v>
      </c>
      <c r="C3653" s="5" t="str">
        <f>HYPERLINK("https://nusmods.com/modules/SW2106#timetable","Timetable")</f>
        <v>Timetable</v>
      </c>
      <c r="D3653" s="5" t="str">
        <f>HYPERLINK("https://canvas.nus.edu.sg/courses/45032","Canvas course site")</f>
        <v>Canvas course site</v>
      </c>
      <c r="E3653" t="s">
        <v>70</v>
      </c>
      <c r="F3653" t="s">
        <v>6514</v>
      </c>
      <c r="G3653" s="3">
        <v>0</v>
      </c>
    </row>
    <row r="3654" spans="1:7">
      <c r="A3654" t="s">
        <v>6523</v>
      </c>
      <c r="B3654" t="s">
        <v>6524</v>
      </c>
      <c r="C3654" s="5" t="str">
        <f>HYPERLINK("https://nusmods.com/modules/SW3101#timetable","Timetable")</f>
        <v>Timetable</v>
      </c>
      <c r="D3654" s="5" t="str">
        <f>HYPERLINK("https://canvas.nus.edu.sg/courses/45037","Canvas course site")</f>
        <v>Canvas course site</v>
      </c>
      <c r="E3654" t="s">
        <v>70</v>
      </c>
      <c r="F3654" t="s">
        <v>6514</v>
      </c>
      <c r="G3654" s="3">
        <v>0</v>
      </c>
    </row>
    <row r="3655" spans="1:7">
      <c r="A3655" t="s">
        <v>6525</v>
      </c>
      <c r="B3655" t="s">
        <v>6526</v>
      </c>
      <c r="C3655" s="5" t="str">
        <f>HYPERLINK("https://nusmods.com/modules/SW3105#timetable","Timetable")</f>
        <v>Timetable</v>
      </c>
      <c r="D3655" s="5" t="str">
        <f>HYPERLINK("https://canvas.nus.edu.sg/courses/45042","Canvas course site")</f>
        <v>Canvas course site</v>
      </c>
      <c r="E3655" t="s">
        <v>70</v>
      </c>
      <c r="F3655" t="s">
        <v>6514</v>
      </c>
      <c r="G3655" s="3">
        <v>0</v>
      </c>
    </row>
    <row r="3656" spans="1:7">
      <c r="A3656" t="s">
        <v>6527</v>
      </c>
      <c r="B3656" t="s">
        <v>6528</v>
      </c>
      <c r="C3656" s="5" t="str">
        <f>HYPERLINK("https://nusmods.com/modules/SW3208#timetable","Timetable")</f>
        <v>Timetable</v>
      </c>
      <c r="D3656" s="5" t="str">
        <f>HYPERLINK("https://canvas.nus.edu.sg/courses/45047","Canvas course site")</f>
        <v>Canvas course site</v>
      </c>
      <c r="E3656" t="s">
        <v>70</v>
      </c>
      <c r="F3656" t="s">
        <v>6514</v>
      </c>
      <c r="G3656" s="3">
        <v>0</v>
      </c>
    </row>
    <row r="3657" spans="1:7">
      <c r="A3657" t="s">
        <v>6529</v>
      </c>
      <c r="B3657" t="s">
        <v>6530</v>
      </c>
      <c r="C3657" s="5" t="str">
        <f>HYPERLINK("https://nusmods.com/modules/SW3209#timetable","Timetable")</f>
        <v>Timetable</v>
      </c>
      <c r="D3657" s="5" t="str">
        <f>HYPERLINK("https://canvas.nus.edu.sg/courses/45053","Canvas course site")</f>
        <v>Canvas course site</v>
      </c>
      <c r="E3657" t="s">
        <v>70</v>
      </c>
      <c r="F3657" t="s">
        <v>6514</v>
      </c>
      <c r="G3657" s="3">
        <v>0</v>
      </c>
    </row>
    <row r="3658" spans="1:7">
      <c r="A3658" t="s">
        <v>6531</v>
      </c>
      <c r="B3658" t="s">
        <v>6532</v>
      </c>
      <c r="C3658" s="5" t="str">
        <f>HYPERLINK("https://nusmods.com/modules/SW3211#timetable","Timetable")</f>
        <v>Timetable</v>
      </c>
      <c r="D3658" s="5" t="str">
        <f>HYPERLINK("https://canvas.nus.edu.sg/courses/45058","Canvas course site")</f>
        <v>Canvas course site</v>
      </c>
      <c r="E3658" t="s">
        <v>70</v>
      </c>
      <c r="F3658" t="s">
        <v>6514</v>
      </c>
      <c r="G3658" s="3">
        <v>0</v>
      </c>
    </row>
    <row r="3659" spans="1:7">
      <c r="A3659" t="s">
        <v>6533</v>
      </c>
      <c r="B3659" t="s">
        <v>6534</v>
      </c>
      <c r="C3659" s="5" t="str">
        <f>HYPERLINK("https://nusmods.com/modules/SW3221#timetable","Timetable")</f>
        <v>Timetable</v>
      </c>
      <c r="D3659" s="5" t="str">
        <f>HYPERLINK("https://canvas.nus.edu.sg/courses/45063","Canvas course site")</f>
        <v>Canvas course site</v>
      </c>
      <c r="E3659" t="s">
        <v>70</v>
      </c>
      <c r="F3659" t="s">
        <v>6514</v>
      </c>
      <c r="G3659" s="3">
        <v>0</v>
      </c>
    </row>
    <row r="3660" spans="1:7">
      <c r="A3660" t="s">
        <v>6535</v>
      </c>
      <c r="B3660" t="s">
        <v>6536</v>
      </c>
      <c r="C3660" s="5" t="str">
        <f>HYPERLINK("https://nusmods.com/modules/SW4102#timetable","Timetable")</f>
        <v>Timetable</v>
      </c>
      <c r="D3660" s="5" t="str">
        <f>HYPERLINK("https://canvas.nus.edu.sg/courses/45072","Canvas course site")</f>
        <v>Canvas course site</v>
      </c>
      <c r="E3660" t="s">
        <v>70</v>
      </c>
      <c r="F3660" t="s">
        <v>6514</v>
      </c>
      <c r="G3660" s="3">
        <v>0</v>
      </c>
    </row>
    <row r="3661" spans="1:7">
      <c r="A3661" t="s">
        <v>6537</v>
      </c>
      <c r="B3661" t="s">
        <v>6536</v>
      </c>
      <c r="C3661" s="5" t="str">
        <f>HYPERLINK("https://nusmods.com/modules/SW4102HM#timetable","Timetable")</f>
        <v>Timetable</v>
      </c>
      <c r="D3661" s="5" t="str">
        <f>HYPERLINK("https://canvas.nus.edu.sg/courses/45072","Canvas course site")</f>
        <v>Canvas course site</v>
      </c>
      <c r="E3661" t="s">
        <v>70</v>
      </c>
      <c r="F3661" t="s">
        <v>6514</v>
      </c>
      <c r="G3661" s="3">
        <v>0</v>
      </c>
    </row>
    <row r="3662" spans="1:7">
      <c r="A3662" t="s">
        <v>6538</v>
      </c>
      <c r="B3662" t="s">
        <v>6539</v>
      </c>
      <c r="C3662" s="5" t="str">
        <f>HYPERLINK("https://nusmods.com/modules/SW4103#timetable","Timetable")</f>
        <v>Timetable</v>
      </c>
      <c r="D3662" s="5" t="str">
        <f>HYPERLINK("https://canvas.nus.edu.sg/courses/45082","Canvas course site")</f>
        <v>Canvas course site</v>
      </c>
      <c r="E3662" t="s">
        <v>70</v>
      </c>
      <c r="F3662" t="s">
        <v>6514</v>
      </c>
      <c r="G3662" s="3">
        <v>0</v>
      </c>
    </row>
    <row r="3663" spans="1:7">
      <c r="A3663" t="s">
        <v>6540</v>
      </c>
      <c r="B3663" t="s">
        <v>6539</v>
      </c>
      <c r="C3663" s="5" t="str">
        <f>HYPERLINK("https://nusmods.com/modules/SW4103HM#timetable","Timetable")</f>
        <v>Timetable</v>
      </c>
      <c r="D3663" s="5" t="str">
        <f>HYPERLINK("https://canvas.nus.edu.sg/courses/45082","Canvas course site")</f>
        <v>Canvas course site</v>
      </c>
      <c r="E3663" t="s">
        <v>70</v>
      </c>
      <c r="F3663" t="s">
        <v>6514</v>
      </c>
      <c r="G3663" s="3">
        <v>0</v>
      </c>
    </row>
    <row r="3664" spans="1:7">
      <c r="A3664" t="s">
        <v>6541</v>
      </c>
      <c r="B3664" t="s">
        <v>6542</v>
      </c>
      <c r="C3664" s="5" t="str">
        <f>HYPERLINK("https://nusmods.com/modules/SW4202#timetable","Timetable")</f>
        <v>Timetable</v>
      </c>
      <c r="D3664" s="5" t="str">
        <f>HYPERLINK("https://canvas.nus.edu.sg/courses/45092","Canvas course site")</f>
        <v>Canvas course site</v>
      </c>
      <c r="E3664" t="s">
        <v>70</v>
      </c>
      <c r="F3664" t="s">
        <v>6514</v>
      </c>
      <c r="G3664" s="3">
        <v>0</v>
      </c>
    </row>
    <row r="3665" spans="1:7">
      <c r="A3665" t="s">
        <v>6543</v>
      </c>
      <c r="B3665" t="s">
        <v>6542</v>
      </c>
      <c r="C3665" s="5" t="str">
        <f>HYPERLINK("https://nusmods.com/modules/SW4202HM#timetable","Timetable")</f>
        <v>Timetable</v>
      </c>
      <c r="D3665" s="5" t="str">
        <f>HYPERLINK("https://canvas.nus.edu.sg/courses/45092","Canvas course site")</f>
        <v>Canvas course site</v>
      </c>
      <c r="E3665" t="s">
        <v>70</v>
      </c>
      <c r="F3665" t="s">
        <v>6514</v>
      </c>
      <c r="G3665" s="3">
        <v>0</v>
      </c>
    </row>
    <row r="3666" spans="1:7">
      <c r="A3666" t="s">
        <v>6544</v>
      </c>
      <c r="B3666" t="s">
        <v>6545</v>
      </c>
      <c r="C3666" s="5" t="str">
        <f>HYPERLINK("https://nusmods.com/modules/SW4224#timetable","Timetable")</f>
        <v>Timetable</v>
      </c>
      <c r="D3666" s="5" t="str">
        <f>HYPERLINK("https://canvas.nus.edu.sg/courses/45104","Canvas course site")</f>
        <v>Canvas course site</v>
      </c>
      <c r="E3666" t="s">
        <v>70</v>
      </c>
      <c r="F3666" t="s">
        <v>6514</v>
      </c>
      <c r="G3666" s="3">
        <v>0</v>
      </c>
    </row>
    <row r="3667" spans="1:7">
      <c r="A3667" t="s">
        <v>6546</v>
      </c>
      <c r="B3667" t="s">
        <v>6545</v>
      </c>
      <c r="C3667" s="5" t="str">
        <f>HYPERLINK("https://nusmods.com/modules/SW4224HM#timetable","Timetable")</f>
        <v>Timetable</v>
      </c>
      <c r="D3667" s="5" t="str">
        <f>HYPERLINK("https://canvas.nus.edu.sg/courses/45104","Canvas course site")</f>
        <v>Canvas course site</v>
      </c>
      <c r="E3667" t="s">
        <v>70</v>
      </c>
      <c r="F3667" t="s">
        <v>6514</v>
      </c>
      <c r="G3667" s="3">
        <v>0</v>
      </c>
    </row>
    <row r="3668" spans="1:7">
      <c r="A3668" t="s">
        <v>6547</v>
      </c>
      <c r="B3668" t="s">
        <v>6548</v>
      </c>
      <c r="C3668" s="5" t="str">
        <f>HYPERLINK("https://nusmods.com/modules/SW4225#timetable","Timetable")</f>
        <v>Timetable</v>
      </c>
      <c r="D3668" s="5" t="str">
        <f>HYPERLINK("https://canvas.nus.edu.sg/courses/45114","Canvas course site")</f>
        <v>Canvas course site</v>
      </c>
      <c r="E3668" t="s">
        <v>70</v>
      </c>
      <c r="F3668" t="s">
        <v>6514</v>
      </c>
      <c r="G3668" s="3">
        <v>0</v>
      </c>
    </row>
    <row r="3669" spans="1:7">
      <c r="A3669" t="s">
        <v>6549</v>
      </c>
      <c r="B3669" t="s">
        <v>6548</v>
      </c>
      <c r="C3669" s="5" t="str">
        <f>HYPERLINK("https://nusmods.com/modules/SW4225HM#timetable","Timetable")</f>
        <v>Timetable</v>
      </c>
      <c r="D3669" s="5" t="str">
        <f>HYPERLINK("https://canvas.nus.edu.sg/courses/45114","Canvas course site")</f>
        <v>Canvas course site</v>
      </c>
      <c r="E3669" t="s">
        <v>70</v>
      </c>
      <c r="F3669" t="s">
        <v>6514</v>
      </c>
      <c r="G3669" s="3">
        <v>0</v>
      </c>
    </row>
    <row r="3670" spans="1:7">
      <c r="A3670" t="s">
        <v>6550</v>
      </c>
      <c r="B3670" t="s">
        <v>6551</v>
      </c>
      <c r="C3670" s="5" t="str">
        <f>HYPERLINK("https://nusmods.com/modules/SW4227#timetable","Timetable")</f>
        <v>Timetable</v>
      </c>
      <c r="D3670" s="5" t="str">
        <f>HYPERLINK("https://canvas.nus.edu.sg/courses/45124","Canvas course site")</f>
        <v>Canvas course site</v>
      </c>
      <c r="E3670" t="s">
        <v>70</v>
      </c>
      <c r="F3670" t="s">
        <v>6514</v>
      </c>
      <c r="G3670" s="3">
        <v>0</v>
      </c>
    </row>
    <row r="3671" spans="1:7">
      <c r="A3671" t="s">
        <v>6552</v>
      </c>
      <c r="B3671" t="s">
        <v>6551</v>
      </c>
      <c r="C3671" s="5" t="str">
        <f>HYPERLINK("https://nusmods.com/modules/SW4227HM#timetable","Timetable")</f>
        <v>Timetable</v>
      </c>
      <c r="D3671" s="5" t="str">
        <f>HYPERLINK("https://canvas.nus.edu.sg/courses/45124","Canvas course site")</f>
        <v>Canvas course site</v>
      </c>
      <c r="E3671" t="s">
        <v>70</v>
      </c>
      <c r="F3671" t="s">
        <v>6514</v>
      </c>
      <c r="G3671" s="3">
        <v>0</v>
      </c>
    </row>
    <row r="3672" spans="1:7">
      <c r="A3672" t="s">
        <v>6553</v>
      </c>
      <c r="B3672" t="s">
        <v>6554</v>
      </c>
      <c r="C3672" s="5" t="str">
        <f>HYPERLINK("https://nusmods.com/modules/SW4228#timetable","Timetable")</f>
        <v>Timetable</v>
      </c>
      <c r="D3672" s="5" t="str">
        <f>HYPERLINK("https://canvas.nus.edu.sg/courses/45133","Canvas course site")</f>
        <v>Canvas course site</v>
      </c>
      <c r="E3672" t="s">
        <v>70</v>
      </c>
      <c r="F3672" t="s">
        <v>6514</v>
      </c>
      <c r="G3672" s="3">
        <v>0</v>
      </c>
    </row>
    <row r="3673" spans="1:7">
      <c r="A3673" t="s">
        <v>6555</v>
      </c>
      <c r="B3673" t="s">
        <v>6554</v>
      </c>
      <c r="C3673" s="5" t="str">
        <f>HYPERLINK("https://nusmods.com/modules/SW4228HM#timetable","Timetable")</f>
        <v>Timetable</v>
      </c>
      <c r="D3673" s="5" t="str">
        <f>HYPERLINK("https://canvas.nus.edu.sg/courses/45133","Canvas course site")</f>
        <v>Canvas course site</v>
      </c>
      <c r="E3673" t="s">
        <v>70</v>
      </c>
      <c r="F3673" t="s">
        <v>6514</v>
      </c>
      <c r="G3673" s="3">
        <v>0</v>
      </c>
    </row>
    <row r="3674" spans="1:7">
      <c r="A3674" t="s">
        <v>6556</v>
      </c>
      <c r="B3674" t="s">
        <v>6557</v>
      </c>
      <c r="C3674" s="5" t="str">
        <f>HYPERLINK("https://nusmods.com/modules/SW4229#timetable","Timetable")</f>
        <v>Timetable</v>
      </c>
      <c r="D3674" s="5" t="str">
        <f>HYPERLINK("https://canvas.nus.edu.sg/courses/45144","Canvas course site")</f>
        <v>Canvas course site</v>
      </c>
      <c r="E3674" t="s">
        <v>70</v>
      </c>
      <c r="F3674" t="s">
        <v>6514</v>
      </c>
      <c r="G3674" s="3">
        <v>0</v>
      </c>
    </row>
    <row r="3675" spans="1:7">
      <c r="A3675" t="s">
        <v>6558</v>
      </c>
      <c r="B3675" t="s">
        <v>6557</v>
      </c>
      <c r="C3675" s="5" t="str">
        <f>HYPERLINK("https://nusmods.com/modules/SW4229HM#timetable","Timetable")</f>
        <v>Timetable</v>
      </c>
      <c r="D3675" s="5" t="str">
        <f>HYPERLINK("https://canvas.nus.edu.sg/courses/45144","Canvas course site")</f>
        <v>Canvas course site</v>
      </c>
      <c r="E3675" t="s">
        <v>70</v>
      </c>
      <c r="F3675" t="s">
        <v>6514</v>
      </c>
      <c r="G3675" s="3">
        <v>0</v>
      </c>
    </row>
    <row r="3676" spans="1:7">
      <c r="A3676" t="s">
        <v>6559</v>
      </c>
      <c r="B3676" t="s">
        <v>6560</v>
      </c>
      <c r="C3676" s="5" t="str">
        <f>HYPERLINK("https://nusmods.com/modules/SW4230#timetable","Timetable")</f>
        <v>Timetable</v>
      </c>
      <c r="D3676" s="5" t="str">
        <f>HYPERLINK("https://canvas.nus.edu.sg/courses/45154","Canvas course site")</f>
        <v>Canvas course site</v>
      </c>
      <c r="E3676" t="s">
        <v>70</v>
      </c>
      <c r="F3676" t="s">
        <v>6514</v>
      </c>
      <c r="G3676" s="3">
        <v>0</v>
      </c>
    </row>
    <row r="3677" spans="1:7">
      <c r="A3677" t="s">
        <v>6561</v>
      </c>
      <c r="B3677" t="s">
        <v>6560</v>
      </c>
      <c r="C3677" s="5" t="str">
        <f>HYPERLINK("https://nusmods.com/modules/SW4230HM#timetable","Timetable")</f>
        <v>Timetable</v>
      </c>
      <c r="D3677" s="5" t="str">
        <f>HYPERLINK("https://canvas.nus.edu.sg/courses/45154","Canvas course site")</f>
        <v>Canvas course site</v>
      </c>
      <c r="E3677" t="s">
        <v>70</v>
      </c>
      <c r="F3677" t="s">
        <v>6514</v>
      </c>
      <c r="G3677" s="3">
        <v>0</v>
      </c>
    </row>
    <row r="3678" spans="1:7">
      <c r="A3678" t="s">
        <v>6562</v>
      </c>
      <c r="B3678" t="s">
        <v>949</v>
      </c>
      <c r="C3678" s="5" t="str">
        <f>HYPERLINK("https://nusmods.com/modules/SW4401#timetable","Timetable")</f>
        <v>Timetable</v>
      </c>
      <c r="D3678" s="5"/>
      <c r="E3678" t="s">
        <v>70</v>
      </c>
      <c r="F3678" t="s">
        <v>6514</v>
      </c>
      <c r="G3678" s="3">
        <v>0</v>
      </c>
    </row>
    <row r="3679" spans="1:7">
      <c r="A3679" t="s">
        <v>6563</v>
      </c>
      <c r="B3679" t="s">
        <v>949</v>
      </c>
      <c r="C3679" s="5" t="str">
        <f>HYPERLINK("https://nusmods.com/modules/SW4401HM#timetable","Timetable")</f>
        <v>Timetable</v>
      </c>
      <c r="D3679" s="5"/>
      <c r="E3679" t="s">
        <v>70</v>
      </c>
      <c r="F3679" t="s">
        <v>6514</v>
      </c>
      <c r="G3679" s="3">
        <v>0</v>
      </c>
    </row>
    <row r="3680" spans="1:7">
      <c r="A3680" t="s">
        <v>6564</v>
      </c>
      <c r="B3680" t="s">
        <v>572</v>
      </c>
      <c r="C3680" s="5" t="str">
        <f>HYPERLINK("https://nusmods.com/modules/SW4660#timetable","Timetable")</f>
        <v>Timetable</v>
      </c>
      <c r="D3680" s="5"/>
      <c r="E3680" t="s">
        <v>70</v>
      </c>
      <c r="F3680" t="s">
        <v>6514</v>
      </c>
      <c r="G3680" s="3">
        <v>0</v>
      </c>
    </row>
    <row r="3681" spans="1:7">
      <c r="A3681" t="s">
        <v>6565</v>
      </c>
      <c r="B3681" t="s">
        <v>572</v>
      </c>
      <c r="C3681" s="5" t="str">
        <f>HYPERLINK("https://nusmods.com/modules/SW4660HM#timetable","Timetable")</f>
        <v>Timetable</v>
      </c>
      <c r="D3681" s="5"/>
      <c r="E3681" t="s">
        <v>70</v>
      </c>
      <c r="F3681" t="s">
        <v>6514</v>
      </c>
      <c r="G3681" s="3">
        <v>0</v>
      </c>
    </row>
    <row r="3682" spans="1:7">
      <c r="A3682" t="s">
        <v>6566</v>
      </c>
      <c r="B3682" t="s">
        <v>968</v>
      </c>
      <c r="C3682" s="5" t="str">
        <f>HYPERLINK("https://nusmods.com/modules/SW5660#timetable","Timetable")</f>
        <v>Timetable</v>
      </c>
      <c r="D3682" s="5"/>
      <c r="E3682" t="s">
        <v>70</v>
      </c>
      <c r="F3682" t="s">
        <v>6514</v>
      </c>
      <c r="G3682" s="3">
        <v>0</v>
      </c>
    </row>
    <row r="3683" spans="1:7">
      <c r="A3683" t="s">
        <v>6567</v>
      </c>
      <c r="B3683" t="s">
        <v>968</v>
      </c>
      <c r="C3683" s="5" t="str">
        <f>HYPERLINK("https://nusmods.com/modules/SW6660#timetable","Timetable")</f>
        <v>Timetable</v>
      </c>
      <c r="D3683" s="5"/>
      <c r="E3683" t="s">
        <v>70</v>
      </c>
      <c r="F3683" t="s">
        <v>6514</v>
      </c>
      <c r="G3683" s="3">
        <v>0</v>
      </c>
    </row>
    <row r="3684" spans="1:7">
      <c r="A3684" t="s">
        <v>6568</v>
      </c>
      <c r="B3684" t="s">
        <v>978</v>
      </c>
      <c r="C3684" s="5" t="str">
        <f>HYPERLINK("https://nusmods.com/modules/SW6770#timetable","Timetable")</f>
        <v>Timetable</v>
      </c>
      <c r="D3684" s="5" t="str">
        <f>HYPERLINK("https://canvas.nus.edu.sg/courses/45194","Canvas course site")</f>
        <v>Canvas course site</v>
      </c>
      <c r="E3684" t="s">
        <v>70</v>
      </c>
      <c r="F3684" t="s">
        <v>6514</v>
      </c>
      <c r="G3684" s="3">
        <v>0</v>
      </c>
    </row>
    <row r="3685" spans="1:7">
      <c r="A3685" t="s">
        <v>6569</v>
      </c>
      <c r="B3685" t="s">
        <v>6570</v>
      </c>
      <c r="C3685" s="5" t="str">
        <f>HYPERLINK("https://nusmods.com/modules/SWD5103#timetable","Timetable")</f>
        <v>Timetable</v>
      </c>
      <c r="D3685" s="5" t="str">
        <f>HYPERLINK("https://canvas.nus.edu.sg/courses/47578","Canvas course site")</f>
        <v>Canvas course site</v>
      </c>
      <c r="E3685" t="s">
        <v>70</v>
      </c>
      <c r="F3685" t="s">
        <v>6514</v>
      </c>
      <c r="G3685" s="3">
        <v>0</v>
      </c>
    </row>
    <row r="3686" spans="1:7">
      <c r="A3686" t="s">
        <v>6571</v>
      </c>
      <c r="B3686" t="s">
        <v>6572</v>
      </c>
      <c r="C3686" s="5" t="str">
        <f>HYPERLINK("https://nusmods.com/modules/SWD5105#timetable","Timetable")</f>
        <v>Timetable</v>
      </c>
      <c r="D3686" s="5" t="str">
        <f>HYPERLINK("https://canvas.nus.edu.sg/courses/47583","Canvas course site")</f>
        <v>Canvas course site</v>
      </c>
      <c r="E3686" t="s">
        <v>70</v>
      </c>
      <c r="F3686" t="s">
        <v>6514</v>
      </c>
      <c r="G3686" s="3">
        <v>0</v>
      </c>
    </row>
    <row r="3687" spans="1:7">
      <c r="A3687" t="s">
        <v>6573</v>
      </c>
      <c r="B3687" t="s">
        <v>6574</v>
      </c>
      <c r="C3687" s="5" t="str">
        <f>HYPERLINK("https://nusmods.com/modules/SWD5120#timetable","Timetable")</f>
        <v>Timetable</v>
      </c>
      <c r="D3687" s="5"/>
      <c r="E3687" t="s">
        <v>70</v>
      </c>
      <c r="F3687" t="s">
        <v>6514</v>
      </c>
      <c r="G3687" s="3">
        <v>0</v>
      </c>
    </row>
    <row r="3688" spans="1:7">
      <c r="A3688" t="s">
        <v>6575</v>
      </c>
      <c r="B3688" t="s">
        <v>6576</v>
      </c>
      <c r="C3688" s="5" t="str">
        <f>HYPERLINK("https://nusmods.com/modules/SWD5880E#timetable","Timetable")</f>
        <v>Timetable</v>
      </c>
      <c r="D3688" s="5" t="str">
        <f>HYPERLINK("https://canvas.nus.edu.sg/courses/45204","Canvas course site")</f>
        <v>Canvas course site</v>
      </c>
      <c r="E3688" t="s">
        <v>70</v>
      </c>
      <c r="F3688" t="s">
        <v>6514</v>
      </c>
      <c r="G3688" s="3">
        <v>0</v>
      </c>
    </row>
    <row r="3689" spans="1:7">
      <c r="A3689" t="s">
        <v>6577</v>
      </c>
      <c r="B3689" t="s">
        <v>6578</v>
      </c>
      <c r="C3689" s="5" t="str">
        <f>HYPERLINK("https://nusmods.com/modules/SWE5001#timetable","Timetable")</f>
        <v>Timetable</v>
      </c>
      <c r="D3689" s="5"/>
      <c r="E3689" t="s">
        <v>1498</v>
      </c>
      <c r="F3689" t="s">
        <v>1499</v>
      </c>
      <c r="G3689" s="3">
        <v>0</v>
      </c>
    </row>
    <row r="3690" spans="1:7">
      <c r="A3690" t="s">
        <v>6579</v>
      </c>
      <c r="B3690" t="s">
        <v>6578</v>
      </c>
      <c r="C3690" s="5" t="str">
        <f>HYPERLINK("https://nusmods.com/modules/SWE5001G#timetable","Timetable")</f>
        <v>Timetable</v>
      </c>
      <c r="D3690" s="5"/>
      <c r="E3690" t="s">
        <v>1498</v>
      </c>
      <c r="F3690" t="s">
        <v>1499</v>
      </c>
      <c r="G3690" s="3">
        <v>0</v>
      </c>
    </row>
    <row r="3691" spans="1:7">
      <c r="A3691" t="s">
        <v>6580</v>
      </c>
      <c r="B3691" t="s">
        <v>6581</v>
      </c>
      <c r="C3691" s="5" t="str">
        <f>HYPERLINK("https://nusmods.com/modules/SWE5002#timetable","Timetable")</f>
        <v>Timetable</v>
      </c>
      <c r="D3691" s="5"/>
      <c r="E3691" t="s">
        <v>1498</v>
      </c>
      <c r="F3691" t="s">
        <v>1499</v>
      </c>
      <c r="G3691" s="3">
        <v>0</v>
      </c>
    </row>
    <row r="3692" spans="1:7">
      <c r="A3692" t="s">
        <v>6582</v>
      </c>
      <c r="B3692" t="s">
        <v>6581</v>
      </c>
      <c r="C3692" s="5" t="str">
        <f>HYPERLINK("https://nusmods.com/modules/SWE5002G#timetable","Timetable")</f>
        <v>Timetable</v>
      </c>
      <c r="D3692" s="5"/>
      <c r="E3692" t="s">
        <v>1498</v>
      </c>
      <c r="F3692" t="s">
        <v>1499</v>
      </c>
      <c r="G3692" s="3">
        <v>0</v>
      </c>
    </row>
    <row r="3693" spans="1:7">
      <c r="A3693" t="s">
        <v>6583</v>
      </c>
      <c r="B3693" t="s">
        <v>6584</v>
      </c>
      <c r="C3693" s="5" t="str">
        <f>HYPERLINK("https://nusmods.com/modules/SWE5005#timetable","Timetable")</f>
        <v>Timetable</v>
      </c>
      <c r="D3693" s="5"/>
      <c r="E3693" t="s">
        <v>1498</v>
      </c>
      <c r="F3693" t="s">
        <v>1499</v>
      </c>
      <c r="G3693" s="3">
        <v>0</v>
      </c>
    </row>
    <row r="3694" spans="1:7">
      <c r="A3694" t="s">
        <v>6585</v>
      </c>
      <c r="B3694" t="s">
        <v>6584</v>
      </c>
      <c r="C3694" s="5" t="str">
        <f>HYPERLINK("https://nusmods.com/modules/SWE5005G#timetable","Timetable")</f>
        <v>Timetable</v>
      </c>
      <c r="D3694" s="5"/>
      <c r="E3694" t="s">
        <v>1498</v>
      </c>
      <c r="F3694" t="s">
        <v>1499</v>
      </c>
      <c r="G3694" s="3">
        <v>0</v>
      </c>
    </row>
    <row r="3695" spans="1:7">
      <c r="A3695" t="s">
        <v>6586</v>
      </c>
      <c r="B3695" t="s">
        <v>6587</v>
      </c>
      <c r="C3695" s="5" t="str">
        <f>HYPERLINK("https://nusmods.com/modules/SWE5007#timetable","Timetable")</f>
        <v>Timetable</v>
      </c>
      <c r="D3695" s="5"/>
      <c r="E3695" t="s">
        <v>1498</v>
      </c>
      <c r="F3695" t="s">
        <v>1499</v>
      </c>
      <c r="G3695" s="3">
        <v>0</v>
      </c>
    </row>
    <row r="3696" spans="1:7">
      <c r="A3696" t="s">
        <v>6588</v>
      </c>
      <c r="B3696" t="s">
        <v>6589</v>
      </c>
      <c r="C3696" s="5" t="str">
        <f>HYPERLINK("https://nusmods.com/modules/SWM5104#timetable","Timetable")</f>
        <v>Timetable</v>
      </c>
      <c r="D3696" s="5" t="str">
        <f>HYPERLINK("https://canvas.nus.edu.sg/courses/45209","Canvas course site")</f>
        <v>Canvas course site</v>
      </c>
      <c r="E3696" t="s">
        <v>70</v>
      </c>
      <c r="F3696" t="s">
        <v>6514</v>
      </c>
      <c r="G3696" s="3">
        <v>0</v>
      </c>
    </row>
    <row r="3697" spans="1:7">
      <c r="A3697" t="s">
        <v>6590</v>
      </c>
      <c r="B3697" t="s">
        <v>6591</v>
      </c>
      <c r="C3697" s="5" t="str">
        <f>HYPERLINK("https://nusmods.com/modules/SWM5106#timetable","Timetable")</f>
        <v>Timetable</v>
      </c>
      <c r="D3697" s="5" t="str">
        <f>HYPERLINK("https://canvas.nus.edu.sg/courses/45214","Canvas course site")</f>
        <v>Canvas course site</v>
      </c>
      <c r="E3697" t="s">
        <v>70</v>
      </c>
      <c r="F3697" t="s">
        <v>6514</v>
      </c>
      <c r="G3697" s="3">
        <v>0</v>
      </c>
    </row>
    <row r="3698" spans="1:7">
      <c r="A3698" t="s">
        <v>6592</v>
      </c>
      <c r="B3698" t="s">
        <v>6388</v>
      </c>
      <c r="C3698" s="5" t="str">
        <f>HYPERLINK("https://nusmods.com/modules/SWM5111A#timetable","Timetable")</f>
        <v>Timetable</v>
      </c>
      <c r="D3698" s="5" t="str">
        <f>HYPERLINK("https://canvas.nus.edu.sg/courses/45219","Canvas course site")</f>
        <v>Canvas course site</v>
      </c>
      <c r="E3698" t="s">
        <v>70</v>
      </c>
      <c r="F3698" t="s">
        <v>6514</v>
      </c>
      <c r="G3698" s="3">
        <v>0</v>
      </c>
    </row>
    <row r="3699" spans="1:7">
      <c r="A3699" t="s">
        <v>6593</v>
      </c>
      <c r="B3699" t="s">
        <v>6388</v>
      </c>
      <c r="C3699" s="5" t="str">
        <f>HYPERLINK("https://nusmods.com/modules/SWM5111B#timetable","Timetable")</f>
        <v>Timetable</v>
      </c>
      <c r="D3699" s="5" t="str">
        <f>HYPERLINK("https://canvas.nus.edu.sg/courses/45224","Canvas course site")</f>
        <v>Canvas course site</v>
      </c>
      <c r="E3699" t="s">
        <v>70</v>
      </c>
      <c r="F3699" t="s">
        <v>6514</v>
      </c>
      <c r="G3699" s="3">
        <v>0</v>
      </c>
    </row>
    <row r="3700" spans="1:7">
      <c r="A3700" t="s">
        <v>6594</v>
      </c>
      <c r="B3700" t="s">
        <v>6595</v>
      </c>
      <c r="C3700" s="5" t="str">
        <f>HYPERLINK("https://nusmods.com/modules/SWM5117A#timetable","Timetable")</f>
        <v>Timetable</v>
      </c>
      <c r="D3700" s="5" t="str">
        <f>HYPERLINK("https://canvas.nus.edu.sg/courses/45229","Canvas course site")</f>
        <v>Canvas course site</v>
      </c>
      <c r="E3700" t="s">
        <v>70</v>
      </c>
      <c r="F3700" t="s">
        <v>6514</v>
      </c>
      <c r="G3700" s="3">
        <v>0</v>
      </c>
    </row>
    <row r="3701" spans="1:7">
      <c r="A3701" t="s">
        <v>6596</v>
      </c>
      <c r="B3701" t="s">
        <v>6597</v>
      </c>
      <c r="C3701" s="5" t="str">
        <f>HYPERLINK("https://nusmods.com/modules/SWM5117B#timetable","Timetable")</f>
        <v>Timetable</v>
      </c>
      <c r="D3701" s="5" t="str">
        <f>HYPERLINK("https://canvas.nus.edu.sg/courses/45234","Canvas course site")</f>
        <v>Canvas course site</v>
      </c>
      <c r="E3701" t="s">
        <v>70</v>
      </c>
      <c r="F3701" t="s">
        <v>6514</v>
      </c>
      <c r="G3701" s="3">
        <v>0</v>
      </c>
    </row>
    <row r="3702" spans="1:7">
      <c r="A3702" t="s">
        <v>6598</v>
      </c>
      <c r="B3702" t="s">
        <v>6599</v>
      </c>
      <c r="C3702" s="5" t="str">
        <f>HYPERLINK("https://nusmods.com/modules/SWM5245#timetable","Timetable")</f>
        <v>Timetable</v>
      </c>
      <c r="D3702" s="5" t="str">
        <f>HYPERLINK("https://canvas.nus.edu.sg/courses/45240","Canvas course site")</f>
        <v>Canvas course site</v>
      </c>
      <c r="E3702" t="s">
        <v>70</v>
      </c>
      <c r="F3702" t="s">
        <v>6514</v>
      </c>
      <c r="G3702" s="3">
        <v>0</v>
      </c>
    </row>
    <row r="3703" spans="1:7">
      <c r="A3703" t="s">
        <v>6600</v>
      </c>
      <c r="B3703" t="s">
        <v>968</v>
      </c>
      <c r="C3703" s="5" t="str">
        <f>HYPERLINK("https://nusmods.com/modules/SWM5660#timetable","Timetable")</f>
        <v>Timetable</v>
      </c>
      <c r="D3703" s="5"/>
      <c r="E3703" t="s">
        <v>70</v>
      </c>
      <c r="F3703" t="s">
        <v>6514</v>
      </c>
      <c r="G3703" s="3">
        <v>0</v>
      </c>
    </row>
    <row r="3704" spans="1:7">
      <c r="A3704" t="s">
        <v>6601</v>
      </c>
      <c r="B3704" t="s">
        <v>6602</v>
      </c>
      <c r="C3704" s="5" t="str">
        <f>HYPERLINK("https://nusmods.com/modules/SWM5881#timetable","Timetable")</f>
        <v>Timetable</v>
      </c>
      <c r="D3704" s="5" t="str">
        <f>HYPERLINK("https://canvas.nus.edu.sg/courses/45250","Canvas course site")</f>
        <v>Canvas course site</v>
      </c>
      <c r="E3704" t="s">
        <v>70</v>
      </c>
      <c r="F3704" t="s">
        <v>6514</v>
      </c>
      <c r="G3704" s="3">
        <v>0</v>
      </c>
    </row>
    <row r="3705" spans="1:7">
      <c r="A3705" t="s">
        <v>6603</v>
      </c>
      <c r="B3705" t="s">
        <v>6604</v>
      </c>
      <c r="C3705" s="5" t="str">
        <f>HYPERLINK("https://nusmods.com/modules/TBA2105#timetable","Timetable")</f>
        <v>Timetable</v>
      </c>
      <c r="D3705" s="5"/>
      <c r="E3705" t="s">
        <v>1172</v>
      </c>
      <c r="F3705" t="s">
        <v>1173</v>
      </c>
      <c r="G3705" s="3">
        <v>0</v>
      </c>
    </row>
    <row r="3706" spans="1:7">
      <c r="A3706" t="s">
        <v>6605</v>
      </c>
      <c r="B3706" t="s">
        <v>486</v>
      </c>
      <c r="C3706" s="5" t="str">
        <f>HYPERLINK("https://nusmods.com/modules/TBA3222#timetable","Timetable")</f>
        <v>Timetable</v>
      </c>
      <c r="D3706" s="5"/>
      <c r="E3706" t="s">
        <v>1172</v>
      </c>
      <c r="F3706" t="s">
        <v>1173</v>
      </c>
      <c r="G3706" s="3">
        <v>0</v>
      </c>
    </row>
    <row r="3707" spans="1:7">
      <c r="A3707" t="s">
        <v>6606</v>
      </c>
      <c r="B3707" t="s">
        <v>707</v>
      </c>
      <c r="C3707" s="5" t="str">
        <f>HYPERLINK("https://nusmods.com/modules/TBA4220#timetable","Timetable")</f>
        <v>Timetable</v>
      </c>
      <c r="D3707" s="5"/>
      <c r="E3707" t="s">
        <v>1172</v>
      </c>
      <c r="F3707" t="s">
        <v>1173</v>
      </c>
      <c r="G3707" s="3">
        <v>0</v>
      </c>
    </row>
    <row r="3708" spans="1:7">
      <c r="A3708" t="s">
        <v>6607</v>
      </c>
      <c r="B3708" t="s">
        <v>6608</v>
      </c>
      <c r="C3708" s="5" t="str">
        <f>HYPERLINK("https://nusmods.com/modules/TBA4230#timetable","Timetable")</f>
        <v>Timetable</v>
      </c>
      <c r="D3708" s="5"/>
      <c r="E3708" t="s">
        <v>1172</v>
      </c>
      <c r="F3708" t="s">
        <v>1173</v>
      </c>
      <c r="G3708" s="3">
        <v>0</v>
      </c>
    </row>
    <row r="3709" spans="1:7">
      <c r="A3709" t="s">
        <v>6609</v>
      </c>
      <c r="B3709" t="s">
        <v>6610</v>
      </c>
      <c r="C3709" s="5" t="str">
        <f>HYPERLINK("https://nusmods.com/modules/TCE1109#timetable","Timetable")</f>
        <v>Timetable</v>
      </c>
      <c r="D3709" s="5"/>
      <c r="E3709" t="s">
        <v>1172</v>
      </c>
      <c r="F3709" t="s">
        <v>1173</v>
      </c>
      <c r="G3709" s="3">
        <v>0</v>
      </c>
    </row>
    <row r="3710" spans="1:7">
      <c r="A3710" t="s">
        <v>6611</v>
      </c>
      <c r="B3710" t="s">
        <v>6612</v>
      </c>
      <c r="C3710" s="5" t="str">
        <f>HYPERLINK("https://nusmods.com/modules/TCE2112#timetable","Timetable")</f>
        <v>Timetable</v>
      </c>
      <c r="D3710" s="5"/>
      <c r="E3710" t="s">
        <v>1172</v>
      </c>
      <c r="F3710" t="s">
        <v>1173</v>
      </c>
      <c r="G3710" s="3">
        <v>0</v>
      </c>
    </row>
    <row r="3711" spans="1:7">
      <c r="A3711" t="s">
        <v>6613</v>
      </c>
      <c r="B3711" t="s">
        <v>6614</v>
      </c>
      <c r="C3711" s="5" t="str">
        <f>HYPERLINK("https://nusmods.com/modules/TCE2155#timetable","Timetable")</f>
        <v>Timetable</v>
      </c>
      <c r="D3711" s="5"/>
      <c r="E3711" t="s">
        <v>1172</v>
      </c>
      <c r="F3711" t="s">
        <v>1173</v>
      </c>
      <c r="G3711" s="3">
        <v>0</v>
      </c>
    </row>
    <row r="3712" spans="1:7">
      <c r="A3712" t="s">
        <v>6615</v>
      </c>
      <c r="B3712" t="s">
        <v>6616</v>
      </c>
      <c r="C3712" s="5" t="str">
        <f>HYPERLINK("https://nusmods.com/modules/TCE2183#timetable","Timetable")</f>
        <v>Timetable</v>
      </c>
      <c r="D3712" s="5"/>
      <c r="E3712" t="s">
        <v>1172</v>
      </c>
      <c r="F3712" t="s">
        <v>1173</v>
      </c>
      <c r="G3712" s="3">
        <v>0</v>
      </c>
    </row>
    <row r="3713" spans="1:7">
      <c r="A3713" t="s">
        <v>6617</v>
      </c>
      <c r="B3713" t="s">
        <v>6618</v>
      </c>
      <c r="C3713" s="5" t="str">
        <f>HYPERLINK("https://nusmods.com/modules/TCE2184#timetable","Timetable")</f>
        <v>Timetable</v>
      </c>
      <c r="D3713" s="5"/>
      <c r="E3713" t="s">
        <v>1172</v>
      </c>
      <c r="F3713" t="s">
        <v>1173</v>
      </c>
      <c r="G3713" s="3">
        <v>0</v>
      </c>
    </row>
    <row r="3714" spans="1:7">
      <c r="A3714" t="s">
        <v>6619</v>
      </c>
      <c r="B3714" t="s">
        <v>6620</v>
      </c>
      <c r="C3714" s="5" t="str">
        <f>HYPERLINK("https://nusmods.com/modules/TCE3001#timetable","Timetable")</f>
        <v>Timetable</v>
      </c>
      <c r="D3714" s="5"/>
      <c r="E3714" t="s">
        <v>1172</v>
      </c>
      <c r="F3714" t="s">
        <v>1173</v>
      </c>
      <c r="G3714" s="3">
        <v>0</v>
      </c>
    </row>
    <row r="3715" spans="1:7">
      <c r="A3715" t="s">
        <v>6621</v>
      </c>
      <c r="B3715" t="s">
        <v>6622</v>
      </c>
      <c r="C3715" s="5" t="str">
        <f>HYPERLINK("https://nusmods.com/modules/TCE3100#timetable","Timetable")</f>
        <v>Timetable</v>
      </c>
      <c r="D3715" s="5"/>
      <c r="E3715" t="s">
        <v>1172</v>
      </c>
      <c r="F3715" t="s">
        <v>1173</v>
      </c>
      <c r="G3715" s="3">
        <v>0</v>
      </c>
    </row>
    <row r="3716" spans="1:7">
      <c r="A3716" t="s">
        <v>6623</v>
      </c>
      <c r="B3716" t="s">
        <v>6624</v>
      </c>
      <c r="C3716" s="5" t="str">
        <f>HYPERLINK("https://nusmods.com/modules/TCE3132#timetable","Timetable")</f>
        <v>Timetable</v>
      </c>
      <c r="D3716" s="5"/>
      <c r="E3716" t="s">
        <v>1172</v>
      </c>
      <c r="F3716" t="s">
        <v>1173</v>
      </c>
      <c r="G3716" s="3">
        <v>0</v>
      </c>
    </row>
    <row r="3717" spans="1:7">
      <c r="A3717" t="s">
        <v>6625</v>
      </c>
      <c r="B3717" t="s">
        <v>6626</v>
      </c>
      <c r="C3717" s="5" t="str">
        <f>HYPERLINK("https://nusmods.com/modules/TCE3155#timetable","Timetable")</f>
        <v>Timetable</v>
      </c>
      <c r="D3717" s="5"/>
      <c r="E3717" t="s">
        <v>1172</v>
      </c>
      <c r="F3717" t="s">
        <v>1173</v>
      </c>
      <c r="G3717" s="3">
        <v>0</v>
      </c>
    </row>
    <row r="3718" spans="1:7">
      <c r="A3718" t="s">
        <v>6627</v>
      </c>
      <c r="B3718" t="s">
        <v>773</v>
      </c>
      <c r="C3718" s="5" t="str">
        <f>HYPERLINK("https://nusmods.com/modules/TCE4103#timetable","Timetable")</f>
        <v>Timetable</v>
      </c>
      <c r="D3718" s="5"/>
      <c r="E3718" t="s">
        <v>1172</v>
      </c>
      <c r="F3718" t="s">
        <v>1173</v>
      </c>
      <c r="G3718" s="3">
        <v>0</v>
      </c>
    </row>
    <row r="3719" spans="1:7">
      <c r="A3719" t="s">
        <v>6628</v>
      </c>
      <c r="B3719" t="s">
        <v>6629</v>
      </c>
      <c r="C3719" s="5" t="str">
        <f>HYPERLINK("https://nusmods.com/modules/TCE4104#timetable","Timetable")</f>
        <v>Timetable</v>
      </c>
      <c r="D3719" s="5"/>
      <c r="E3719" t="s">
        <v>1172</v>
      </c>
      <c r="F3719" t="s">
        <v>1173</v>
      </c>
      <c r="G3719" s="3">
        <v>0</v>
      </c>
    </row>
    <row r="3720" spans="1:7">
      <c r="A3720" t="s">
        <v>6630</v>
      </c>
      <c r="B3720" t="s">
        <v>6631</v>
      </c>
      <c r="C3720" s="5" t="str">
        <f>HYPERLINK("https://nusmods.com/modules/TCE4282#timetable","Timetable")</f>
        <v>Timetable</v>
      </c>
      <c r="D3720" s="5"/>
      <c r="E3720" t="s">
        <v>1172</v>
      </c>
      <c r="F3720" t="s">
        <v>1173</v>
      </c>
      <c r="G3720" s="3">
        <v>0</v>
      </c>
    </row>
    <row r="3721" spans="1:7">
      <c r="A3721" t="s">
        <v>6632</v>
      </c>
      <c r="B3721" t="s">
        <v>6633</v>
      </c>
      <c r="C3721" s="5" t="str">
        <f>HYPERLINK("https://nusmods.com/modules/TCE4401#timetable","Timetable")</f>
        <v>Timetable</v>
      </c>
      <c r="D3721" s="5"/>
      <c r="E3721" t="s">
        <v>1172</v>
      </c>
      <c r="F3721" t="s">
        <v>1173</v>
      </c>
      <c r="G3721" s="3">
        <v>0</v>
      </c>
    </row>
    <row r="3722" spans="1:7">
      <c r="A3722" t="s">
        <v>6634</v>
      </c>
      <c r="B3722" t="s">
        <v>826</v>
      </c>
      <c r="C3722" s="5" t="str">
        <f>HYPERLINK("https://nusmods.com/modules/TCE5510#timetable","Timetable")</f>
        <v>Timetable</v>
      </c>
      <c r="D3722" s="5"/>
      <c r="E3722" t="s">
        <v>1172</v>
      </c>
      <c r="F3722" t="s">
        <v>1173</v>
      </c>
      <c r="G3722" s="3">
        <v>0</v>
      </c>
    </row>
    <row r="3723" spans="1:7">
      <c r="A3723" t="s">
        <v>6635</v>
      </c>
      <c r="B3723" t="s">
        <v>6636</v>
      </c>
      <c r="C3723" s="5" t="str">
        <f>HYPERLINK("https://nusmods.com/modules/TCN1005#timetable","Timetable")</f>
        <v>Timetable</v>
      </c>
      <c r="D3723" s="5"/>
      <c r="E3723" t="s">
        <v>1172</v>
      </c>
      <c r="F3723" t="s">
        <v>1173</v>
      </c>
      <c r="G3723" s="3">
        <v>0</v>
      </c>
    </row>
    <row r="3724" spans="1:7">
      <c r="A3724" t="s">
        <v>6637</v>
      </c>
      <c r="B3724" t="s">
        <v>1137</v>
      </c>
      <c r="C3724" s="5" t="str">
        <f>HYPERLINK("https://nusmods.com/modules/TCN2121#timetable","Timetable")</f>
        <v>Timetable</v>
      </c>
      <c r="D3724" s="5"/>
      <c r="E3724" t="s">
        <v>1172</v>
      </c>
      <c r="F3724" t="s">
        <v>1173</v>
      </c>
      <c r="G3724" s="3">
        <v>0</v>
      </c>
    </row>
    <row r="3725" spans="1:7">
      <c r="A3725" t="s">
        <v>6638</v>
      </c>
      <c r="B3725" t="s">
        <v>755</v>
      </c>
      <c r="C3725" s="5" t="str">
        <f>HYPERLINK("https://nusmods.com/modules/TCN2122#timetable","Timetable")</f>
        <v>Timetable</v>
      </c>
      <c r="D3725" s="5"/>
      <c r="E3725" t="s">
        <v>1172</v>
      </c>
      <c r="F3725" t="s">
        <v>1173</v>
      </c>
      <c r="G3725" s="3">
        <v>0</v>
      </c>
    </row>
    <row r="3726" spans="1:7">
      <c r="A3726" t="s">
        <v>6639</v>
      </c>
      <c r="B3726" t="s">
        <v>6640</v>
      </c>
      <c r="C3726" s="5" t="str">
        <f>HYPERLINK("https://nusmods.com/modules/TCN3121#timetable","Timetable")</f>
        <v>Timetable</v>
      </c>
      <c r="D3726" s="5"/>
      <c r="E3726" t="s">
        <v>1172</v>
      </c>
      <c r="F3726" t="s">
        <v>1173</v>
      </c>
      <c r="G3726" s="3">
        <v>0</v>
      </c>
    </row>
    <row r="3727" spans="1:7">
      <c r="A3727" t="s">
        <v>6641</v>
      </c>
      <c r="B3727" t="s">
        <v>6642</v>
      </c>
      <c r="C3727" s="5" t="str">
        <f>HYPERLINK("https://nusmods.com/modules/TCN3132#timetable","Timetable")</f>
        <v>Timetable</v>
      </c>
      <c r="D3727" s="5"/>
      <c r="E3727" t="s">
        <v>1172</v>
      </c>
      <c r="F3727" t="s">
        <v>1173</v>
      </c>
      <c r="G3727" s="3">
        <v>0</v>
      </c>
    </row>
    <row r="3728" spans="1:7">
      <c r="A3728" t="s">
        <v>6643</v>
      </c>
      <c r="B3728" t="s">
        <v>6644</v>
      </c>
      <c r="C3728" s="5" t="str">
        <f>HYPERLINK("https://nusmods.com/modules/TCN3421#timetable","Timetable")</f>
        <v>Timetable</v>
      </c>
      <c r="D3728" s="5"/>
      <c r="E3728" t="s">
        <v>1172</v>
      </c>
      <c r="F3728" t="s">
        <v>1173</v>
      </c>
      <c r="G3728" s="3">
        <v>0</v>
      </c>
    </row>
    <row r="3729" spans="1:7">
      <c r="A3729" t="s">
        <v>6645</v>
      </c>
      <c r="B3729" t="s">
        <v>6646</v>
      </c>
      <c r="C3729" s="5" t="str">
        <f>HYPERLINK("https://nusmods.com/modules/TCN4119#timetable","Timetable")</f>
        <v>Timetable</v>
      </c>
      <c r="D3729" s="5"/>
      <c r="E3729" t="s">
        <v>1172</v>
      </c>
      <c r="F3729" t="s">
        <v>1173</v>
      </c>
      <c r="G3729" s="3">
        <v>0</v>
      </c>
    </row>
    <row r="3730" spans="1:7">
      <c r="A3730" t="s">
        <v>6647</v>
      </c>
      <c r="B3730" t="s">
        <v>1162</v>
      </c>
      <c r="C3730" s="5" t="str">
        <f>HYPERLINK("https://nusmods.com/modules/TCN4122#timetable","Timetable")</f>
        <v>Timetable</v>
      </c>
      <c r="D3730" s="5"/>
      <c r="E3730" t="s">
        <v>1172</v>
      </c>
      <c r="F3730" t="s">
        <v>1173</v>
      </c>
      <c r="G3730" s="3">
        <v>0</v>
      </c>
    </row>
    <row r="3731" spans="1:7">
      <c r="A3731" t="s">
        <v>6648</v>
      </c>
      <c r="B3731" t="s">
        <v>1171</v>
      </c>
      <c r="C3731" s="5" t="str">
        <f>HYPERLINK("https://nusmods.com/modules/TCN4210#timetable","Timetable")</f>
        <v>Timetable</v>
      </c>
      <c r="D3731" s="5"/>
      <c r="E3731" t="s">
        <v>1172</v>
      </c>
      <c r="F3731" t="s">
        <v>1173</v>
      </c>
      <c r="G3731" s="3">
        <v>0</v>
      </c>
    </row>
    <row r="3732" spans="1:7">
      <c r="A3732" t="s">
        <v>6649</v>
      </c>
      <c r="B3732" t="s">
        <v>1177</v>
      </c>
      <c r="C3732" s="5" t="str">
        <f>HYPERLINK("https://nusmods.com/modules/TCN4215#timetable","Timetable")</f>
        <v>Timetable</v>
      </c>
      <c r="D3732" s="5"/>
      <c r="E3732" t="s">
        <v>1172</v>
      </c>
      <c r="F3732" t="s">
        <v>1173</v>
      </c>
      <c r="G3732" s="3">
        <v>0</v>
      </c>
    </row>
    <row r="3733" spans="1:7">
      <c r="A3733" t="s">
        <v>6650</v>
      </c>
      <c r="B3733" t="s">
        <v>1183</v>
      </c>
      <c r="C3733" s="5" t="str">
        <f>HYPERLINK("https://nusmods.com/modules/TCN4242#timetable","Timetable")</f>
        <v>Timetable</v>
      </c>
      <c r="D3733" s="5"/>
      <c r="E3733" t="s">
        <v>1172</v>
      </c>
      <c r="F3733" t="s">
        <v>1173</v>
      </c>
      <c r="G3733" s="3">
        <v>0</v>
      </c>
    </row>
    <row r="3734" spans="1:7">
      <c r="A3734" t="s">
        <v>6651</v>
      </c>
      <c r="B3734" t="s">
        <v>6652</v>
      </c>
      <c r="C3734" s="5" t="str">
        <f>HYPERLINK("https://nusmods.com/modules/TEE2003#timetable","Timetable")</f>
        <v>Timetable</v>
      </c>
      <c r="D3734" s="5"/>
      <c r="E3734" t="s">
        <v>1172</v>
      </c>
      <c r="F3734" t="s">
        <v>1173</v>
      </c>
      <c r="G3734" s="3">
        <v>0</v>
      </c>
    </row>
    <row r="3735" spans="1:7">
      <c r="A3735" t="s">
        <v>6653</v>
      </c>
      <c r="B3735" t="s">
        <v>1906</v>
      </c>
      <c r="C3735" s="5" t="str">
        <f>HYPERLINK("https://nusmods.com/modules/TEE2027#timetable","Timetable")</f>
        <v>Timetable</v>
      </c>
      <c r="D3735" s="5"/>
      <c r="E3735" t="s">
        <v>1172</v>
      </c>
      <c r="F3735" t="s">
        <v>1173</v>
      </c>
      <c r="G3735" s="3">
        <v>0</v>
      </c>
    </row>
    <row r="3736" spans="1:7">
      <c r="A3736" t="s">
        <v>6654</v>
      </c>
      <c r="B3736" t="s">
        <v>1908</v>
      </c>
      <c r="C3736" s="5" t="str">
        <f>HYPERLINK("https://nusmods.com/modules/TEE2028#timetable","Timetable")</f>
        <v>Timetable</v>
      </c>
      <c r="D3736" s="5"/>
      <c r="E3736" t="s">
        <v>1172</v>
      </c>
      <c r="F3736" t="s">
        <v>1173</v>
      </c>
      <c r="G3736" s="3">
        <v>0</v>
      </c>
    </row>
    <row r="3737" spans="1:7">
      <c r="A3737" t="s">
        <v>6655</v>
      </c>
      <c r="B3737" t="s">
        <v>914</v>
      </c>
      <c r="C3737" s="5" t="str">
        <f>HYPERLINK("https://nusmods.com/modules/TEE3207#timetable","Timetable")</f>
        <v>Timetable</v>
      </c>
      <c r="D3737" s="5"/>
      <c r="E3737" t="s">
        <v>1172</v>
      </c>
      <c r="F3737" t="s">
        <v>1173</v>
      </c>
      <c r="G3737" s="3">
        <v>0</v>
      </c>
    </row>
    <row r="3738" spans="1:7">
      <c r="A3738" t="s">
        <v>6656</v>
      </c>
      <c r="B3738" t="s">
        <v>1926</v>
      </c>
      <c r="C3738" s="5" t="str">
        <f>HYPERLINK("https://nusmods.com/modules/TEE3408#timetable","Timetable")</f>
        <v>Timetable</v>
      </c>
      <c r="D3738" s="5"/>
      <c r="E3738" t="s">
        <v>1172</v>
      </c>
      <c r="F3738" t="s">
        <v>1173</v>
      </c>
      <c r="G3738" s="3">
        <v>0</v>
      </c>
    </row>
    <row r="3739" spans="1:7">
      <c r="A3739" t="s">
        <v>6657</v>
      </c>
      <c r="B3739" t="s">
        <v>1900</v>
      </c>
      <c r="C3739" s="5" t="str">
        <f>HYPERLINK("https://nusmods.com/modules/TEE3506#timetable","Timetable")</f>
        <v>Timetable</v>
      </c>
      <c r="D3739" s="5"/>
      <c r="E3739" t="s">
        <v>1172</v>
      </c>
      <c r="F3739" t="s">
        <v>1173</v>
      </c>
      <c r="G3739" s="3">
        <v>0</v>
      </c>
    </row>
    <row r="3740" spans="1:7">
      <c r="A3740" t="s">
        <v>6658</v>
      </c>
      <c r="B3740" t="s">
        <v>6629</v>
      </c>
      <c r="C3740" s="5" t="str">
        <f>HYPERLINK("https://nusmods.com/modules/TEE4001#timetable","Timetable")</f>
        <v>Timetable</v>
      </c>
      <c r="D3740" s="5"/>
      <c r="E3740" t="s">
        <v>1172</v>
      </c>
      <c r="F3740" t="s">
        <v>1173</v>
      </c>
      <c r="G3740" s="3">
        <v>0</v>
      </c>
    </row>
    <row r="3741" spans="1:7">
      <c r="A3741" t="s">
        <v>6659</v>
      </c>
      <c r="B3741" t="s">
        <v>6660</v>
      </c>
      <c r="C3741" s="5" t="str">
        <f>HYPERLINK("https://nusmods.com/modules/TEE4101#timetable","Timetable")</f>
        <v>Timetable</v>
      </c>
      <c r="D3741" s="5"/>
      <c r="E3741" t="s">
        <v>1172</v>
      </c>
      <c r="F3741" t="s">
        <v>1173</v>
      </c>
      <c r="G3741" s="3">
        <v>0</v>
      </c>
    </row>
    <row r="3742" spans="1:7">
      <c r="A3742" t="s">
        <v>6661</v>
      </c>
      <c r="B3742" t="s">
        <v>1947</v>
      </c>
      <c r="C3742" s="5" t="str">
        <f>HYPERLINK("https://nusmods.com/modules/TEE4204#timetable","Timetable")</f>
        <v>Timetable</v>
      </c>
      <c r="D3742" s="5"/>
      <c r="E3742" t="s">
        <v>1172</v>
      </c>
      <c r="F3742" t="s">
        <v>1173</v>
      </c>
      <c r="G3742" s="3">
        <v>0</v>
      </c>
    </row>
    <row r="3743" spans="1:7">
      <c r="A3743" t="s">
        <v>6662</v>
      </c>
      <c r="B3743" t="s">
        <v>1949</v>
      </c>
      <c r="C3743" s="5" t="str">
        <f>HYPERLINK("https://nusmods.com/modules/TEE4211#timetable","Timetable")</f>
        <v>Timetable</v>
      </c>
      <c r="D3743" s="5"/>
      <c r="E3743" t="s">
        <v>1172</v>
      </c>
      <c r="F3743" t="s">
        <v>1173</v>
      </c>
      <c r="G3743" s="3">
        <v>0</v>
      </c>
    </row>
    <row r="3744" spans="1:7">
      <c r="A3744" t="s">
        <v>6663</v>
      </c>
      <c r="B3744" t="s">
        <v>1953</v>
      </c>
      <c r="C3744" s="5" t="str">
        <f>HYPERLINK("https://nusmods.com/modules/TEE4303#timetable","Timetable")</f>
        <v>Timetable</v>
      </c>
      <c r="D3744" s="5"/>
      <c r="E3744" t="s">
        <v>1172</v>
      </c>
      <c r="F3744" t="s">
        <v>1173</v>
      </c>
      <c r="G3744" s="3">
        <v>0</v>
      </c>
    </row>
    <row r="3745" spans="1:7">
      <c r="A3745" t="s">
        <v>6664</v>
      </c>
      <c r="B3745" t="s">
        <v>1957</v>
      </c>
      <c r="C3745" s="5" t="str">
        <f>HYPERLINK("https://nusmods.com/modules/TEE4435#timetable","Timetable")</f>
        <v>Timetable</v>
      </c>
      <c r="D3745" s="5"/>
      <c r="E3745" t="s">
        <v>1172</v>
      </c>
      <c r="F3745" t="s">
        <v>1173</v>
      </c>
      <c r="G3745" s="3">
        <v>0</v>
      </c>
    </row>
    <row r="3746" spans="1:7">
      <c r="A3746" t="s">
        <v>6665</v>
      </c>
      <c r="B3746" t="s">
        <v>1959</v>
      </c>
      <c r="C3746" s="5" t="str">
        <f>HYPERLINK("https://nusmods.com/modules/TEE4436#timetable","Timetable")</f>
        <v>Timetable</v>
      </c>
      <c r="D3746" s="5"/>
      <c r="E3746" t="s">
        <v>1172</v>
      </c>
      <c r="F3746" t="s">
        <v>1173</v>
      </c>
      <c r="G3746" s="3">
        <v>0</v>
      </c>
    </row>
    <row r="3747" spans="1:7">
      <c r="A3747" t="s">
        <v>6666</v>
      </c>
      <c r="B3747" t="s">
        <v>6667</v>
      </c>
      <c r="C3747" s="5" t="str">
        <f>HYPERLINK("https://nusmods.com/modules/TIC1001#timetable","Timetable")</f>
        <v>Timetable</v>
      </c>
      <c r="D3747" s="5"/>
      <c r="E3747" t="s">
        <v>1172</v>
      </c>
      <c r="F3747" t="s">
        <v>1173</v>
      </c>
      <c r="G3747" s="3">
        <v>0</v>
      </c>
    </row>
    <row r="3748" spans="1:7">
      <c r="A3748" t="s">
        <v>6668</v>
      </c>
      <c r="B3748" t="s">
        <v>6669</v>
      </c>
      <c r="C3748" s="5" t="str">
        <f>HYPERLINK("https://nusmods.com/modules/TIC1101#timetable","Timetable")</f>
        <v>Timetable</v>
      </c>
      <c r="D3748" s="5"/>
      <c r="E3748" t="s">
        <v>1172</v>
      </c>
      <c r="F3748" t="s">
        <v>1173</v>
      </c>
      <c r="G3748" s="3">
        <v>0</v>
      </c>
    </row>
    <row r="3749" spans="1:7">
      <c r="A3749" t="s">
        <v>6670</v>
      </c>
      <c r="B3749" t="s">
        <v>1275</v>
      </c>
      <c r="C3749" s="5" t="str">
        <f>HYPERLINK("https://nusmods.com/modules/TIC2001#timetable","Timetable")</f>
        <v>Timetable</v>
      </c>
      <c r="D3749" s="5"/>
      <c r="E3749" t="s">
        <v>1172</v>
      </c>
      <c r="F3749" t="s">
        <v>1173</v>
      </c>
      <c r="G3749" s="3">
        <v>0</v>
      </c>
    </row>
    <row r="3750" spans="1:7">
      <c r="A3750" t="s">
        <v>6671</v>
      </c>
      <c r="B3750" t="s">
        <v>6672</v>
      </c>
      <c r="C3750" s="5" t="str">
        <f>HYPERLINK("https://nusmods.com/modules/TIC2002#timetable","Timetable")</f>
        <v>Timetable</v>
      </c>
      <c r="D3750" s="5"/>
      <c r="E3750" t="s">
        <v>1172</v>
      </c>
      <c r="F3750" t="s">
        <v>1173</v>
      </c>
      <c r="G3750" s="3">
        <v>0</v>
      </c>
    </row>
    <row r="3751" spans="1:7">
      <c r="A3751" t="s">
        <v>6673</v>
      </c>
      <c r="B3751" t="s">
        <v>6674</v>
      </c>
      <c r="C3751" s="5" t="str">
        <f>HYPERLINK("https://nusmods.com/modules/TIC2101#timetable","Timetable")</f>
        <v>Timetable</v>
      </c>
      <c r="D3751" s="5"/>
      <c r="E3751" t="s">
        <v>1172</v>
      </c>
      <c r="F3751" t="s">
        <v>1173</v>
      </c>
      <c r="G3751" s="3">
        <v>0</v>
      </c>
    </row>
    <row r="3752" spans="1:7">
      <c r="A3752" t="s">
        <v>6675</v>
      </c>
      <c r="B3752" t="s">
        <v>1296</v>
      </c>
      <c r="C3752" s="5" t="str">
        <f>HYPERLINK("https://nusmods.com/modules/TIC2301#timetable","Timetable")</f>
        <v>Timetable</v>
      </c>
      <c r="D3752" s="5"/>
      <c r="E3752" t="s">
        <v>1172</v>
      </c>
      <c r="F3752" t="s">
        <v>1173</v>
      </c>
      <c r="G3752" s="3">
        <v>0</v>
      </c>
    </row>
    <row r="3753" spans="1:7">
      <c r="A3753" t="s">
        <v>6676</v>
      </c>
      <c r="B3753" t="s">
        <v>6677</v>
      </c>
      <c r="C3753" s="5" t="str">
        <f>HYPERLINK("https://nusmods.com/modules/TIC2601#timetable","Timetable")</f>
        <v>Timetable</v>
      </c>
      <c r="D3753" s="5"/>
      <c r="E3753" t="s">
        <v>1172</v>
      </c>
      <c r="F3753" t="s">
        <v>1173</v>
      </c>
      <c r="G3753" s="3">
        <v>0</v>
      </c>
    </row>
    <row r="3754" spans="1:7">
      <c r="A3754" t="s">
        <v>6678</v>
      </c>
      <c r="B3754" t="s">
        <v>6679</v>
      </c>
      <c r="C3754" s="5" t="str">
        <f>HYPERLINK("https://nusmods.com/modules/TIC2901#timetable","Timetable")</f>
        <v>Timetable</v>
      </c>
      <c r="D3754" s="5"/>
      <c r="E3754" t="s">
        <v>1172</v>
      </c>
      <c r="F3754" t="s">
        <v>1173</v>
      </c>
      <c r="G3754" s="3">
        <v>0</v>
      </c>
    </row>
    <row r="3755" spans="1:7">
      <c r="A3755" t="s">
        <v>6680</v>
      </c>
      <c r="B3755" t="s">
        <v>6681</v>
      </c>
      <c r="C3755" s="5" t="str">
        <f>HYPERLINK("https://nusmods.com/modules/TIC3901#timetable","Timetable")</f>
        <v>Timetable</v>
      </c>
      <c r="D3755" s="5"/>
      <c r="E3755" t="s">
        <v>1172</v>
      </c>
      <c r="F3755" t="s">
        <v>1173</v>
      </c>
      <c r="G3755" s="3">
        <v>0</v>
      </c>
    </row>
    <row r="3756" spans="1:7">
      <c r="A3756" t="s">
        <v>6682</v>
      </c>
      <c r="B3756" t="s">
        <v>6683</v>
      </c>
      <c r="C3756" s="5" t="str">
        <f>HYPERLINK("https://nusmods.com/modules/TIC4004#timetable","Timetable")</f>
        <v>Timetable</v>
      </c>
      <c r="D3756" s="5"/>
      <c r="E3756" t="s">
        <v>1172</v>
      </c>
      <c r="F3756" t="s">
        <v>1173</v>
      </c>
      <c r="G3756" s="3">
        <v>0</v>
      </c>
    </row>
    <row r="3757" spans="1:7">
      <c r="A3757" t="s">
        <v>6684</v>
      </c>
      <c r="B3757" t="s">
        <v>6685</v>
      </c>
      <c r="C3757" s="5" t="str">
        <f>HYPERLINK("https://nusmods.com/modules/TIC4005#timetable","Timetable")</f>
        <v>Timetable</v>
      </c>
      <c r="D3757" s="5"/>
      <c r="E3757" t="s">
        <v>1172</v>
      </c>
      <c r="F3757" t="s">
        <v>1173</v>
      </c>
      <c r="G3757" s="3">
        <v>0</v>
      </c>
    </row>
    <row r="3758" spans="1:7">
      <c r="A3758" t="s">
        <v>6686</v>
      </c>
      <c r="B3758" t="s">
        <v>6687</v>
      </c>
      <c r="C3758" s="5" t="str">
        <f>HYPERLINK("https://nusmods.com/modules/TIC4301#timetable","Timetable")</f>
        <v>Timetable</v>
      </c>
      <c r="D3758" s="5"/>
      <c r="E3758" t="s">
        <v>1172</v>
      </c>
      <c r="F3758" t="s">
        <v>1173</v>
      </c>
      <c r="G3758" s="3">
        <v>0</v>
      </c>
    </row>
    <row r="3759" spans="1:7">
      <c r="A3759" t="s">
        <v>6688</v>
      </c>
      <c r="B3759" t="s">
        <v>1359</v>
      </c>
      <c r="C3759" s="5" t="str">
        <f>HYPERLINK("https://nusmods.com/modules/TIC4303#timetable","Timetable")</f>
        <v>Timetable</v>
      </c>
      <c r="D3759" s="5"/>
      <c r="E3759" t="s">
        <v>1172</v>
      </c>
      <c r="F3759" t="s">
        <v>1173</v>
      </c>
      <c r="G3759" s="3">
        <v>0</v>
      </c>
    </row>
    <row r="3760" spans="1:7">
      <c r="A3760" t="s">
        <v>6689</v>
      </c>
      <c r="B3760" t="s">
        <v>6690</v>
      </c>
      <c r="C3760" s="5" t="str">
        <f>HYPERLINK("https://nusmods.com/modules/TIC4305#timetable","Timetable")</f>
        <v>Timetable</v>
      </c>
      <c r="D3760" s="5"/>
      <c r="E3760" t="s">
        <v>1172</v>
      </c>
      <c r="F3760" t="s">
        <v>1173</v>
      </c>
      <c r="G3760" s="3">
        <v>0</v>
      </c>
    </row>
    <row r="3761" spans="1:7">
      <c r="A3761" t="s">
        <v>6691</v>
      </c>
      <c r="B3761" t="s">
        <v>711</v>
      </c>
      <c r="C3761" s="5" t="str">
        <f>HYPERLINK("https://nusmods.com/modules/TIC4902B#timetable","Timetable")</f>
        <v>Timetable</v>
      </c>
      <c r="D3761" s="5"/>
      <c r="E3761" t="s">
        <v>1172</v>
      </c>
      <c r="F3761" t="s">
        <v>1173</v>
      </c>
      <c r="G3761" s="3">
        <v>0</v>
      </c>
    </row>
    <row r="3762" spans="1:7">
      <c r="A3762" t="s">
        <v>6692</v>
      </c>
      <c r="B3762" t="s">
        <v>6693</v>
      </c>
      <c r="C3762" s="5" t="str">
        <f>HYPERLINK("https://nusmods.com/modules/TIC4902C#timetable","Timetable")</f>
        <v>Timetable</v>
      </c>
      <c r="D3762" s="5"/>
      <c r="E3762" t="s">
        <v>1172</v>
      </c>
      <c r="F3762" t="s">
        <v>1173</v>
      </c>
      <c r="G3762" s="3">
        <v>0</v>
      </c>
    </row>
    <row r="3763" spans="1:7">
      <c r="A3763" t="s">
        <v>6694</v>
      </c>
      <c r="B3763" t="s">
        <v>6695</v>
      </c>
      <c r="C3763" s="5" t="str">
        <f>HYPERLINK("https://nusmods.com/modules/TIC4902S#timetable","Timetable")</f>
        <v>Timetable</v>
      </c>
      <c r="D3763" s="5"/>
      <c r="E3763" t="s">
        <v>1172</v>
      </c>
      <c r="F3763" t="s">
        <v>1173</v>
      </c>
      <c r="G3763" s="3">
        <v>0</v>
      </c>
    </row>
    <row r="3764" spans="1:7">
      <c r="A3764" t="s">
        <v>6696</v>
      </c>
      <c r="B3764" t="s">
        <v>6697</v>
      </c>
      <c r="C3764" s="5" t="str">
        <f>HYPERLINK("https://nusmods.com/modules/TIE2010#timetable","Timetable")</f>
        <v>Timetable</v>
      </c>
      <c r="D3764" s="5"/>
      <c r="E3764" t="s">
        <v>1172</v>
      </c>
      <c r="F3764" t="s">
        <v>1173</v>
      </c>
      <c r="G3764" s="3">
        <v>0</v>
      </c>
    </row>
    <row r="3765" spans="1:7">
      <c r="A3765" t="s">
        <v>6698</v>
      </c>
      <c r="B3765" t="s">
        <v>6699</v>
      </c>
      <c r="C3765" s="5" t="str">
        <f>HYPERLINK("https://nusmods.com/modules/TIE2030#timetable","Timetable")</f>
        <v>Timetable</v>
      </c>
      <c r="D3765" s="5"/>
      <c r="E3765" t="s">
        <v>1172</v>
      </c>
      <c r="F3765" t="s">
        <v>1173</v>
      </c>
      <c r="G3765" s="3">
        <v>0</v>
      </c>
    </row>
    <row r="3766" spans="1:7">
      <c r="A3766" t="s">
        <v>6700</v>
      </c>
      <c r="B3766" t="s">
        <v>3084</v>
      </c>
      <c r="C3766" s="5" t="str">
        <f>HYPERLINK("https://nusmods.com/modules/TIE2110#timetable","Timetable")</f>
        <v>Timetable</v>
      </c>
      <c r="D3766" s="5"/>
      <c r="E3766" t="s">
        <v>1172</v>
      </c>
      <c r="F3766" t="s">
        <v>1173</v>
      </c>
      <c r="G3766" s="3">
        <v>0</v>
      </c>
    </row>
    <row r="3767" spans="1:7">
      <c r="A3767" t="s">
        <v>6701</v>
      </c>
      <c r="B3767" t="s">
        <v>6702</v>
      </c>
      <c r="C3767" s="5" t="str">
        <f>HYPERLINK("https://nusmods.com/modules/TIE2130#timetable","Timetable")</f>
        <v>Timetable</v>
      </c>
      <c r="D3767" s="5"/>
      <c r="E3767" t="s">
        <v>1172</v>
      </c>
      <c r="F3767" t="s">
        <v>1173</v>
      </c>
      <c r="G3767" s="3">
        <v>0</v>
      </c>
    </row>
    <row r="3768" spans="1:7">
      <c r="A3768" t="s">
        <v>6703</v>
      </c>
      <c r="B3768" t="s">
        <v>3088</v>
      </c>
      <c r="C3768" s="5" t="str">
        <f>HYPERLINK("https://nusmods.com/modules/TIE3100#timetable","Timetable")</f>
        <v>Timetable</v>
      </c>
      <c r="D3768" s="5"/>
      <c r="E3768" t="s">
        <v>1172</v>
      </c>
      <c r="F3768" t="s">
        <v>1173</v>
      </c>
      <c r="G3768" s="3">
        <v>0</v>
      </c>
    </row>
    <row r="3769" spans="1:7">
      <c r="A3769" t="s">
        <v>6704</v>
      </c>
      <c r="B3769" t="s">
        <v>6705</v>
      </c>
      <c r="C3769" s="5" t="str">
        <f>HYPERLINK("https://nusmods.com/modules/TIE3101#timetable","Timetable")</f>
        <v>Timetable</v>
      </c>
      <c r="D3769" s="5"/>
      <c r="E3769" t="s">
        <v>1172</v>
      </c>
      <c r="F3769" t="s">
        <v>1173</v>
      </c>
      <c r="G3769" s="3">
        <v>0</v>
      </c>
    </row>
    <row r="3770" spans="1:7">
      <c r="A3770" t="s">
        <v>6706</v>
      </c>
      <c r="B3770" t="s">
        <v>3097</v>
      </c>
      <c r="C3770" s="5" t="str">
        <f>HYPERLINK("https://nusmods.com/modules/TIE3110#timetable","Timetable")</f>
        <v>Timetable</v>
      </c>
      <c r="D3770" s="5"/>
      <c r="E3770" t="s">
        <v>1172</v>
      </c>
      <c r="F3770" t="s">
        <v>1173</v>
      </c>
      <c r="G3770" s="3">
        <v>0</v>
      </c>
    </row>
    <row r="3771" spans="1:7">
      <c r="A3771" t="s">
        <v>6707</v>
      </c>
      <c r="B3771" t="s">
        <v>6646</v>
      </c>
      <c r="C3771" s="5" t="str">
        <f>HYPERLINK("https://nusmods.com/modules/TIE4101#timetable","Timetable")</f>
        <v>Timetable</v>
      </c>
      <c r="D3771" s="5"/>
      <c r="E3771" t="s">
        <v>1172</v>
      </c>
      <c r="F3771" t="s">
        <v>1173</v>
      </c>
      <c r="G3771" s="3">
        <v>0</v>
      </c>
    </row>
    <row r="3772" spans="1:7">
      <c r="A3772" t="s">
        <v>6708</v>
      </c>
      <c r="B3772" t="s">
        <v>6709</v>
      </c>
      <c r="C3772" s="5" t="str">
        <f>HYPERLINK("https://nusmods.com/modules/TIE4203#timetable","Timetable")</f>
        <v>Timetable</v>
      </c>
      <c r="D3772" s="5"/>
      <c r="E3772" t="s">
        <v>1172</v>
      </c>
      <c r="F3772" t="s">
        <v>1173</v>
      </c>
      <c r="G3772" s="3">
        <v>0</v>
      </c>
    </row>
    <row r="3773" spans="1:7">
      <c r="A3773" t="s">
        <v>6710</v>
      </c>
      <c r="B3773" t="s">
        <v>6711</v>
      </c>
      <c r="C3773" s="5" t="str">
        <f>HYPERLINK("https://nusmods.com/modules/TIE4240#timetable","Timetable")</f>
        <v>Timetable</v>
      </c>
      <c r="D3773" s="5"/>
      <c r="E3773" t="s">
        <v>1172</v>
      </c>
      <c r="F3773" t="s">
        <v>1173</v>
      </c>
      <c r="G3773" s="3">
        <v>0</v>
      </c>
    </row>
    <row r="3774" spans="1:7">
      <c r="A3774" t="s">
        <v>6712</v>
      </c>
      <c r="B3774" t="s">
        <v>6713</v>
      </c>
      <c r="C3774" s="5" t="str">
        <f>HYPERLINK("https://nusmods.com/modules/TIE4246#timetable","Timetable")</f>
        <v>Timetable</v>
      </c>
      <c r="D3774" s="5"/>
      <c r="E3774" t="s">
        <v>1172</v>
      </c>
      <c r="F3774" t="s">
        <v>1173</v>
      </c>
      <c r="G3774" s="3">
        <v>0</v>
      </c>
    </row>
    <row r="3775" spans="1:7">
      <c r="A3775" t="s">
        <v>6714</v>
      </c>
      <c r="B3775" t="s">
        <v>6715</v>
      </c>
      <c r="C3775" s="5" t="str">
        <f>HYPERLINK("https://nusmods.com/modules/TIE4252#timetable","Timetable")</f>
        <v>Timetable</v>
      </c>
      <c r="D3775" s="5"/>
      <c r="E3775" t="s">
        <v>1172</v>
      </c>
      <c r="F3775" t="s">
        <v>1173</v>
      </c>
      <c r="G3775" s="3">
        <v>0</v>
      </c>
    </row>
    <row r="3776" spans="1:7">
      <c r="A3776" t="s">
        <v>6716</v>
      </c>
      <c r="B3776" t="s">
        <v>4106</v>
      </c>
      <c r="C3776" s="5" t="str">
        <f>HYPERLINK("https://nusmods.com/modules/TMA1001#timetable","Timetable")</f>
        <v>Timetable</v>
      </c>
      <c r="D3776" s="5"/>
      <c r="E3776" t="s">
        <v>1172</v>
      </c>
      <c r="F3776" t="s">
        <v>1173</v>
      </c>
      <c r="G3776" s="3">
        <v>0</v>
      </c>
    </row>
    <row r="3777" spans="1:7">
      <c r="A3777" t="s">
        <v>6717</v>
      </c>
      <c r="B3777" t="s">
        <v>6451</v>
      </c>
      <c r="C3777" s="5" t="str">
        <f>HYPERLINK("https://nusmods.com/modules/TMA2103#timetable","Timetable")</f>
        <v>Timetable</v>
      </c>
      <c r="D3777" s="5"/>
      <c r="E3777" t="s">
        <v>1172</v>
      </c>
      <c r="F3777" t="s">
        <v>1173</v>
      </c>
      <c r="G3777" s="3">
        <v>0</v>
      </c>
    </row>
    <row r="3778" spans="1:7">
      <c r="A3778" t="s">
        <v>6718</v>
      </c>
      <c r="B3778" t="s">
        <v>6719</v>
      </c>
      <c r="C3778" s="5" t="str">
        <f>HYPERLINK("https://nusmods.com/modules/TME2121#timetable","Timetable")</f>
        <v>Timetable</v>
      </c>
      <c r="D3778" s="5"/>
      <c r="E3778" t="s">
        <v>1172</v>
      </c>
      <c r="F3778" t="s">
        <v>1173</v>
      </c>
      <c r="G3778" s="3">
        <v>0</v>
      </c>
    </row>
    <row r="3779" spans="1:7">
      <c r="A3779" t="s">
        <v>6720</v>
      </c>
      <c r="B3779" t="s">
        <v>4284</v>
      </c>
      <c r="C3779" s="5" t="str">
        <f>HYPERLINK("https://nusmods.com/modules/TME2134#timetable","Timetable")</f>
        <v>Timetable</v>
      </c>
      <c r="D3779" s="5"/>
      <c r="E3779" t="s">
        <v>1172</v>
      </c>
      <c r="F3779" t="s">
        <v>1173</v>
      </c>
      <c r="G3779" s="3">
        <v>0</v>
      </c>
    </row>
    <row r="3780" spans="1:7">
      <c r="A3780" t="s">
        <v>6721</v>
      </c>
      <c r="B3780" t="s">
        <v>1924</v>
      </c>
      <c r="C3780" s="5" t="str">
        <f>HYPERLINK("https://nusmods.com/modules/TME2142#timetable","Timetable")</f>
        <v>Timetable</v>
      </c>
      <c r="D3780" s="5"/>
      <c r="E3780" t="s">
        <v>1172</v>
      </c>
      <c r="F3780" t="s">
        <v>1173</v>
      </c>
      <c r="G3780" s="3">
        <v>0</v>
      </c>
    </row>
    <row r="3781" spans="1:7">
      <c r="A3781" t="s">
        <v>6722</v>
      </c>
      <c r="B3781" t="s">
        <v>6723</v>
      </c>
      <c r="C3781" s="5" t="str">
        <f>HYPERLINK("https://nusmods.com/modules/TME2151#timetable","Timetable")</f>
        <v>Timetable</v>
      </c>
      <c r="D3781" s="5"/>
      <c r="E3781" t="s">
        <v>1172</v>
      </c>
      <c r="F3781" t="s">
        <v>1173</v>
      </c>
      <c r="G3781" s="3">
        <v>0</v>
      </c>
    </row>
    <row r="3782" spans="1:7">
      <c r="A3782" t="s">
        <v>6724</v>
      </c>
      <c r="B3782" t="s">
        <v>6725</v>
      </c>
      <c r="C3782" s="5" t="str">
        <f>HYPERLINK("https://nusmods.com/modules/TME2162#timetable","Timetable")</f>
        <v>Timetable</v>
      </c>
      <c r="D3782" s="5" t="str">
        <f>HYPERLINK("https://canvas.nus.edu.sg/courses/45641","Canvas course site")</f>
        <v>Canvas course site</v>
      </c>
      <c r="E3782" t="s">
        <v>1172</v>
      </c>
      <c r="F3782" t="s">
        <v>1173</v>
      </c>
      <c r="G3782" s="3">
        <v>0</v>
      </c>
    </row>
    <row r="3783" spans="1:7">
      <c r="A3783" t="s">
        <v>6726</v>
      </c>
      <c r="B3783" t="s">
        <v>6727</v>
      </c>
      <c r="C3783" s="5" t="str">
        <f>HYPERLINK("https://nusmods.com/modules/TME3112#timetable","Timetable")</f>
        <v>Timetable</v>
      </c>
      <c r="D3783" s="5"/>
      <c r="E3783" t="s">
        <v>1172</v>
      </c>
      <c r="F3783" t="s">
        <v>1173</v>
      </c>
      <c r="G3783" s="3">
        <v>0</v>
      </c>
    </row>
    <row r="3784" spans="1:7">
      <c r="A3784" t="s">
        <v>6728</v>
      </c>
      <c r="B3784" t="s">
        <v>6729</v>
      </c>
      <c r="C3784" s="5" t="str">
        <f>HYPERLINK("https://nusmods.com/modules/TME3211#timetable","Timetable")</f>
        <v>Timetable</v>
      </c>
      <c r="D3784" s="5"/>
      <c r="E3784" t="s">
        <v>1172</v>
      </c>
      <c r="F3784" t="s">
        <v>1173</v>
      </c>
      <c r="G3784" s="3">
        <v>0</v>
      </c>
    </row>
    <row r="3785" spans="1:7">
      <c r="A3785" t="s">
        <v>6730</v>
      </c>
      <c r="B3785" t="s">
        <v>4298</v>
      </c>
      <c r="C3785" s="5" t="str">
        <f>HYPERLINK("https://nusmods.com/modules/TME3242#timetable","Timetable")</f>
        <v>Timetable</v>
      </c>
      <c r="D3785" s="5"/>
      <c r="E3785" t="s">
        <v>1172</v>
      </c>
      <c r="F3785" t="s">
        <v>1173</v>
      </c>
      <c r="G3785" s="3">
        <v>0</v>
      </c>
    </row>
    <row r="3786" spans="1:7">
      <c r="A3786" t="s">
        <v>6731</v>
      </c>
      <c r="B3786" t="s">
        <v>6732</v>
      </c>
      <c r="C3786" s="5" t="str">
        <f>HYPERLINK("https://nusmods.com/modules/TME3261#timetable","Timetable")</f>
        <v>Timetable</v>
      </c>
      <c r="D3786" s="5"/>
      <c r="E3786" t="s">
        <v>1172</v>
      </c>
      <c r="F3786" t="s">
        <v>1173</v>
      </c>
      <c r="G3786" s="3">
        <v>0</v>
      </c>
    </row>
    <row r="3787" spans="1:7">
      <c r="A3787" t="s">
        <v>6733</v>
      </c>
      <c r="B3787" t="s">
        <v>6734</v>
      </c>
      <c r="C3787" s="5" t="str">
        <f>HYPERLINK("https://nusmods.com/modules/TME3263#timetable","Timetable")</f>
        <v>Timetable</v>
      </c>
      <c r="D3787" s="5"/>
      <c r="E3787" t="s">
        <v>1172</v>
      </c>
      <c r="F3787" t="s">
        <v>1173</v>
      </c>
      <c r="G3787" s="3">
        <v>0</v>
      </c>
    </row>
    <row r="3788" spans="1:7">
      <c r="A3788" t="s">
        <v>6735</v>
      </c>
      <c r="B3788" t="s">
        <v>6736</v>
      </c>
      <c r="C3788" s="5" t="str">
        <f>HYPERLINK("https://nusmods.com/modules/TME3273#timetable","Timetable")</f>
        <v>Timetable</v>
      </c>
      <c r="D3788" s="5" t="str">
        <f>HYPERLINK("https://canvas.nus.edu.sg/courses/45671","Canvas course site")</f>
        <v>Canvas course site</v>
      </c>
      <c r="E3788" t="s">
        <v>1172</v>
      </c>
      <c r="F3788" t="s">
        <v>1173</v>
      </c>
      <c r="G3788" s="3">
        <v>0</v>
      </c>
    </row>
    <row r="3789" spans="1:7">
      <c r="A3789" t="s">
        <v>6737</v>
      </c>
      <c r="B3789" t="s">
        <v>6646</v>
      </c>
      <c r="C3789" s="5" t="str">
        <f>HYPERLINK("https://nusmods.com/modules/TME4102#timetable","Timetable")</f>
        <v>Timetable</v>
      </c>
      <c r="D3789" s="5"/>
      <c r="E3789" t="s">
        <v>1172</v>
      </c>
      <c r="F3789" t="s">
        <v>1173</v>
      </c>
      <c r="G3789" s="3">
        <v>0</v>
      </c>
    </row>
    <row r="3790" spans="1:7">
      <c r="A3790" t="s">
        <v>6738</v>
      </c>
      <c r="B3790" t="s">
        <v>4318</v>
      </c>
      <c r="C3790" s="5" t="str">
        <f>HYPERLINK("https://nusmods.com/modules/TME4223#timetable","Timetable")</f>
        <v>Timetable</v>
      </c>
      <c r="D3790" s="5"/>
      <c r="E3790" t="s">
        <v>1172</v>
      </c>
      <c r="F3790" t="s">
        <v>1173</v>
      </c>
      <c r="G3790" s="3">
        <v>0</v>
      </c>
    </row>
    <row r="3791" spans="1:7">
      <c r="A3791" t="s">
        <v>6739</v>
      </c>
      <c r="B3791" t="s">
        <v>4328</v>
      </c>
      <c r="C3791" s="5" t="str">
        <f>HYPERLINK("https://nusmods.com/modules/TME4245#timetable","Timetable")</f>
        <v>Timetable</v>
      </c>
      <c r="D3791" s="5"/>
      <c r="E3791" t="s">
        <v>1172</v>
      </c>
      <c r="F3791" t="s">
        <v>1173</v>
      </c>
      <c r="G3791" s="3">
        <v>0</v>
      </c>
    </row>
    <row r="3792" spans="1:7">
      <c r="A3792" t="s">
        <v>6740</v>
      </c>
      <c r="B3792" t="s">
        <v>6741</v>
      </c>
      <c r="C3792" s="5" t="str">
        <f>HYPERLINK("https://nusmods.com/modules/TME4256#timetable","Timetable")</f>
        <v>Timetable</v>
      </c>
      <c r="D3792" s="5"/>
      <c r="E3792" t="s">
        <v>1172</v>
      </c>
      <c r="F3792" t="s">
        <v>1173</v>
      </c>
      <c r="G3792" s="3">
        <v>0</v>
      </c>
    </row>
    <row r="3793" spans="1:7">
      <c r="A3793" t="s">
        <v>6742</v>
      </c>
      <c r="B3793" t="s">
        <v>539</v>
      </c>
      <c r="C3793" s="5" t="str">
        <f>HYPERLINK("https://nusmods.com/modules/TR3002I#timetable","Timetable")</f>
        <v>Timetable</v>
      </c>
      <c r="D3793" s="5"/>
      <c r="E3793" t="s">
        <v>884</v>
      </c>
      <c r="F3793" t="s">
        <v>2288</v>
      </c>
      <c r="G3793" s="3">
        <v>0</v>
      </c>
    </row>
    <row r="3794" spans="1:7">
      <c r="A3794" t="s">
        <v>6743</v>
      </c>
      <c r="B3794" t="s">
        <v>539</v>
      </c>
      <c r="C3794" s="5" t="str">
        <f>HYPERLINK("https://nusmods.com/modules/TR3002N#timetable","Timetable")</f>
        <v>Timetable</v>
      </c>
      <c r="D3794" s="5"/>
      <c r="E3794" t="s">
        <v>884</v>
      </c>
      <c r="F3794" t="s">
        <v>2288</v>
      </c>
      <c r="G3794" s="3">
        <v>0</v>
      </c>
    </row>
    <row r="3795" spans="1:7">
      <c r="A3795" t="s">
        <v>6744</v>
      </c>
      <c r="B3795" t="s">
        <v>362</v>
      </c>
      <c r="C3795" s="5" t="str">
        <f>HYPERLINK("https://nusmods.com/modules/TR3201N#timetable","Timetable")</f>
        <v>Timetable</v>
      </c>
      <c r="D3795" s="5"/>
      <c r="E3795" t="s">
        <v>884</v>
      </c>
      <c r="F3795" t="s">
        <v>2288</v>
      </c>
      <c r="G3795" s="3">
        <v>0</v>
      </c>
    </row>
    <row r="3796" spans="1:7">
      <c r="A3796" t="s">
        <v>6745</v>
      </c>
      <c r="B3796" t="s">
        <v>6746</v>
      </c>
      <c r="C3796" s="5" t="str">
        <f>HYPERLINK("https://nusmods.com/modules/TR3202I#timetable","Timetable")</f>
        <v>Timetable</v>
      </c>
      <c r="D3796" s="5"/>
      <c r="E3796" t="s">
        <v>884</v>
      </c>
      <c r="F3796" t="s">
        <v>2288</v>
      </c>
      <c r="G3796" s="3">
        <v>0</v>
      </c>
    </row>
    <row r="3797" spans="1:7">
      <c r="A3797" t="s">
        <v>6747</v>
      </c>
      <c r="B3797" t="s">
        <v>6746</v>
      </c>
      <c r="C3797" s="5" t="str">
        <f>HYPERLINK("https://nusmods.com/modules/TR3202N#timetable","Timetable")</f>
        <v>Timetable</v>
      </c>
      <c r="D3797" s="5"/>
      <c r="E3797" t="s">
        <v>884</v>
      </c>
      <c r="F3797" t="s">
        <v>2288</v>
      </c>
      <c r="G3797" s="3">
        <v>0</v>
      </c>
    </row>
    <row r="3798" spans="1:7">
      <c r="A3798" t="s">
        <v>6748</v>
      </c>
      <c r="B3798" t="s">
        <v>6746</v>
      </c>
      <c r="C3798" s="5" t="str">
        <f>HYPERLINK("https://nusmods.com/modules/TR3202S#timetable","Timetable")</f>
        <v>Timetable</v>
      </c>
      <c r="D3798" s="5"/>
      <c r="E3798" t="s">
        <v>884</v>
      </c>
      <c r="F3798" t="s">
        <v>2288</v>
      </c>
      <c r="G3798" s="3">
        <v>0</v>
      </c>
    </row>
    <row r="3799" spans="1:7">
      <c r="A3799" t="s">
        <v>6749</v>
      </c>
      <c r="B3799" t="s">
        <v>6746</v>
      </c>
      <c r="C3799" s="5" t="str">
        <f>HYPERLINK("https://nusmods.com/modules/TR3202T#timetable","Timetable")</f>
        <v>Timetable</v>
      </c>
      <c r="D3799" s="5"/>
      <c r="E3799" t="s">
        <v>884</v>
      </c>
      <c r="F3799" t="s">
        <v>2288</v>
      </c>
      <c r="G3799" s="3">
        <v>0</v>
      </c>
    </row>
    <row r="3800" spans="1:7">
      <c r="A3800" t="s">
        <v>6750</v>
      </c>
      <c r="B3800" t="s">
        <v>6751</v>
      </c>
      <c r="C3800" s="5" t="str">
        <f>HYPERLINK("https://nusmods.com/modules/TR3203E#timetable","Timetable")</f>
        <v>Timetable</v>
      </c>
      <c r="D3800" s="5"/>
      <c r="E3800" t="s">
        <v>884</v>
      </c>
      <c r="F3800" t="s">
        <v>2288</v>
      </c>
      <c r="G3800" s="3">
        <v>0</v>
      </c>
    </row>
    <row r="3801" spans="1:7">
      <c r="A3801" t="s">
        <v>6752</v>
      </c>
      <c r="B3801" t="s">
        <v>6751</v>
      </c>
      <c r="C3801" s="5" t="str">
        <f>HYPERLINK("https://nusmods.com/modules/TR3203I#timetable","Timetable")</f>
        <v>Timetable</v>
      </c>
      <c r="D3801" s="5"/>
      <c r="E3801" t="s">
        <v>884</v>
      </c>
      <c r="F3801" t="s">
        <v>2288</v>
      </c>
      <c r="G3801" s="3">
        <v>0</v>
      </c>
    </row>
    <row r="3802" spans="1:7">
      <c r="A3802" t="s">
        <v>6753</v>
      </c>
      <c r="B3802" t="s">
        <v>6751</v>
      </c>
      <c r="C3802" s="5" t="str">
        <f>HYPERLINK("https://nusmods.com/modules/TR3203N#timetable","Timetable")</f>
        <v>Timetable</v>
      </c>
      <c r="D3802" s="5"/>
      <c r="E3802" t="s">
        <v>884</v>
      </c>
      <c r="F3802" t="s">
        <v>2288</v>
      </c>
      <c r="G3802" s="3">
        <v>0</v>
      </c>
    </row>
    <row r="3803" spans="1:7">
      <c r="A3803" t="s">
        <v>6754</v>
      </c>
      <c r="B3803" t="s">
        <v>6751</v>
      </c>
      <c r="C3803" s="5" t="str">
        <f>HYPERLINK("https://nusmods.com/modules/TR3203P#timetable","Timetable")</f>
        <v>Timetable</v>
      </c>
      <c r="D3803" s="5"/>
      <c r="E3803" t="s">
        <v>884</v>
      </c>
      <c r="F3803" t="s">
        <v>2288</v>
      </c>
      <c r="G3803" s="3">
        <v>0</v>
      </c>
    </row>
    <row r="3804" spans="1:7">
      <c r="A3804" t="s">
        <v>6755</v>
      </c>
      <c r="B3804" t="s">
        <v>6751</v>
      </c>
      <c r="C3804" s="5" t="str">
        <f>HYPERLINK("https://nusmods.com/modules/TR3203T#timetable","Timetable")</f>
        <v>Timetable</v>
      </c>
      <c r="D3804" s="5"/>
      <c r="E3804" t="s">
        <v>884</v>
      </c>
      <c r="F3804" t="s">
        <v>2288</v>
      </c>
      <c r="G3804" s="3">
        <v>0</v>
      </c>
    </row>
    <row r="3805" spans="1:7">
      <c r="A3805" t="s">
        <v>6756</v>
      </c>
      <c r="B3805" t="s">
        <v>6757</v>
      </c>
      <c r="C3805" s="5" t="str">
        <f>HYPERLINK("https://nusmods.com/modules/TR3204S#timetable","Timetable")</f>
        <v>Timetable</v>
      </c>
      <c r="D3805" s="5"/>
      <c r="E3805" t="s">
        <v>884</v>
      </c>
      <c r="F3805" t="s">
        <v>2288</v>
      </c>
      <c r="G3805" s="3">
        <v>0</v>
      </c>
    </row>
    <row r="3806" spans="1:7">
      <c r="A3806" t="s">
        <v>6758</v>
      </c>
      <c r="B3806" t="s">
        <v>6757</v>
      </c>
      <c r="C3806" s="5" t="str">
        <f>HYPERLINK("https://nusmods.com/modules/TR3204T#timetable","Timetable")</f>
        <v>Timetable</v>
      </c>
      <c r="D3806" s="5"/>
      <c r="E3806" t="s">
        <v>884</v>
      </c>
      <c r="F3806" t="s">
        <v>2288</v>
      </c>
      <c r="G3806" s="3">
        <v>0</v>
      </c>
    </row>
    <row r="3807" spans="1:7">
      <c r="A3807" t="s">
        <v>6759</v>
      </c>
      <c r="B3807" t="s">
        <v>6760</v>
      </c>
      <c r="C3807" s="5" t="str">
        <f>HYPERLINK("https://nusmods.com/modules/TR4049N#timetable","Timetable")</f>
        <v>Timetable</v>
      </c>
      <c r="D3807" s="5"/>
      <c r="E3807" t="s">
        <v>884</v>
      </c>
      <c r="F3807" t="s">
        <v>2288</v>
      </c>
      <c r="G3807" s="3">
        <v>0</v>
      </c>
    </row>
    <row r="3808" spans="1:7">
      <c r="A3808" t="s">
        <v>6761</v>
      </c>
      <c r="B3808" t="s">
        <v>6760</v>
      </c>
      <c r="C3808" s="5" t="str">
        <f>HYPERLINK("https://nusmods.com/modules/TR4049T#timetable","Timetable")</f>
        <v>Timetable</v>
      </c>
      <c r="D3808" s="5"/>
      <c r="E3808" t="s">
        <v>884</v>
      </c>
      <c r="F3808" t="s">
        <v>2288</v>
      </c>
      <c r="G3808" s="3">
        <v>0</v>
      </c>
    </row>
    <row r="3809" spans="1:7">
      <c r="A3809" t="s">
        <v>6762</v>
      </c>
      <c r="B3809" t="s">
        <v>6763</v>
      </c>
      <c r="C3809" s="5" t="str">
        <f>HYPERLINK("https://nusmods.com/modules/TR5049#timetable","Timetable")</f>
        <v>Timetable</v>
      </c>
      <c r="D3809" s="5"/>
      <c r="E3809" t="s">
        <v>884</v>
      </c>
      <c r="F3809" t="s">
        <v>2288</v>
      </c>
      <c r="G3809" s="3">
        <v>0</v>
      </c>
    </row>
    <row r="3810" spans="1:7">
      <c r="A3810" t="s">
        <v>6764</v>
      </c>
      <c r="B3810" t="s">
        <v>6765</v>
      </c>
      <c r="C3810" s="5" t="str">
        <f>HYPERLINK("https://nusmods.com/modules/TR5302#timetable","Timetable")</f>
        <v>Timetable</v>
      </c>
      <c r="D3810" s="5"/>
      <c r="E3810" t="s">
        <v>884</v>
      </c>
      <c r="F3810" t="s">
        <v>2288</v>
      </c>
      <c r="G3810" s="3">
        <v>0</v>
      </c>
    </row>
    <row r="3811" spans="1:7">
      <c r="A3811" t="s">
        <v>6766</v>
      </c>
      <c r="B3811" t="s">
        <v>6767</v>
      </c>
      <c r="C3811" s="5" t="str">
        <f>HYPERLINK("https://nusmods.com/modules/TRA2101#timetable","Timetable")</f>
        <v>Timetable</v>
      </c>
      <c r="D3811" s="5"/>
      <c r="E3811" t="s">
        <v>70</v>
      </c>
      <c r="F3811" t="s">
        <v>922</v>
      </c>
      <c r="G3811" s="3">
        <v>0</v>
      </c>
    </row>
    <row r="3812" spans="1:7">
      <c r="A3812" t="s">
        <v>6768</v>
      </c>
      <c r="B3812" t="s">
        <v>6769</v>
      </c>
      <c r="C3812" s="5" t="str">
        <f>HYPERLINK("https://nusmods.com/modules/TRA3202#timetable","Timetable")</f>
        <v>Timetable</v>
      </c>
      <c r="D3812" s="5" t="str">
        <f>HYPERLINK("https://canvas.nus.edu.sg/courses/45791","Canvas course site")</f>
        <v>Canvas course site</v>
      </c>
      <c r="E3812" t="s">
        <v>70</v>
      </c>
      <c r="F3812" t="s">
        <v>922</v>
      </c>
      <c r="G3812" s="3">
        <v>0</v>
      </c>
    </row>
    <row r="3813" spans="1:7">
      <c r="A3813" t="s">
        <v>6770</v>
      </c>
      <c r="B3813" t="s">
        <v>6771</v>
      </c>
      <c r="C3813" s="5" t="str">
        <f>HYPERLINK("https://nusmods.com/modules/TS1101E#timetable","Timetable")</f>
        <v>Timetable</v>
      </c>
      <c r="D3813" s="5" t="str">
        <f>HYPERLINK("https://canvas.nus.edu.sg/courses/47587","Canvas course site")</f>
        <v>Canvas course site</v>
      </c>
      <c r="E3813" t="s">
        <v>70</v>
      </c>
      <c r="F3813" t="s">
        <v>2078</v>
      </c>
      <c r="G3813" s="3">
        <v>0</v>
      </c>
    </row>
    <row r="3814" spans="1:7">
      <c r="A3814" t="s">
        <v>6772</v>
      </c>
      <c r="B3814" t="s">
        <v>6773</v>
      </c>
      <c r="C3814" s="5" t="str">
        <f>HYPERLINK("https://nusmods.com/modules/TS2233#timetable","Timetable")</f>
        <v>Timetable</v>
      </c>
      <c r="D3814" s="5"/>
      <c r="E3814" t="s">
        <v>70</v>
      </c>
      <c r="F3814" t="s">
        <v>2078</v>
      </c>
      <c r="G3814" s="3">
        <v>0</v>
      </c>
    </row>
    <row r="3815" spans="1:7">
      <c r="A3815" t="s">
        <v>6774</v>
      </c>
      <c r="B3815" t="s">
        <v>6775</v>
      </c>
      <c r="C3815" s="5" t="str">
        <f>HYPERLINK("https://nusmods.com/modules/TS2236#timetable","Timetable")</f>
        <v>Timetable</v>
      </c>
      <c r="D3815" s="5"/>
      <c r="E3815" t="s">
        <v>70</v>
      </c>
      <c r="F3815" t="s">
        <v>2078</v>
      </c>
      <c r="G3815" s="3">
        <v>0</v>
      </c>
    </row>
    <row r="3816" spans="1:7">
      <c r="A3816" t="s">
        <v>6776</v>
      </c>
      <c r="B3816" t="s">
        <v>6777</v>
      </c>
      <c r="C3816" s="5" t="str">
        <f>HYPERLINK("https://nusmods.com/modules/TS2240#timetable","Timetable")</f>
        <v>Timetable</v>
      </c>
      <c r="D3816" s="5"/>
      <c r="E3816" t="s">
        <v>70</v>
      </c>
      <c r="F3816" t="s">
        <v>2078</v>
      </c>
      <c r="G3816" s="3">
        <v>0</v>
      </c>
    </row>
    <row r="3817" spans="1:7">
      <c r="A3817" t="s">
        <v>6778</v>
      </c>
      <c r="B3817" t="s">
        <v>6779</v>
      </c>
      <c r="C3817" s="5" t="str">
        <f>HYPERLINK("https://nusmods.com/modules/TS3222#timetable","Timetable")</f>
        <v>Timetable</v>
      </c>
      <c r="D3817" s="5" t="str">
        <f>HYPERLINK("https://canvas.nus.edu.sg/courses/45810","Canvas course site")</f>
        <v>Canvas course site</v>
      </c>
      <c r="E3817" t="s">
        <v>70</v>
      </c>
      <c r="F3817" t="s">
        <v>2078</v>
      </c>
      <c r="G3817" s="3">
        <v>0</v>
      </c>
    </row>
    <row r="3818" spans="1:7">
      <c r="A3818" t="s">
        <v>6780</v>
      </c>
      <c r="B3818" t="s">
        <v>6781</v>
      </c>
      <c r="C3818" s="5" t="str">
        <f>HYPERLINK("https://nusmods.com/modules/TS3243#timetable","Timetable")</f>
        <v>Timetable</v>
      </c>
      <c r="D3818" s="5" t="str">
        <f>HYPERLINK("https://canvas.nus.edu.sg/courses/45815","Canvas course site")</f>
        <v>Canvas course site</v>
      </c>
      <c r="E3818" t="s">
        <v>70</v>
      </c>
      <c r="F3818" t="s">
        <v>2078</v>
      </c>
      <c r="G3818" s="3">
        <v>0</v>
      </c>
    </row>
    <row r="3819" spans="1:7">
      <c r="A3819" t="s">
        <v>6782</v>
      </c>
      <c r="B3819" t="s">
        <v>6783</v>
      </c>
      <c r="C3819" s="5" t="str">
        <f>HYPERLINK("https://nusmods.com/modules/TS3246#timetable","Timetable")</f>
        <v>Timetable</v>
      </c>
      <c r="D3819" s="5"/>
      <c r="E3819" t="s">
        <v>70</v>
      </c>
      <c r="F3819" t="s">
        <v>2078</v>
      </c>
      <c r="G3819" s="3">
        <v>0</v>
      </c>
    </row>
    <row r="3820" spans="1:7">
      <c r="A3820" t="s">
        <v>6784</v>
      </c>
      <c r="B3820" t="s">
        <v>1751</v>
      </c>
      <c r="C3820" s="5" t="str">
        <f>HYPERLINK("https://nusmods.com/modules/TS3551#timetable","Timetable")</f>
        <v>Timetable</v>
      </c>
      <c r="D3820" s="5"/>
      <c r="E3820" t="s">
        <v>70</v>
      </c>
      <c r="F3820" t="s">
        <v>2078</v>
      </c>
      <c r="G3820" s="3">
        <v>0</v>
      </c>
    </row>
    <row r="3821" spans="1:7">
      <c r="A3821" t="s">
        <v>6785</v>
      </c>
      <c r="B3821" t="s">
        <v>6786</v>
      </c>
      <c r="C3821" s="5" t="str">
        <f>HYPERLINK("https://nusmods.com/modules/TS4212#timetable","Timetable")</f>
        <v>Timetable</v>
      </c>
      <c r="D3821" s="5"/>
      <c r="E3821" t="s">
        <v>70</v>
      </c>
      <c r="F3821" t="s">
        <v>2078</v>
      </c>
      <c r="G3821" s="3">
        <v>0</v>
      </c>
    </row>
    <row r="3822" spans="1:7">
      <c r="A3822" t="s">
        <v>6787</v>
      </c>
      <c r="B3822" t="s">
        <v>6786</v>
      </c>
      <c r="C3822" s="5" t="str">
        <f>HYPERLINK("https://nusmods.com/modules/TS4212HM#timetable","Timetable")</f>
        <v>Timetable</v>
      </c>
      <c r="D3822" s="5"/>
      <c r="E3822" t="s">
        <v>70</v>
      </c>
      <c r="F3822" t="s">
        <v>2078</v>
      </c>
      <c r="G3822" s="3">
        <v>0</v>
      </c>
    </row>
    <row r="3823" spans="1:7">
      <c r="A3823" t="s">
        <v>6788</v>
      </c>
      <c r="B3823" t="s">
        <v>6789</v>
      </c>
      <c r="C3823" s="5" t="str">
        <f>HYPERLINK("https://nusmods.com/modules/TS4218#timetable","Timetable")</f>
        <v>Timetable</v>
      </c>
      <c r="D3823" s="5" t="str">
        <f>HYPERLINK("https://canvas.nus.edu.sg/courses/45841","Canvas course site")</f>
        <v>Canvas course site</v>
      </c>
      <c r="E3823" t="s">
        <v>70</v>
      </c>
      <c r="F3823" t="s">
        <v>2078</v>
      </c>
      <c r="G3823" s="3">
        <v>0</v>
      </c>
    </row>
    <row r="3824" spans="1:7">
      <c r="A3824" t="s">
        <v>6790</v>
      </c>
      <c r="B3824" t="s">
        <v>6789</v>
      </c>
      <c r="C3824" s="5" t="str">
        <f>HYPERLINK("https://nusmods.com/modules/TS4218HM#timetable","Timetable")</f>
        <v>Timetable</v>
      </c>
      <c r="D3824" s="5" t="str">
        <f>HYPERLINK("https://canvas.nus.edu.sg/courses/45841","Canvas course site")</f>
        <v>Canvas course site</v>
      </c>
      <c r="E3824" t="s">
        <v>70</v>
      </c>
      <c r="F3824" t="s">
        <v>2078</v>
      </c>
      <c r="G3824" s="3">
        <v>0</v>
      </c>
    </row>
    <row r="3825" spans="1:7">
      <c r="A3825" t="s">
        <v>6791</v>
      </c>
      <c r="B3825" t="s">
        <v>6792</v>
      </c>
      <c r="C3825" s="5" t="str">
        <f>HYPERLINK("https://nusmods.com/modules/TS4221#timetable","Timetable")</f>
        <v>Timetable</v>
      </c>
      <c r="D3825" s="5" t="str">
        <f>HYPERLINK("https://canvas.nus.edu.sg/courses/45851","Canvas course site")</f>
        <v>Canvas course site</v>
      </c>
      <c r="E3825" t="s">
        <v>70</v>
      </c>
      <c r="F3825" t="s">
        <v>2078</v>
      </c>
      <c r="G3825" s="3">
        <v>0</v>
      </c>
    </row>
    <row r="3826" spans="1:7">
      <c r="A3826" t="s">
        <v>6793</v>
      </c>
      <c r="B3826" t="s">
        <v>6792</v>
      </c>
      <c r="C3826" s="5" t="str">
        <f>HYPERLINK("https://nusmods.com/modules/TS4221HM#timetable","Timetable")</f>
        <v>Timetable</v>
      </c>
      <c r="D3826" s="5" t="str">
        <f>HYPERLINK("https://canvas.nus.edu.sg/courses/45851","Canvas course site")</f>
        <v>Canvas course site</v>
      </c>
      <c r="E3826" t="s">
        <v>70</v>
      </c>
      <c r="F3826" t="s">
        <v>2078</v>
      </c>
      <c r="G3826" s="3">
        <v>0</v>
      </c>
    </row>
    <row r="3827" spans="1:7">
      <c r="A3827" t="s">
        <v>6794</v>
      </c>
      <c r="B3827" t="s">
        <v>949</v>
      </c>
      <c r="C3827" s="5" t="str">
        <f>HYPERLINK("https://nusmods.com/modules/TS4401#timetable","Timetable")</f>
        <v>Timetable</v>
      </c>
      <c r="D3827" s="5"/>
      <c r="E3827" t="s">
        <v>70</v>
      </c>
      <c r="F3827" t="s">
        <v>2078</v>
      </c>
      <c r="G3827" s="3">
        <v>0</v>
      </c>
    </row>
    <row r="3828" spans="1:7">
      <c r="A3828" t="s">
        <v>6795</v>
      </c>
      <c r="B3828" t="s">
        <v>949</v>
      </c>
      <c r="C3828" s="5" t="str">
        <f>HYPERLINK("https://nusmods.com/modules/TS4401HM#timetable","Timetable")</f>
        <v>Timetable</v>
      </c>
      <c r="D3828" s="5"/>
      <c r="E3828" t="s">
        <v>70</v>
      </c>
      <c r="F3828" t="s">
        <v>2078</v>
      </c>
      <c r="G3828" s="3">
        <v>0</v>
      </c>
    </row>
    <row r="3829" spans="1:7">
      <c r="A3829" t="s">
        <v>6796</v>
      </c>
      <c r="B3829" t="s">
        <v>572</v>
      </c>
      <c r="C3829" s="5" t="str">
        <f>HYPERLINK("https://nusmods.com/modules/TS4660#timetable","Timetable")</f>
        <v>Timetable</v>
      </c>
      <c r="D3829" s="5"/>
      <c r="E3829" t="s">
        <v>70</v>
      </c>
      <c r="F3829" t="s">
        <v>2078</v>
      </c>
      <c r="G3829" s="3">
        <v>0</v>
      </c>
    </row>
    <row r="3830" spans="1:7">
      <c r="A3830" t="s">
        <v>6797</v>
      </c>
      <c r="B3830" t="s">
        <v>572</v>
      </c>
      <c r="C3830" s="5" t="str">
        <f>HYPERLINK("https://nusmods.com/modules/TS4660HM#timetable","Timetable")</f>
        <v>Timetable</v>
      </c>
      <c r="D3830" s="5"/>
      <c r="E3830" t="s">
        <v>70</v>
      </c>
      <c r="F3830" t="s">
        <v>2078</v>
      </c>
      <c r="G3830" s="3">
        <v>0</v>
      </c>
    </row>
    <row r="3831" spans="1:7">
      <c r="A3831" t="s">
        <v>6798</v>
      </c>
      <c r="B3831" t="s">
        <v>6799</v>
      </c>
      <c r="C3831" s="5" t="str">
        <f>HYPERLINK("https://nusmods.com/modules/TS4880C#timetable","Timetable")</f>
        <v>Timetable</v>
      </c>
      <c r="D3831" s="5"/>
      <c r="E3831" t="s">
        <v>70</v>
      </c>
      <c r="F3831" t="s">
        <v>2078</v>
      </c>
      <c r="G3831" s="3">
        <v>0</v>
      </c>
    </row>
    <row r="3832" spans="1:7">
      <c r="A3832" t="s">
        <v>6800</v>
      </c>
      <c r="B3832" t="s">
        <v>6799</v>
      </c>
      <c r="C3832" s="5" t="str">
        <f>HYPERLINK("https://nusmods.com/modules/TS4880CHM#timetable","Timetable")</f>
        <v>Timetable</v>
      </c>
      <c r="D3832" s="5"/>
      <c r="E3832" t="s">
        <v>70</v>
      </c>
      <c r="F3832" t="s">
        <v>2078</v>
      </c>
      <c r="G3832" s="3">
        <v>0</v>
      </c>
    </row>
    <row r="3833" spans="1:7">
      <c r="A3833" t="s">
        <v>6801</v>
      </c>
      <c r="B3833" t="s">
        <v>6802</v>
      </c>
      <c r="C3833" s="5" t="str">
        <f>HYPERLINK("https://nusmods.com/modules/TS5101#timetable","Timetable")</f>
        <v>Timetable</v>
      </c>
      <c r="D3833" s="5" t="str">
        <f>HYPERLINK("https://canvas.nus.edu.sg/courses/45892","Canvas course site")</f>
        <v>Canvas course site</v>
      </c>
      <c r="E3833" t="s">
        <v>70</v>
      </c>
      <c r="F3833" t="s">
        <v>2078</v>
      </c>
      <c r="G3833" s="3">
        <v>0</v>
      </c>
    </row>
    <row r="3834" spans="1:7">
      <c r="A3834" t="s">
        <v>6803</v>
      </c>
      <c r="B3834" t="s">
        <v>6802</v>
      </c>
      <c r="C3834" s="5" t="str">
        <f>HYPERLINK("https://nusmods.com/modules/TS5101R#timetable","Timetable")</f>
        <v>Timetable</v>
      </c>
      <c r="D3834" s="5" t="str">
        <f>HYPERLINK("https://canvas.nus.edu.sg/courses/45892","Canvas course site")</f>
        <v>Canvas course site</v>
      </c>
      <c r="E3834" t="s">
        <v>70</v>
      </c>
      <c r="F3834" t="s">
        <v>2078</v>
      </c>
      <c r="G3834" s="3">
        <v>0</v>
      </c>
    </row>
    <row r="3835" spans="1:7">
      <c r="A3835" t="s">
        <v>6804</v>
      </c>
      <c r="B3835" t="s">
        <v>572</v>
      </c>
      <c r="C3835" s="5" t="str">
        <f>HYPERLINK("https://nusmods.com/modules/TS5660#timetable","Timetable")</f>
        <v>Timetable</v>
      </c>
      <c r="D3835" s="5"/>
      <c r="E3835" t="s">
        <v>70</v>
      </c>
      <c r="F3835" t="s">
        <v>2078</v>
      </c>
      <c r="G3835" s="3">
        <v>0</v>
      </c>
    </row>
    <row r="3836" spans="1:7">
      <c r="A3836" t="s">
        <v>6805</v>
      </c>
      <c r="B3836" t="s">
        <v>572</v>
      </c>
      <c r="C3836" s="5" t="str">
        <f>HYPERLINK("https://nusmods.com/modules/TS6660#timetable","Timetable")</f>
        <v>Timetable</v>
      </c>
      <c r="D3836" s="5"/>
      <c r="E3836" t="s">
        <v>70</v>
      </c>
      <c r="F3836" t="s">
        <v>2078</v>
      </c>
      <c r="G3836" s="3">
        <v>0</v>
      </c>
    </row>
    <row r="3837" spans="1:7">
      <c r="A3837" t="s">
        <v>6806</v>
      </c>
      <c r="B3837" t="s">
        <v>6807</v>
      </c>
      <c r="C3837" s="5" t="str">
        <f>HYPERLINK("https://nusmods.com/modules/TSC3100#timetable","Timetable")</f>
        <v>Timetable</v>
      </c>
      <c r="D3837" s="5"/>
      <c r="E3837" t="s">
        <v>1172</v>
      </c>
      <c r="F3837" t="s">
        <v>1173</v>
      </c>
      <c r="G3837" s="3">
        <v>0</v>
      </c>
    </row>
    <row r="3838" spans="1:7">
      <c r="A3838" t="s">
        <v>6808</v>
      </c>
      <c r="B3838" t="s">
        <v>6809</v>
      </c>
      <c r="C3838" s="5" t="str">
        <f>HYPERLINK("https://nusmods.com/modules/TSC3223#timetable","Timetable")</f>
        <v>Timetable</v>
      </c>
      <c r="D3838" s="5"/>
      <c r="E3838" t="s">
        <v>1172</v>
      </c>
      <c r="F3838" t="s">
        <v>1173</v>
      </c>
      <c r="G3838" s="3">
        <v>0</v>
      </c>
    </row>
    <row r="3839" spans="1:7">
      <c r="A3839" t="s">
        <v>6810</v>
      </c>
      <c r="B3839" t="s">
        <v>6811</v>
      </c>
      <c r="C3839" s="5" t="str">
        <f>HYPERLINK("https://nusmods.com/modules/TSC3224#timetable","Timetable")</f>
        <v>Timetable</v>
      </c>
      <c r="D3839" s="5"/>
      <c r="E3839" t="s">
        <v>1172</v>
      </c>
      <c r="F3839" t="s">
        <v>1173</v>
      </c>
      <c r="G3839" s="3">
        <v>0</v>
      </c>
    </row>
    <row r="3840" spans="1:7">
      <c r="A3840" t="s">
        <v>6812</v>
      </c>
      <c r="B3840" t="s">
        <v>6813</v>
      </c>
      <c r="C3840" s="5" t="str">
        <f>HYPERLINK("https://nusmods.com/modules/TSC3226#timetable","Timetable")</f>
        <v>Timetable</v>
      </c>
      <c r="D3840" s="5"/>
      <c r="E3840" t="s">
        <v>1172</v>
      </c>
      <c r="F3840" t="s">
        <v>1173</v>
      </c>
      <c r="G3840" s="3">
        <v>0</v>
      </c>
    </row>
    <row r="3841" spans="1:7">
      <c r="A3841" t="s">
        <v>6814</v>
      </c>
      <c r="B3841" t="s">
        <v>6815</v>
      </c>
      <c r="C3841" s="5" t="str">
        <f>HYPERLINK("https://nusmods.com/modules/TSC4101#timetable","Timetable")</f>
        <v>Timetable</v>
      </c>
      <c r="D3841" s="5"/>
      <c r="E3841" t="s">
        <v>1172</v>
      </c>
      <c r="F3841" t="s">
        <v>1173</v>
      </c>
      <c r="G3841" s="3">
        <v>0</v>
      </c>
    </row>
    <row r="3842" spans="1:7">
      <c r="A3842" t="s">
        <v>6816</v>
      </c>
      <c r="B3842" t="s">
        <v>6817</v>
      </c>
      <c r="C3842" s="5" t="str">
        <f>HYPERLINK("https://nusmods.com/modules/TTG1401#timetable","Timetable")</f>
        <v>Timetable</v>
      </c>
      <c r="D3842" s="5"/>
      <c r="E3842" t="s">
        <v>1172</v>
      </c>
      <c r="F3842" t="s">
        <v>1173</v>
      </c>
      <c r="G3842" s="3">
        <v>0</v>
      </c>
    </row>
    <row r="3843" spans="1:7">
      <c r="A3843" t="s">
        <v>6818</v>
      </c>
      <c r="B3843" t="s">
        <v>6819</v>
      </c>
      <c r="C3843" s="5" t="str">
        <f>HYPERLINK("https://nusmods.com/modules/TTG2401#timetable","Timetable")</f>
        <v>Timetable</v>
      </c>
      <c r="D3843" s="5"/>
      <c r="E3843" t="s">
        <v>1172</v>
      </c>
      <c r="F3843" t="s">
        <v>1173</v>
      </c>
      <c r="G3843" s="3">
        <v>0</v>
      </c>
    </row>
    <row r="3844" spans="1:7">
      <c r="A3844" t="s">
        <v>6820</v>
      </c>
      <c r="B3844" t="s">
        <v>6681</v>
      </c>
      <c r="C3844" s="5" t="str">
        <f>HYPERLINK("https://nusmods.com/modules/TTG3001#timetable","Timetable")</f>
        <v>Timetable</v>
      </c>
      <c r="D3844" s="5"/>
      <c r="E3844" t="s">
        <v>1172</v>
      </c>
      <c r="F3844" t="s">
        <v>1173</v>
      </c>
      <c r="G3844" s="3">
        <v>0</v>
      </c>
    </row>
    <row r="3845" spans="1:7">
      <c r="A3845" t="s">
        <v>6821</v>
      </c>
      <c r="B3845" t="s">
        <v>6681</v>
      </c>
      <c r="C3845" s="5" t="str">
        <f>HYPERLINK("https://nusmods.com/modules/TTG3002#timetable","Timetable")</f>
        <v>Timetable</v>
      </c>
      <c r="D3845" s="5"/>
      <c r="E3845" t="s">
        <v>1172</v>
      </c>
      <c r="F3845" t="s">
        <v>1173</v>
      </c>
      <c r="G3845" s="3">
        <v>0</v>
      </c>
    </row>
    <row r="3846" spans="1:7">
      <c r="A3846" t="s">
        <v>6822</v>
      </c>
      <c r="B3846" t="s">
        <v>6823</v>
      </c>
      <c r="C3846" s="5" t="str">
        <f>HYPERLINK("https://nusmods.com/modules/UD5221#timetable","Timetable")</f>
        <v>Timetable</v>
      </c>
      <c r="D3846" s="5"/>
      <c r="E3846" t="s">
        <v>9</v>
      </c>
      <c r="F3846" t="s">
        <v>10</v>
      </c>
      <c r="G3846" s="3">
        <v>0</v>
      </c>
    </row>
    <row r="3847" spans="1:7">
      <c r="A3847" t="s">
        <v>6824</v>
      </c>
      <c r="B3847" t="s">
        <v>6825</v>
      </c>
      <c r="C3847" s="5" t="str">
        <f>HYPERLINK("https://nusmods.com/modules/UD5521#timetable","Timetable")</f>
        <v>Timetable</v>
      </c>
      <c r="D3847" s="5"/>
      <c r="E3847" t="s">
        <v>9</v>
      </c>
      <c r="F3847" t="s">
        <v>10</v>
      </c>
      <c r="G3847" s="3">
        <v>0</v>
      </c>
    </row>
    <row r="3848" spans="1:7">
      <c r="A3848" t="s">
        <v>6826</v>
      </c>
      <c r="B3848" t="s">
        <v>6827</v>
      </c>
      <c r="C3848" s="5" t="str">
        <f>HYPERLINK("https://nusmods.com/modules/UD5601#timetable","Timetable")</f>
        <v>Timetable</v>
      </c>
      <c r="D3848" s="5"/>
      <c r="E3848" t="s">
        <v>9</v>
      </c>
      <c r="F3848" t="s">
        <v>10</v>
      </c>
      <c r="G3848" s="3">
        <v>0</v>
      </c>
    </row>
    <row r="3849" spans="1:7">
      <c r="A3849" t="s">
        <v>6828</v>
      </c>
      <c r="B3849" t="s">
        <v>6829</v>
      </c>
      <c r="C3849" s="5" t="str">
        <f>HYPERLINK("https://nusmods.com/modules/UD5622#timetable","Timetable")</f>
        <v>Timetable</v>
      </c>
      <c r="D3849" s="5"/>
      <c r="E3849" t="s">
        <v>9</v>
      </c>
      <c r="F3849" t="s">
        <v>10</v>
      </c>
      <c r="G3849" s="3">
        <v>0</v>
      </c>
    </row>
    <row r="3850" spans="1:7">
      <c r="A3850" t="s">
        <v>6830</v>
      </c>
      <c r="B3850" t="s">
        <v>6831</v>
      </c>
      <c r="C3850" s="5" t="str">
        <f>HYPERLINK("https://nusmods.com/modules/UD5625#timetable","Timetable")</f>
        <v>Timetable</v>
      </c>
      <c r="D3850" s="5"/>
      <c r="E3850" t="s">
        <v>9</v>
      </c>
      <c r="F3850" t="s">
        <v>10</v>
      </c>
      <c r="G3850" s="3">
        <v>0</v>
      </c>
    </row>
    <row r="3851" spans="1:7">
      <c r="A3851" t="s">
        <v>6832</v>
      </c>
      <c r="B3851" t="s">
        <v>1745</v>
      </c>
      <c r="C3851" s="5" t="str">
        <f>HYPERLINK("https://nusmods.com/modules/UD5626#timetable","Timetable")</f>
        <v>Timetable</v>
      </c>
      <c r="D3851" s="5"/>
      <c r="E3851" t="s">
        <v>9</v>
      </c>
      <c r="F3851" t="s">
        <v>10</v>
      </c>
      <c r="G3851" s="3">
        <v>0</v>
      </c>
    </row>
    <row r="3852" spans="1:7">
      <c r="A3852" t="s">
        <v>6833</v>
      </c>
      <c r="B3852" t="s">
        <v>353</v>
      </c>
      <c r="C3852" s="5" t="str">
        <f>HYPERLINK("https://nusmods.com/modules/UIS3931#timetable","Timetable")</f>
        <v>Timetable</v>
      </c>
      <c r="D3852" s="5"/>
      <c r="E3852" t="s">
        <v>9</v>
      </c>
      <c r="F3852" t="s">
        <v>263</v>
      </c>
      <c r="G3852" s="3">
        <v>0</v>
      </c>
    </row>
    <row r="3853" spans="1:7">
      <c r="A3853" t="s">
        <v>6834</v>
      </c>
      <c r="B3853" t="s">
        <v>353</v>
      </c>
      <c r="C3853" s="5" t="str">
        <f>HYPERLINK("https://nusmods.com/modules/UIS3932#timetable","Timetable")</f>
        <v>Timetable</v>
      </c>
      <c r="D3853" s="5"/>
      <c r="E3853" t="s">
        <v>9</v>
      </c>
      <c r="F3853" t="s">
        <v>263</v>
      </c>
      <c r="G3853" s="3">
        <v>0</v>
      </c>
    </row>
    <row r="3854" spans="1:7">
      <c r="A3854" t="s">
        <v>6835</v>
      </c>
      <c r="B3854" t="s">
        <v>353</v>
      </c>
      <c r="C3854" s="5" t="str">
        <f>HYPERLINK("https://nusmods.com/modules/UIS4932#timetable","Timetable")</f>
        <v>Timetable</v>
      </c>
      <c r="D3854" s="5"/>
      <c r="E3854" t="s">
        <v>9</v>
      </c>
      <c r="F3854" t="s">
        <v>263</v>
      </c>
      <c r="G3854" s="3">
        <v>0</v>
      </c>
    </row>
    <row r="3855" spans="1:7">
      <c r="A3855" t="s">
        <v>6836</v>
      </c>
      <c r="B3855" t="s">
        <v>6837</v>
      </c>
      <c r="C3855" s="5" t="str">
        <f>HYPERLINK("https://nusmods.com/modules/UTC1102B#timetable","Timetable")</f>
        <v>Timetable</v>
      </c>
      <c r="D3855" s="5"/>
      <c r="E3855" t="s">
        <v>1525</v>
      </c>
      <c r="F3855" t="s">
        <v>6838</v>
      </c>
      <c r="G3855" s="3">
        <v>0</v>
      </c>
    </row>
    <row r="3856" spans="1:7">
      <c r="A3856" t="s">
        <v>6839</v>
      </c>
      <c r="B3856" t="s">
        <v>6840</v>
      </c>
      <c r="C3856" s="5" t="str">
        <f>HYPERLINK("https://nusmods.com/modules/UTC1102C#timetable","Timetable")</f>
        <v>Timetable</v>
      </c>
      <c r="D3856" s="5"/>
      <c r="E3856" t="s">
        <v>1525</v>
      </c>
      <c r="F3856" t="s">
        <v>6838</v>
      </c>
      <c r="G3856" s="3">
        <v>0</v>
      </c>
    </row>
    <row r="3857" spans="1:7">
      <c r="A3857" t="s">
        <v>6841</v>
      </c>
      <c r="B3857" t="s">
        <v>6842</v>
      </c>
      <c r="C3857" s="5" t="str">
        <f>HYPERLINK("https://nusmods.com/modules/UTC1102P#timetable","Timetable")</f>
        <v>Timetable</v>
      </c>
      <c r="D3857" s="5"/>
      <c r="E3857" t="s">
        <v>1525</v>
      </c>
      <c r="F3857" t="s">
        <v>6838</v>
      </c>
      <c r="G3857" s="3">
        <v>0</v>
      </c>
    </row>
    <row r="3858" spans="1:7">
      <c r="A3858" t="s">
        <v>6843</v>
      </c>
      <c r="B3858" t="s">
        <v>6844</v>
      </c>
      <c r="C3858" s="5" t="str">
        <f>HYPERLINK("https://nusmods.com/modules/UTC1112A#timetable","Timetable")</f>
        <v>Timetable</v>
      </c>
      <c r="D3858" s="5"/>
      <c r="E3858" t="s">
        <v>1525</v>
      </c>
      <c r="F3858" t="s">
        <v>6838</v>
      </c>
      <c r="G3858" s="3">
        <v>0</v>
      </c>
    </row>
    <row r="3859" spans="1:7">
      <c r="A3859" t="s">
        <v>6845</v>
      </c>
      <c r="B3859" t="s">
        <v>6846</v>
      </c>
      <c r="C3859" s="5" t="str">
        <f>HYPERLINK("https://nusmods.com/modules/UTC1112G#timetable","Timetable")</f>
        <v>Timetable</v>
      </c>
      <c r="D3859" s="5"/>
      <c r="E3859" t="s">
        <v>1525</v>
      </c>
      <c r="F3859" t="s">
        <v>6838</v>
      </c>
      <c r="G3859" s="3">
        <v>0</v>
      </c>
    </row>
    <row r="3860" spans="1:7">
      <c r="A3860" t="s">
        <v>6847</v>
      </c>
      <c r="B3860" t="s">
        <v>6848</v>
      </c>
      <c r="C3860" s="5" t="str">
        <f>HYPERLINK("https://nusmods.com/modules/UTC1402#timetable","Timetable")</f>
        <v>Timetable</v>
      </c>
      <c r="D3860" s="5"/>
      <c r="E3860" t="s">
        <v>1525</v>
      </c>
      <c r="F3860" t="s">
        <v>6849</v>
      </c>
      <c r="G3860" s="3">
        <v>0</v>
      </c>
    </row>
    <row r="3861" spans="1:7">
      <c r="A3861" t="s">
        <v>6850</v>
      </c>
      <c r="B3861" t="s">
        <v>6851</v>
      </c>
      <c r="C3861" s="5" t="str">
        <f>HYPERLINK("https://nusmods.com/modules/UTC1403#timetable","Timetable")</f>
        <v>Timetable</v>
      </c>
      <c r="D3861" s="5"/>
      <c r="E3861" t="s">
        <v>1525</v>
      </c>
      <c r="F3861" t="s">
        <v>6849</v>
      </c>
      <c r="G3861" s="3">
        <v>0</v>
      </c>
    </row>
    <row r="3862" spans="1:7">
      <c r="A3862" t="s">
        <v>6852</v>
      </c>
      <c r="B3862" t="s">
        <v>6853</v>
      </c>
      <c r="C3862" s="5" t="str">
        <f>HYPERLINK("https://nusmods.com/modules/UTC1404#timetable","Timetable")</f>
        <v>Timetable</v>
      </c>
      <c r="D3862" s="5"/>
      <c r="E3862" t="s">
        <v>1525</v>
      </c>
      <c r="F3862" t="s">
        <v>6849</v>
      </c>
      <c r="G3862" s="3">
        <v>0</v>
      </c>
    </row>
    <row r="3863" spans="1:7">
      <c r="A3863" t="s">
        <v>6854</v>
      </c>
      <c r="B3863" t="s">
        <v>6855</v>
      </c>
      <c r="C3863" s="5" t="str">
        <f>HYPERLINK("https://nusmods.com/modules/UTC1416#timetable","Timetable")</f>
        <v>Timetable</v>
      </c>
      <c r="D3863" s="5"/>
      <c r="E3863" t="s">
        <v>1525</v>
      </c>
      <c r="F3863" t="s">
        <v>6849</v>
      </c>
      <c r="G3863" s="3">
        <v>0</v>
      </c>
    </row>
    <row r="3864" spans="1:7">
      <c r="A3864" t="s">
        <v>6856</v>
      </c>
      <c r="B3864" t="s">
        <v>6857</v>
      </c>
      <c r="C3864" s="5" t="str">
        <f>HYPERLINK("https://nusmods.com/modules/UTC1420#timetable","Timetable")</f>
        <v>Timetable</v>
      </c>
      <c r="D3864" s="5"/>
      <c r="E3864" t="s">
        <v>1525</v>
      </c>
      <c r="F3864" t="s">
        <v>6849</v>
      </c>
      <c r="G3864" s="3">
        <v>0</v>
      </c>
    </row>
    <row r="3865" spans="1:7">
      <c r="A3865" t="s">
        <v>6858</v>
      </c>
      <c r="B3865" t="s">
        <v>6859</v>
      </c>
      <c r="C3865" s="5" t="str">
        <f>HYPERLINK("https://nusmods.com/modules/UTC1702B#timetable","Timetable")</f>
        <v>Timetable</v>
      </c>
      <c r="D3865" s="5"/>
      <c r="E3865" t="s">
        <v>1525</v>
      </c>
      <c r="F3865" t="s">
        <v>6860</v>
      </c>
      <c r="G3865" s="3">
        <v>0</v>
      </c>
    </row>
    <row r="3866" spans="1:7">
      <c r="A3866" t="s">
        <v>6861</v>
      </c>
      <c r="B3866" t="s">
        <v>6862</v>
      </c>
      <c r="C3866" s="5" t="str">
        <f>HYPERLINK("https://nusmods.com/modules/UTC1702D#timetable","Timetable")</f>
        <v>Timetable</v>
      </c>
      <c r="D3866" s="5"/>
      <c r="E3866" t="s">
        <v>1525</v>
      </c>
      <c r="F3866" t="s">
        <v>6860</v>
      </c>
      <c r="G3866" s="3">
        <v>0</v>
      </c>
    </row>
    <row r="3867" spans="1:7">
      <c r="A3867" t="s">
        <v>6863</v>
      </c>
      <c r="B3867" t="s">
        <v>6864</v>
      </c>
      <c r="C3867" s="5" t="str">
        <f>HYPERLINK("https://nusmods.com/modules/UTC1702E#timetable","Timetable")</f>
        <v>Timetable</v>
      </c>
      <c r="D3867" s="5"/>
      <c r="E3867" t="s">
        <v>1525</v>
      </c>
      <c r="F3867" t="s">
        <v>6860</v>
      </c>
      <c r="G3867" s="3">
        <v>0</v>
      </c>
    </row>
    <row r="3868" spans="1:7">
      <c r="A3868" t="s">
        <v>6865</v>
      </c>
      <c r="B3868" t="s">
        <v>6866</v>
      </c>
      <c r="C3868" s="5" t="str">
        <f>HYPERLINK("https://nusmods.com/modules/UTC1702F#timetable","Timetable")</f>
        <v>Timetable</v>
      </c>
      <c r="D3868" s="5"/>
      <c r="E3868" t="s">
        <v>1525</v>
      </c>
      <c r="F3868" t="s">
        <v>6860</v>
      </c>
      <c r="G3868" s="3">
        <v>0</v>
      </c>
    </row>
    <row r="3869" spans="1:7">
      <c r="A3869" t="s">
        <v>6867</v>
      </c>
      <c r="B3869" t="s">
        <v>6868</v>
      </c>
      <c r="C3869" s="5" t="str">
        <f>HYPERLINK("https://nusmods.com/modules/UTC1702G#timetable","Timetable")</f>
        <v>Timetable</v>
      </c>
      <c r="D3869" s="5"/>
      <c r="E3869" t="s">
        <v>1525</v>
      </c>
      <c r="F3869" t="s">
        <v>6860</v>
      </c>
      <c r="G3869" s="3">
        <v>0</v>
      </c>
    </row>
    <row r="3870" spans="1:7">
      <c r="A3870" t="s">
        <v>6869</v>
      </c>
      <c r="B3870" t="s">
        <v>6870</v>
      </c>
      <c r="C3870" s="5" t="str">
        <f>HYPERLINK("https://nusmods.com/modules/UTC2107#timetable","Timetable")</f>
        <v>Timetable</v>
      </c>
      <c r="D3870" s="5"/>
      <c r="E3870" t="s">
        <v>1525</v>
      </c>
      <c r="F3870" t="s">
        <v>6838</v>
      </c>
      <c r="G3870" s="3">
        <v>0</v>
      </c>
    </row>
    <row r="3871" spans="1:7">
      <c r="A3871" t="s">
        <v>6871</v>
      </c>
      <c r="B3871" t="s">
        <v>6872</v>
      </c>
      <c r="C3871" s="5" t="str">
        <f>HYPERLINK("https://nusmods.com/modules/UTC2113#timetable","Timetable")</f>
        <v>Timetable</v>
      </c>
      <c r="D3871" s="5"/>
      <c r="E3871" t="s">
        <v>1525</v>
      </c>
      <c r="F3871" t="s">
        <v>6838</v>
      </c>
      <c r="G3871" s="3">
        <v>0</v>
      </c>
    </row>
    <row r="3872" spans="1:7">
      <c r="A3872" t="s">
        <v>6873</v>
      </c>
      <c r="B3872" t="s">
        <v>6874</v>
      </c>
      <c r="C3872" s="5" t="str">
        <f>HYPERLINK("https://nusmods.com/modules/UTC2116#timetable","Timetable")</f>
        <v>Timetable</v>
      </c>
      <c r="D3872" s="5"/>
      <c r="E3872" t="s">
        <v>1525</v>
      </c>
      <c r="F3872" t="s">
        <v>6838</v>
      </c>
      <c r="G3872" s="3">
        <v>0</v>
      </c>
    </row>
    <row r="3873" spans="1:7">
      <c r="A3873" t="s">
        <v>6875</v>
      </c>
      <c r="B3873" t="s">
        <v>1042</v>
      </c>
      <c r="C3873" s="5" t="str">
        <f>HYPERLINK("https://nusmods.com/modules/UTC2400#timetable","Timetable")</f>
        <v>Timetable</v>
      </c>
      <c r="D3873" s="5"/>
      <c r="E3873" t="s">
        <v>1525</v>
      </c>
      <c r="F3873" t="s">
        <v>6849</v>
      </c>
      <c r="G3873" s="3">
        <v>0</v>
      </c>
    </row>
    <row r="3874" spans="1:7">
      <c r="A3874" t="s">
        <v>6876</v>
      </c>
      <c r="B3874" t="s">
        <v>6877</v>
      </c>
      <c r="C3874" s="5" t="str">
        <f>HYPERLINK("https://nusmods.com/modules/UTC2402#timetable","Timetable")</f>
        <v>Timetable</v>
      </c>
      <c r="D3874" s="5"/>
      <c r="E3874" t="s">
        <v>1525</v>
      </c>
      <c r="F3874" t="s">
        <v>6849</v>
      </c>
      <c r="G3874" s="3">
        <v>0</v>
      </c>
    </row>
    <row r="3875" spans="1:7">
      <c r="A3875" t="s">
        <v>6878</v>
      </c>
      <c r="B3875" t="s">
        <v>6879</v>
      </c>
      <c r="C3875" s="5" t="str">
        <f>HYPERLINK("https://nusmods.com/modules/UTC2407#timetable","Timetable")</f>
        <v>Timetable</v>
      </c>
      <c r="D3875" s="5"/>
      <c r="E3875" t="s">
        <v>1525</v>
      </c>
      <c r="F3875" t="s">
        <v>6849</v>
      </c>
      <c r="G3875" s="3">
        <v>0</v>
      </c>
    </row>
    <row r="3876" spans="1:7">
      <c r="A3876" t="s">
        <v>6880</v>
      </c>
      <c r="B3876" t="s">
        <v>6881</v>
      </c>
      <c r="C3876" s="5" t="str">
        <f>HYPERLINK("https://nusmods.com/modules/UTC2410B#timetable","Timetable")</f>
        <v>Timetable</v>
      </c>
      <c r="D3876" s="5"/>
      <c r="E3876" t="s">
        <v>1525</v>
      </c>
      <c r="F3876" t="s">
        <v>6849</v>
      </c>
      <c r="G3876" s="3">
        <v>0</v>
      </c>
    </row>
    <row r="3877" spans="1:7">
      <c r="A3877" t="s">
        <v>6882</v>
      </c>
      <c r="B3877" t="s">
        <v>6883</v>
      </c>
      <c r="C3877" s="5" t="str">
        <f>HYPERLINK("https://nusmods.com/modules/UTC2411#timetable","Timetable")</f>
        <v>Timetable</v>
      </c>
      <c r="D3877" s="5"/>
      <c r="E3877" t="s">
        <v>1525</v>
      </c>
      <c r="F3877" t="s">
        <v>6849</v>
      </c>
      <c r="G3877" s="3">
        <v>0</v>
      </c>
    </row>
    <row r="3878" spans="1:7">
      <c r="A3878" t="s">
        <v>6884</v>
      </c>
      <c r="B3878" t="s">
        <v>6885</v>
      </c>
      <c r="C3878" s="5" t="str">
        <f>HYPERLINK("https://nusmods.com/modules/UTC2415#timetable","Timetable")</f>
        <v>Timetable</v>
      </c>
      <c r="D3878" s="5"/>
      <c r="E3878" t="s">
        <v>1525</v>
      </c>
      <c r="F3878" t="s">
        <v>6849</v>
      </c>
      <c r="G3878" s="3">
        <v>0</v>
      </c>
    </row>
    <row r="3879" spans="1:7">
      <c r="A3879" t="s">
        <v>6886</v>
      </c>
      <c r="B3879" t="s">
        <v>6887</v>
      </c>
      <c r="C3879" s="5" t="str">
        <f>HYPERLINK("https://nusmods.com/modules/UTC2417#timetable","Timetable")</f>
        <v>Timetable</v>
      </c>
      <c r="D3879" s="5"/>
      <c r="E3879" t="s">
        <v>1525</v>
      </c>
      <c r="F3879" t="s">
        <v>6849</v>
      </c>
      <c r="G3879" s="3">
        <v>0</v>
      </c>
    </row>
    <row r="3880" spans="1:7">
      <c r="A3880" t="s">
        <v>6888</v>
      </c>
      <c r="B3880" t="s">
        <v>6889</v>
      </c>
      <c r="C3880" s="5" t="str">
        <f>HYPERLINK("https://nusmods.com/modules/UTC2420A#timetable","Timetable")</f>
        <v>Timetable</v>
      </c>
      <c r="D3880" s="5"/>
      <c r="E3880" t="s">
        <v>1525</v>
      </c>
      <c r="F3880" t="s">
        <v>6849</v>
      </c>
      <c r="G3880" s="3">
        <v>0</v>
      </c>
    </row>
    <row r="3881" spans="1:7">
      <c r="A3881" t="s">
        <v>6890</v>
      </c>
      <c r="B3881" t="s">
        <v>6891</v>
      </c>
      <c r="C3881" s="5" t="str">
        <f>HYPERLINK("https://nusmods.com/modules/UTC2703#timetable","Timetable")</f>
        <v>Timetable</v>
      </c>
      <c r="D3881" s="5"/>
      <c r="E3881" t="s">
        <v>1525</v>
      </c>
      <c r="F3881" t="s">
        <v>6860</v>
      </c>
      <c r="G3881" s="3">
        <v>0</v>
      </c>
    </row>
    <row r="3882" spans="1:7">
      <c r="A3882" t="s">
        <v>6892</v>
      </c>
      <c r="B3882" t="s">
        <v>6893</v>
      </c>
      <c r="C3882" s="5" t="str">
        <f>HYPERLINK("https://nusmods.com/modules/UTC2714#timetable","Timetable")</f>
        <v>Timetable</v>
      </c>
      <c r="D3882" s="5"/>
      <c r="E3882" t="s">
        <v>1525</v>
      </c>
      <c r="F3882" t="s">
        <v>6860</v>
      </c>
      <c r="G3882" s="3">
        <v>0</v>
      </c>
    </row>
    <row r="3883" spans="1:7">
      <c r="A3883" t="s">
        <v>6894</v>
      </c>
      <c r="B3883" t="s">
        <v>6895</v>
      </c>
      <c r="C3883" s="5" t="str">
        <f>HYPERLINK("https://nusmods.com/modules/UTC2722#timetable","Timetable")</f>
        <v>Timetable</v>
      </c>
      <c r="D3883" s="5"/>
      <c r="E3883" t="s">
        <v>1525</v>
      </c>
      <c r="F3883" t="s">
        <v>6860</v>
      </c>
      <c r="G3883" s="3">
        <v>0</v>
      </c>
    </row>
    <row r="3884" spans="1:7">
      <c r="A3884" t="s">
        <v>6896</v>
      </c>
      <c r="B3884" t="s">
        <v>6897</v>
      </c>
      <c r="C3884" s="5" t="str">
        <f>HYPERLINK("https://nusmods.com/modules/UTC2723#timetable","Timetable")</f>
        <v>Timetable</v>
      </c>
      <c r="D3884" s="5"/>
      <c r="E3884" t="s">
        <v>1525</v>
      </c>
      <c r="F3884" t="s">
        <v>6860</v>
      </c>
      <c r="G3884" s="3">
        <v>0</v>
      </c>
    </row>
    <row r="3885" spans="1:7">
      <c r="A3885" t="s">
        <v>6898</v>
      </c>
      <c r="B3885" t="s">
        <v>6899</v>
      </c>
      <c r="C3885" s="5" t="str">
        <f>HYPERLINK("https://nusmods.com/modules/UTC2724#timetable","Timetable")</f>
        <v>Timetable</v>
      </c>
      <c r="D3885" s="5"/>
      <c r="E3885" t="s">
        <v>1525</v>
      </c>
      <c r="F3885" t="s">
        <v>6860</v>
      </c>
      <c r="G3885" s="3">
        <v>0</v>
      </c>
    </row>
    <row r="3886" spans="1:7">
      <c r="A3886" t="s">
        <v>6900</v>
      </c>
      <c r="B3886" t="s">
        <v>6901</v>
      </c>
      <c r="C3886" s="5" t="str">
        <f>HYPERLINK("https://nusmods.com/modules/UTC2728#timetable","Timetable")</f>
        <v>Timetable</v>
      </c>
      <c r="D3886" s="5"/>
      <c r="E3886" t="s">
        <v>1525</v>
      </c>
      <c r="F3886" t="s">
        <v>6860</v>
      </c>
      <c r="G3886" s="3">
        <v>0</v>
      </c>
    </row>
    <row r="3887" spans="1:7">
      <c r="A3887" t="s">
        <v>6902</v>
      </c>
      <c r="B3887" t="s">
        <v>6903</v>
      </c>
      <c r="C3887" s="5" t="str">
        <f>HYPERLINK("https://nusmods.com/modules/UTC2729#timetable","Timetable")</f>
        <v>Timetable</v>
      </c>
      <c r="D3887" s="5"/>
      <c r="E3887" t="s">
        <v>1525</v>
      </c>
      <c r="F3887" t="s">
        <v>6860</v>
      </c>
      <c r="G3887" s="3">
        <v>0</v>
      </c>
    </row>
    <row r="3888" spans="1:7">
      <c r="A3888" t="s">
        <v>6904</v>
      </c>
      <c r="B3888" t="s">
        <v>6905</v>
      </c>
      <c r="C3888" s="5" t="str">
        <f>HYPERLINK("https://nusmods.com/modules/UTC2730#timetable","Timetable")</f>
        <v>Timetable</v>
      </c>
      <c r="D3888" s="5"/>
      <c r="E3888" t="s">
        <v>1525</v>
      </c>
      <c r="F3888" t="s">
        <v>6860</v>
      </c>
      <c r="G3888" s="3">
        <v>0</v>
      </c>
    </row>
    <row r="3889" spans="1:7">
      <c r="A3889" t="s">
        <v>6906</v>
      </c>
      <c r="B3889" t="s">
        <v>6907</v>
      </c>
      <c r="C3889" s="5" t="str">
        <f>HYPERLINK("https://nusmods.com/modules/UTC2731#timetable","Timetable")</f>
        <v>Timetable</v>
      </c>
      <c r="D3889" s="5"/>
      <c r="E3889" t="s">
        <v>1525</v>
      </c>
      <c r="F3889" t="s">
        <v>6860</v>
      </c>
      <c r="G3889" s="3">
        <v>0</v>
      </c>
    </row>
    <row r="3890" spans="1:7">
      <c r="A3890" t="s">
        <v>6908</v>
      </c>
      <c r="B3890" t="s">
        <v>6909</v>
      </c>
      <c r="C3890" s="5" t="str">
        <f>HYPERLINK("https://nusmods.com/modules/UTC3102#timetable","Timetable")</f>
        <v>Timetable</v>
      </c>
      <c r="D3890" s="5"/>
      <c r="E3890" t="s">
        <v>1525</v>
      </c>
      <c r="F3890" t="s">
        <v>6838</v>
      </c>
      <c r="G3890" s="3">
        <v>0</v>
      </c>
    </row>
    <row r="3891" spans="1:7">
      <c r="A3891" t="s">
        <v>6910</v>
      </c>
      <c r="B3891" t="s">
        <v>6911</v>
      </c>
      <c r="C3891" s="5" t="str">
        <f>HYPERLINK("https://nusmods.com/modules/UTOA2001EL#timetable","Timetable")</f>
        <v>Timetable</v>
      </c>
      <c r="D3891" s="5"/>
      <c r="E3891" t="s">
        <v>70</v>
      </c>
      <c r="F3891" t="s">
        <v>2078</v>
      </c>
      <c r="G3891" s="3">
        <v>0</v>
      </c>
    </row>
    <row r="3892" spans="1:7">
      <c r="A3892" t="s">
        <v>6912</v>
      </c>
      <c r="B3892" t="s">
        <v>6911</v>
      </c>
      <c r="C3892" s="5" t="str">
        <f>HYPERLINK("https://nusmods.com/modules/UTOA2001HY#timetable","Timetable")</f>
        <v>Timetable</v>
      </c>
      <c r="D3892" s="5"/>
      <c r="E3892" t="s">
        <v>70</v>
      </c>
      <c r="F3892" t="s">
        <v>80</v>
      </c>
      <c r="G3892" s="3">
        <v>0</v>
      </c>
    </row>
    <row r="3893" spans="1:7">
      <c r="A3893" t="s">
        <v>6913</v>
      </c>
      <c r="B3893" t="s">
        <v>6911</v>
      </c>
      <c r="C3893" s="5" t="str">
        <f>HYPERLINK("https://nusmods.com/modules/UTOA2001NM#timetable","Timetable")</f>
        <v>Timetable</v>
      </c>
      <c r="D3893" s="5"/>
      <c r="E3893" t="s">
        <v>70</v>
      </c>
      <c r="F3893" t="s">
        <v>71</v>
      </c>
      <c r="G3893" s="3">
        <v>0</v>
      </c>
    </row>
    <row r="3894" spans="1:7">
      <c r="A3894" t="s">
        <v>6914</v>
      </c>
      <c r="B3894" t="s">
        <v>6911</v>
      </c>
      <c r="C3894" s="5" t="str">
        <f>HYPERLINK("https://nusmods.com/modules/UTOA2001PH#timetable","Timetable")</f>
        <v>Timetable</v>
      </c>
      <c r="D3894" s="5"/>
      <c r="E3894" t="s">
        <v>70</v>
      </c>
      <c r="F3894" t="s">
        <v>1508</v>
      </c>
      <c r="G3894" s="3">
        <v>0</v>
      </c>
    </row>
    <row r="3895" spans="1:7">
      <c r="A3895" t="s">
        <v>6915</v>
      </c>
      <c r="B3895" t="s">
        <v>6911</v>
      </c>
      <c r="C3895" s="5" t="str">
        <f>HYPERLINK("https://nusmods.com/modules/UTOA2001PL#timetable","Timetable")</f>
        <v>Timetable</v>
      </c>
      <c r="D3895" s="5"/>
      <c r="E3895" t="s">
        <v>70</v>
      </c>
      <c r="F3895" t="s">
        <v>5585</v>
      </c>
      <c r="G3895" s="3">
        <v>0</v>
      </c>
    </row>
    <row r="3896" spans="1:7">
      <c r="A3896" t="s">
        <v>6916</v>
      </c>
      <c r="B3896" t="s">
        <v>6911</v>
      </c>
      <c r="C3896" s="5" t="str">
        <f>HYPERLINK("https://nusmods.com/modules/UTOA2002EL#timetable","Timetable")</f>
        <v>Timetable</v>
      </c>
      <c r="D3896" s="5"/>
      <c r="E3896" t="s">
        <v>70</v>
      </c>
      <c r="F3896" t="s">
        <v>2078</v>
      </c>
      <c r="G3896" s="3">
        <v>0</v>
      </c>
    </row>
    <row r="3897" spans="1:7">
      <c r="A3897" t="s">
        <v>6917</v>
      </c>
      <c r="B3897" t="s">
        <v>6911</v>
      </c>
      <c r="C3897" s="5" t="str">
        <f>HYPERLINK("https://nusmods.com/modules/UTOA2002PL#timetable","Timetable")</f>
        <v>Timetable</v>
      </c>
      <c r="D3897" s="5"/>
      <c r="E3897" t="s">
        <v>70</v>
      </c>
      <c r="F3897" t="s">
        <v>5585</v>
      </c>
      <c r="G3897" s="3">
        <v>0</v>
      </c>
    </row>
    <row r="3898" spans="1:7">
      <c r="A3898" t="s">
        <v>6918</v>
      </c>
      <c r="B3898" t="s">
        <v>6911</v>
      </c>
      <c r="C3898" s="5" t="str">
        <f>HYPERLINK("https://nusmods.com/modules/UTOA2201EL#timetable","Timetable")</f>
        <v>Timetable</v>
      </c>
      <c r="D3898" s="5"/>
      <c r="E3898" t="s">
        <v>70</v>
      </c>
      <c r="F3898" t="s">
        <v>2078</v>
      </c>
      <c r="G3898" s="3">
        <v>0</v>
      </c>
    </row>
    <row r="3899" spans="1:7">
      <c r="A3899" t="s">
        <v>6919</v>
      </c>
      <c r="B3899" t="s">
        <v>6911</v>
      </c>
      <c r="C3899" s="5" t="str">
        <f>HYPERLINK("https://nusmods.com/modules/UTOA2201PL#timetable","Timetable")</f>
        <v>Timetable</v>
      </c>
      <c r="D3899" s="5"/>
      <c r="E3899" t="s">
        <v>70</v>
      </c>
      <c r="F3899" t="s">
        <v>5585</v>
      </c>
      <c r="G3899" s="3">
        <v>0</v>
      </c>
    </row>
    <row r="3900" spans="1:7">
      <c r="A3900" t="s">
        <v>6920</v>
      </c>
      <c r="B3900" t="s">
        <v>6911</v>
      </c>
      <c r="C3900" s="5" t="str">
        <f>HYPERLINK("https://nusmods.com/modules/UTOB2001AIS#timetable","Timetable")</f>
        <v>Timetable</v>
      </c>
      <c r="D3900" s="5"/>
      <c r="E3900" t="s">
        <v>27</v>
      </c>
      <c r="F3900" t="s">
        <v>233</v>
      </c>
      <c r="G3900" s="3">
        <v>0</v>
      </c>
    </row>
    <row r="3901" spans="1:7">
      <c r="A3901" t="s">
        <v>6921</v>
      </c>
      <c r="B3901" t="s">
        <v>6911</v>
      </c>
      <c r="C3901" s="5" t="str">
        <f>HYPERLINK("https://nusmods.com/modules/UTOS2001#timetable","Timetable")</f>
        <v>Timetable</v>
      </c>
      <c r="D3901" s="5"/>
      <c r="E3901" t="s">
        <v>266</v>
      </c>
      <c r="F3901" t="s">
        <v>1529</v>
      </c>
      <c r="G3901" s="3">
        <v>0</v>
      </c>
    </row>
    <row r="3902" spans="1:7">
      <c r="A3902" t="s">
        <v>6922</v>
      </c>
      <c r="B3902" t="s">
        <v>6911</v>
      </c>
      <c r="C3902" s="5" t="str">
        <f>HYPERLINK("https://nusmods.com/modules/UTOS2001B#timetable","Timetable")</f>
        <v>Timetable</v>
      </c>
      <c r="D3902" s="5"/>
      <c r="E3902" t="s">
        <v>266</v>
      </c>
      <c r="F3902" t="s">
        <v>267</v>
      </c>
      <c r="G3902" s="3">
        <v>0</v>
      </c>
    </row>
    <row r="3903" spans="1:7">
      <c r="A3903" t="s">
        <v>6923</v>
      </c>
      <c r="B3903" t="s">
        <v>6911</v>
      </c>
      <c r="C3903" s="5" t="str">
        <f>HYPERLINK("https://nusmods.com/modules/UTOS2001C#timetable","Timetable")</f>
        <v>Timetable</v>
      </c>
      <c r="D3903" s="5"/>
      <c r="E3903" t="s">
        <v>266</v>
      </c>
      <c r="F3903" t="s">
        <v>1050</v>
      </c>
      <c r="G3903" s="3">
        <v>0</v>
      </c>
    </row>
    <row r="3904" spans="1:7">
      <c r="A3904" t="s">
        <v>6924</v>
      </c>
      <c r="B3904" t="s">
        <v>6911</v>
      </c>
      <c r="C3904" s="5" t="str">
        <f>HYPERLINK("https://nusmods.com/modules/UTOS2001F#timetable","Timetable")</f>
        <v>Timetable</v>
      </c>
      <c r="D3904" s="5"/>
      <c r="E3904" t="s">
        <v>266</v>
      </c>
      <c r="F3904" t="s">
        <v>2402</v>
      </c>
      <c r="G3904" s="3">
        <v>0</v>
      </c>
    </row>
    <row r="3905" spans="1:7">
      <c r="A3905" t="s">
        <v>6925</v>
      </c>
      <c r="B3905" t="s">
        <v>6911</v>
      </c>
      <c r="C3905" s="5" t="str">
        <f>HYPERLINK("https://nusmods.com/modules/UTOS2001M#timetable","Timetable")</f>
        <v>Timetable</v>
      </c>
      <c r="D3905" s="5"/>
      <c r="E3905" t="s">
        <v>266</v>
      </c>
      <c r="F3905" t="s">
        <v>1619</v>
      </c>
      <c r="G3905" s="3">
        <v>0</v>
      </c>
    </row>
    <row r="3906" spans="1:7">
      <c r="A3906" t="s">
        <v>6926</v>
      </c>
      <c r="B3906" t="s">
        <v>6911</v>
      </c>
      <c r="C3906" s="5" t="str">
        <f>HYPERLINK("https://nusmods.com/modules/UTOS2001P#timetable","Timetable")</f>
        <v>Timetable</v>
      </c>
      <c r="D3906" s="5"/>
      <c r="E3906" t="s">
        <v>266</v>
      </c>
      <c r="F3906" t="s">
        <v>1223</v>
      </c>
      <c r="G3906" s="3">
        <v>0</v>
      </c>
    </row>
    <row r="3907" spans="1:7">
      <c r="A3907" t="s">
        <v>6927</v>
      </c>
      <c r="B3907" t="s">
        <v>6911</v>
      </c>
      <c r="C3907" s="5" t="str">
        <f>HYPERLINK("https://nusmods.com/modules/UTOS2001R#timetable","Timetable")</f>
        <v>Timetable</v>
      </c>
      <c r="D3907" s="5"/>
      <c r="E3907" t="s">
        <v>266</v>
      </c>
      <c r="F3907" t="s">
        <v>5568</v>
      </c>
      <c r="G3907" s="3">
        <v>0</v>
      </c>
    </row>
    <row r="3908" spans="1:7">
      <c r="A3908" t="s">
        <v>6928</v>
      </c>
      <c r="B3908" t="s">
        <v>6911</v>
      </c>
      <c r="C3908" s="5" t="str">
        <f>HYPERLINK("https://nusmods.com/modules/UTOS2001S#timetable","Timetable")</f>
        <v>Timetable</v>
      </c>
      <c r="D3908" s="5"/>
      <c r="E3908" t="s">
        <v>266</v>
      </c>
      <c r="F3908" t="s">
        <v>1614</v>
      </c>
      <c r="G3908" s="3">
        <v>0</v>
      </c>
    </row>
    <row r="3909" spans="1:7">
      <c r="A3909" t="s">
        <v>6929</v>
      </c>
      <c r="B3909" t="s">
        <v>6911</v>
      </c>
      <c r="C3909" s="5" t="str">
        <f>HYPERLINK("https://nusmods.com/modules/UTOS2002#timetable","Timetable")</f>
        <v>Timetable</v>
      </c>
      <c r="D3909" s="5"/>
      <c r="E3909" t="s">
        <v>266</v>
      </c>
      <c r="F3909" t="s">
        <v>1529</v>
      </c>
      <c r="G3909" s="3">
        <v>0</v>
      </c>
    </row>
    <row r="3910" spans="1:7">
      <c r="A3910" t="s">
        <v>6930</v>
      </c>
      <c r="B3910" t="s">
        <v>6911</v>
      </c>
      <c r="C3910" s="5" t="str">
        <f>HYPERLINK("https://nusmods.com/modules/UTOS2002B#timetable","Timetable")</f>
        <v>Timetable</v>
      </c>
      <c r="D3910" s="5"/>
      <c r="E3910" t="s">
        <v>266</v>
      </c>
      <c r="F3910" t="s">
        <v>267</v>
      </c>
      <c r="G3910" s="3">
        <v>0</v>
      </c>
    </row>
    <row r="3911" spans="1:7">
      <c r="A3911" t="s">
        <v>6931</v>
      </c>
      <c r="B3911" t="s">
        <v>6911</v>
      </c>
      <c r="C3911" s="5" t="str">
        <f>HYPERLINK("https://nusmods.com/modules/UTOS2002C#timetable","Timetable")</f>
        <v>Timetable</v>
      </c>
      <c r="D3911" s="5"/>
      <c r="E3911" t="s">
        <v>266</v>
      </c>
      <c r="F3911" t="s">
        <v>1050</v>
      </c>
      <c r="G3911" s="3">
        <v>0</v>
      </c>
    </row>
    <row r="3912" spans="1:7">
      <c r="A3912" t="s">
        <v>6932</v>
      </c>
      <c r="B3912" t="s">
        <v>6911</v>
      </c>
      <c r="C3912" s="5" t="str">
        <f>HYPERLINK("https://nusmods.com/modules/UTOS2002F#timetable","Timetable")</f>
        <v>Timetable</v>
      </c>
      <c r="D3912" s="5"/>
      <c r="E3912" t="s">
        <v>266</v>
      </c>
      <c r="F3912" t="s">
        <v>2402</v>
      </c>
      <c r="G3912" s="3">
        <v>0</v>
      </c>
    </row>
    <row r="3913" spans="1:7">
      <c r="A3913" t="s">
        <v>6933</v>
      </c>
      <c r="B3913" t="s">
        <v>6911</v>
      </c>
      <c r="C3913" s="5" t="str">
        <f>HYPERLINK("https://nusmods.com/modules/UTOS2002M#timetable","Timetable")</f>
        <v>Timetable</v>
      </c>
      <c r="D3913" s="5"/>
      <c r="E3913" t="s">
        <v>266</v>
      </c>
      <c r="F3913" t="s">
        <v>1619</v>
      </c>
      <c r="G3913" s="3">
        <v>0</v>
      </c>
    </row>
    <row r="3914" spans="1:7">
      <c r="A3914" t="s">
        <v>6934</v>
      </c>
      <c r="B3914" t="s">
        <v>6911</v>
      </c>
      <c r="C3914" s="5" t="str">
        <f>HYPERLINK("https://nusmods.com/modules/UTOS2002P#timetable","Timetable")</f>
        <v>Timetable</v>
      </c>
      <c r="D3914" s="5"/>
      <c r="E3914" t="s">
        <v>266</v>
      </c>
      <c r="F3914" t="s">
        <v>1223</v>
      </c>
      <c r="G3914" s="3">
        <v>0</v>
      </c>
    </row>
    <row r="3915" spans="1:7">
      <c r="A3915" t="s">
        <v>6935</v>
      </c>
      <c r="B3915" t="s">
        <v>6911</v>
      </c>
      <c r="C3915" s="5" t="str">
        <f>HYPERLINK("https://nusmods.com/modules/UTOS2002R#timetable","Timetable")</f>
        <v>Timetable</v>
      </c>
      <c r="D3915" s="5"/>
      <c r="E3915" t="s">
        <v>266</v>
      </c>
      <c r="F3915" t="s">
        <v>5568</v>
      </c>
      <c r="G3915" s="3">
        <v>0</v>
      </c>
    </row>
    <row r="3916" spans="1:7">
      <c r="A3916" t="s">
        <v>6936</v>
      </c>
      <c r="B3916" t="s">
        <v>6911</v>
      </c>
      <c r="C3916" s="5" t="str">
        <f>HYPERLINK("https://nusmods.com/modules/UTOS2002S#timetable","Timetable")</f>
        <v>Timetable</v>
      </c>
      <c r="D3916" s="5"/>
      <c r="E3916" t="s">
        <v>266</v>
      </c>
      <c r="F3916" t="s">
        <v>1614</v>
      </c>
      <c r="G3916" s="3">
        <v>0</v>
      </c>
    </row>
    <row r="3917" spans="1:7">
      <c r="A3917" t="s">
        <v>6937</v>
      </c>
      <c r="B3917" t="s">
        <v>6911</v>
      </c>
      <c r="C3917" s="5" t="str">
        <f>HYPERLINK("https://nusmods.com/modules/UTOS2201#timetable","Timetable")</f>
        <v>Timetable</v>
      </c>
      <c r="D3917" s="5"/>
      <c r="E3917" t="s">
        <v>266</v>
      </c>
      <c r="F3917" t="s">
        <v>1529</v>
      </c>
      <c r="G3917" s="3">
        <v>0</v>
      </c>
    </row>
    <row r="3918" spans="1:7">
      <c r="A3918" t="s">
        <v>6938</v>
      </c>
      <c r="B3918" t="s">
        <v>6911</v>
      </c>
      <c r="C3918" s="5" t="str">
        <f>HYPERLINK("https://nusmods.com/modules/UTOS2201B#timetable","Timetable")</f>
        <v>Timetable</v>
      </c>
      <c r="D3918" s="5"/>
      <c r="E3918" t="s">
        <v>266</v>
      </c>
      <c r="F3918" t="s">
        <v>267</v>
      </c>
      <c r="G3918" s="3">
        <v>0</v>
      </c>
    </row>
    <row r="3919" spans="1:7">
      <c r="A3919" t="s">
        <v>6939</v>
      </c>
      <c r="B3919" t="s">
        <v>6911</v>
      </c>
      <c r="C3919" s="5" t="str">
        <f>HYPERLINK("https://nusmods.com/modules/UTOS2201C#timetable","Timetable")</f>
        <v>Timetable</v>
      </c>
      <c r="D3919" s="5"/>
      <c r="E3919" t="s">
        <v>266</v>
      </c>
      <c r="F3919" t="s">
        <v>1050</v>
      </c>
      <c r="G3919" s="3">
        <v>0</v>
      </c>
    </row>
    <row r="3920" spans="1:7">
      <c r="A3920" t="s">
        <v>6940</v>
      </c>
      <c r="B3920" t="s">
        <v>6911</v>
      </c>
      <c r="C3920" s="5" t="str">
        <f>HYPERLINK("https://nusmods.com/modules/UTOS2201F#timetable","Timetable")</f>
        <v>Timetable</v>
      </c>
      <c r="D3920" s="5"/>
      <c r="E3920" t="s">
        <v>266</v>
      </c>
      <c r="F3920" t="s">
        <v>2402</v>
      </c>
      <c r="G3920" s="3">
        <v>0</v>
      </c>
    </row>
    <row r="3921" spans="1:7">
      <c r="A3921" t="s">
        <v>6941</v>
      </c>
      <c r="B3921" t="s">
        <v>6911</v>
      </c>
      <c r="C3921" s="5" t="str">
        <f>HYPERLINK("https://nusmods.com/modules/UTOS2201M#timetable","Timetable")</f>
        <v>Timetable</v>
      </c>
      <c r="D3921" s="5"/>
      <c r="E3921" t="s">
        <v>266</v>
      </c>
      <c r="F3921" t="s">
        <v>1619</v>
      </c>
      <c r="G3921" s="3">
        <v>0</v>
      </c>
    </row>
    <row r="3922" spans="1:7">
      <c r="A3922" t="s">
        <v>6942</v>
      </c>
      <c r="B3922" t="s">
        <v>6911</v>
      </c>
      <c r="C3922" s="5" t="str">
        <f>HYPERLINK("https://nusmods.com/modules/UTOS2201P#timetable","Timetable")</f>
        <v>Timetable</v>
      </c>
      <c r="D3922" s="5"/>
      <c r="E3922" t="s">
        <v>266</v>
      </c>
      <c r="F3922" t="s">
        <v>1223</v>
      </c>
      <c r="G3922" s="3">
        <v>0</v>
      </c>
    </row>
    <row r="3923" spans="1:7">
      <c r="A3923" t="s">
        <v>6943</v>
      </c>
      <c r="B3923" t="s">
        <v>6911</v>
      </c>
      <c r="C3923" s="5" t="str">
        <f>HYPERLINK("https://nusmods.com/modules/UTOS2201R#timetable","Timetable")</f>
        <v>Timetable</v>
      </c>
      <c r="D3923" s="5"/>
      <c r="E3923" t="s">
        <v>266</v>
      </c>
      <c r="F3923" t="s">
        <v>5568</v>
      </c>
      <c r="G3923" s="3">
        <v>0</v>
      </c>
    </row>
    <row r="3924" spans="1:7">
      <c r="A3924" t="s">
        <v>6944</v>
      </c>
      <c r="B3924" t="s">
        <v>6911</v>
      </c>
      <c r="C3924" s="5" t="str">
        <f>HYPERLINK("https://nusmods.com/modules/UTOS2201S#timetable","Timetable")</f>
        <v>Timetable</v>
      </c>
      <c r="D3924" s="5"/>
      <c r="E3924" t="s">
        <v>266</v>
      </c>
      <c r="F3924" t="s">
        <v>1614</v>
      </c>
      <c r="G3924" s="3">
        <v>0</v>
      </c>
    </row>
    <row r="3925" spans="1:7">
      <c r="A3925" t="s">
        <v>6945</v>
      </c>
      <c r="B3925" t="s">
        <v>6946</v>
      </c>
      <c r="C3925" s="5" t="str">
        <f>HYPERLINK("https://nusmods.com/modules/UTS2100#timetable","Timetable")</f>
        <v>Timetable</v>
      </c>
      <c r="D3925" s="5"/>
      <c r="E3925" t="s">
        <v>1525</v>
      </c>
      <c r="F3925" t="s">
        <v>6838</v>
      </c>
      <c r="G3925" s="3">
        <v>0</v>
      </c>
    </row>
    <row r="3926" spans="1:7">
      <c r="A3926" t="s">
        <v>6947</v>
      </c>
      <c r="B3926" t="s">
        <v>6948</v>
      </c>
      <c r="C3926" s="5" t="str">
        <f>HYPERLINK("https://nusmods.com/modules/UTS2101#timetable","Timetable")</f>
        <v>Timetable</v>
      </c>
      <c r="D3926" s="5"/>
      <c r="E3926" t="s">
        <v>1525</v>
      </c>
      <c r="F3926" t="s">
        <v>6838</v>
      </c>
      <c r="G3926" s="3">
        <v>0</v>
      </c>
    </row>
    <row r="3927" spans="1:7">
      <c r="A3927" t="s">
        <v>6949</v>
      </c>
      <c r="B3927" t="s">
        <v>6950</v>
      </c>
      <c r="C3927" s="5" t="str">
        <f>HYPERLINK("https://nusmods.com/modules/UTS2114#timetable","Timetable")</f>
        <v>Timetable</v>
      </c>
      <c r="D3927" s="5"/>
      <c r="E3927" t="s">
        <v>1525</v>
      </c>
      <c r="F3927" t="s">
        <v>6838</v>
      </c>
      <c r="G3927" s="3">
        <v>0</v>
      </c>
    </row>
    <row r="3928" spans="1:7">
      <c r="A3928" t="s">
        <v>6951</v>
      </c>
      <c r="B3928" t="s">
        <v>6887</v>
      </c>
      <c r="C3928" s="5" t="str">
        <f>HYPERLINK("https://nusmods.com/modules/UTS2400#timetable","Timetable")</f>
        <v>Timetable</v>
      </c>
      <c r="D3928" s="5"/>
      <c r="E3928" t="s">
        <v>1525</v>
      </c>
      <c r="F3928" t="s">
        <v>6849</v>
      </c>
      <c r="G3928" s="3">
        <v>0</v>
      </c>
    </row>
    <row r="3929" spans="1:7">
      <c r="A3929" t="s">
        <v>6952</v>
      </c>
      <c r="B3929" t="s">
        <v>6877</v>
      </c>
      <c r="C3929" s="5" t="str">
        <f>HYPERLINK("https://nusmods.com/modules/UTS2402#timetable","Timetable")</f>
        <v>Timetable</v>
      </c>
      <c r="D3929" s="5"/>
      <c r="E3929" t="s">
        <v>1525</v>
      </c>
      <c r="F3929" t="s">
        <v>6849</v>
      </c>
      <c r="G3929" s="3">
        <v>0</v>
      </c>
    </row>
    <row r="3930" spans="1:7">
      <c r="A3930" t="s">
        <v>6953</v>
      </c>
      <c r="B3930" t="s">
        <v>6879</v>
      </c>
      <c r="C3930" s="5" t="str">
        <f>HYPERLINK("https://nusmods.com/modules/UTS2405#timetable","Timetable")</f>
        <v>Timetable</v>
      </c>
      <c r="D3930" s="5"/>
      <c r="E3930" t="s">
        <v>1525</v>
      </c>
      <c r="F3930" t="s">
        <v>6849</v>
      </c>
      <c r="G3930" s="3">
        <v>0</v>
      </c>
    </row>
    <row r="3931" spans="1:7">
      <c r="A3931" t="s">
        <v>6954</v>
      </c>
      <c r="B3931" t="s">
        <v>6883</v>
      </c>
      <c r="C3931" s="5" t="str">
        <f>HYPERLINK("https://nusmods.com/modules/UTS2408#timetable","Timetable")</f>
        <v>Timetable</v>
      </c>
      <c r="D3931" s="5"/>
      <c r="E3931" t="s">
        <v>1525</v>
      </c>
      <c r="F3931" t="s">
        <v>6849</v>
      </c>
      <c r="G3931" s="3">
        <v>0</v>
      </c>
    </row>
    <row r="3932" spans="1:7">
      <c r="A3932" t="s">
        <v>6955</v>
      </c>
      <c r="B3932" t="s">
        <v>6893</v>
      </c>
      <c r="C3932" s="5" t="str">
        <f>HYPERLINK("https://nusmods.com/modules/UTS2706#timetable","Timetable")</f>
        <v>Timetable</v>
      </c>
      <c r="D3932" s="5"/>
      <c r="E3932" t="s">
        <v>1525</v>
      </c>
      <c r="F3932" t="s">
        <v>6860</v>
      </c>
      <c r="G3932" s="3">
        <v>0</v>
      </c>
    </row>
    <row r="3933" spans="1:7">
      <c r="A3933" t="s">
        <v>6956</v>
      </c>
      <c r="B3933" t="s">
        <v>6899</v>
      </c>
      <c r="C3933" s="5" t="str">
        <f>HYPERLINK("https://nusmods.com/modules/UTS2711#timetable","Timetable")</f>
        <v>Timetable</v>
      </c>
      <c r="D3933" s="5"/>
      <c r="E3933" t="s">
        <v>1525</v>
      </c>
      <c r="F3933" t="s">
        <v>6860</v>
      </c>
      <c r="G3933" s="3">
        <v>0</v>
      </c>
    </row>
    <row r="3934" spans="1:7">
      <c r="A3934" t="s">
        <v>6957</v>
      </c>
      <c r="B3934" t="s">
        <v>6905</v>
      </c>
      <c r="C3934" s="5" t="str">
        <f>HYPERLINK("https://nusmods.com/modules/UTS2715#timetable","Timetable")</f>
        <v>Timetable</v>
      </c>
      <c r="D3934" s="5"/>
      <c r="E3934" t="s">
        <v>1525</v>
      </c>
      <c r="F3934" t="s">
        <v>6860</v>
      </c>
      <c r="G3934" s="3">
        <v>0</v>
      </c>
    </row>
    <row r="3935" spans="1:7">
      <c r="A3935" t="s">
        <v>6958</v>
      </c>
      <c r="B3935" t="s">
        <v>6907</v>
      </c>
      <c r="C3935" s="5" t="str">
        <f>HYPERLINK("https://nusmods.com/modules/UTS2716#timetable","Timetable")</f>
        <v>Timetable</v>
      </c>
      <c r="D3935" s="5"/>
      <c r="E3935" t="s">
        <v>1525</v>
      </c>
      <c r="F3935" t="s">
        <v>6860</v>
      </c>
      <c r="G3935" s="3">
        <v>0</v>
      </c>
    </row>
    <row r="3936" spans="1:7">
      <c r="A3936" t="s">
        <v>6959</v>
      </c>
      <c r="B3936" t="s">
        <v>6960</v>
      </c>
      <c r="C3936" s="5" t="str">
        <f>HYPERLINK("https://nusmods.com/modules/UTW1001A#timetable","Timetable")</f>
        <v>Timetable</v>
      </c>
      <c r="D3936" s="5" t="str">
        <f>HYPERLINK("https://canvas.nus.edu.sg/courses/46214","Canvas course site")</f>
        <v>Canvas course site</v>
      </c>
      <c r="E3936" t="s">
        <v>884</v>
      </c>
      <c r="F3936" t="s">
        <v>1282</v>
      </c>
      <c r="G3936" s="3">
        <v>0</v>
      </c>
    </row>
    <row r="3937" spans="1:7">
      <c r="A3937" t="s">
        <v>6961</v>
      </c>
      <c r="B3937" t="s">
        <v>6962</v>
      </c>
      <c r="C3937" s="5" t="str">
        <f>HYPERLINK("https://nusmods.com/modules/UTW1001B#timetable","Timetable")</f>
        <v>Timetable</v>
      </c>
      <c r="D3937" s="5"/>
      <c r="E3937" t="s">
        <v>884</v>
      </c>
      <c r="F3937" t="s">
        <v>1282</v>
      </c>
      <c r="G3937" s="3">
        <v>0</v>
      </c>
    </row>
    <row r="3938" spans="1:7">
      <c r="A3938" t="s">
        <v>6963</v>
      </c>
      <c r="B3938" t="s">
        <v>6964</v>
      </c>
      <c r="C3938" s="5" t="str">
        <f>HYPERLINK("https://nusmods.com/modules/UTW1001D#timetable","Timetable")</f>
        <v>Timetable</v>
      </c>
      <c r="D3938" s="5"/>
      <c r="E3938" t="s">
        <v>884</v>
      </c>
      <c r="F3938" t="s">
        <v>1282</v>
      </c>
      <c r="G3938" s="3">
        <v>0</v>
      </c>
    </row>
    <row r="3939" spans="1:7">
      <c r="A3939" t="s">
        <v>6965</v>
      </c>
      <c r="B3939" t="s">
        <v>6966</v>
      </c>
      <c r="C3939" s="5" t="str">
        <f>HYPERLINK("https://nusmods.com/modules/UTW1001J#timetable","Timetable")</f>
        <v>Timetable</v>
      </c>
      <c r="D3939" s="5" t="str">
        <f>HYPERLINK("https://canvas.nus.edu.sg/courses/46234","Canvas course site")</f>
        <v>Canvas course site</v>
      </c>
      <c r="E3939" t="s">
        <v>884</v>
      </c>
      <c r="F3939" t="s">
        <v>1282</v>
      </c>
      <c r="G3939" s="3">
        <v>0</v>
      </c>
    </row>
    <row r="3940" spans="1:7">
      <c r="A3940" t="s">
        <v>6967</v>
      </c>
      <c r="B3940" t="s">
        <v>6968</v>
      </c>
      <c r="C3940" s="5" t="str">
        <f>HYPERLINK("https://nusmods.com/modules/UTW1001L#timetable","Timetable")</f>
        <v>Timetable</v>
      </c>
      <c r="D3940" s="5"/>
      <c r="E3940" t="s">
        <v>884</v>
      </c>
      <c r="F3940" t="s">
        <v>1282</v>
      </c>
      <c r="G3940" s="3">
        <v>0</v>
      </c>
    </row>
    <row r="3941" spans="1:7">
      <c r="A3941" t="s">
        <v>6969</v>
      </c>
      <c r="B3941" t="s">
        <v>6970</v>
      </c>
      <c r="C3941" s="5" t="str">
        <f>HYPERLINK("https://nusmods.com/modules/UTW1001O#timetable","Timetable")</f>
        <v>Timetable</v>
      </c>
      <c r="D3941" s="5"/>
      <c r="E3941" t="s">
        <v>884</v>
      </c>
      <c r="F3941" t="s">
        <v>1282</v>
      </c>
      <c r="G3941" s="3">
        <v>0</v>
      </c>
    </row>
    <row r="3942" spans="1:7">
      <c r="A3942" t="s">
        <v>6971</v>
      </c>
      <c r="B3942" t="s">
        <v>6972</v>
      </c>
      <c r="C3942" s="5" t="str">
        <f>HYPERLINK("https://nusmods.com/modules/UTW1001S#timetable","Timetable")</f>
        <v>Timetable</v>
      </c>
      <c r="D3942" s="5"/>
      <c r="E3942" t="s">
        <v>884</v>
      </c>
      <c r="F3942" t="s">
        <v>1282</v>
      </c>
      <c r="G3942" s="3">
        <v>0</v>
      </c>
    </row>
    <row r="3943" spans="1:7">
      <c r="A3943" t="s">
        <v>6973</v>
      </c>
      <c r="B3943" t="s">
        <v>6974</v>
      </c>
      <c r="C3943" s="5" t="str">
        <f>HYPERLINK("https://nusmods.com/modules/UTW1001T#timetable","Timetable")</f>
        <v>Timetable</v>
      </c>
      <c r="D3943" s="5" t="str">
        <f>HYPERLINK("https://canvas.nus.edu.sg/courses/46249","Canvas course site")</f>
        <v>Canvas course site</v>
      </c>
      <c r="E3943" t="s">
        <v>884</v>
      </c>
      <c r="F3943" t="s">
        <v>1282</v>
      </c>
      <c r="G3943" s="3">
        <v>0</v>
      </c>
    </row>
    <row r="3944" spans="1:7">
      <c r="A3944" t="s">
        <v>6975</v>
      </c>
      <c r="B3944" t="s">
        <v>6976</v>
      </c>
      <c r="C3944" s="5" t="str">
        <f>HYPERLINK("https://nusmods.com/modules/VM5101#timetable","Timetable")</f>
        <v>Timetable</v>
      </c>
      <c r="D3944" s="5"/>
      <c r="E3944" t="s">
        <v>89</v>
      </c>
      <c r="F3944" t="s">
        <v>214</v>
      </c>
      <c r="G3944" s="3">
        <v>0</v>
      </c>
    </row>
    <row r="3945" spans="1:7">
      <c r="A3945" t="s">
        <v>6977</v>
      </c>
      <c r="B3945" t="s">
        <v>6978</v>
      </c>
      <c r="C3945" s="5" t="str">
        <f>HYPERLINK("https://nusmods.com/modules/VM5102#timetable","Timetable")</f>
        <v>Timetable</v>
      </c>
      <c r="D3945" s="5"/>
      <c r="E3945" t="s">
        <v>89</v>
      </c>
      <c r="F3945" t="s">
        <v>214</v>
      </c>
      <c r="G3945" s="3">
        <v>0</v>
      </c>
    </row>
    <row r="3946" spans="1:7">
      <c r="A3946" t="s">
        <v>6979</v>
      </c>
      <c r="B3946" t="s">
        <v>6980</v>
      </c>
      <c r="C3946" s="5" t="str">
        <f>HYPERLINK("https://nusmods.com/modules/VM5103#timetable","Timetable")</f>
        <v>Timetable</v>
      </c>
      <c r="D3946" s="5"/>
      <c r="E3946" t="s">
        <v>89</v>
      </c>
      <c r="F3946" t="s">
        <v>214</v>
      </c>
      <c r="G3946" s="3">
        <v>0</v>
      </c>
    </row>
    <row r="3947" spans="1:7">
      <c r="A3947" t="s">
        <v>6981</v>
      </c>
      <c r="B3947" t="s">
        <v>6982</v>
      </c>
      <c r="C3947" s="5" t="str">
        <f>HYPERLINK("https://nusmods.com/modules/VM5104#timetable","Timetable")</f>
        <v>Timetable</v>
      </c>
      <c r="D3947" s="5"/>
      <c r="E3947" t="s">
        <v>89</v>
      </c>
      <c r="F3947" t="s">
        <v>214</v>
      </c>
      <c r="G3947" s="3">
        <v>0</v>
      </c>
    </row>
    <row r="3948" spans="1:7">
      <c r="A3948" t="s">
        <v>6983</v>
      </c>
      <c r="B3948" t="s">
        <v>6984</v>
      </c>
      <c r="C3948" s="5" t="str">
        <f>HYPERLINK("https://nusmods.com/modules/XFA4401#timetable","Timetable")</f>
        <v>Timetable</v>
      </c>
      <c r="D3948" s="5"/>
      <c r="E3948" t="s">
        <v>70</v>
      </c>
      <c r="F3948" t="s">
        <v>1701</v>
      </c>
      <c r="G3948" s="3">
        <v>0</v>
      </c>
    </row>
    <row r="3949" spans="1:7">
      <c r="A3949" t="s">
        <v>6985</v>
      </c>
      <c r="B3949" t="s">
        <v>6986</v>
      </c>
      <c r="C3949" s="5" t="str">
        <f>HYPERLINK("https://nusmods.com/modules/XFA4402#timetable","Timetable")</f>
        <v>Timetable</v>
      </c>
      <c r="D3949" s="5"/>
      <c r="E3949" t="s">
        <v>70</v>
      </c>
      <c r="F3949" t="s">
        <v>1701</v>
      </c>
      <c r="G3949" s="3">
        <v>0</v>
      </c>
    </row>
    <row r="3950" spans="1:7">
      <c r="A3950" t="s">
        <v>6987</v>
      </c>
      <c r="B3950" t="s">
        <v>6986</v>
      </c>
      <c r="C3950" s="5" t="str">
        <f>HYPERLINK("https://nusmods.com/modules/XFA4403#timetable","Timetable")</f>
        <v>Timetable</v>
      </c>
      <c r="D3950" s="5"/>
      <c r="E3950" t="s">
        <v>70</v>
      </c>
      <c r="F3950" t="s">
        <v>71</v>
      </c>
      <c r="G3950" s="3">
        <v>0</v>
      </c>
    </row>
    <row r="3951" spans="1:7">
      <c r="A3951" t="s">
        <v>6988</v>
      </c>
      <c r="B3951" t="s">
        <v>6986</v>
      </c>
      <c r="C3951" s="5" t="str">
        <f>HYPERLINK("https://nusmods.com/modules/XFA4405#timetable","Timetable")</f>
        <v>Timetable</v>
      </c>
      <c r="D3951" s="5"/>
      <c r="E3951" t="s">
        <v>70</v>
      </c>
      <c r="F3951" t="s">
        <v>5585</v>
      </c>
      <c r="G3951" s="3">
        <v>0</v>
      </c>
    </row>
    <row r="3952" spans="1:7">
      <c r="A3952" t="s">
        <v>6989</v>
      </c>
      <c r="B3952" t="s">
        <v>6986</v>
      </c>
      <c r="C3952" s="5" t="str">
        <f>HYPERLINK("https://nusmods.com/modules/XFA4405HM#timetable","Timetable")</f>
        <v>Timetable</v>
      </c>
      <c r="D3952" s="5"/>
      <c r="E3952" t="s">
        <v>70</v>
      </c>
      <c r="F3952" t="s">
        <v>5585</v>
      </c>
      <c r="G3952" s="3">
        <v>0</v>
      </c>
    </row>
    <row r="3953" spans="1:7">
      <c r="A3953" t="s">
        <v>6990</v>
      </c>
      <c r="B3953" t="s">
        <v>6986</v>
      </c>
      <c r="C3953" s="5" t="str">
        <f>HYPERLINK("https://nusmods.com/modules/XFA4408#timetable","Timetable")</f>
        <v>Timetable</v>
      </c>
      <c r="D3953" s="5"/>
      <c r="E3953" t="s">
        <v>70</v>
      </c>
      <c r="F3953" t="s">
        <v>1701</v>
      </c>
      <c r="G3953" s="3">
        <v>0</v>
      </c>
    </row>
    <row r="3954" spans="1:7">
      <c r="A3954" t="s">
        <v>6991</v>
      </c>
      <c r="B3954" t="s">
        <v>6986</v>
      </c>
      <c r="C3954" s="5" t="str">
        <f>HYPERLINK("https://nusmods.com/modules/XFB4001#timetable","Timetable")</f>
        <v>Timetable</v>
      </c>
      <c r="D3954" s="5"/>
      <c r="E3954" t="s">
        <v>27</v>
      </c>
      <c r="F3954" t="s">
        <v>233</v>
      </c>
      <c r="G3954" s="3">
        <v>0</v>
      </c>
    </row>
    <row r="3955" spans="1:7">
      <c r="A3955" t="s">
        <v>6992</v>
      </c>
      <c r="B3955" t="s">
        <v>6993</v>
      </c>
      <c r="C3955" s="5" t="str">
        <f>HYPERLINK("https://nusmods.com/modules/XFB4002#timetable","Timetable")</f>
        <v>Timetable</v>
      </c>
      <c r="D3955" s="5"/>
      <c r="E3955" t="s">
        <v>27</v>
      </c>
      <c r="F3955" t="s">
        <v>233</v>
      </c>
      <c r="G3955" s="3">
        <v>0</v>
      </c>
    </row>
    <row r="3956" spans="1:7">
      <c r="A3956" t="s">
        <v>6994</v>
      </c>
      <c r="B3956" t="s">
        <v>6986</v>
      </c>
      <c r="C3956" s="5" t="str">
        <f>HYPERLINK("https://nusmods.com/modules/XFC4101#timetable","Timetable")</f>
        <v>Timetable</v>
      </c>
      <c r="D3956" s="5"/>
      <c r="E3956" t="s">
        <v>684</v>
      </c>
      <c r="F3956" t="s">
        <v>1226</v>
      </c>
      <c r="G3956" s="3">
        <v>0</v>
      </c>
    </row>
    <row r="3957" spans="1:7">
      <c r="A3957" t="s">
        <v>6995</v>
      </c>
      <c r="B3957" t="s">
        <v>6984</v>
      </c>
      <c r="C3957" s="5" t="str">
        <f>HYPERLINK("https://nusmods.com/modules/XFE4401#timetable","Timetable")</f>
        <v>Timetable</v>
      </c>
      <c r="D3957" s="5"/>
      <c r="E3957" t="s">
        <v>9</v>
      </c>
      <c r="F3957" t="s">
        <v>263</v>
      </c>
      <c r="G3957" s="3">
        <v>0</v>
      </c>
    </row>
    <row r="3958" spans="1:7">
      <c r="A3958" t="s">
        <v>6996</v>
      </c>
      <c r="B3958" t="s">
        <v>6984</v>
      </c>
      <c r="C3958" s="5" t="str">
        <f>HYPERLINK("https://nusmods.com/modules/XFS4199M#timetable","Timetable")</f>
        <v>Timetable</v>
      </c>
      <c r="D3958" s="5"/>
      <c r="E3958" t="s">
        <v>266</v>
      </c>
      <c r="F3958" t="s">
        <v>1619</v>
      </c>
      <c r="G3958" s="3">
        <v>0</v>
      </c>
    </row>
    <row r="3959" spans="1:7">
      <c r="A3959" t="s">
        <v>6997</v>
      </c>
      <c r="B3959" t="s">
        <v>6984</v>
      </c>
      <c r="C3959" s="5" t="str">
        <f>HYPERLINK("https://nusmods.com/modules/XFS4199S#timetable","Timetable")</f>
        <v>Timetable</v>
      </c>
      <c r="D3959" s="5"/>
      <c r="E3959" t="s">
        <v>266</v>
      </c>
      <c r="F3959" t="s">
        <v>1614</v>
      </c>
      <c r="G3959" s="3">
        <v>0</v>
      </c>
    </row>
    <row r="3960" spans="1:7">
      <c r="A3960" t="s">
        <v>6998</v>
      </c>
      <c r="B3960" t="s">
        <v>6999</v>
      </c>
      <c r="C3960" s="5" t="str">
        <f>HYPERLINK("https://nusmods.com/modules/YHU2236#timetable","Timetable")</f>
        <v>Timetable</v>
      </c>
      <c r="D3960" s="5"/>
      <c r="E3960" t="s">
        <v>7000</v>
      </c>
      <c r="F3960" t="s">
        <v>7000</v>
      </c>
      <c r="G3960" s="3">
        <v>0</v>
      </c>
    </row>
    <row r="3961" spans="1:7">
      <c r="A3961" t="s">
        <v>7001</v>
      </c>
      <c r="B3961" t="s">
        <v>7002</v>
      </c>
      <c r="C3961" s="5" t="str">
        <f>HYPERLINK("https://nusmods.com/modules/YHU2241#timetable","Timetable")</f>
        <v>Timetable</v>
      </c>
      <c r="D3961" s="5"/>
      <c r="E3961" t="s">
        <v>7000</v>
      </c>
      <c r="F3961" t="s">
        <v>7000</v>
      </c>
      <c r="G3961" s="3">
        <v>0</v>
      </c>
    </row>
    <row r="3962" spans="1:7">
      <c r="A3962" t="s">
        <v>7003</v>
      </c>
      <c r="B3962" t="s">
        <v>7004</v>
      </c>
      <c r="C3962" s="5" t="str">
        <f>HYPERLINK("https://nusmods.com/modules/YHU2268#timetable","Timetable")</f>
        <v>Timetable</v>
      </c>
      <c r="D3962" s="5"/>
      <c r="E3962" t="s">
        <v>7000</v>
      </c>
      <c r="F3962" t="s">
        <v>7000</v>
      </c>
      <c r="G3962" s="3">
        <v>0</v>
      </c>
    </row>
    <row r="3963" spans="1:7">
      <c r="A3963" t="s">
        <v>7005</v>
      </c>
      <c r="B3963" t="s">
        <v>7006</v>
      </c>
      <c r="C3963" s="5" t="str">
        <f>HYPERLINK("https://nusmods.com/modules/YHU2279#timetable","Timetable")</f>
        <v>Timetable</v>
      </c>
      <c r="D3963" s="5"/>
      <c r="E3963" t="s">
        <v>7000</v>
      </c>
      <c r="F3963" t="s">
        <v>7000</v>
      </c>
      <c r="G3963" s="3">
        <v>0</v>
      </c>
    </row>
    <row r="3964" spans="1:7">
      <c r="A3964" t="s">
        <v>7007</v>
      </c>
      <c r="B3964" t="s">
        <v>7008</v>
      </c>
      <c r="C3964" s="5" t="str">
        <f>HYPERLINK("https://nusmods.com/modules/YHU2290#timetable","Timetable")</f>
        <v>Timetable</v>
      </c>
      <c r="D3964" s="5"/>
      <c r="E3964" t="s">
        <v>7000</v>
      </c>
      <c r="F3964" t="s">
        <v>7000</v>
      </c>
      <c r="G3964" s="3">
        <v>0</v>
      </c>
    </row>
    <row r="3965" spans="1:7">
      <c r="A3965" t="s">
        <v>7009</v>
      </c>
      <c r="B3965" t="s">
        <v>7010</v>
      </c>
      <c r="C3965" s="5" t="str">
        <f>HYPERLINK("https://nusmods.com/modules/YHU2292#timetable","Timetable")</f>
        <v>Timetable</v>
      </c>
      <c r="D3965" s="5"/>
      <c r="E3965" t="s">
        <v>7000</v>
      </c>
      <c r="F3965" t="s">
        <v>7000</v>
      </c>
      <c r="G3965" s="3">
        <v>0</v>
      </c>
    </row>
    <row r="3966" spans="1:7">
      <c r="A3966" t="s">
        <v>7011</v>
      </c>
      <c r="B3966" t="s">
        <v>7012</v>
      </c>
      <c r="C3966" s="5" t="str">
        <f>HYPERLINK("https://nusmods.com/modules/YHU2319#timetable","Timetable")</f>
        <v>Timetable</v>
      </c>
      <c r="D3966" s="5"/>
      <c r="E3966" t="s">
        <v>7000</v>
      </c>
      <c r="F3966" t="s">
        <v>7000</v>
      </c>
      <c r="G3966" s="3">
        <v>0</v>
      </c>
    </row>
    <row r="3967" spans="1:7">
      <c r="A3967" t="s">
        <v>7013</v>
      </c>
      <c r="B3967" t="s">
        <v>7014</v>
      </c>
      <c r="C3967" s="5" t="str">
        <f>HYPERLINK("https://nusmods.com/modules/YHU2320#timetable","Timetable")</f>
        <v>Timetable</v>
      </c>
      <c r="D3967" s="5"/>
      <c r="E3967" t="s">
        <v>7000</v>
      </c>
      <c r="F3967" t="s">
        <v>7000</v>
      </c>
      <c r="G3967" s="3">
        <v>0</v>
      </c>
    </row>
    <row r="3968" spans="1:7">
      <c r="A3968" t="s">
        <v>7015</v>
      </c>
      <c r="B3968" t="s">
        <v>7016</v>
      </c>
      <c r="C3968" s="5" t="str">
        <f>HYPERLINK("https://nusmods.com/modules/YHU2336#timetable","Timetable")</f>
        <v>Timetable</v>
      </c>
      <c r="D3968" s="5"/>
      <c r="E3968" t="s">
        <v>7000</v>
      </c>
      <c r="F3968" t="s">
        <v>7000</v>
      </c>
      <c r="G3968" s="3">
        <v>0</v>
      </c>
    </row>
    <row r="3969" spans="1:7">
      <c r="A3969" t="s">
        <v>7017</v>
      </c>
      <c r="B3969" t="s">
        <v>7018</v>
      </c>
      <c r="C3969" s="5" t="str">
        <f>HYPERLINK("https://nusmods.com/modules/YHU2340#timetable","Timetable")</f>
        <v>Timetable</v>
      </c>
      <c r="D3969" s="5"/>
      <c r="E3969" t="s">
        <v>7000</v>
      </c>
      <c r="F3969" t="s">
        <v>7000</v>
      </c>
      <c r="G3969" s="3">
        <v>0</v>
      </c>
    </row>
    <row r="3970" spans="1:7">
      <c r="A3970" t="s">
        <v>7019</v>
      </c>
      <c r="B3970" t="s">
        <v>7020</v>
      </c>
      <c r="C3970" s="5" t="str">
        <f>HYPERLINK("https://nusmods.com/modules/YHU3205#timetable","Timetable")</f>
        <v>Timetable</v>
      </c>
      <c r="D3970" s="5"/>
      <c r="E3970" t="s">
        <v>7000</v>
      </c>
      <c r="F3970" t="s">
        <v>7000</v>
      </c>
      <c r="G3970" s="3">
        <v>0</v>
      </c>
    </row>
    <row r="3971" spans="1:7">
      <c r="A3971" t="s">
        <v>7021</v>
      </c>
      <c r="B3971" t="s">
        <v>7022</v>
      </c>
      <c r="C3971" s="5" t="str">
        <f>HYPERLINK("https://nusmods.com/modules/YHU3265#timetable","Timetable")</f>
        <v>Timetable</v>
      </c>
      <c r="D3971" s="5"/>
      <c r="E3971" t="s">
        <v>7000</v>
      </c>
      <c r="F3971" t="s">
        <v>7000</v>
      </c>
      <c r="G3971" s="3">
        <v>0</v>
      </c>
    </row>
    <row r="3972" spans="1:7">
      <c r="A3972" t="s">
        <v>7023</v>
      </c>
      <c r="B3972" t="s">
        <v>7024</v>
      </c>
      <c r="C3972" s="5" t="str">
        <f>HYPERLINK("https://nusmods.com/modules/YHU3274#timetable","Timetable")</f>
        <v>Timetable</v>
      </c>
      <c r="D3972" s="5"/>
      <c r="E3972" t="s">
        <v>7000</v>
      </c>
      <c r="F3972" t="s">
        <v>7000</v>
      </c>
      <c r="G3972" s="3">
        <v>0</v>
      </c>
    </row>
    <row r="3973" spans="1:7">
      <c r="A3973" t="s">
        <v>7025</v>
      </c>
      <c r="B3973" t="s">
        <v>7026</v>
      </c>
      <c r="C3973" s="5" t="str">
        <f>HYPERLINK("https://nusmods.com/modules/YHU3339#timetable","Timetable")</f>
        <v>Timetable</v>
      </c>
      <c r="D3973" s="5"/>
      <c r="E3973" t="s">
        <v>7000</v>
      </c>
      <c r="F3973" t="s">
        <v>7000</v>
      </c>
      <c r="G3973" s="3">
        <v>0</v>
      </c>
    </row>
    <row r="3974" spans="1:7">
      <c r="A3974" t="s">
        <v>7027</v>
      </c>
      <c r="B3974" t="s">
        <v>7028</v>
      </c>
      <c r="C3974" s="5" t="str">
        <f>HYPERLINK("https://nusmods.com/modules/YHU3345#timetable","Timetable")</f>
        <v>Timetable</v>
      </c>
      <c r="D3974" s="5"/>
      <c r="E3974" t="s">
        <v>7000</v>
      </c>
      <c r="F3974" t="s">
        <v>7000</v>
      </c>
      <c r="G3974" s="3">
        <v>0</v>
      </c>
    </row>
    <row r="3975" spans="1:7">
      <c r="A3975" t="s">
        <v>7029</v>
      </c>
      <c r="B3975" t="s">
        <v>7030</v>
      </c>
      <c r="C3975" s="5" t="str">
        <f>HYPERLINK("https://nusmods.com/modules/YHU3370#timetable","Timetable")</f>
        <v>Timetable</v>
      </c>
      <c r="D3975" s="5" t="str">
        <f>HYPERLINK("https://canvas.nus.edu.sg/courses/46424","Canvas course site")</f>
        <v>Canvas course site</v>
      </c>
      <c r="E3975" t="s">
        <v>7000</v>
      </c>
      <c r="F3975" t="s">
        <v>7000</v>
      </c>
      <c r="G3975" s="3">
        <v>0</v>
      </c>
    </row>
    <row r="3976" spans="1:7">
      <c r="A3976" t="s">
        <v>7031</v>
      </c>
      <c r="B3976" t="s">
        <v>7032</v>
      </c>
      <c r="C3976" s="5" t="str">
        <f>HYPERLINK("https://nusmods.com/modules/YHU3377#timetable","Timetable")</f>
        <v>Timetable</v>
      </c>
      <c r="D3976" s="5"/>
      <c r="E3976" t="s">
        <v>7000</v>
      </c>
      <c r="F3976" t="s">
        <v>7000</v>
      </c>
      <c r="G3976" s="3">
        <v>0</v>
      </c>
    </row>
    <row r="3977" spans="1:7">
      <c r="A3977" t="s">
        <v>7033</v>
      </c>
      <c r="B3977" t="s">
        <v>7034</v>
      </c>
      <c r="C3977" s="5" t="str">
        <f>HYPERLINK("https://nusmods.com/modules/YHU3385#timetable","Timetable")</f>
        <v>Timetable</v>
      </c>
      <c r="D3977" s="5" t="str">
        <f>HYPERLINK("https://canvas.nus.edu.sg/courses/46439","Canvas course site")</f>
        <v>Canvas course site</v>
      </c>
      <c r="E3977" t="s">
        <v>7000</v>
      </c>
      <c r="F3977" t="s">
        <v>7000</v>
      </c>
      <c r="G3977" s="3">
        <v>0</v>
      </c>
    </row>
    <row r="3978" spans="1:7">
      <c r="A3978" t="s">
        <v>7035</v>
      </c>
      <c r="B3978" t="s">
        <v>7036</v>
      </c>
      <c r="C3978" s="5" t="str">
        <f>HYPERLINK("https://nusmods.com/modules/YHU3386#timetable","Timetable")</f>
        <v>Timetable</v>
      </c>
      <c r="D3978" s="5"/>
      <c r="E3978" t="s">
        <v>7000</v>
      </c>
      <c r="F3978" t="s">
        <v>7000</v>
      </c>
      <c r="G3978" s="3">
        <v>0</v>
      </c>
    </row>
    <row r="3979" spans="1:7">
      <c r="A3979" t="s">
        <v>7037</v>
      </c>
      <c r="B3979" t="s">
        <v>7038</v>
      </c>
      <c r="C3979" s="5" t="str">
        <f>HYPERLINK("https://nusmods.com/modules/YHU4101#timetable","Timetable")</f>
        <v>Timetable</v>
      </c>
      <c r="D3979" s="5"/>
      <c r="E3979" t="s">
        <v>7000</v>
      </c>
      <c r="F3979" t="s">
        <v>7000</v>
      </c>
      <c r="G3979" s="3">
        <v>0</v>
      </c>
    </row>
    <row r="3980" spans="1:7">
      <c r="A3980" t="s">
        <v>7039</v>
      </c>
      <c r="B3980" t="s">
        <v>7040</v>
      </c>
      <c r="C3980" s="5" t="str">
        <f>HYPERLINK("https://nusmods.com/modules/YHU4102#timetable","Timetable")</f>
        <v>Timetable</v>
      </c>
      <c r="D3980" s="5"/>
      <c r="E3980" t="s">
        <v>7000</v>
      </c>
      <c r="F3980" t="s">
        <v>7000</v>
      </c>
      <c r="G3980" s="3">
        <v>0</v>
      </c>
    </row>
    <row r="3981" spans="1:7">
      <c r="A3981" t="s">
        <v>7041</v>
      </c>
      <c r="B3981" t="s">
        <v>7042</v>
      </c>
      <c r="C3981" s="5" t="str">
        <f>HYPERLINK("https://nusmods.com/modules/YHU4103#timetable","Timetable")</f>
        <v>Timetable</v>
      </c>
      <c r="D3981" s="5"/>
      <c r="E3981" t="s">
        <v>7000</v>
      </c>
      <c r="F3981" t="s">
        <v>7000</v>
      </c>
      <c r="G3981" s="3">
        <v>0</v>
      </c>
    </row>
    <row r="3982" spans="1:7">
      <c r="A3982" t="s">
        <v>7043</v>
      </c>
      <c r="B3982" t="s">
        <v>7044</v>
      </c>
      <c r="C3982" s="5" t="str">
        <f>HYPERLINK("https://nusmods.com/modules/YHU4104#timetable","Timetable")</f>
        <v>Timetable</v>
      </c>
      <c r="D3982" s="5"/>
      <c r="E3982" t="s">
        <v>7000</v>
      </c>
      <c r="F3982" t="s">
        <v>7000</v>
      </c>
      <c r="G3982" s="3">
        <v>0</v>
      </c>
    </row>
    <row r="3983" spans="1:7">
      <c r="A3983" t="s">
        <v>7045</v>
      </c>
      <c r="B3983" t="s">
        <v>7046</v>
      </c>
      <c r="C3983" s="5" t="str">
        <f>HYPERLINK("https://nusmods.com/modules/YHU4207#timetable","Timetable")</f>
        <v>Timetable</v>
      </c>
      <c r="D3983" s="5"/>
      <c r="E3983" t="s">
        <v>7000</v>
      </c>
      <c r="F3983" t="s">
        <v>7000</v>
      </c>
      <c r="G3983" s="3">
        <v>0</v>
      </c>
    </row>
    <row r="3984" spans="1:7">
      <c r="A3984" t="s">
        <v>7047</v>
      </c>
      <c r="B3984" t="s">
        <v>7048</v>
      </c>
      <c r="C3984" s="5" t="str">
        <f>HYPERLINK("https://nusmods.com/modules/YHU4214#timetable","Timetable")</f>
        <v>Timetable</v>
      </c>
      <c r="D3984" s="5"/>
      <c r="E3984" t="s">
        <v>7000</v>
      </c>
      <c r="F3984" t="s">
        <v>7000</v>
      </c>
      <c r="G3984" s="3">
        <v>0</v>
      </c>
    </row>
    <row r="3985" spans="1:7">
      <c r="A3985" t="s">
        <v>7049</v>
      </c>
      <c r="B3985" t="s">
        <v>7050</v>
      </c>
      <c r="C3985" s="5" t="str">
        <f>HYPERLINK("https://nusmods.com/modules/YHU4217#timetable","Timetable")</f>
        <v>Timetable</v>
      </c>
      <c r="D3985" s="5"/>
      <c r="E3985" t="s">
        <v>7000</v>
      </c>
      <c r="F3985" t="s">
        <v>7000</v>
      </c>
      <c r="G3985" s="3">
        <v>0</v>
      </c>
    </row>
    <row r="3986" spans="1:7">
      <c r="A3986" t="s">
        <v>7051</v>
      </c>
      <c r="B3986" t="s">
        <v>7052</v>
      </c>
      <c r="C3986" s="5" t="str">
        <f>HYPERLINK("https://nusmods.com/modules/YHU4231#timetable","Timetable")</f>
        <v>Timetable</v>
      </c>
      <c r="D3986" s="5"/>
      <c r="E3986" t="s">
        <v>7000</v>
      </c>
      <c r="F3986" t="s">
        <v>7000</v>
      </c>
      <c r="G3986" s="3">
        <v>0</v>
      </c>
    </row>
    <row r="3987" spans="1:7">
      <c r="A3987" t="s">
        <v>7053</v>
      </c>
      <c r="B3987" t="s">
        <v>7054</v>
      </c>
      <c r="C3987" s="5" t="str">
        <f>HYPERLINK("https://nusmods.com/modules/YHU4243#timetable","Timetable")</f>
        <v>Timetable</v>
      </c>
      <c r="D3987" s="5"/>
      <c r="E3987" t="s">
        <v>7000</v>
      </c>
      <c r="F3987" t="s">
        <v>7000</v>
      </c>
      <c r="G3987" s="3">
        <v>0</v>
      </c>
    </row>
    <row r="3988" spans="1:7">
      <c r="A3988" t="s">
        <v>7055</v>
      </c>
      <c r="B3988" t="s">
        <v>7056</v>
      </c>
      <c r="C3988" s="5" t="str">
        <f>HYPERLINK("https://nusmods.com/modules/YHU4245#timetable","Timetable")</f>
        <v>Timetable</v>
      </c>
      <c r="D3988" s="5"/>
      <c r="E3988" t="s">
        <v>7000</v>
      </c>
      <c r="F3988" t="s">
        <v>7000</v>
      </c>
      <c r="G3988" s="3">
        <v>0</v>
      </c>
    </row>
    <row r="3989" spans="1:7">
      <c r="A3989" t="s">
        <v>7057</v>
      </c>
      <c r="B3989" t="s">
        <v>7058</v>
      </c>
      <c r="C3989" s="5" t="str">
        <f>HYPERLINK("https://nusmods.com/modules/YHU4267#timetable","Timetable")</f>
        <v>Timetable</v>
      </c>
      <c r="D3989" s="5"/>
      <c r="E3989" t="s">
        <v>7000</v>
      </c>
      <c r="F3989" t="s">
        <v>7000</v>
      </c>
      <c r="G3989" s="3">
        <v>0</v>
      </c>
    </row>
    <row r="3990" spans="1:7">
      <c r="A3990" t="s">
        <v>7059</v>
      </c>
      <c r="B3990" t="s">
        <v>7060</v>
      </c>
      <c r="C3990" s="5" t="str">
        <f>HYPERLINK("https://nusmods.com/modules/YHU4272#timetable","Timetable")</f>
        <v>Timetable</v>
      </c>
      <c r="D3990" s="5"/>
      <c r="E3990" t="s">
        <v>7000</v>
      </c>
      <c r="F3990" t="s">
        <v>7000</v>
      </c>
      <c r="G3990" s="3">
        <v>0</v>
      </c>
    </row>
    <row r="3991" spans="1:7">
      <c r="A3991" t="s">
        <v>7061</v>
      </c>
      <c r="B3991" t="s">
        <v>7062</v>
      </c>
      <c r="C3991" s="5" t="str">
        <f>HYPERLINK("https://nusmods.com/modules/YID1201#timetable","Timetable")</f>
        <v>Timetable</v>
      </c>
      <c r="D3991" s="5"/>
      <c r="E3991" t="s">
        <v>7000</v>
      </c>
      <c r="F3991" t="s">
        <v>7000</v>
      </c>
      <c r="G3991" s="3">
        <v>0</v>
      </c>
    </row>
    <row r="3992" spans="1:7">
      <c r="A3992" t="s">
        <v>7063</v>
      </c>
      <c r="B3992" t="s">
        <v>7064</v>
      </c>
      <c r="C3992" s="5" t="str">
        <f>HYPERLINK("https://nusmods.com/modules/YID2201#timetable","Timetable")</f>
        <v>Timetable</v>
      </c>
      <c r="D3992" s="5"/>
      <c r="E3992" t="s">
        <v>7000</v>
      </c>
      <c r="F3992" t="s">
        <v>7000</v>
      </c>
      <c r="G3992" s="3">
        <v>0</v>
      </c>
    </row>
    <row r="3993" spans="1:7">
      <c r="A3993" t="s">
        <v>7065</v>
      </c>
      <c r="B3993" t="s">
        <v>7066</v>
      </c>
      <c r="C3993" s="5" t="str">
        <f>HYPERLINK("https://nusmods.com/modules/YID2207#timetable","Timetable")</f>
        <v>Timetable</v>
      </c>
      <c r="D3993" s="5"/>
      <c r="E3993" t="s">
        <v>7000</v>
      </c>
      <c r="F3993" t="s">
        <v>7000</v>
      </c>
      <c r="G3993" s="3">
        <v>0</v>
      </c>
    </row>
    <row r="3994" spans="1:7">
      <c r="A3994" t="s">
        <v>7067</v>
      </c>
      <c r="B3994" t="s">
        <v>7068</v>
      </c>
      <c r="C3994" s="5" t="str">
        <f>HYPERLINK("https://nusmods.com/modules/YID2213#timetable","Timetable")</f>
        <v>Timetable</v>
      </c>
      <c r="D3994" s="5"/>
      <c r="E3994" t="s">
        <v>7000</v>
      </c>
      <c r="F3994" t="s">
        <v>7000</v>
      </c>
      <c r="G3994" s="3">
        <v>0</v>
      </c>
    </row>
    <row r="3995" spans="1:7">
      <c r="A3995" t="s">
        <v>7069</v>
      </c>
      <c r="B3995" t="s">
        <v>7070</v>
      </c>
      <c r="C3995" s="5" t="str">
        <f>HYPERLINK("https://nusmods.com/modules/YID2215#timetable","Timetable")</f>
        <v>Timetable</v>
      </c>
      <c r="D3995" s="5"/>
      <c r="E3995" t="s">
        <v>7000</v>
      </c>
      <c r="F3995" t="s">
        <v>7000</v>
      </c>
      <c r="G3995" s="3">
        <v>0</v>
      </c>
    </row>
    <row r="3996" spans="1:7">
      <c r="A3996" t="s">
        <v>7071</v>
      </c>
      <c r="B3996" t="s">
        <v>7072</v>
      </c>
      <c r="C3996" s="5" t="str">
        <f>HYPERLINK("https://nusmods.com/modules/YID3211#timetable","Timetable")</f>
        <v>Timetable</v>
      </c>
      <c r="D3996" s="5"/>
      <c r="E3996" t="s">
        <v>7000</v>
      </c>
      <c r="F3996" t="s">
        <v>7000</v>
      </c>
      <c r="G3996" s="3">
        <v>0</v>
      </c>
    </row>
    <row r="3997" spans="1:7">
      <c r="A3997" t="s">
        <v>7073</v>
      </c>
      <c r="B3997" t="s">
        <v>7074</v>
      </c>
      <c r="C3997" s="5" t="str">
        <f>HYPERLINK("https://nusmods.com/modules/YID3227#timetable","Timetable")</f>
        <v>Timetable</v>
      </c>
      <c r="D3997" s="5"/>
      <c r="E3997" t="s">
        <v>7000</v>
      </c>
      <c r="F3997" t="s">
        <v>7000</v>
      </c>
      <c r="G3997" s="3">
        <v>0</v>
      </c>
    </row>
    <row r="3998" spans="1:7">
      <c r="A3998" t="s">
        <v>7075</v>
      </c>
      <c r="B3998" t="s">
        <v>7076</v>
      </c>
      <c r="C3998" s="5" t="str">
        <f>HYPERLINK("https://nusmods.com/modules/YID3228#timetable","Timetable")</f>
        <v>Timetable</v>
      </c>
      <c r="D3998" s="5"/>
      <c r="E3998" t="s">
        <v>7000</v>
      </c>
      <c r="F3998" t="s">
        <v>7000</v>
      </c>
      <c r="G3998" s="3">
        <v>0</v>
      </c>
    </row>
    <row r="3999" spans="1:7">
      <c r="A3999" t="s">
        <v>7077</v>
      </c>
      <c r="B3999" t="s">
        <v>7078</v>
      </c>
      <c r="C3999" s="5" t="str">
        <f>HYPERLINK("https://nusmods.com/modules/YID3230#timetable","Timetable")</f>
        <v>Timetable</v>
      </c>
      <c r="D3999" s="5"/>
      <c r="E3999" t="s">
        <v>7000</v>
      </c>
      <c r="F3999" t="s">
        <v>7000</v>
      </c>
      <c r="G3999" s="3">
        <v>0</v>
      </c>
    </row>
    <row r="4000" spans="1:7">
      <c r="A4000" t="s">
        <v>7079</v>
      </c>
      <c r="B4000" t="s">
        <v>7080</v>
      </c>
      <c r="C4000" s="5" t="str">
        <f>HYPERLINK("https://nusmods.com/modules/YID4101#timetable","Timetable")</f>
        <v>Timetable</v>
      </c>
      <c r="D4000" s="5"/>
      <c r="E4000" t="s">
        <v>7000</v>
      </c>
      <c r="F4000" t="s">
        <v>7000</v>
      </c>
      <c r="G4000" s="3">
        <v>0</v>
      </c>
    </row>
    <row r="4001" spans="1:7">
      <c r="A4001" t="s">
        <v>7081</v>
      </c>
      <c r="B4001" t="s">
        <v>7082</v>
      </c>
      <c r="C4001" s="5" t="str">
        <f>HYPERLINK("https://nusmods.com/modules/YIR3301#timetable","Timetable")</f>
        <v>Timetable</v>
      </c>
      <c r="D4001" s="5"/>
      <c r="E4001" t="s">
        <v>7000</v>
      </c>
      <c r="F4001" t="s">
        <v>7000</v>
      </c>
      <c r="G4001" s="3">
        <v>0</v>
      </c>
    </row>
    <row r="4002" spans="1:7">
      <c r="A4002" t="s">
        <v>7083</v>
      </c>
      <c r="B4002" t="s">
        <v>7082</v>
      </c>
      <c r="C4002" s="5" t="str">
        <f>HYPERLINK("https://nusmods.com/modules/YIR3301G#timetable","Timetable")</f>
        <v>Timetable</v>
      </c>
      <c r="D4002" s="5"/>
      <c r="E4002" t="s">
        <v>7000</v>
      </c>
      <c r="F4002" t="s">
        <v>7000</v>
      </c>
      <c r="G4002" s="3">
        <v>0</v>
      </c>
    </row>
    <row r="4003" spans="1:7">
      <c r="A4003" t="s">
        <v>7084</v>
      </c>
      <c r="B4003" t="s">
        <v>7082</v>
      </c>
      <c r="C4003" s="5" t="str">
        <f>HYPERLINK("https://nusmods.com/modules/YIR3302#timetable","Timetable")</f>
        <v>Timetable</v>
      </c>
      <c r="D4003" s="5"/>
      <c r="E4003" t="s">
        <v>7000</v>
      </c>
      <c r="F4003" t="s">
        <v>7000</v>
      </c>
      <c r="G4003" s="3">
        <v>0</v>
      </c>
    </row>
    <row r="4004" spans="1:7">
      <c r="A4004" t="s">
        <v>7085</v>
      </c>
      <c r="B4004" t="s">
        <v>7082</v>
      </c>
      <c r="C4004" s="5" t="str">
        <f>HYPERLINK("https://nusmods.com/modules/YIR3302G#timetable","Timetable")</f>
        <v>Timetable</v>
      </c>
      <c r="D4004" s="5"/>
      <c r="E4004" t="s">
        <v>7000</v>
      </c>
      <c r="F4004" t="s">
        <v>7000</v>
      </c>
      <c r="G4004" s="3">
        <v>0</v>
      </c>
    </row>
    <row r="4005" spans="1:7">
      <c r="A4005" t="s">
        <v>7086</v>
      </c>
      <c r="B4005" t="s">
        <v>7082</v>
      </c>
      <c r="C4005" s="5" t="str">
        <f>HYPERLINK("https://nusmods.com/modules/YIR3303#timetable","Timetable")</f>
        <v>Timetable</v>
      </c>
      <c r="D4005" s="5"/>
      <c r="E4005" t="s">
        <v>7000</v>
      </c>
      <c r="F4005" t="s">
        <v>7000</v>
      </c>
      <c r="G4005" s="3">
        <v>0</v>
      </c>
    </row>
    <row r="4006" spans="1:7">
      <c r="A4006" t="s">
        <v>7087</v>
      </c>
      <c r="B4006" t="s">
        <v>7082</v>
      </c>
      <c r="C4006" s="5" t="str">
        <f>HYPERLINK("https://nusmods.com/modules/YIR3303G#timetable","Timetable")</f>
        <v>Timetable</v>
      </c>
      <c r="D4006" s="5"/>
      <c r="E4006" t="s">
        <v>7000</v>
      </c>
      <c r="F4006" t="s">
        <v>7000</v>
      </c>
      <c r="G4006" s="3">
        <v>0</v>
      </c>
    </row>
    <row r="4007" spans="1:7">
      <c r="A4007" t="s">
        <v>7088</v>
      </c>
      <c r="B4007" t="s">
        <v>7082</v>
      </c>
      <c r="C4007" s="5" t="str">
        <f>HYPERLINK("https://nusmods.com/modules/YIR3304#timetable","Timetable")</f>
        <v>Timetable</v>
      </c>
      <c r="D4007" s="5"/>
      <c r="E4007" t="s">
        <v>7000</v>
      </c>
      <c r="F4007" t="s">
        <v>7000</v>
      </c>
      <c r="G4007" s="3">
        <v>0</v>
      </c>
    </row>
    <row r="4008" spans="1:7">
      <c r="A4008" t="s">
        <v>7089</v>
      </c>
      <c r="B4008" t="s">
        <v>7082</v>
      </c>
      <c r="C4008" s="5" t="str">
        <f>HYPERLINK("https://nusmods.com/modules/YIR3304G#timetable","Timetable")</f>
        <v>Timetable</v>
      </c>
      <c r="D4008" s="5"/>
      <c r="E4008" t="s">
        <v>7000</v>
      </c>
      <c r="F4008" t="s">
        <v>7000</v>
      </c>
      <c r="G4008" s="3">
        <v>0</v>
      </c>
    </row>
    <row r="4009" spans="1:7">
      <c r="A4009" t="s">
        <v>7090</v>
      </c>
      <c r="B4009" t="s">
        <v>7082</v>
      </c>
      <c r="C4009" s="5" t="str">
        <f>HYPERLINK("https://nusmods.com/modules/YIR3305#timetable","Timetable")</f>
        <v>Timetable</v>
      </c>
      <c r="D4009" s="5"/>
      <c r="E4009" t="s">
        <v>7000</v>
      </c>
      <c r="F4009" t="s">
        <v>7000</v>
      </c>
      <c r="G4009" s="3">
        <v>0</v>
      </c>
    </row>
    <row r="4010" spans="1:7">
      <c r="A4010" t="s">
        <v>7091</v>
      </c>
      <c r="B4010" t="s">
        <v>7082</v>
      </c>
      <c r="C4010" s="5" t="str">
        <f>HYPERLINK("https://nusmods.com/modules/YIR3305G#timetable","Timetable")</f>
        <v>Timetable</v>
      </c>
      <c r="D4010" s="5"/>
      <c r="E4010" t="s">
        <v>7000</v>
      </c>
      <c r="F4010" t="s">
        <v>7000</v>
      </c>
      <c r="G4010" s="3">
        <v>0</v>
      </c>
    </row>
    <row r="4011" spans="1:7">
      <c r="A4011" t="s">
        <v>7092</v>
      </c>
      <c r="B4011" t="s">
        <v>7082</v>
      </c>
      <c r="C4011" s="5" t="str">
        <f>HYPERLINK("https://nusmods.com/modules/YIR3306#timetable","Timetable")</f>
        <v>Timetable</v>
      </c>
      <c r="D4011" s="5"/>
      <c r="E4011" t="s">
        <v>7000</v>
      </c>
      <c r="F4011" t="s">
        <v>7000</v>
      </c>
      <c r="G4011" s="3">
        <v>0</v>
      </c>
    </row>
    <row r="4012" spans="1:7">
      <c r="A4012" t="s">
        <v>7093</v>
      </c>
      <c r="B4012" t="s">
        <v>7082</v>
      </c>
      <c r="C4012" s="5" t="str">
        <f>HYPERLINK("https://nusmods.com/modules/YIR3306G#timetable","Timetable")</f>
        <v>Timetable</v>
      </c>
      <c r="D4012" s="5"/>
      <c r="E4012" t="s">
        <v>7000</v>
      </c>
      <c r="F4012" t="s">
        <v>7000</v>
      </c>
      <c r="G4012" s="3">
        <v>0</v>
      </c>
    </row>
    <row r="4013" spans="1:7">
      <c r="A4013" t="s">
        <v>7094</v>
      </c>
      <c r="B4013" t="s">
        <v>7082</v>
      </c>
      <c r="C4013" s="5" t="str">
        <f>HYPERLINK("https://nusmods.com/modules/YIR3307#timetable","Timetable")</f>
        <v>Timetable</v>
      </c>
      <c r="D4013" s="5"/>
      <c r="E4013" t="s">
        <v>7000</v>
      </c>
      <c r="F4013" t="s">
        <v>7000</v>
      </c>
      <c r="G4013" s="3">
        <v>0</v>
      </c>
    </row>
    <row r="4014" spans="1:7">
      <c r="A4014" t="s">
        <v>7095</v>
      </c>
      <c r="B4014" t="s">
        <v>7082</v>
      </c>
      <c r="C4014" s="5" t="str">
        <f>HYPERLINK("https://nusmods.com/modules/YIR3307G#timetable","Timetable")</f>
        <v>Timetable</v>
      </c>
      <c r="D4014" s="5"/>
      <c r="E4014" t="s">
        <v>7000</v>
      </c>
      <c r="F4014" t="s">
        <v>7000</v>
      </c>
      <c r="G4014" s="3">
        <v>0</v>
      </c>
    </row>
    <row r="4015" spans="1:7">
      <c r="A4015" t="s">
        <v>7096</v>
      </c>
      <c r="B4015" t="s">
        <v>7082</v>
      </c>
      <c r="C4015" s="5" t="str">
        <f>HYPERLINK("https://nusmods.com/modules/YIR3308#timetable","Timetable")</f>
        <v>Timetable</v>
      </c>
      <c r="D4015" s="5"/>
      <c r="E4015" t="s">
        <v>7000</v>
      </c>
      <c r="F4015" t="s">
        <v>7000</v>
      </c>
      <c r="G4015" s="3">
        <v>0</v>
      </c>
    </row>
    <row r="4016" spans="1:7">
      <c r="A4016" t="s">
        <v>7097</v>
      </c>
      <c r="B4016" t="s">
        <v>7082</v>
      </c>
      <c r="C4016" s="5" t="str">
        <f>HYPERLINK("https://nusmods.com/modules/YIR3308G#timetable","Timetable")</f>
        <v>Timetable</v>
      </c>
      <c r="D4016" s="5"/>
      <c r="E4016" t="s">
        <v>7000</v>
      </c>
      <c r="F4016" t="s">
        <v>7000</v>
      </c>
      <c r="G4016" s="3">
        <v>0</v>
      </c>
    </row>
    <row r="4017" spans="1:7">
      <c r="A4017" t="s">
        <v>7098</v>
      </c>
      <c r="B4017" t="s">
        <v>7082</v>
      </c>
      <c r="C4017" s="5" t="str">
        <f>HYPERLINK("https://nusmods.com/modules/YIR3309#timetable","Timetable")</f>
        <v>Timetable</v>
      </c>
      <c r="D4017" s="5"/>
      <c r="E4017" t="s">
        <v>7000</v>
      </c>
      <c r="F4017" t="s">
        <v>7000</v>
      </c>
      <c r="G4017" s="3">
        <v>0</v>
      </c>
    </row>
    <row r="4018" spans="1:7">
      <c r="A4018" t="s">
        <v>7099</v>
      </c>
      <c r="B4018" t="s">
        <v>7082</v>
      </c>
      <c r="C4018" s="5" t="str">
        <f>HYPERLINK("https://nusmods.com/modules/YIR3309G#timetable","Timetable")</f>
        <v>Timetable</v>
      </c>
      <c r="D4018" s="5"/>
      <c r="E4018" t="s">
        <v>7000</v>
      </c>
      <c r="F4018" t="s">
        <v>7000</v>
      </c>
      <c r="G4018" s="3">
        <v>0</v>
      </c>
    </row>
    <row r="4019" spans="1:7">
      <c r="A4019" t="s">
        <v>7100</v>
      </c>
      <c r="B4019" t="s">
        <v>7082</v>
      </c>
      <c r="C4019" s="5" t="str">
        <f>HYPERLINK("https://nusmods.com/modules/YIR3310#timetable","Timetable")</f>
        <v>Timetable</v>
      </c>
      <c r="D4019" s="5"/>
      <c r="E4019" t="s">
        <v>7000</v>
      </c>
      <c r="F4019" t="s">
        <v>7000</v>
      </c>
      <c r="G4019" s="3">
        <v>0</v>
      </c>
    </row>
    <row r="4020" spans="1:7">
      <c r="A4020" t="s">
        <v>7101</v>
      </c>
      <c r="B4020" t="s">
        <v>7082</v>
      </c>
      <c r="C4020" s="5" t="str">
        <f>HYPERLINK("https://nusmods.com/modules/YIR3310G#timetable","Timetable")</f>
        <v>Timetable</v>
      </c>
      <c r="D4020" s="5"/>
      <c r="E4020" t="s">
        <v>7000</v>
      </c>
      <c r="F4020" t="s">
        <v>7000</v>
      </c>
      <c r="G4020" s="3">
        <v>0</v>
      </c>
    </row>
    <row r="4021" spans="1:7">
      <c r="A4021" t="s">
        <v>7102</v>
      </c>
      <c r="B4021" t="s">
        <v>7082</v>
      </c>
      <c r="C4021" s="5" t="str">
        <f>HYPERLINK("https://nusmods.com/modules/YIR3314#timetable","Timetable")</f>
        <v>Timetable</v>
      </c>
      <c r="D4021" s="5"/>
      <c r="E4021" t="s">
        <v>7000</v>
      </c>
      <c r="F4021" t="s">
        <v>7000</v>
      </c>
      <c r="G4021" s="3">
        <v>0</v>
      </c>
    </row>
    <row r="4022" spans="1:7">
      <c r="A4022" t="s">
        <v>7103</v>
      </c>
      <c r="B4022" t="s">
        <v>7082</v>
      </c>
      <c r="C4022" s="5" t="str">
        <f>HYPERLINK("https://nusmods.com/modules/YIR3314G#timetable","Timetable")</f>
        <v>Timetable</v>
      </c>
      <c r="D4022" s="5"/>
      <c r="E4022" t="s">
        <v>7000</v>
      </c>
      <c r="F4022" t="s">
        <v>7000</v>
      </c>
      <c r="G4022" s="3">
        <v>0</v>
      </c>
    </row>
    <row r="4023" spans="1:7">
      <c r="A4023" t="s">
        <v>7104</v>
      </c>
      <c r="B4023" t="s">
        <v>7082</v>
      </c>
      <c r="C4023" s="5" t="str">
        <f>HYPERLINK("https://nusmods.com/modules/YIR3315#timetable","Timetable")</f>
        <v>Timetable</v>
      </c>
      <c r="D4023" s="5"/>
      <c r="E4023" t="s">
        <v>7000</v>
      </c>
      <c r="F4023" t="s">
        <v>7000</v>
      </c>
      <c r="G4023" s="3">
        <v>0</v>
      </c>
    </row>
    <row r="4024" spans="1:7">
      <c r="A4024" t="s">
        <v>7105</v>
      </c>
      <c r="B4024" t="s">
        <v>7082</v>
      </c>
      <c r="C4024" s="5" t="str">
        <f>HYPERLINK("https://nusmods.com/modules/YIR3315G#timetable","Timetable")</f>
        <v>Timetable</v>
      </c>
      <c r="D4024" s="5"/>
      <c r="E4024" t="s">
        <v>7000</v>
      </c>
      <c r="F4024" t="s">
        <v>7000</v>
      </c>
      <c r="G4024" s="3">
        <v>0</v>
      </c>
    </row>
    <row r="4025" spans="1:7">
      <c r="A4025" t="s">
        <v>7106</v>
      </c>
      <c r="B4025" t="s">
        <v>7082</v>
      </c>
      <c r="C4025" s="5" t="str">
        <f>HYPERLINK("https://nusmods.com/modules/YIR3316#timetable","Timetable")</f>
        <v>Timetable</v>
      </c>
      <c r="D4025" s="5"/>
      <c r="E4025" t="s">
        <v>7000</v>
      </c>
      <c r="F4025" t="s">
        <v>7000</v>
      </c>
      <c r="G4025" s="3">
        <v>0</v>
      </c>
    </row>
    <row r="4026" spans="1:7">
      <c r="A4026" t="s">
        <v>7107</v>
      </c>
      <c r="B4026" t="s">
        <v>7082</v>
      </c>
      <c r="C4026" s="5" t="str">
        <f>HYPERLINK("https://nusmods.com/modules/YIR3316G#timetable","Timetable")</f>
        <v>Timetable</v>
      </c>
      <c r="D4026" s="5"/>
      <c r="E4026" t="s">
        <v>7000</v>
      </c>
      <c r="F4026" t="s">
        <v>7000</v>
      </c>
      <c r="G4026" s="3">
        <v>0</v>
      </c>
    </row>
    <row r="4027" spans="1:7">
      <c r="A4027" t="s">
        <v>7108</v>
      </c>
      <c r="B4027" t="s">
        <v>7082</v>
      </c>
      <c r="C4027" s="5" t="str">
        <f>HYPERLINK("https://nusmods.com/modules/YIR3317#timetable","Timetable")</f>
        <v>Timetable</v>
      </c>
      <c r="D4027" s="5"/>
      <c r="E4027" t="s">
        <v>7000</v>
      </c>
      <c r="F4027" t="s">
        <v>7000</v>
      </c>
      <c r="G4027" s="3">
        <v>0</v>
      </c>
    </row>
    <row r="4028" spans="1:7">
      <c r="A4028" t="s">
        <v>7109</v>
      </c>
      <c r="B4028" t="s">
        <v>7082</v>
      </c>
      <c r="C4028" s="5" t="str">
        <f>HYPERLINK("https://nusmods.com/modules/YIR3317G#timetable","Timetable")</f>
        <v>Timetable</v>
      </c>
      <c r="D4028" s="5"/>
      <c r="E4028" t="s">
        <v>7000</v>
      </c>
      <c r="F4028" t="s">
        <v>7000</v>
      </c>
      <c r="G4028" s="3">
        <v>0</v>
      </c>
    </row>
    <row r="4029" spans="1:7">
      <c r="A4029" t="s">
        <v>7110</v>
      </c>
      <c r="B4029" t="s">
        <v>7082</v>
      </c>
      <c r="C4029" s="5" t="str">
        <f>HYPERLINK("https://nusmods.com/modules/YIR3318#timetable","Timetable")</f>
        <v>Timetable</v>
      </c>
      <c r="D4029" s="5"/>
      <c r="E4029" t="s">
        <v>7000</v>
      </c>
      <c r="F4029" t="s">
        <v>7000</v>
      </c>
      <c r="G4029" s="3">
        <v>0</v>
      </c>
    </row>
    <row r="4030" spans="1:7">
      <c r="A4030" t="s">
        <v>7111</v>
      </c>
      <c r="B4030" t="s">
        <v>7082</v>
      </c>
      <c r="C4030" s="5" t="str">
        <f>HYPERLINK("https://nusmods.com/modules/YIR3318G#timetable","Timetable")</f>
        <v>Timetable</v>
      </c>
      <c r="D4030" s="5"/>
      <c r="E4030" t="s">
        <v>7000</v>
      </c>
      <c r="F4030" t="s">
        <v>7000</v>
      </c>
      <c r="G4030" s="3">
        <v>0</v>
      </c>
    </row>
    <row r="4031" spans="1:7">
      <c r="A4031" t="s">
        <v>7112</v>
      </c>
      <c r="B4031" t="s">
        <v>7082</v>
      </c>
      <c r="C4031" s="5" t="str">
        <f>HYPERLINK("https://nusmods.com/modules/YIR3319#timetable","Timetable")</f>
        <v>Timetable</v>
      </c>
      <c r="D4031" s="5"/>
      <c r="E4031" t="s">
        <v>7000</v>
      </c>
      <c r="F4031" t="s">
        <v>7000</v>
      </c>
      <c r="G4031" s="3">
        <v>0</v>
      </c>
    </row>
    <row r="4032" spans="1:7">
      <c r="A4032" t="s">
        <v>7113</v>
      </c>
      <c r="B4032" t="s">
        <v>7082</v>
      </c>
      <c r="C4032" s="5" t="str">
        <f>HYPERLINK("https://nusmods.com/modules/YIR3319G#timetable","Timetable")</f>
        <v>Timetable</v>
      </c>
      <c r="D4032" s="5"/>
      <c r="E4032" t="s">
        <v>7000</v>
      </c>
      <c r="F4032" t="s">
        <v>7000</v>
      </c>
      <c r="G4032" s="3">
        <v>0</v>
      </c>
    </row>
    <row r="4033" spans="1:7">
      <c r="A4033" t="s">
        <v>7114</v>
      </c>
      <c r="B4033" t="s">
        <v>7115</v>
      </c>
      <c r="C4033" s="5" t="str">
        <f>HYPERLINK("https://nusmods.com/modules/YIR3401G#timetable","Timetable")</f>
        <v>Timetable</v>
      </c>
      <c r="D4033" s="5"/>
      <c r="E4033" t="s">
        <v>7000</v>
      </c>
      <c r="F4033" t="s">
        <v>7000</v>
      </c>
      <c r="G4033" s="3">
        <v>0</v>
      </c>
    </row>
    <row r="4034" spans="1:7">
      <c r="A4034" t="s">
        <v>7116</v>
      </c>
      <c r="B4034" t="s">
        <v>7115</v>
      </c>
      <c r="C4034" s="5" t="str">
        <f>HYPERLINK("https://nusmods.com/modules/YIR3402#timetable","Timetable")</f>
        <v>Timetable</v>
      </c>
      <c r="D4034" s="5"/>
      <c r="E4034" t="s">
        <v>7000</v>
      </c>
      <c r="F4034" t="s">
        <v>7000</v>
      </c>
      <c r="G4034" s="3">
        <v>0</v>
      </c>
    </row>
    <row r="4035" spans="1:7">
      <c r="A4035" t="s">
        <v>7117</v>
      </c>
      <c r="B4035" t="s">
        <v>7115</v>
      </c>
      <c r="C4035" s="5" t="str">
        <f>HYPERLINK("https://nusmods.com/modules/YIR3402G#timetable","Timetable")</f>
        <v>Timetable</v>
      </c>
      <c r="D4035" s="5"/>
      <c r="E4035" t="s">
        <v>7000</v>
      </c>
      <c r="F4035" t="s">
        <v>7000</v>
      </c>
      <c r="G4035" s="3">
        <v>0</v>
      </c>
    </row>
    <row r="4036" spans="1:7">
      <c r="A4036" t="s">
        <v>7118</v>
      </c>
      <c r="B4036" t="s">
        <v>7119</v>
      </c>
      <c r="C4036" s="5" t="str">
        <f>HYPERLINK("https://nusmods.com/modules/YIR4301#timetable","Timetable")</f>
        <v>Timetable</v>
      </c>
      <c r="D4036" s="5"/>
      <c r="E4036" t="s">
        <v>7000</v>
      </c>
      <c r="F4036" t="s">
        <v>7000</v>
      </c>
      <c r="G4036" s="3">
        <v>0</v>
      </c>
    </row>
    <row r="4037" spans="1:7">
      <c r="A4037" t="s">
        <v>7120</v>
      </c>
      <c r="B4037" t="s">
        <v>7119</v>
      </c>
      <c r="C4037" s="5" t="str">
        <f>HYPERLINK("https://nusmods.com/modules/YIR4301G#timetable","Timetable")</f>
        <v>Timetable</v>
      </c>
      <c r="D4037" s="5"/>
      <c r="E4037" t="s">
        <v>7000</v>
      </c>
      <c r="F4037" t="s">
        <v>7000</v>
      </c>
      <c r="G4037" s="3">
        <v>0</v>
      </c>
    </row>
    <row r="4038" spans="1:7">
      <c r="A4038" t="s">
        <v>7121</v>
      </c>
      <c r="B4038" t="s">
        <v>7119</v>
      </c>
      <c r="C4038" s="5" t="str">
        <f>HYPERLINK("https://nusmods.com/modules/YIR4302#timetable","Timetable")</f>
        <v>Timetable</v>
      </c>
      <c r="D4038" s="5"/>
      <c r="E4038" t="s">
        <v>7000</v>
      </c>
      <c r="F4038" t="s">
        <v>7000</v>
      </c>
      <c r="G4038" s="3">
        <v>0</v>
      </c>
    </row>
    <row r="4039" spans="1:7">
      <c r="A4039" t="s">
        <v>7122</v>
      </c>
      <c r="B4039" t="s">
        <v>7119</v>
      </c>
      <c r="C4039" s="5" t="str">
        <f>HYPERLINK("https://nusmods.com/modules/YIR4302G#timetable","Timetable")</f>
        <v>Timetable</v>
      </c>
      <c r="D4039" s="5"/>
      <c r="E4039" t="s">
        <v>7000</v>
      </c>
      <c r="F4039" t="s">
        <v>7000</v>
      </c>
      <c r="G4039" s="3">
        <v>0</v>
      </c>
    </row>
    <row r="4040" spans="1:7">
      <c r="A4040" t="s">
        <v>7123</v>
      </c>
      <c r="B4040" t="s">
        <v>7119</v>
      </c>
      <c r="C4040" s="5" t="str">
        <f>HYPERLINK("https://nusmods.com/modules/YIR4303#timetable","Timetable")</f>
        <v>Timetable</v>
      </c>
      <c r="D4040" s="5"/>
      <c r="E4040" t="s">
        <v>7000</v>
      </c>
      <c r="F4040" t="s">
        <v>7000</v>
      </c>
      <c r="G4040" s="3">
        <v>0</v>
      </c>
    </row>
    <row r="4041" spans="1:7">
      <c r="A4041" t="s">
        <v>7124</v>
      </c>
      <c r="B4041" t="s">
        <v>7119</v>
      </c>
      <c r="C4041" s="5" t="str">
        <f>HYPERLINK("https://nusmods.com/modules/YIR4303G#timetable","Timetable")</f>
        <v>Timetable</v>
      </c>
      <c r="D4041" s="5"/>
      <c r="E4041" t="s">
        <v>7000</v>
      </c>
      <c r="F4041" t="s">
        <v>7000</v>
      </c>
      <c r="G4041" s="3">
        <v>0</v>
      </c>
    </row>
    <row r="4042" spans="1:7">
      <c r="A4042" t="s">
        <v>7125</v>
      </c>
      <c r="B4042" t="s">
        <v>7119</v>
      </c>
      <c r="C4042" s="5" t="str">
        <f>HYPERLINK("https://nusmods.com/modules/YIR4304G#timetable","Timetable")</f>
        <v>Timetable</v>
      </c>
      <c r="D4042" s="5"/>
      <c r="E4042" t="s">
        <v>7000</v>
      </c>
      <c r="F4042" t="s">
        <v>7000</v>
      </c>
      <c r="G4042" s="3">
        <v>0</v>
      </c>
    </row>
    <row r="4043" spans="1:7">
      <c r="A4043" t="s">
        <v>7126</v>
      </c>
      <c r="B4043" t="s">
        <v>7127</v>
      </c>
      <c r="C4043" s="5" t="str">
        <f>HYPERLINK("https://nusmods.com/modules/YLC2202#timetable","Timetable")</f>
        <v>Timetable</v>
      </c>
      <c r="D4043" s="5"/>
      <c r="E4043" t="s">
        <v>7000</v>
      </c>
      <c r="F4043" t="s">
        <v>7000</v>
      </c>
      <c r="G4043" s="3">
        <v>0</v>
      </c>
    </row>
    <row r="4044" spans="1:7">
      <c r="A4044" t="s">
        <v>7128</v>
      </c>
      <c r="B4044" t="s">
        <v>7129</v>
      </c>
      <c r="C4044" s="5" t="str">
        <f>HYPERLINK("https://nusmods.com/modules/YLC3204#timetable","Timetable")</f>
        <v>Timetable</v>
      </c>
      <c r="D4044" s="5"/>
      <c r="E4044" t="s">
        <v>7000</v>
      </c>
      <c r="F4044" t="s">
        <v>7000</v>
      </c>
      <c r="G4044" s="3">
        <v>0</v>
      </c>
    </row>
    <row r="4045" spans="1:7">
      <c r="A4045" t="s">
        <v>7130</v>
      </c>
      <c r="B4045" t="s">
        <v>7131</v>
      </c>
      <c r="C4045" s="5" t="str">
        <f>HYPERLINK("https://nusmods.com/modules/YSC1212#timetable","Timetable")</f>
        <v>Timetable</v>
      </c>
      <c r="D4045" s="5"/>
      <c r="E4045" t="s">
        <v>7000</v>
      </c>
      <c r="F4045" t="s">
        <v>7000</v>
      </c>
      <c r="G4045" s="3">
        <v>0</v>
      </c>
    </row>
    <row r="4046" spans="1:7">
      <c r="A4046" t="s">
        <v>7132</v>
      </c>
      <c r="B4046" t="s">
        <v>7133</v>
      </c>
      <c r="C4046" s="5" t="str">
        <f>HYPERLINK("https://nusmods.com/modules/YSC2205#timetable","Timetable")</f>
        <v>Timetable</v>
      </c>
      <c r="D4046" s="5"/>
      <c r="E4046" t="s">
        <v>7000</v>
      </c>
      <c r="F4046" t="s">
        <v>7000</v>
      </c>
      <c r="G4046" s="3">
        <v>0</v>
      </c>
    </row>
    <row r="4047" spans="1:7">
      <c r="A4047" t="s">
        <v>7134</v>
      </c>
      <c r="B4047" t="s">
        <v>7135</v>
      </c>
      <c r="C4047" s="5" t="str">
        <f>HYPERLINK("https://nusmods.com/modules/YSC2209#timetable","Timetable")</f>
        <v>Timetable</v>
      </c>
      <c r="D4047" s="5"/>
      <c r="E4047" t="s">
        <v>7000</v>
      </c>
      <c r="F4047" t="s">
        <v>7000</v>
      </c>
      <c r="G4047" s="3">
        <v>0</v>
      </c>
    </row>
    <row r="4048" spans="1:7">
      <c r="A4048" t="s">
        <v>7136</v>
      </c>
      <c r="B4048" t="s">
        <v>3969</v>
      </c>
      <c r="C4048" s="5" t="str">
        <f>HYPERLINK("https://nusmods.com/modules/YSC2216#timetable","Timetable")</f>
        <v>Timetable</v>
      </c>
      <c r="D4048" s="5"/>
      <c r="E4048" t="s">
        <v>7000</v>
      </c>
      <c r="F4048" t="s">
        <v>7000</v>
      </c>
      <c r="G4048" s="3">
        <v>0</v>
      </c>
    </row>
    <row r="4049" spans="1:7">
      <c r="A4049" t="s">
        <v>7137</v>
      </c>
      <c r="B4049" t="s">
        <v>7138</v>
      </c>
      <c r="C4049" s="5" t="str">
        <f>HYPERLINK("https://nusmods.com/modules/YSC2221#timetable","Timetable")</f>
        <v>Timetable</v>
      </c>
      <c r="D4049" s="5"/>
      <c r="E4049" t="s">
        <v>7000</v>
      </c>
      <c r="F4049" t="s">
        <v>7000</v>
      </c>
      <c r="G4049" s="3">
        <v>0</v>
      </c>
    </row>
    <row r="4050" spans="1:7">
      <c r="A4050" t="s">
        <v>7139</v>
      </c>
      <c r="B4050" t="s">
        <v>7140</v>
      </c>
      <c r="C4050" s="5" t="str">
        <f>HYPERLINK("https://nusmods.com/modules/YSC2222#timetable","Timetable")</f>
        <v>Timetable</v>
      </c>
      <c r="D4050" s="5"/>
      <c r="E4050" t="s">
        <v>7000</v>
      </c>
      <c r="F4050" t="s">
        <v>7000</v>
      </c>
      <c r="G4050" s="3">
        <v>0</v>
      </c>
    </row>
    <row r="4051" spans="1:7">
      <c r="A4051" t="s">
        <v>7141</v>
      </c>
      <c r="B4051" t="s">
        <v>7142</v>
      </c>
      <c r="C4051" s="5" t="str">
        <f>HYPERLINK("https://nusmods.com/modules/YSC2224#timetable","Timetable")</f>
        <v>Timetable</v>
      </c>
      <c r="D4051" s="5"/>
      <c r="E4051" t="s">
        <v>7000</v>
      </c>
      <c r="F4051" t="s">
        <v>7000</v>
      </c>
      <c r="G4051" s="3">
        <v>0</v>
      </c>
    </row>
    <row r="4052" spans="1:7">
      <c r="A4052" t="s">
        <v>7143</v>
      </c>
      <c r="B4052" t="s">
        <v>7144</v>
      </c>
      <c r="C4052" s="5" t="str">
        <f>HYPERLINK("https://nusmods.com/modules/YSC2227#timetable","Timetable")</f>
        <v>Timetable</v>
      </c>
      <c r="D4052" s="5"/>
      <c r="E4052" t="s">
        <v>7000</v>
      </c>
      <c r="F4052" t="s">
        <v>7000</v>
      </c>
      <c r="G4052" s="3">
        <v>0</v>
      </c>
    </row>
    <row r="4053" spans="1:7">
      <c r="A4053" t="s">
        <v>7145</v>
      </c>
      <c r="B4053" t="s">
        <v>7146</v>
      </c>
      <c r="C4053" s="5" t="str">
        <f>HYPERLINK("https://nusmods.com/modules/YSC2229#timetable","Timetable")</f>
        <v>Timetable</v>
      </c>
      <c r="D4053" s="5"/>
      <c r="E4053" t="s">
        <v>7000</v>
      </c>
      <c r="F4053" t="s">
        <v>7000</v>
      </c>
      <c r="G4053" s="3">
        <v>0</v>
      </c>
    </row>
    <row r="4054" spans="1:7">
      <c r="A4054" t="s">
        <v>7147</v>
      </c>
      <c r="B4054" t="s">
        <v>7148</v>
      </c>
      <c r="C4054" s="5" t="str">
        <f>HYPERLINK("https://nusmods.com/modules/YSC2231#timetable","Timetable")</f>
        <v>Timetable</v>
      </c>
      <c r="D4054" s="5"/>
      <c r="E4054" t="s">
        <v>7000</v>
      </c>
      <c r="F4054" t="s">
        <v>7000</v>
      </c>
      <c r="G4054" s="3">
        <v>0</v>
      </c>
    </row>
    <row r="4055" spans="1:7">
      <c r="A4055" t="s">
        <v>7149</v>
      </c>
      <c r="B4055" t="s">
        <v>7150</v>
      </c>
      <c r="C4055" s="5" t="str">
        <f>HYPERLINK("https://nusmods.com/modules/YSC2232#timetable","Timetable")</f>
        <v>Timetable</v>
      </c>
      <c r="D4055" s="5"/>
      <c r="E4055" t="s">
        <v>7000</v>
      </c>
      <c r="F4055" t="s">
        <v>7000</v>
      </c>
      <c r="G4055" s="3">
        <v>0</v>
      </c>
    </row>
    <row r="4056" spans="1:7">
      <c r="A4056" t="s">
        <v>7151</v>
      </c>
      <c r="B4056" t="s">
        <v>7152</v>
      </c>
      <c r="C4056" s="5" t="str">
        <f>HYPERLINK("https://nusmods.com/modules/YSC2235#timetable","Timetable")</f>
        <v>Timetable</v>
      </c>
      <c r="D4056" s="5"/>
      <c r="E4056" t="s">
        <v>7000</v>
      </c>
      <c r="F4056" t="s">
        <v>7000</v>
      </c>
      <c r="G4056" s="3">
        <v>0</v>
      </c>
    </row>
    <row r="4057" spans="1:7">
      <c r="A4057" t="s">
        <v>7153</v>
      </c>
      <c r="B4057" t="s">
        <v>1613</v>
      </c>
      <c r="C4057" s="5" t="str">
        <f>HYPERLINK("https://nusmods.com/modules/YSC2239#timetable","Timetable")</f>
        <v>Timetable</v>
      </c>
      <c r="D4057" s="5"/>
      <c r="E4057" t="s">
        <v>7000</v>
      </c>
      <c r="F4057" t="s">
        <v>7000</v>
      </c>
      <c r="G4057" s="3">
        <v>0</v>
      </c>
    </row>
    <row r="4058" spans="1:7">
      <c r="A4058" t="s">
        <v>7154</v>
      </c>
      <c r="B4058" t="s">
        <v>4132</v>
      </c>
      <c r="C4058" s="5" t="str">
        <f>HYPERLINK("https://nusmods.com/modules/YSC2243#timetable","Timetable")</f>
        <v>Timetable</v>
      </c>
      <c r="D4058" s="5"/>
      <c r="E4058" t="s">
        <v>7000</v>
      </c>
      <c r="F4058" t="s">
        <v>7000</v>
      </c>
      <c r="G4058" s="3">
        <v>0</v>
      </c>
    </row>
    <row r="4059" spans="1:7">
      <c r="A4059" t="s">
        <v>7155</v>
      </c>
      <c r="B4059" t="s">
        <v>7156</v>
      </c>
      <c r="C4059" s="5" t="str">
        <f>HYPERLINK("https://nusmods.com/modules/YSC2244#timetable","Timetable")</f>
        <v>Timetable</v>
      </c>
      <c r="D4059" s="5"/>
      <c r="E4059" t="s">
        <v>7000</v>
      </c>
      <c r="F4059" t="s">
        <v>7000</v>
      </c>
      <c r="G4059" s="3">
        <v>0</v>
      </c>
    </row>
    <row r="4060" spans="1:7">
      <c r="A4060" t="s">
        <v>7157</v>
      </c>
      <c r="B4060" t="s">
        <v>7158</v>
      </c>
      <c r="C4060" s="5" t="str">
        <f>HYPERLINK("https://nusmods.com/modules/YSC3206#timetable","Timetable")</f>
        <v>Timetable</v>
      </c>
      <c r="D4060" s="5"/>
      <c r="E4060" t="s">
        <v>7000</v>
      </c>
      <c r="F4060" t="s">
        <v>7000</v>
      </c>
      <c r="G4060" s="3">
        <v>0</v>
      </c>
    </row>
    <row r="4061" spans="1:7">
      <c r="A4061" t="s">
        <v>7159</v>
      </c>
      <c r="B4061" t="s">
        <v>7160</v>
      </c>
      <c r="C4061" s="5" t="str">
        <f>HYPERLINK("https://nusmods.com/modules/YSC3210#timetable","Timetable")</f>
        <v>Timetable</v>
      </c>
      <c r="D4061" s="5"/>
      <c r="E4061" t="s">
        <v>7000</v>
      </c>
      <c r="F4061" t="s">
        <v>7000</v>
      </c>
      <c r="G4061" s="3">
        <v>0</v>
      </c>
    </row>
    <row r="4062" spans="1:7">
      <c r="A4062" t="s">
        <v>7161</v>
      </c>
      <c r="B4062" t="s">
        <v>3967</v>
      </c>
      <c r="C4062" s="5" t="str">
        <f>HYPERLINK("https://nusmods.com/modules/YSC3214#timetable","Timetable")</f>
        <v>Timetable</v>
      </c>
      <c r="D4062" s="5"/>
      <c r="E4062" t="s">
        <v>7000</v>
      </c>
      <c r="F4062" t="s">
        <v>7000</v>
      </c>
      <c r="G4062" s="3">
        <v>0</v>
      </c>
    </row>
    <row r="4063" spans="1:7">
      <c r="A4063" t="s">
        <v>7162</v>
      </c>
      <c r="B4063" t="s">
        <v>7163</v>
      </c>
      <c r="C4063" s="5" t="str">
        <f>HYPERLINK("https://nusmods.com/modules/YSC3215#timetable","Timetable")</f>
        <v>Timetable</v>
      </c>
      <c r="D4063" s="5"/>
      <c r="E4063" t="s">
        <v>7000</v>
      </c>
      <c r="F4063" t="s">
        <v>7000</v>
      </c>
      <c r="G4063" s="3">
        <v>0</v>
      </c>
    </row>
    <row r="4064" spans="1:7">
      <c r="A4064" t="s">
        <v>7164</v>
      </c>
      <c r="B4064" t="s">
        <v>7165</v>
      </c>
      <c r="C4064" s="5" t="str">
        <f>HYPERLINK("https://nusmods.com/modules/YSC3236#timetable","Timetable")</f>
        <v>Timetable</v>
      </c>
      <c r="D4064" s="5"/>
      <c r="E4064" t="s">
        <v>7000</v>
      </c>
      <c r="F4064" t="s">
        <v>7000</v>
      </c>
      <c r="G4064" s="3">
        <v>0</v>
      </c>
    </row>
    <row r="4065" spans="1:7">
      <c r="A4065" t="s">
        <v>7166</v>
      </c>
      <c r="B4065" t="s">
        <v>7167</v>
      </c>
      <c r="C4065" s="5" t="str">
        <f>HYPERLINK("https://nusmods.com/modules/YSC3237#timetable","Timetable")</f>
        <v>Timetable</v>
      </c>
      <c r="D4065" s="5"/>
      <c r="E4065" t="s">
        <v>7000</v>
      </c>
      <c r="F4065" t="s">
        <v>7000</v>
      </c>
      <c r="G4065" s="3">
        <v>0</v>
      </c>
    </row>
    <row r="4066" spans="1:7">
      <c r="A4066" t="s">
        <v>7168</v>
      </c>
      <c r="B4066" t="s">
        <v>7169</v>
      </c>
      <c r="C4066" s="5" t="str">
        <f>HYPERLINK("https://nusmods.com/modules/YSC3246#timetable","Timetable")</f>
        <v>Timetable</v>
      </c>
      <c r="D4066" s="5"/>
      <c r="E4066" t="s">
        <v>7000</v>
      </c>
      <c r="F4066" t="s">
        <v>7000</v>
      </c>
      <c r="G4066" s="3">
        <v>0</v>
      </c>
    </row>
    <row r="4067" spans="1:7">
      <c r="A4067" t="s">
        <v>7170</v>
      </c>
      <c r="B4067" t="s">
        <v>7171</v>
      </c>
      <c r="C4067" s="5" t="str">
        <f>HYPERLINK("https://nusmods.com/modules/YSC3251#timetable","Timetable")</f>
        <v>Timetable</v>
      </c>
      <c r="D4067" s="5"/>
      <c r="E4067" t="s">
        <v>7000</v>
      </c>
      <c r="F4067" t="s">
        <v>7000</v>
      </c>
      <c r="G4067" s="3">
        <v>0</v>
      </c>
    </row>
    <row r="4068" spans="1:7">
      <c r="A4068" t="s">
        <v>7172</v>
      </c>
      <c r="B4068" t="s">
        <v>7173</v>
      </c>
      <c r="C4068" s="5" t="str">
        <f>HYPERLINK("https://nusmods.com/modules/YSC3260#timetable","Timetable")</f>
        <v>Timetable</v>
      </c>
      <c r="D4068" s="5"/>
      <c r="E4068" t="s">
        <v>7000</v>
      </c>
      <c r="F4068" t="s">
        <v>7000</v>
      </c>
      <c r="G4068" s="3">
        <v>0</v>
      </c>
    </row>
    <row r="4069" spans="1:7">
      <c r="A4069" t="s">
        <v>7174</v>
      </c>
      <c r="B4069" t="s">
        <v>7175</v>
      </c>
      <c r="C4069" s="5" t="str">
        <f>HYPERLINK("https://nusmods.com/modules/YSC3265#timetable","Timetable")</f>
        <v>Timetable</v>
      </c>
      <c r="D4069" s="5"/>
      <c r="E4069" t="s">
        <v>7000</v>
      </c>
      <c r="F4069" t="s">
        <v>7000</v>
      </c>
      <c r="G4069" s="3">
        <v>0</v>
      </c>
    </row>
    <row r="4070" spans="1:7">
      <c r="A4070" t="s">
        <v>7176</v>
      </c>
      <c r="B4070" t="s">
        <v>7177</v>
      </c>
      <c r="C4070" s="5" t="str">
        <f>HYPERLINK("https://nusmods.com/modules/YSC4101#timetable","Timetable")</f>
        <v>Timetable</v>
      </c>
      <c r="D4070" s="5"/>
      <c r="E4070" t="s">
        <v>7000</v>
      </c>
      <c r="F4070" t="s">
        <v>7000</v>
      </c>
      <c r="G4070" s="3">
        <v>0</v>
      </c>
    </row>
    <row r="4071" spans="1:7">
      <c r="A4071" t="s">
        <v>7178</v>
      </c>
      <c r="B4071" t="s">
        <v>7179</v>
      </c>
      <c r="C4071" s="5" t="str">
        <f>HYPERLINK("https://nusmods.com/modules/YSC4102#timetable","Timetable")</f>
        <v>Timetable</v>
      </c>
      <c r="D4071" s="5"/>
      <c r="E4071" t="s">
        <v>7000</v>
      </c>
      <c r="F4071" t="s">
        <v>7000</v>
      </c>
      <c r="G4071" s="3">
        <v>0</v>
      </c>
    </row>
    <row r="4072" spans="1:7">
      <c r="A4072" t="s">
        <v>7180</v>
      </c>
      <c r="B4072" t="s">
        <v>7181</v>
      </c>
      <c r="C4072" s="5" t="str">
        <f>HYPERLINK("https://nusmods.com/modules/YSC4103#timetable","Timetable")</f>
        <v>Timetable</v>
      </c>
      <c r="D4072" s="5"/>
      <c r="E4072" t="s">
        <v>7000</v>
      </c>
      <c r="F4072" t="s">
        <v>7000</v>
      </c>
      <c r="G4072" s="3">
        <v>0</v>
      </c>
    </row>
    <row r="4073" spans="1:7">
      <c r="A4073" t="s">
        <v>7182</v>
      </c>
      <c r="B4073" t="s">
        <v>7183</v>
      </c>
      <c r="C4073" s="5" t="str">
        <f>HYPERLINK("https://nusmods.com/modules/YSC4209#timetable","Timetable")</f>
        <v>Timetable</v>
      </c>
      <c r="D4073" s="5"/>
      <c r="E4073" t="s">
        <v>7000</v>
      </c>
      <c r="F4073" t="s">
        <v>7000</v>
      </c>
      <c r="G4073" s="3">
        <v>0</v>
      </c>
    </row>
    <row r="4074" spans="1:7">
      <c r="A4074" t="s">
        <v>7184</v>
      </c>
      <c r="B4074" t="s">
        <v>7185</v>
      </c>
      <c r="C4074" s="5" t="str">
        <f>HYPERLINK("https://nusmods.com/modules/YSC4210#timetable","Timetable")</f>
        <v>Timetable</v>
      </c>
      <c r="D4074" s="5"/>
      <c r="E4074" t="s">
        <v>7000</v>
      </c>
      <c r="F4074" t="s">
        <v>7000</v>
      </c>
      <c r="G4074" s="3">
        <v>0</v>
      </c>
    </row>
    <row r="4075" spans="1:7">
      <c r="A4075" t="s">
        <v>7186</v>
      </c>
      <c r="B4075" t="s">
        <v>7187</v>
      </c>
      <c r="C4075" s="5" t="str">
        <f>HYPERLINK("https://nusmods.com/modules/YSC4211F#timetable","Timetable")</f>
        <v>Timetable</v>
      </c>
      <c r="D4075" s="5"/>
      <c r="E4075" t="s">
        <v>7000</v>
      </c>
      <c r="F4075" t="s">
        <v>7000</v>
      </c>
      <c r="G4075" s="3">
        <v>0</v>
      </c>
    </row>
    <row r="4076" spans="1:7">
      <c r="A4076" t="s">
        <v>7188</v>
      </c>
      <c r="B4076" t="s">
        <v>7189</v>
      </c>
      <c r="C4076" s="5" t="str">
        <f>HYPERLINK("https://nusmods.com/modules/YSC4220#timetable","Timetable")</f>
        <v>Timetable</v>
      </c>
      <c r="D4076" s="5"/>
      <c r="E4076" t="s">
        <v>7000</v>
      </c>
      <c r="F4076" t="s">
        <v>7000</v>
      </c>
      <c r="G4076" s="3">
        <v>0</v>
      </c>
    </row>
    <row r="4077" spans="1:7">
      <c r="A4077" t="s">
        <v>7190</v>
      </c>
      <c r="B4077" t="s">
        <v>7191</v>
      </c>
      <c r="C4077" s="5" t="str">
        <f>HYPERLINK("https://nusmods.com/modules/YSC4231#timetable","Timetable")</f>
        <v>Timetable</v>
      </c>
      <c r="D4077" s="5"/>
      <c r="E4077" t="s">
        <v>7000</v>
      </c>
      <c r="F4077" t="s">
        <v>7000</v>
      </c>
      <c r="G4077" s="3">
        <v>0</v>
      </c>
    </row>
    <row r="4078" spans="1:7">
      <c r="A4078" t="s">
        <v>7192</v>
      </c>
      <c r="B4078" t="s">
        <v>7193</v>
      </c>
      <c r="C4078" s="5" t="str">
        <f>HYPERLINK("https://nusmods.com/modules/YSC4233#timetable","Timetable")</f>
        <v>Timetable</v>
      </c>
      <c r="D4078" s="5"/>
      <c r="E4078" t="s">
        <v>7000</v>
      </c>
      <c r="F4078" t="s">
        <v>7000</v>
      </c>
      <c r="G4078" s="3">
        <v>0</v>
      </c>
    </row>
    <row r="4079" spans="1:7">
      <c r="A4079" t="s">
        <v>7194</v>
      </c>
      <c r="B4079" t="s">
        <v>7195</v>
      </c>
      <c r="C4079" s="5" t="str">
        <f>HYPERLINK("https://nusmods.com/modules/YSC4238#timetable","Timetable")</f>
        <v>Timetable</v>
      </c>
      <c r="D4079" s="5"/>
      <c r="E4079" t="s">
        <v>7000</v>
      </c>
      <c r="F4079" t="s">
        <v>7000</v>
      </c>
      <c r="G4079" s="3">
        <v>0</v>
      </c>
    </row>
    <row r="4080" spans="1:7">
      <c r="A4080" t="s">
        <v>7196</v>
      </c>
      <c r="B4080" t="s">
        <v>7197</v>
      </c>
      <c r="C4080" s="5" t="str">
        <f>HYPERLINK("https://nusmods.com/modules/YSS1206#timetable","Timetable")</f>
        <v>Timetable</v>
      </c>
      <c r="D4080" s="5"/>
      <c r="E4080" t="s">
        <v>7000</v>
      </c>
      <c r="F4080" t="s">
        <v>7000</v>
      </c>
      <c r="G4080" s="3">
        <v>0</v>
      </c>
    </row>
    <row r="4081" spans="1:7">
      <c r="A4081" t="s">
        <v>7198</v>
      </c>
      <c r="B4081" t="s">
        <v>7199</v>
      </c>
      <c r="C4081" s="5" t="str">
        <f>HYPERLINK("https://nusmods.com/modules/YSS2203#timetable","Timetable")</f>
        <v>Timetable</v>
      </c>
      <c r="D4081" s="5"/>
      <c r="E4081" t="s">
        <v>7000</v>
      </c>
      <c r="F4081" t="s">
        <v>7000</v>
      </c>
      <c r="G4081" s="3">
        <v>0</v>
      </c>
    </row>
    <row r="4082" spans="1:7">
      <c r="A4082" t="s">
        <v>7200</v>
      </c>
      <c r="B4082" t="s">
        <v>7201</v>
      </c>
      <c r="C4082" s="5" t="str">
        <f>HYPERLINK("https://nusmods.com/modules/YSS2211#timetable","Timetable")</f>
        <v>Timetable</v>
      </c>
      <c r="D4082" s="5"/>
      <c r="E4082" t="s">
        <v>7000</v>
      </c>
      <c r="F4082" t="s">
        <v>7000</v>
      </c>
      <c r="G4082" s="3">
        <v>0</v>
      </c>
    </row>
    <row r="4083" spans="1:7">
      <c r="A4083" t="s">
        <v>7202</v>
      </c>
      <c r="B4083" t="s">
        <v>7203</v>
      </c>
      <c r="C4083" s="5" t="str">
        <f>HYPERLINK("https://nusmods.com/modules/YSS2212#timetable","Timetable")</f>
        <v>Timetable</v>
      </c>
      <c r="D4083" s="5"/>
      <c r="E4083" t="s">
        <v>7000</v>
      </c>
      <c r="F4083" t="s">
        <v>7000</v>
      </c>
      <c r="G4083" s="3">
        <v>0</v>
      </c>
    </row>
    <row r="4084" spans="1:7">
      <c r="A4084" t="s">
        <v>7204</v>
      </c>
      <c r="B4084" t="s">
        <v>7205</v>
      </c>
      <c r="C4084" s="5" t="str">
        <f>HYPERLINK("https://nusmods.com/modules/YSS2214#timetable","Timetable")</f>
        <v>Timetable</v>
      </c>
      <c r="D4084" s="5"/>
      <c r="E4084" t="s">
        <v>7000</v>
      </c>
      <c r="F4084" t="s">
        <v>7000</v>
      </c>
      <c r="G4084" s="3">
        <v>0</v>
      </c>
    </row>
    <row r="4085" spans="1:7">
      <c r="A4085" t="s">
        <v>7206</v>
      </c>
      <c r="B4085" t="s">
        <v>7207</v>
      </c>
      <c r="C4085" s="5" t="str">
        <f>HYPERLINK("https://nusmods.com/modules/YSS2218#timetable","Timetable")</f>
        <v>Timetable</v>
      </c>
      <c r="D4085" s="5"/>
      <c r="E4085" t="s">
        <v>7000</v>
      </c>
      <c r="F4085" t="s">
        <v>7000</v>
      </c>
      <c r="G4085" s="3">
        <v>0</v>
      </c>
    </row>
    <row r="4086" spans="1:7">
      <c r="A4086" t="s">
        <v>7208</v>
      </c>
      <c r="B4086" t="s">
        <v>7209</v>
      </c>
      <c r="C4086" s="5" t="str">
        <f>HYPERLINK("https://nusmods.com/modules/YSS2227#timetable","Timetable")</f>
        <v>Timetable</v>
      </c>
      <c r="D4086" s="5"/>
      <c r="E4086" t="s">
        <v>7000</v>
      </c>
      <c r="F4086" t="s">
        <v>7000</v>
      </c>
      <c r="G4086" s="3">
        <v>0</v>
      </c>
    </row>
    <row r="4087" spans="1:7">
      <c r="A4087" t="s">
        <v>7210</v>
      </c>
      <c r="B4087" t="s">
        <v>7211</v>
      </c>
      <c r="C4087" s="5" t="str">
        <f>HYPERLINK("https://nusmods.com/modules/YSS2231#timetable","Timetable")</f>
        <v>Timetable</v>
      </c>
      <c r="D4087" s="5"/>
      <c r="E4087" t="s">
        <v>7000</v>
      </c>
      <c r="F4087" t="s">
        <v>7000</v>
      </c>
      <c r="G4087" s="3">
        <v>0</v>
      </c>
    </row>
    <row r="4088" spans="1:7">
      <c r="A4088" t="s">
        <v>7212</v>
      </c>
      <c r="B4088" t="s">
        <v>7213</v>
      </c>
      <c r="C4088" s="5" t="str">
        <f>HYPERLINK("https://nusmods.com/modules/YSS2233#timetable","Timetable")</f>
        <v>Timetable</v>
      </c>
      <c r="D4088" s="5"/>
      <c r="E4088" t="s">
        <v>7000</v>
      </c>
      <c r="F4088" t="s">
        <v>7000</v>
      </c>
      <c r="G4088" s="3">
        <v>0</v>
      </c>
    </row>
    <row r="4089" spans="1:7">
      <c r="A4089" t="s">
        <v>7214</v>
      </c>
      <c r="B4089" t="s">
        <v>7215</v>
      </c>
      <c r="C4089" s="5" t="str">
        <f>HYPERLINK("https://nusmods.com/modules/YSS2234#timetable","Timetable")</f>
        <v>Timetable</v>
      </c>
      <c r="D4089" s="5"/>
      <c r="E4089" t="s">
        <v>7000</v>
      </c>
      <c r="F4089" t="s">
        <v>7000</v>
      </c>
      <c r="G4089" s="3">
        <v>0</v>
      </c>
    </row>
    <row r="4090" spans="1:7">
      <c r="A4090" t="s">
        <v>7216</v>
      </c>
      <c r="B4090" t="s">
        <v>7217</v>
      </c>
      <c r="C4090" s="5" t="str">
        <f>HYPERLINK("https://nusmods.com/modules/YSS2245#timetable","Timetable")</f>
        <v>Timetable</v>
      </c>
      <c r="D4090" s="5"/>
      <c r="E4090" t="s">
        <v>7000</v>
      </c>
      <c r="F4090" t="s">
        <v>7000</v>
      </c>
      <c r="G4090" s="3">
        <v>0</v>
      </c>
    </row>
    <row r="4091" spans="1:7">
      <c r="A4091" t="s">
        <v>7218</v>
      </c>
      <c r="B4091" t="s">
        <v>7219</v>
      </c>
      <c r="C4091" s="5" t="str">
        <f>HYPERLINK("https://nusmods.com/modules/YSS3202#timetable","Timetable")</f>
        <v>Timetable</v>
      </c>
      <c r="D4091" s="5"/>
      <c r="E4091" t="s">
        <v>7000</v>
      </c>
      <c r="F4091" t="s">
        <v>7000</v>
      </c>
      <c r="G4091" s="3">
        <v>0</v>
      </c>
    </row>
    <row r="4092" spans="1:7">
      <c r="A4092" t="s">
        <v>7220</v>
      </c>
      <c r="B4092" t="s">
        <v>1814</v>
      </c>
      <c r="C4092" s="5" t="str">
        <f>HYPERLINK("https://nusmods.com/modules/YSS3204#timetable","Timetable")</f>
        <v>Timetable</v>
      </c>
      <c r="D4092" s="5"/>
      <c r="E4092" t="s">
        <v>7000</v>
      </c>
      <c r="F4092" t="s">
        <v>7000</v>
      </c>
      <c r="G4092" s="3">
        <v>0</v>
      </c>
    </row>
    <row r="4093" spans="1:7">
      <c r="A4093" t="s">
        <v>7221</v>
      </c>
      <c r="B4093" t="s">
        <v>7222</v>
      </c>
      <c r="C4093" s="5" t="str">
        <f>HYPERLINK("https://nusmods.com/modules/YSS3214#timetable","Timetable")</f>
        <v>Timetable</v>
      </c>
      <c r="D4093" s="5"/>
      <c r="E4093" t="s">
        <v>7000</v>
      </c>
      <c r="F4093" t="s">
        <v>7000</v>
      </c>
      <c r="G4093" s="3">
        <v>0</v>
      </c>
    </row>
    <row r="4094" spans="1:7">
      <c r="A4094" t="s">
        <v>7223</v>
      </c>
      <c r="B4094" t="s">
        <v>5593</v>
      </c>
      <c r="C4094" s="5" t="str">
        <f>HYPERLINK("https://nusmods.com/modules/YSS3215#timetable","Timetable")</f>
        <v>Timetable</v>
      </c>
      <c r="D4094" s="5"/>
      <c r="E4094" t="s">
        <v>7000</v>
      </c>
      <c r="F4094" t="s">
        <v>7000</v>
      </c>
      <c r="G4094" s="3">
        <v>0</v>
      </c>
    </row>
    <row r="4095" spans="1:7">
      <c r="A4095" t="s">
        <v>7224</v>
      </c>
      <c r="B4095" t="s">
        <v>7225</v>
      </c>
      <c r="C4095" s="5" t="str">
        <f>HYPERLINK("https://nusmods.com/modules/YSS3217#timetable","Timetable")</f>
        <v>Timetable</v>
      </c>
      <c r="D4095" s="5"/>
      <c r="E4095" t="s">
        <v>7000</v>
      </c>
      <c r="F4095" t="s">
        <v>7000</v>
      </c>
      <c r="G4095" s="3">
        <v>0</v>
      </c>
    </row>
    <row r="4096" spans="1:7">
      <c r="A4096" t="s">
        <v>7226</v>
      </c>
      <c r="B4096" t="s">
        <v>5595</v>
      </c>
      <c r="C4096" s="5" t="str">
        <f>HYPERLINK("https://nusmods.com/modules/YSS3219#timetable","Timetable")</f>
        <v>Timetable</v>
      </c>
      <c r="D4096" s="5"/>
      <c r="E4096" t="s">
        <v>7000</v>
      </c>
      <c r="F4096" t="s">
        <v>7000</v>
      </c>
      <c r="G4096" s="3">
        <v>0</v>
      </c>
    </row>
    <row r="4097" spans="1:7">
      <c r="A4097" t="s">
        <v>7227</v>
      </c>
      <c r="B4097" t="s">
        <v>7228</v>
      </c>
      <c r="C4097" s="5" t="str">
        <f>HYPERLINK("https://nusmods.com/modules/YSS3220#timetable","Timetable")</f>
        <v>Timetable</v>
      </c>
      <c r="D4097" s="5"/>
      <c r="E4097" t="s">
        <v>7000</v>
      </c>
      <c r="F4097" t="s">
        <v>7000</v>
      </c>
      <c r="G4097" s="3">
        <v>0</v>
      </c>
    </row>
    <row r="4098" spans="1:7">
      <c r="A4098" t="s">
        <v>7229</v>
      </c>
      <c r="B4098" t="s">
        <v>7230</v>
      </c>
      <c r="C4098" s="5" t="str">
        <f>HYPERLINK("https://nusmods.com/modules/YSS3222#timetable","Timetable")</f>
        <v>Timetable</v>
      </c>
      <c r="D4098" s="5"/>
      <c r="E4098" t="s">
        <v>7000</v>
      </c>
      <c r="F4098" t="s">
        <v>7000</v>
      </c>
      <c r="G4098" s="3">
        <v>0</v>
      </c>
    </row>
    <row r="4099" spans="1:7">
      <c r="A4099" t="s">
        <v>7231</v>
      </c>
      <c r="B4099" t="s">
        <v>7232</v>
      </c>
      <c r="C4099" s="5" t="str">
        <f>HYPERLINK("https://nusmods.com/modules/YSS3231#timetable","Timetable")</f>
        <v>Timetable</v>
      </c>
      <c r="D4099" s="5"/>
      <c r="E4099" t="s">
        <v>7000</v>
      </c>
      <c r="F4099" t="s">
        <v>7000</v>
      </c>
      <c r="G4099" s="3">
        <v>0</v>
      </c>
    </row>
    <row r="4100" spans="1:7">
      <c r="A4100" t="s">
        <v>7233</v>
      </c>
      <c r="B4100" t="s">
        <v>7234</v>
      </c>
      <c r="C4100" s="5" t="str">
        <f>HYPERLINK("https://nusmods.com/modules/YSS3235#timetable","Timetable")</f>
        <v>Timetable</v>
      </c>
      <c r="D4100" s="5"/>
      <c r="E4100" t="s">
        <v>7000</v>
      </c>
      <c r="F4100" t="s">
        <v>7000</v>
      </c>
      <c r="G4100" s="3">
        <v>0</v>
      </c>
    </row>
    <row r="4101" spans="1:7">
      <c r="A4101" t="s">
        <v>7235</v>
      </c>
      <c r="B4101" t="s">
        <v>1799</v>
      </c>
      <c r="C4101" s="5" t="str">
        <f>HYPERLINK("https://nusmods.com/modules/YSS3243#timetable","Timetable")</f>
        <v>Timetable</v>
      </c>
      <c r="D4101" s="5"/>
      <c r="E4101" t="s">
        <v>7000</v>
      </c>
      <c r="F4101" t="s">
        <v>7000</v>
      </c>
      <c r="G4101" s="3">
        <v>0</v>
      </c>
    </row>
    <row r="4102" spans="1:7">
      <c r="A4102" t="s">
        <v>7236</v>
      </c>
      <c r="B4102" t="s">
        <v>7237</v>
      </c>
      <c r="C4102" s="5" t="str">
        <f>HYPERLINK("https://nusmods.com/modules/YSS3244#timetable","Timetable")</f>
        <v>Timetable</v>
      </c>
      <c r="D4102" s="5"/>
      <c r="E4102" t="s">
        <v>7000</v>
      </c>
      <c r="F4102" t="s">
        <v>7000</v>
      </c>
      <c r="G4102" s="3">
        <v>0</v>
      </c>
    </row>
    <row r="4103" spans="1:7">
      <c r="A4103" t="s">
        <v>7238</v>
      </c>
      <c r="B4103" t="s">
        <v>7239</v>
      </c>
      <c r="C4103" s="5" t="str">
        <f>HYPERLINK("https://nusmods.com/modules/YSS3245#timetable","Timetable")</f>
        <v>Timetable</v>
      </c>
      <c r="D4103" s="5"/>
      <c r="E4103" t="s">
        <v>7000</v>
      </c>
      <c r="F4103" t="s">
        <v>7000</v>
      </c>
      <c r="G4103" s="3">
        <v>0</v>
      </c>
    </row>
    <row r="4104" spans="1:7">
      <c r="A4104" t="s">
        <v>7240</v>
      </c>
      <c r="B4104" t="s">
        <v>7241</v>
      </c>
      <c r="C4104" s="5" t="str">
        <f>HYPERLINK("https://nusmods.com/modules/YSS3246#timetable","Timetable")</f>
        <v>Timetable</v>
      </c>
      <c r="D4104" s="5"/>
      <c r="E4104" t="s">
        <v>7000</v>
      </c>
      <c r="F4104" t="s">
        <v>7000</v>
      </c>
      <c r="G4104" s="3">
        <v>0</v>
      </c>
    </row>
    <row r="4105" spans="1:7">
      <c r="A4105" t="s">
        <v>7242</v>
      </c>
      <c r="B4105" t="s">
        <v>7243</v>
      </c>
      <c r="C4105" s="5" t="str">
        <f>HYPERLINK("https://nusmods.com/modules/YSS3248#timetable","Timetable")</f>
        <v>Timetable</v>
      </c>
      <c r="D4105" s="5"/>
      <c r="E4105" t="s">
        <v>7000</v>
      </c>
      <c r="F4105" t="s">
        <v>7000</v>
      </c>
      <c r="G4105" s="3">
        <v>0</v>
      </c>
    </row>
    <row r="4106" spans="1:7">
      <c r="A4106" t="s">
        <v>7244</v>
      </c>
      <c r="B4106" t="s">
        <v>7245</v>
      </c>
      <c r="C4106" s="5" t="str">
        <f>HYPERLINK("https://nusmods.com/modules/YSS3258#timetable","Timetable")</f>
        <v>Timetable</v>
      </c>
      <c r="D4106" s="5"/>
      <c r="E4106" t="s">
        <v>7000</v>
      </c>
      <c r="F4106" t="s">
        <v>7000</v>
      </c>
      <c r="G4106" s="3">
        <v>0</v>
      </c>
    </row>
    <row r="4107" spans="1:7">
      <c r="A4107" t="s">
        <v>7246</v>
      </c>
      <c r="B4107" t="s">
        <v>7247</v>
      </c>
      <c r="C4107" s="5" t="str">
        <f>HYPERLINK("https://nusmods.com/modules/YSS3262#timetable","Timetable")</f>
        <v>Timetable</v>
      </c>
      <c r="D4107" s="5"/>
      <c r="E4107" t="s">
        <v>7000</v>
      </c>
      <c r="F4107" t="s">
        <v>7000</v>
      </c>
      <c r="G4107" s="3">
        <v>0</v>
      </c>
    </row>
    <row r="4108" spans="1:7">
      <c r="A4108" t="s">
        <v>7248</v>
      </c>
      <c r="B4108" t="s">
        <v>7249</v>
      </c>
      <c r="C4108" s="5" t="str">
        <f>HYPERLINK("https://nusmods.com/modules/YSS3268#timetable","Timetable")</f>
        <v>Timetable</v>
      </c>
      <c r="D4108" s="5"/>
      <c r="E4108" t="s">
        <v>7000</v>
      </c>
      <c r="F4108" t="s">
        <v>7000</v>
      </c>
      <c r="G4108" s="3">
        <v>0</v>
      </c>
    </row>
    <row r="4109" spans="1:7">
      <c r="A4109" t="s">
        <v>7250</v>
      </c>
      <c r="B4109" t="s">
        <v>7251</v>
      </c>
      <c r="C4109" s="5" t="str">
        <f>HYPERLINK("https://nusmods.com/modules/YSS3273#timetable","Timetable")</f>
        <v>Timetable</v>
      </c>
      <c r="D4109" s="5"/>
      <c r="E4109" t="s">
        <v>7000</v>
      </c>
      <c r="F4109" t="s">
        <v>7000</v>
      </c>
      <c r="G4109" s="3">
        <v>0</v>
      </c>
    </row>
    <row r="4110" spans="1:7">
      <c r="A4110" t="s">
        <v>7252</v>
      </c>
      <c r="B4110" t="s">
        <v>7253</v>
      </c>
      <c r="C4110" s="5" t="str">
        <f>HYPERLINK("https://nusmods.com/modules/YSS3275#timetable","Timetable")</f>
        <v>Timetable</v>
      </c>
      <c r="D4110" s="5"/>
      <c r="E4110" t="s">
        <v>7000</v>
      </c>
      <c r="F4110" t="s">
        <v>7000</v>
      </c>
      <c r="G4110" s="3">
        <v>0</v>
      </c>
    </row>
    <row r="4111" spans="1:7">
      <c r="A4111" t="s">
        <v>7254</v>
      </c>
      <c r="B4111" t="s">
        <v>7255</v>
      </c>
      <c r="C4111" s="5" t="str">
        <f>HYPERLINK("https://nusmods.com/modules/YSS3279#timetable","Timetable")</f>
        <v>Timetable</v>
      </c>
      <c r="D4111" s="5"/>
      <c r="E4111" t="s">
        <v>7000</v>
      </c>
      <c r="F4111" t="s">
        <v>7000</v>
      </c>
      <c r="G4111" s="3">
        <v>0</v>
      </c>
    </row>
    <row r="4112" spans="1:7">
      <c r="A4112" t="s">
        <v>7256</v>
      </c>
      <c r="B4112" t="s">
        <v>7257</v>
      </c>
      <c r="C4112" s="5" t="str">
        <f>HYPERLINK("https://nusmods.com/modules/YSS3282#timetable","Timetable")</f>
        <v>Timetable</v>
      </c>
      <c r="D4112" s="5"/>
      <c r="E4112" t="s">
        <v>7000</v>
      </c>
      <c r="F4112" t="s">
        <v>7000</v>
      </c>
      <c r="G4112" s="3">
        <v>0</v>
      </c>
    </row>
    <row r="4113" spans="1:7">
      <c r="A4113" t="s">
        <v>7258</v>
      </c>
      <c r="B4113" t="s">
        <v>7259</v>
      </c>
      <c r="C4113" s="5" t="str">
        <f>HYPERLINK("https://nusmods.com/modules/YSS3291#timetable","Timetable")</f>
        <v>Timetable</v>
      </c>
      <c r="D4113" s="5"/>
      <c r="E4113" t="s">
        <v>7000</v>
      </c>
      <c r="F4113" t="s">
        <v>7000</v>
      </c>
      <c r="G4113" s="3">
        <v>0</v>
      </c>
    </row>
    <row r="4114" spans="1:7">
      <c r="A4114" t="s">
        <v>7260</v>
      </c>
      <c r="B4114" t="s">
        <v>7261</v>
      </c>
      <c r="C4114" s="5" t="str">
        <f>HYPERLINK("https://nusmods.com/modules/YSS3303#timetable","Timetable")</f>
        <v>Timetable</v>
      </c>
      <c r="D4114" s="5"/>
      <c r="E4114" t="s">
        <v>7000</v>
      </c>
      <c r="F4114" t="s">
        <v>7000</v>
      </c>
      <c r="G4114" s="3">
        <v>0</v>
      </c>
    </row>
    <row r="4115" spans="1:7">
      <c r="A4115" t="s">
        <v>7262</v>
      </c>
      <c r="B4115" t="s">
        <v>7263</v>
      </c>
      <c r="C4115" s="5" t="str">
        <f>HYPERLINK("https://nusmods.com/modules/YSS3310#timetable","Timetable")</f>
        <v>Timetable</v>
      </c>
      <c r="D4115" s="5"/>
      <c r="E4115" t="s">
        <v>7000</v>
      </c>
      <c r="F4115" t="s">
        <v>7000</v>
      </c>
      <c r="G4115" s="3">
        <v>0</v>
      </c>
    </row>
    <row r="4116" spans="1:7">
      <c r="A4116" t="s">
        <v>7264</v>
      </c>
      <c r="B4116" t="s">
        <v>7265</v>
      </c>
      <c r="C4116" s="5" t="str">
        <f>HYPERLINK("https://nusmods.com/modules/YSS3322#timetable","Timetable")</f>
        <v>Timetable</v>
      </c>
      <c r="D4116" s="5"/>
      <c r="E4116" t="s">
        <v>7000</v>
      </c>
      <c r="F4116" t="s">
        <v>7000</v>
      </c>
      <c r="G4116" s="3">
        <v>0</v>
      </c>
    </row>
    <row r="4117" spans="1:7">
      <c r="A4117" t="s">
        <v>7266</v>
      </c>
      <c r="B4117" t="s">
        <v>7267</v>
      </c>
      <c r="C4117" s="5" t="str">
        <f>HYPERLINK("https://nusmods.com/modules/YSS3331#timetable","Timetable")</f>
        <v>Timetable</v>
      </c>
      <c r="D4117" s="5"/>
      <c r="E4117" t="s">
        <v>7000</v>
      </c>
      <c r="F4117" t="s">
        <v>7000</v>
      </c>
      <c r="G4117" s="3">
        <v>0</v>
      </c>
    </row>
    <row r="4118" spans="1:7">
      <c r="A4118" t="s">
        <v>7268</v>
      </c>
      <c r="B4118" t="s">
        <v>7269</v>
      </c>
      <c r="C4118" s="5" t="str">
        <f>HYPERLINK("https://nusmods.com/modules/YSS3332#timetable","Timetable")</f>
        <v>Timetable</v>
      </c>
      <c r="D4118" s="5"/>
      <c r="E4118" t="s">
        <v>7000</v>
      </c>
      <c r="F4118" t="s">
        <v>7000</v>
      </c>
      <c r="G4118" s="3">
        <v>0</v>
      </c>
    </row>
    <row r="4119" spans="1:7">
      <c r="A4119" t="s">
        <v>7270</v>
      </c>
      <c r="B4119" t="s">
        <v>7271</v>
      </c>
      <c r="C4119" s="5" t="str">
        <f>HYPERLINK("https://nusmods.com/modules/YSS3334#timetable","Timetable")</f>
        <v>Timetable</v>
      </c>
      <c r="D4119" s="5"/>
      <c r="E4119" t="s">
        <v>7000</v>
      </c>
      <c r="F4119" t="s">
        <v>7000</v>
      </c>
      <c r="G4119" s="3">
        <v>0</v>
      </c>
    </row>
    <row r="4120" spans="1:7">
      <c r="A4120" t="s">
        <v>7272</v>
      </c>
      <c r="B4120" t="s">
        <v>7273</v>
      </c>
      <c r="C4120" s="5" t="str">
        <f>HYPERLINK("https://nusmods.com/modules/YSS3339#timetable","Timetable")</f>
        <v>Timetable</v>
      </c>
      <c r="D4120" s="5"/>
      <c r="E4120" t="s">
        <v>7000</v>
      </c>
      <c r="F4120" t="s">
        <v>7000</v>
      </c>
      <c r="G4120" s="3">
        <v>0</v>
      </c>
    </row>
    <row r="4121" spans="1:7">
      <c r="A4121" t="s">
        <v>7274</v>
      </c>
      <c r="B4121" t="s">
        <v>7275</v>
      </c>
      <c r="C4121" s="5" t="str">
        <f>HYPERLINK("https://nusmods.com/modules/YSS3343#timetable","Timetable")</f>
        <v>Timetable</v>
      </c>
      <c r="D4121" s="5"/>
      <c r="E4121" t="s">
        <v>7000</v>
      </c>
      <c r="F4121" t="s">
        <v>7000</v>
      </c>
      <c r="G4121" s="3">
        <v>0</v>
      </c>
    </row>
    <row r="4122" spans="1:7">
      <c r="A4122" t="s">
        <v>7276</v>
      </c>
      <c r="B4122" t="s">
        <v>7277</v>
      </c>
      <c r="C4122" s="5" t="str">
        <f>HYPERLINK("https://nusmods.com/modules/YSS3351#timetable","Timetable")</f>
        <v>Timetable</v>
      </c>
      <c r="D4122" s="5"/>
      <c r="E4122" t="s">
        <v>7000</v>
      </c>
      <c r="F4122" t="s">
        <v>7000</v>
      </c>
      <c r="G4122" s="3">
        <v>0</v>
      </c>
    </row>
    <row r="4123" spans="1:7">
      <c r="A4123" t="s">
        <v>7278</v>
      </c>
      <c r="B4123" t="s">
        <v>7279</v>
      </c>
      <c r="C4123" s="5" t="str">
        <f>HYPERLINK("https://nusmods.com/modules/YSS3353#timetable","Timetable")</f>
        <v>Timetable</v>
      </c>
      <c r="D4123" s="5"/>
      <c r="E4123" t="s">
        <v>7000</v>
      </c>
      <c r="F4123" t="s">
        <v>7000</v>
      </c>
      <c r="G4123" s="3">
        <v>0</v>
      </c>
    </row>
    <row r="4124" spans="1:7">
      <c r="A4124" t="s">
        <v>7280</v>
      </c>
      <c r="B4124" t="s">
        <v>7281</v>
      </c>
      <c r="C4124" s="5" t="str">
        <f>HYPERLINK("https://nusmods.com/modules/YSS3354#timetable","Timetable")</f>
        <v>Timetable</v>
      </c>
      <c r="D4124" s="5"/>
      <c r="E4124" t="s">
        <v>7000</v>
      </c>
      <c r="F4124" t="s">
        <v>7000</v>
      </c>
      <c r="G4124" s="3">
        <v>0</v>
      </c>
    </row>
    <row r="4125" spans="1:7">
      <c r="A4125" t="s">
        <v>7282</v>
      </c>
      <c r="B4125" t="s">
        <v>7283</v>
      </c>
      <c r="C4125" s="5" t="str">
        <f>HYPERLINK("https://nusmods.com/modules/YSS3355#timetable","Timetable")</f>
        <v>Timetable</v>
      </c>
      <c r="D4125" s="5"/>
      <c r="E4125" t="s">
        <v>7000</v>
      </c>
      <c r="F4125" t="s">
        <v>7000</v>
      </c>
      <c r="G4125" s="3">
        <v>0</v>
      </c>
    </row>
    <row r="4126" spans="1:7">
      <c r="A4126" t="s">
        <v>7284</v>
      </c>
      <c r="B4126" t="s">
        <v>7285</v>
      </c>
      <c r="C4126" s="5" t="str">
        <f>HYPERLINK("https://nusmods.com/modules/YSS3357#timetable","Timetable")</f>
        <v>Timetable</v>
      </c>
      <c r="D4126" s="5"/>
      <c r="E4126" t="s">
        <v>7000</v>
      </c>
      <c r="F4126" t="s">
        <v>7000</v>
      </c>
      <c r="G4126" s="3">
        <v>0</v>
      </c>
    </row>
    <row r="4127" spans="1:7">
      <c r="A4127" t="s">
        <v>7286</v>
      </c>
      <c r="B4127" t="s">
        <v>7287</v>
      </c>
      <c r="C4127" s="5" t="str">
        <f>HYPERLINK("https://nusmods.com/modules/YSS3358#timetable","Timetable")</f>
        <v>Timetable</v>
      </c>
      <c r="D4127" s="5"/>
      <c r="E4127" t="s">
        <v>7000</v>
      </c>
      <c r="F4127" t="s">
        <v>7000</v>
      </c>
      <c r="G4127" s="3">
        <v>0</v>
      </c>
    </row>
    <row r="4128" spans="1:7">
      <c r="A4128" t="s">
        <v>7288</v>
      </c>
      <c r="B4128" t="s">
        <v>7289</v>
      </c>
      <c r="C4128" s="5" t="str">
        <f>HYPERLINK("https://nusmods.com/modules/YSS3359#timetable","Timetable")</f>
        <v>Timetable</v>
      </c>
      <c r="D4128" s="5"/>
      <c r="E4128" t="s">
        <v>7000</v>
      </c>
      <c r="F4128" t="s">
        <v>7000</v>
      </c>
      <c r="G4128" s="3">
        <v>0</v>
      </c>
    </row>
    <row r="4129" spans="1:7">
      <c r="A4129" t="s">
        <v>7290</v>
      </c>
      <c r="B4129" t="s">
        <v>7291</v>
      </c>
      <c r="C4129" s="5" t="str">
        <f>HYPERLINK("https://nusmods.com/modules/YSS4101#timetable","Timetable")</f>
        <v>Timetable</v>
      </c>
      <c r="D4129" s="5"/>
      <c r="E4129" t="s">
        <v>7000</v>
      </c>
      <c r="F4129" t="s">
        <v>7000</v>
      </c>
      <c r="G4129" s="3">
        <v>0</v>
      </c>
    </row>
    <row r="4130" spans="1:7">
      <c r="A4130" t="s">
        <v>7292</v>
      </c>
      <c r="B4130" t="s">
        <v>7293</v>
      </c>
      <c r="C4130" s="5" t="str">
        <f>HYPERLINK("https://nusmods.com/modules/YSS4102#timetable","Timetable")</f>
        <v>Timetable</v>
      </c>
      <c r="D4130" s="5"/>
      <c r="E4130" t="s">
        <v>7000</v>
      </c>
      <c r="F4130" t="s">
        <v>7000</v>
      </c>
      <c r="G4130" s="3">
        <v>0</v>
      </c>
    </row>
    <row r="4131" spans="1:7">
      <c r="A4131" t="s">
        <v>7294</v>
      </c>
      <c r="B4131" t="s">
        <v>7295</v>
      </c>
      <c r="C4131" s="5" t="str">
        <f>HYPERLINK("https://nusmods.com/modules/YSS4103#timetable","Timetable")</f>
        <v>Timetable</v>
      </c>
      <c r="D4131" s="5"/>
      <c r="E4131" t="s">
        <v>7000</v>
      </c>
      <c r="F4131" t="s">
        <v>7000</v>
      </c>
      <c r="G4131" s="3">
        <v>0</v>
      </c>
    </row>
    <row r="4132" spans="1:7">
      <c r="A4132" t="s">
        <v>7296</v>
      </c>
      <c r="B4132" t="s">
        <v>7297</v>
      </c>
      <c r="C4132" s="5" t="str">
        <f>HYPERLINK("https://nusmods.com/modules/YSS4104#timetable","Timetable")</f>
        <v>Timetable</v>
      </c>
      <c r="D4132" s="5"/>
      <c r="E4132" t="s">
        <v>7000</v>
      </c>
      <c r="F4132" t="s">
        <v>7000</v>
      </c>
      <c r="G4132" s="3">
        <v>0</v>
      </c>
    </row>
    <row r="4133" spans="1:7">
      <c r="A4133" t="s">
        <v>7298</v>
      </c>
      <c r="B4133" t="s">
        <v>7299</v>
      </c>
      <c r="C4133" s="5" t="str">
        <f>HYPERLINK("https://nusmods.com/modules/YSS4105#timetable","Timetable")</f>
        <v>Timetable</v>
      </c>
      <c r="D4133" s="5"/>
      <c r="E4133" t="s">
        <v>7000</v>
      </c>
      <c r="F4133" t="s">
        <v>7000</v>
      </c>
      <c r="G4133" s="3">
        <v>0</v>
      </c>
    </row>
    <row r="4134" spans="1:7">
      <c r="A4134" t="s">
        <v>7300</v>
      </c>
      <c r="B4134" t="s">
        <v>7301</v>
      </c>
      <c r="C4134" s="5" t="str">
        <f>HYPERLINK("https://nusmods.com/modules/YSS4106#timetable","Timetable")</f>
        <v>Timetable</v>
      </c>
      <c r="D4134" s="5"/>
      <c r="E4134" t="s">
        <v>7000</v>
      </c>
      <c r="F4134" t="s">
        <v>7000</v>
      </c>
      <c r="G4134" s="3">
        <v>0</v>
      </c>
    </row>
    <row r="4135" spans="1:7">
      <c r="A4135" t="s">
        <v>7302</v>
      </c>
      <c r="B4135" t="s">
        <v>480</v>
      </c>
      <c r="C4135" s="5" t="str">
        <f>HYPERLINK("https://nusmods.com/modules/YSS4107#timetable","Timetable")</f>
        <v>Timetable</v>
      </c>
      <c r="D4135" s="5"/>
      <c r="E4135" t="s">
        <v>7000</v>
      </c>
      <c r="F4135" t="s">
        <v>7000</v>
      </c>
      <c r="G4135" s="3">
        <v>0</v>
      </c>
    </row>
    <row r="4136" spans="1:7">
      <c r="A4136" t="s">
        <v>7303</v>
      </c>
      <c r="B4136" t="s">
        <v>7304</v>
      </c>
      <c r="C4136" s="5" t="str">
        <f>HYPERLINK("https://nusmods.com/modules/YSS4211#timetable","Timetable")</f>
        <v>Timetable</v>
      </c>
      <c r="D4136" s="5"/>
      <c r="E4136" t="s">
        <v>7000</v>
      </c>
      <c r="F4136" t="s">
        <v>7000</v>
      </c>
      <c r="G4136" s="3">
        <v>0</v>
      </c>
    </row>
    <row r="4137" spans="1:7">
      <c r="A4137" t="s">
        <v>7305</v>
      </c>
      <c r="B4137" t="s">
        <v>7306</v>
      </c>
      <c r="C4137" s="5" t="str">
        <f>HYPERLINK("https://nusmods.com/modules/YSS4226#timetable","Timetable")</f>
        <v>Timetable</v>
      </c>
      <c r="D4137" s="5"/>
      <c r="E4137" t="s">
        <v>7000</v>
      </c>
      <c r="F4137" t="s">
        <v>7000</v>
      </c>
      <c r="G4137" s="3">
        <v>0</v>
      </c>
    </row>
    <row r="4138" spans="1:7">
      <c r="A4138" t="s">
        <v>7307</v>
      </c>
      <c r="B4138" t="s">
        <v>7308</v>
      </c>
      <c r="C4138" s="5" t="str">
        <f>HYPERLINK("https://nusmods.com/modules/YSS4235#timetable","Timetable")</f>
        <v>Timetable</v>
      </c>
      <c r="D4138" s="5"/>
      <c r="E4138" t="s">
        <v>7000</v>
      </c>
      <c r="F4138" t="s">
        <v>7000</v>
      </c>
      <c r="G4138" s="3">
        <v>0</v>
      </c>
    </row>
    <row r="4139" spans="1:7">
      <c r="A4139" t="s">
        <v>7309</v>
      </c>
      <c r="B4139" t="s">
        <v>7310</v>
      </c>
      <c r="C4139" s="5" t="str">
        <f>HYPERLINK("https://nusmods.com/modules/YSS4236#timetable","Timetable")</f>
        <v>Timetable</v>
      </c>
      <c r="D4139" s="5"/>
      <c r="E4139" t="s">
        <v>7000</v>
      </c>
      <c r="F4139" t="s">
        <v>7000</v>
      </c>
      <c r="G4139" s="3">
        <v>0</v>
      </c>
    </row>
    <row r="4140" spans="1:7">
      <c r="A4140" t="s">
        <v>7311</v>
      </c>
      <c r="B4140" t="s">
        <v>7312</v>
      </c>
      <c r="C4140" s="5" t="str">
        <f>HYPERLINK("https://nusmods.com/modules/YSS4241#timetable","Timetable")</f>
        <v>Timetable</v>
      </c>
      <c r="D4140" s="5"/>
      <c r="E4140" t="s">
        <v>7000</v>
      </c>
      <c r="F4140" t="s">
        <v>7000</v>
      </c>
      <c r="G4140" s="3">
        <v>0</v>
      </c>
    </row>
    <row r="4141" spans="1:7">
      <c r="A4141" t="s">
        <v>7313</v>
      </c>
      <c r="B4141" t="s">
        <v>7314</v>
      </c>
      <c r="C4141" s="5" t="str">
        <f>HYPERLINK("https://nusmods.com/modules/YSS4258#timetable","Timetable")</f>
        <v>Timetable</v>
      </c>
      <c r="D4141" s="5"/>
      <c r="E4141" t="s">
        <v>7000</v>
      </c>
      <c r="F4141" t="s">
        <v>7000</v>
      </c>
      <c r="G4141" s="3">
        <v>0</v>
      </c>
    </row>
    <row r="4142" spans="1:7">
      <c r="A4142" t="s">
        <v>7315</v>
      </c>
      <c r="B4142" t="s">
        <v>7316</v>
      </c>
      <c r="C4142" s="5" t="str">
        <f>HYPERLINK("https://nusmods.com/modules/YSS4268#timetable","Timetable")</f>
        <v>Timetable</v>
      </c>
      <c r="D4142" s="5"/>
      <c r="E4142" t="s">
        <v>7000</v>
      </c>
      <c r="F4142" t="s">
        <v>7000</v>
      </c>
      <c r="G4142" s="3">
        <v>0</v>
      </c>
    </row>
    <row r="4143" spans="1:7">
      <c r="A4143" t="s">
        <v>7317</v>
      </c>
      <c r="B4143" t="s">
        <v>7318</v>
      </c>
      <c r="C4143" s="5" t="str">
        <f>HYPERLINK("https://nusmods.com/modules/YSS4273#timetable","Timetable")</f>
        <v>Timetable</v>
      </c>
      <c r="D4143" s="5"/>
      <c r="E4143" t="s">
        <v>7000</v>
      </c>
      <c r="F4143" t="s">
        <v>7000</v>
      </c>
      <c r="G4143" s="3">
        <v>0</v>
      </c>
    </row>
    <row r="4144" spans="1:7">
      <c r="A4144" t="s">
        <v>7319</v>
      </c>
      <c r="B4144" t="s">
        <v>7320</v>
      </c>
      <c r="C4144" s="5" t="str">
        <f>HYPERLINK("https://nusmods.com/modules/YSS4275#timetable","Timetable")</f>
        <v>Timetable</v>
      </c>
      <c r="D4144" s="5"/>
      <c r="E4144" t="s">
        <v>7000</v>
      </c>
      <c r="F4144" t="s">
        <v>7000</v>
      </c>
      <c r="G4144" s="3">
        <v>0</v>
      </c>
    </row>
    <row r="4145" spans="1:7">
      <c r="A4145" t="s">
        <v>7321</v>
      </c>
      <c r="B4145" t="s">
        <v>7322</v>
      </c>
      <c r="C4145" s="5" t="str">
        <f>HYPERLINK("https://nusmods.com/modules/YSS4276#timetable","Timetable")</f>
        <v>Timetable</v>
      </c>
      <c r="D4145" s="5"/>
      <c r="E4145" t="s">
        <v>7000</v>
      </c>
      <c r="F4145" t="s">
        <v>7000</v>
      </c>
      <c r="G4145" s="3">
        <v>0</v>
      </c>
    </row>
    <row r="4146" spans="1:7">
      <c r="A4146" t="s">
        <v>7323</v>
      </c>
      <c r="B4146" t="s">
        <v>7324</v>
      </c>
      <c r="C4146" s="5" t="str">
        <f>HYPERLINK("https://nusmods.com/modules/YSS4278#timetable","Timetable")</f>
        <v>Timetable</v>
      </c>
      <c r="D4146" s="5" t="str">
        <f>HYPERLINK("https://canvas.nus.edu.sg/courses/47262","Canvas course site")</f>
        <v>Canvas course site</v>
      </c>
      <c r="E4146" t="s">
        <v>7000</v>
      </c>
      <c r="F4146" t="s">
        <v>7000</v>
      </c>
      <c r="G4146" s="3">
        <v>0</v>
      </c>
    </row>
    <row r="4147" spans="1:7">
      <c r="A4147" t="s">
        <v>7325</v>
      </c>
      <c r="B4147" t="s">
        <v>7326</v>
      </c>
      <c r="C4147" s="5" t="str">
        <f>HYPERLINK("https://nusmods.com/modules/YSS4280#timetable","Timetable")</f>
        <v>Timetable</v>
      </c>
      <c r="D4147" s="5"/>
      <c r="E4147" t="s">
        <v>7000</v>
      </c>
      <c r="F4147" t="s">
        <v>7000</v>
      </c>
      <c r="G4147" s="3">
        <v>0</v>
      </c>
    </row>
    <row r="4148" spans="1:7">
      <c r="A4148" t="s">
        <v>7327</v>
      </c>
      <c r="B4148" t="s">
        <v>7328</v>
      </c>
      <c r="C4148" s="5" t="str">
        <f>HYPERLINK("https://nusmods.com/modules/YSS4284#timetable","Timetable")</f>
        <v>Timetable</v>
      </c>
      <c r="D4148" s="5"/>
      <c r="E4148" t="s">
        <v>7000</v>
      </c>
      <c r="F4148" t="s">
        <v>7000</v>
      </c>
      <c r="G4148" s="3">
        <v>0</v>
      </c>
    </row>
    <row r="4149" spans="1:7">
      <c r="A4149" t="s">
        <v>7329</v>
      </c>
      <c r="B4149" t="s">
        <v>7330</v>
      </c>
      <c r="C4149" s="5" t="str">
        <f>HYPERLINK("https://nusmods.com/modules/ZB3288#timetable","Timetable")</f>
        <v>Timetable</v>
      </c>
      <c r="D4149" s="5"/>
      <c r="E4149" t="s">
        <v>266</v>
      </c>
      <c r="F4149" t="s">
        <v>1529</v>
      </c>
      <c r="G4149" s="3">
        <v>0</v>
      </c>
    </row>
    <row r="4150" spans="1:7">
      <c r="A4150" t="s">
        <v>7331</v>
      </c>
      <c r="B4150" t="s">
        <v>7332</v>
      </c>
      <c r="C4150" s="5" t="str">
        <f>HYPERLINK("https://nusmods.com/modules/ZB3289#timetable","Timetable")</f>
        <v>Timetable</v>
      </c>
      <c r="D4150" s="5"/>
      <c r="E4150" t="s">
        <v>266</v>
      </c>
      <c r="F4150" t="s">
        <v>1529</v>
      </c>
      <c r="G4150" s="3">
        <v>0</v>
      </c>
    </row>
    <row r="4151" spans="1:7">
      <c r="A4151" t="s">
        <v>7333</v>
      </c>
      <c r="B4151" t="s">
        <v>4045</v>
      </c>
      <c r="C4151" s="5" t="str">
        <f>HYPERLINK("https://nusmods.com/modules/ZB3311#timetable","Timetable")</f>
        <v>Timetable</v>
      </c>
      <c r="D4151" s="5"/>
      <c r="E4151" t="s">
        <v>266</v>
      </c>
      <c r="F4151" t="s">
        <v>1529</v>
      </c>
      <c r="G4151" s="3">
        <v>0</v>
      </c>
    </row>
    <row r="4152" spans="1:7">
      <c r="A4152" t="s">
        <v>7334</v>
      </c>
      <c r="B4152" t="s">
        <v>7335</v>
      </c>
      <c r="C4152" s="5" t="str">
        <f>HYPERLINK("https://nusmods.com/modules/ZB3312#timetable","Timetable")</f>
        <v>Timetable</v>
      </c>
      <c r="D4152" s="5"/>
      <c r="E4152" t="s">
        <v>266</v>
      </c>
      <c r="F4152" t="s">
        <v>1529</v>
      </c>
      <c r="G4152" s="3">
        <v>0</v>
      </c>
    </row>
    <row r="4153" spans="1:7">
      <c r="A4153" t="s">
        <v>7336</v>
      </c>
      <c r="B4153" t="s">
        <v>7337</v>
      </c>
      <c r="C4153" s="5" t="str">
        <f>HYPERLINK("https://nusmods.com/modules/ZB4171#timetable","Timetable")</f>
        <v>Timetable</v>
      </c>
      <c r="D4153" s="5"/>
      <c r="E4153" t="s">
        <v>266</v>
      </c>
      <c r="F4153" t="s">
        <v>267</v>
      </c>
      <c r="G4153" s="3">
        <v>0</v>
      </c>
    </row>
    <row r="4154" spans="1:7">
      <c r="A4154" t="s">
        <v>7338</v>
      </c>
      <c r="B4154" t="s">
        <v>7339</v>
      </c>
      <c r="C4154" s="5" t="str">
        <f>HYPERLINK("https://nusmods.com/modules/ZB4199#timetable","Timetable")</f>
        <v>Timetable</v>
      </c>
      <c r="D4154" s="5"/>
      <c r="E4154" t="s">
        <v>266</v>
      </c>
      <c r="F4154" t="s">
        <v>1529</v>
      </c>
      <c r="G4154" s="3">
        <v>0</v>
      </c>
    </row>
    <row r="4155" spans="1:7">
      <c r="A4155" t="s">
        <v>7340</v>
      </c>
      <c r="B4155" t="s">
        <v>7341</v>
      </c>
      <c r="C4155" s="5" t="str">
        <f>HYPERLINK("https://nusmods.com/modules/ZB4299#timetable","Timetable")</f>
        <v>Timetable</v>
      </c>
      <c r="D4155" s="5"/>
      <c r="E4155" t="s">
        <v>266</v>
      </c>
      <c r="F4155" t="s">
        <v>1529</v>
      </c>
      <c r="G4155" s="3">
        <v>0</v>
      </c>
    </row>
  </sheetData>
  <autoFilter ref="A1:G1" xr:uid="{00000000-0009-0000-0000-000000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Khor Sze Nee, Candice</dc:creator>
  <cp:keywords/>
  <dc:description/>
  <cp:lastModifiedBy>Leong Miew Cheng</cp:lastModifiedBy>
  <cp:revision/>
  <dcterms:created xsi:type="dcterms:W3CDTF">2022-07-22T11:06:20Z</dcterms:created>
  <dcterms:modified xsi:type="dcterms:W3CDTF">2023-06-20T12:47:40Z</dcterms:modified>
  <cp:category/>
  <cp:contentStatus/>
</cp:coreProperties>
</file>