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hinkley/Dropbox/Instruments/METIS/METIS_SAM/Sco_Cen_A_and_Fstars/"/>
    </mc:Choice>
  </mc:AlternateContent>
  <xr:revisionPtr revIDLastSave="0" documentId="13_ncr:1_{8C695383-FF9B-F440-8029-D23495222CDF}" xr6:coauthVersionLast="36" xr6:coauthVersionMax="36" xr10:uidLastSave="{00000000-0000-0000-0000-000000000000}"/>
  <bookViews>
    <workbookView xWindow="4920" yWindow="460" windowWidth="23880" windowHeight="17540" tabRatio="500" xr2:uid="{00000000-000D-0000-FFFF-FFFF00000000}"/>
  </bookViews>
  <sheets>
    <sheet name="Main list" sheetId="1" r:id="rId1"/>
    <sheet name="For exporting" sheetId="6" r:id="rId2"/>
  </sheets>
  <definedNames>
    <definedName name="junk" localSheetId="1">'For exporting'!$A$3:$D$126</definedName>
    <definedName name="junk" localSheetId="0">'Main list'!$A$3:$E$126</definedName>
    <definedName name="junk_1" localSheetId="1">'For exporting'!#REF!</definedName>
    <definedName name="junk_1" localSheetId="0">'Main list'!#REF!</definedName>
    <definedName name="junk_2" localSheetId="1">'For exporting'!$A$87:$G$115</definedName>
    <definedName name="junk_2" localSheetId="0">'Main list'!$B$87:$H$115</definedName>
  </definedNames>
  <calcPr calcId="162913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5" i="6" l="1"/>
  <c r="I115" i="6"/>
  <c r="J114" i="6"/>
  <c r="I114" i="6"/>
  <c r="J113" i="6"/>
  <c r="I113" i="6"/>
  <c r="J112" i="6"/>
  <c r="I112" i="6"/>
  <c r="J111" i="6"/>
  <c r="I111" i="6"/>
  <c r="J110" i="6"/>
  <c r="I110" i="6"/>
  <c r="J109" i="6"/>
  <c r="I109" i="6"/>
  <c r="J108" i="6"/>
  <c r="I108" i="6"/>
  <c r="J107" i="6"/>
  <c r="I107" i="6"/>
  <c r="J106" i="6"/>
  <c r="I106" i="6"/>
  <c r="J105" i="6"/>
  <c r="I105" i="6"/>
  <c r="J104" i="6"/>
  <c r="I104" i="6"/>
  <c r="J103" i="6"/>
  <c r="I103" i="6"/>
  <c r="J102" i="6"/>
  <c r="I102" i="6"/>
  <c r="J101" i="6"/>
  <c r="I101" i="6"/>
  <c r="J100" i="6"/>
  <c r="I100" i="6"/>
  <c r="J99" i="6"/>
  <c r="I99" i="6"/>
  <c r="J98" i="6"/>
  <c r="I98" i="6"/>
  <c r="J93" i="6"/>
  <c r="I93" i="6"/>
  <c r="J92" i="6"/>
  <c r="I92" i="6"/>
  <c r="J91" i="6"/>
  <c r="I91" i="6"/>
  <c r="J90" i="6"/>
  <c r="I90" i="6"/>
  <c r="J89" i="6"/>
  <c r="I89" i="6"/>
  <c r="J88" i="6"/>
  <c r="I88" i="6"/>
  <c r="J85" i="6"/>
  <c r="I85" i="6"/>
  <c r="J84" i="6"/>
  <c r="I84" i="6"/>
  <c r="J83" i="6"/>
  <c r="I83" i="6"/>
  <c r="J82" i="6"/>
  <c r="I82" i="6"/>
  <c r="J81" i="6"/>
  <c r="I81" i="6"/>
  <c r="J80" i="6"/>
  <c r="I80" i="6"/>
  <c r="J79" i="6"/>
  <c r="I79" i="6"/>
  <c r="J78" i="6"/>
  <c r="I78" i="6"/>
  <c r="J77" i="6"/>
  <c r="I77" i="6"/>
  <c r="J76" i="6"/>
  <c r="I76" i="6"/>
  <c r="J75" i="6"/>
  <c r="I75" i="6"/>
  <c r="J74" i="6"/>
  <c r="I74" i="6"/>
  <c r="J73" i="6"/>
  <c r="I73" i="6"/>
  <c r="J72" i="6"/>
  <c r="I72" i="6"/>
  <c r="J71" i="6"/>
  <c r="I71" i="6"/>
  <c r="J70" i="6"/>
  <c r="I70" i="6"/>
  <c r="J69" i="6"/>
  <c r="I69" i="6"/>
  <c r="J68" i="6"/>
  <c r="I68" i="6"/>
  <c r="J67" i="6"/>
  <c r="I67" i="6"/>
  <c r="J66" i="6"/>
  <c r="I66" i="6"/>
  <c r="H63" i="6"/>
  <c r="H62" i="6"/>
  <c r="G62" i="6"/>
  <c r="J58" i="6"/>
  <c r="I58" i="6"/>
  <c r="C58" i="6"/>
  <c r="F58" i="6" s="1"/>
  <c r="J57" i="6"/>
  <c r="I57" i="6"/>
  <c r="C57" i="6"/>
  <c r="F57" i="6" s="1"/>
  <c r="J56" i="6"/>
  <c r="I56" i="6"/>
  <c r="C56" i="6"/>
  <c r="F56" i="6" s="1"/>
  <c r="J55" i="6"/>
  <c r="I55" i="6"/>
  <c r="C55" i="6"/>
  <c r="F55" i="6" s="1"/>
  <c r="J54" i="6"/>
  <c r="I54" i="6"/>
  <c r="C54" i="6"/>
  <c r="F54" i="6" s="1"/>
  <c r="J53" i="6"/>
  <c r="I53" i="6"/>
  <c r="C53" i="6"/>
  <c r="F53" i="6" s="1"/>
  <c r="J52" i="6"/>
  <c r="I52" i="6"/>
  <c r="C52" i="6"/>
  <c r="F52" i="6" s="1"/>
  <c r="J51" i="6"/>
  <c r="I51" i="6"/>
  <c r="C51" i="6"/>
  <c r="F51" i="6" s="1"/>
  <c r="J50" i="6"/>
  <c r="I50" i="6"/>
  <c r="C50" i="6"/>
  <c r="F50" i="6" s="1"/>
  <c r="J49" i="6"/>
  <c r="I49" i="6"/>
  <c r="C49" i="6"/>
  <c r="F49" i="6" s="1"/>
  <c r="K46" i="6"/>
  <c r="B46" i="6"/>
  <c r="K45" i="6"/>
  <c r="B45" i="6"/>
  <c r="K43" i="6"/>
  <c r="B43" i="6"/>
  <c r="J42" i="6"/>
  <c r="I42" i="6"/>
  <c r="C42" i="6"/>
  <c r="F42" i="6" s="1"/>
  <c r="J41" i="6"/>
  <c r="I41" i="6"/>
  <c r="C41" i="6"/>
  <c r="F41" i="6" s="1"/>
  <c r="J40" i="6"/>
  <c r="I40" i="6"/>
  <c r="C40" i="6"/>
  <c r="F40" i="6" s="1"/>
  <c r="J39" i="6"/>
  <c r="I39" i="6"/>
  <c r="C39" i="6"/>
  <c r="F39" i="6" s="1"/>
  <c r="J38" i="6"/>
  <c r="I38" i="6"/>
  <c r="C38" i="6"/>
  <c r="F38" i="6" s="1"/>
  <c r="J37" i="6"/>
  <c r="I37" i="6"/>
  <c r="C37" i="6"/>
  <c r="F37" i="6" s="1"/>
  <c r="J36" i="6"/>
  <c r="I36" i="6"/>
  <c r="C36" i="6"/>
  <c r="F36" i="6" s="1"/>
  <c r="J35" i="6"/>
  <c r="I35" i="6"/>
  <c r="C35" i="6"/>
  <c r="F35" i="6" s="1"/>
  <c r="J34" i="6"/>
  <c r="I34" i="6"/>
  <c r="C34" i="6"/>
  <c r="F34" i="6" s="1"/>
  <c r="J33" i="6"/>
  <c r="I33" i="6"/>
  <c r="C33" i="6"/>
  <c r="F33" i="6" s="1"/>
  <c r="G29" i="6"/>
  <c r="B29" i="6"/>
  <c r="K28" i="6"/>
  <c r="K29" i="6" s="1"/>
  <c r="G28" i="6"/>
  <c r="G63" i="6" s="1"/>
  <c r="B28" i="6"/>
  <c r="J27" i="6"/>
  <c r="I27" i="6"/>
  <c r="C27" i="6"/>
  <c r="F27" i="6" s="1"/>
  <c r="J26" i="6"/>
  <c r="I26" i="6"/>
  <c r="C26" i="6"/>
  <c r="F26" i="6" s="1"/>
  <c r="J25" i="6"/>
  <c r="I25" i="6"/>
  <c r="C25" i="6"/>
  <c r="F25" i="6" s="1"/>
  <c r="J24" i="6"/>
  <c r="I24" i="6"/>
  <c r="C24" i="6"/>
  <c r="F24" i="6" s="1"/>
  <c r="J23" i="6"/>
  <c r="I23" i="6"/>
  <c r="C23" i="6"/>
  <c r="F23" i="6" s="1"/>
  <c r="J22" i="6"/>
  <c r="I22" i="6"/>
  <c r="C22" i="6"/>
  <c r="F22" i="6" s="1"/>
  <c r="J21" i="6"/>
  <c r="I21" i="6"/>
  <c r="C21" i="6"/>
  <c r="F21" i="6" s="1"/>
  <c r="J20" i="6"/>
  <c r="I20" i="6"/>
  <c r="C20" i="6"/>
  <c r="F20" i="6" s="1"/>
  <c r="J19" i="6"/>
  <c r="I19" i="6"/>
  <c r="C19" i="6"/>
  <c r="F19" i="6" s="1"/>
  <c r="J18" i="6"/>
  <c r="I18" i="6"/>
  <c r="C18" i="6"/>
  <c r="F18" i="6" s="1"/>
  <c r="J17" i="6"/>
  <c r="I17" i="6"/>
  <c r="C17" i="6"/>
  <c r="F17" i="6" s="1"/>
  <c r="J16" i="6"/>
  <c r="I16" i="6"/>
  <c r="C16" i="6"/>
  <c r="F16" i="6" s="1"/>
  <c r="J15" i="6"/>
  <c r="I15" i="6"/>
  <c r="C15" i="6"/>
  <c r="F15" i="6" s="1"/>
  <c r="J14" i="6"/>
  <c r="I14" i="6"/>
  <c r="C14" i="6"/>
  <c r="F14" i="6" s="1"/>
  <c r="J13" i="6"/>
  <c r="I13" i="6"/>
  <c r="C13" i="6"/>
  <c r="F13" i="6" s="1"/>
  <c r="J12" i="6"/>
  <c r="I12" i="6"/>
  <c r="C12" i="6"/>
  <c r="F12" i="6" s="1"/>
  <c r="J11" i="6"/>
  <c r="I11" i="6"/>
  <c r="C11" i="6"/>
  <c r="F11" i="6" s="1"/>
  <c r="J10" i="6"/>
  <c r="I10" i="6"/>
  <c r="C10" i="6"/>
  <c r="F10" i="6" s="1"/>
  <c r="J9" i="6"/>
  <c r="I9" i="6"/>
  <c r="C9" i="6"/>
  <c r="F9" i="6" s="1"/>
  <c r="J8" i="6"/>
  <c r="I8" i="6"/>
  <c r="C8" i="6"/>
  <c r="F8" i="6" s="1"/>
  <c r="J7" i="6"/>
  <c r="I7" i="6"/>
  <c r="C7" i="6"/>
  <c r="F7" i="6" s="1"/>
  <c r="J6" i="6"/>
  <c r="I6" i="6"/>
  <c r="C6" i="6"/>
  <c r="F6" i="6" s="1"/>
  <c r="J5" i="6"/>
  <c r="I5" i="6"/>
  <c r="C5" i="6"/>
  <c r="F5" i="6" s="1"/>
  <c r="J4" i="6"/>
  <c r="I4" i="6"/>
  <c r="C4" i="6"/>
  <c r="F4" i="6" s="1"/>
  <c r="J3" i="6"/>
  <c r="I3" i="6"/>
  <c r="C3" i="6"/>
  <c r="F3" i="6" s="1"/>
  <c r="K63" i="6" l="1"/>
  <c r="I29" i="6"/>
  <c r="F43" i="6"/>
  <c r="I46" i="6"/>
  <c r="B63" i="6"/>
  <c r="B59" i="6"/>
  <c r="F28" i="6"/>
  <c r="F46" i="6"/>
  <c r="F45" i="6"/>
  <c r="F29" i="6"/>
  <c r="B60" i="6"/>
  <c r="I28" i="6"/>
  <c r="I43" i="6"/>
  <c r="I45" i="6"/>
  <c r="B62" i="6"/>
  <c r="K62" i="6"/>
  <c r="G29" i="1"/>
  <c r="G28" i="1"/>
  <c r="Q45" i="1"/>
  <c r="Q43" i="1"/>
  <c r="O29" i="1"/>
  <c r="N29" i="1"/>
  <c r="J29" i="1"/>
  <c r="H29" i="1"/>
  <c r="C29" i="1"/>
  <c r="L28" i="1"/>
  <c r="L29" i="1" s="1"/>
  <c r="L43" i="1"/>
  <c r="M43" i="1"/>
  <c r="N43" i="1"/>
  <c r="O43" i="1"/>
  <c r="O46" i="1"/>
  <c r="O45" i="1"/>
  <c r="N46" i="1"/>
  <c r="N45" i="1"/>
  <c r="L45" i="1"/>
  <c r="M45" i="1"/>
  <c r="L46" i="1"/>
  <c r="M46" i="1"/>
  <c r="C46" i="1"/>
  <c r="C45" i="1"/>
  <c r="C43" i="1"/>
  <c r="I62" i="6" l="1"/>
  <c r="I59" i="6"/>
  <c r="I63" i="6"/>
  <c r="I60" i="6"/>
  <c r="D34" i="1"/>
  <c r="G34" i="1" s="1"/>
  <c r="D35" i="1"/>
  <c r="G35" i="1" s="1"/>
  <c r="D36" i="1"/>
  <c r="G36" i="1" s="1"/>
  <c r="D37" i="1"/>
  <c r="G37" i="1" s="1"/>
  <c r="D38" i="1"/>
  <c r="G38" i="1" s="1"/>
  <c r="D55" i="1"/>
  <c r="G55" i="1" s="1"/>
  <c r="D39" i="1"/>
  <c r="G39" i="1" s="1"/>
  <c r="D57" i="1"/>
  <c r="G57" i="1" s="1"/>
  <c r="D40" i="1"/>
  <c r="G40" i="1" s="1"/>
  <c r="D54" i="1"/>
  <c r="G54" i="1" s="1"/>
  <c r="D56" i="1"/>
  <c r="G56" i="1" s="1"/>
  <c r="D53" i="1"/>
  <c r="G53" i="1" s="1"/>
  <c r="D50" i="1"/>
  <c r="G50" i="1" s="1"/>
  <c r="D51" i="1"/>
  <c r="G51" i="1" s="1"/>
  <c r="D52" i="1"/>
  <c r="G52" i="1" s="1"/>
  <c r="D41" i="1"/>
  <c r="G41" i="1" s="1"/>
  <c r="D58" i="1"/>
  <c r="G58" i="1" s="1"/>
  <c r="D42" i="1"/>
  <c r="G42" i="1" s="1"/>
  <c r="D49" i="1"/>
  <c r="G49" i="1" s="1"/>
  <c r="D33" i="1"/>
  <c r="G3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3" i="1"/>
  <c r="G3" i="1" s="1"/>
  <c r="O6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L63" i="1"/>
  <c r="L62" i="1"/>
  <c r="M62" i="1"/>
  <c r="N62" i="1"/>
  <c r="J24" i="1"/>
  <c r="J17" i="1"/>
  <c r="J3" i="1"/>
  <c r="J16" i="1"/>
  <c r="J11" i="1"/>
  <c r="J7" i="1"/>
  <c r="J14" i="1"/>
  <c r="J13" i="1"/>
  <c r="J4" i="1"/>
  <c r="J15" i="1"/>
  <c r="J21" i="1"/>
  <c r="J10" i="1"/>
  <c r="J6" i="1"/>
  <c r="J27" i="1"/>
  <c r="J23" i="1"/>
  <c r="J8" i="1"/>
  <c r="J9" i="1"/>
  <c r="J26" i="1"/>
  <c r="J12" i="1"/>
  <c r="J25" i="1"/>
  <c r="J19" i="1"/>
  <c r="J5" i="1"/>
  <c r="J18" i="1"/>
  <c r="J22" i="1"/>
  <c r="J20" i="1"/>
  <c r="J34" i="1"/>
  <c r="J36" i="1"/>
  <c r="J38" i="1"/>
  <c r="J33" i="1"/>
  <c r="J42" i="1"/>
  <c r="J40" i="1"/>
  <c r="J41" i="1"/>
  <c r="J53" i="1"/>
  <c r="J58" i="1"/>
  <c r="J37" i="1"/>
  <c r="J35" i="1"/>
  <c r="J39" i="1"/>
  <c r="J51" i="1"/>
  <c r="J55" i="1"/>
  <c r="J54" i="1"/>
  <c r="J56" i="1"/>
  <c r="J49" i="1"/>
  <c r="J57" i="1"/>
  <c r="J52" i="1"/>
  <c r="J50" i="1"/>
  <c r="C63" i="1"/>
  <c r="H28" i="1"/>
  <c r="H63" i="1" s="1"/>
  <c r="I63" i="1"/>
  <c r="H62" i="1"/>
  <c r="I62" i="1"/>
  <c r="O60" i="1"/>
  <c r="O59" i="1"/>
  <c r="C62" i="1"/>
  <c r="N60" i="1"/>
  <c r="M60" i="1"/>
  <c r="C60" i="1"/>
  <c r="Q59" i="1"/>
  <c r="N59" i="1"/>
  <c r="M59" i="1"/>
  <c r="C59" i="1"/>
  <c r="K50" i="1"/>
  <c r="K52" i="1"/>
  <c r="K57" i="1"/>
  <c r="K49" i="1"/>
  <c r="K56" i="1"/>
  <c r="K54" i="1"/>
  <c r="K55" i="1"/>
  <c r="K51" i="1"/>
  <c r="K39" i="1"/>
  <c r="K35" i="1"/>
  <c r="K37" i="1"/>
  <c r="K58" i="1"/>
  <c r="K53" i="1"/>
  <c r="K41" i="1"/>
  <c r="K40" i="1"/>
  <c r="K42" i="1"/>
  <c r="K33" i="1"/>
  <c r="K38" i="1"/>
  <c r="K36" i="1"/>
  <c r="K34" i="1"/>
  <c r="Q28" i="1"/>
  <c r="O28" i="1"/>
  <c r="M28" i="1"/>
  <c r="M29" i="1" s="1"/>
  <c r="N28" i="1"/>
  <c r="C28" i="1"/>
  <c r="J88" i="1"/>
  <c r="J89" i="1"/>
  <c r="J90" i="1"/>
  <c r="J91" i="1"/>
  <c r="J92" i="1"/>
  <c r="J93" i="1"/>
  <c r="J110" i="1"/>
  <c r="J112" i="1"/>
  <c r="J114" i="1"/>
  <c r="J113" i="1"/>
  <c r="J115" i="1"/>
  <c r="J98" i="1"/>
  <c r="J100" i="1"/>
  <c r="J102" i="1"/>
  <c r="J104" i="1"/>
  <c r="J106" i="1"/>
  <c r="J107" i="1"/>
  <c r="J99" i="1"/>
  <c r="J101" i="1"/>
  <c r="J108" i="1"/>
  <c r="J103" i="1"/>
  <c r="J111" i="1"/>
  <c r="J109" i="1"/>
  <c r="J10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K91" i="1"/>
  <c r="K113" i="1"/>
  <c r="K90" i="1"/>
  <c r="K115" i="1"/>
  <c r="K93" i="1"/>
  <c r="K92" i="1"/>
  <c r="K114" i="1"/>
  <c r="K112" i="1"/>
  <c r="K103" i="1"/>
  <c r="K89" i="1"/>
  <c r="K105" i="1"/>
  <c r="K101" i="1"/>
  <c r="K108" i="1"/>
  <c r="K102" i="1"/>
  <c r="K98" i="1"/>
  <c r="K99" i="1"/>
  <c r="K104" i="1"/>
  <c r="K110" i="1"/>
  <c r="K111" i="1"/>
  <c r="K106" i="1"/>
  <c r="K109" i="1"/>
  <c r="K100" i="1"/>
  <c r="K88" i="1"/>
  <c r="K107" i="1"/>
  <c r="K73" i="1"/>
  <c r="K84" i="1"/>
  <c r="K68" i="1"/>
  <c r="K23" i="1"/>
  <c r="K76" i="1"/>
  <c r="K67" i="1"/>
  <c r="K71" i="1"/>
  <c r="K77" i="1"/>
  <c r="K69" i="1"/>
  <c r="K24" i="1"/>
  <c r="K25" i="1"/>
  <c r="K81" i="1"/>
  <c r="K72" i="1"/>
  <c r="K75" i="1"/>
  <c r="K22" i="1"/>
  <c r="K21" i="1"/>
  <c r="K74" i="1"/>
  <c r="K82" i="1"/>
  <c r="K85" i="1"/>
  <c r="K80" i="1"/>
  <c r="K70" i="1"/>
  <c r="K26" i="1"/>
  <c r="K83" i="1"/>
  <c r="K79" i="1"/>
  <c r="K27" i="1"/>
  <c r="K66" i="1"/>
  <c r="K78" i="1"/>
  <c r="J45" i="1" l="1"/>
  <c r="J46" i="1"/>
  <c r="J43" i="1"/>
  <c r="G45" i="1"/>
  <c r="G46" i="1"/>
  <c r="G43" i="1"/>
  <c r="J28" i="1"/>
  <c r="J62" i="1"/>
  <c r="J60" i="1" l="1"/>
  <c r="J59" i="1"/>
  <c r="J6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junk" type="6" refreshedVersion="0" background="1" saveData="1">
    <textPr fileType="mac" sourceFile="/Users/shinkley/Dropbox/Sco_Cen_A_and_Fstars/junk.txt" delimited="0">
      <textFields count="5">
        <textField type="text"/>
        <textField position="3"/>
        <textField position="11"/>
        <textField position="18"/>
        <textField type="text" position="25"/>
      </textFields>
    </textPr>
  </connection>
  <connection id="2" xr16:uid="{00000000-0015-0000-FFFF-FFFF01000000}" name="junk1" type="6" refreshedVersion="0" background="1">
    <textPr fileType="mac" sourceFile="/Users/shinkley/Dropbox/Instruments/METIS/METIS_SAM/junk.txt" delimited="0">
      <textFields count="4">
        <textField type="text"/>
        <textField position="9"/>
        <textField type="text" position="17"/>
        <textField position="32"/>
      </textFields>
    </textPr>
  </connection>
  <connection id="3" xr16:uid="{00000000-0015-0000-FFFF-FFFF02000000}" name="junk11" type="6" refreshedVersion="0" background="1" saveData="1">
    <textPr fileType="mac" sourceFile="/Users/shinkley/Dropbox/Instruments/METIS/METIS_SAM/junk.txt" delimited="0">
      <textFields count="4">
        <textField type="text"/>
        <textField position="9"/>
        <textField type="text" position="17"/>
        <textField position="32"/>
      </textFields>
    </textPr>
  </connection>
  <connection id="4" xr16:uid="{00000000-0015-0000-FFFF-FFFF03000000}" name="junk111" type="6" refreshedVersion="0" background="1" saveData="1">
    <textPr fileType="mac" sourceFile="/Users/shinkley/Dropbox/Instruments/METIS/METIS_SAM/junk.txt" delimited="0">
      <textFields count="4">
        <textField type="text"/>
        <textField position="9"/>
        <textField type="text" position="17"/>
        <textField position="32"/>
      </textFields>
    </textPr>
  </connection>
  <connection id="5" xr16:uid="{B172B7B8-D478-7B46-9A11-16DA75353D7E}" name="junk112" type="6" refreshedVersion="0" background="1" saveData="1">
    <textPr fileType="mac" sourceFile="/Users/shinkley/Dropbox/Instruments/METIS/METIS_SAM/junk.txt" delimited="0">
      <textFields count="4">
        <textField type="text"/>
        <textField position="9"/>
        <textField type="text" position="17"/>
        <textField position="32"/>
      </textFields>
    </textPr>
  </connection>
  <connection id="6" xr16:uid="{2D8C7DD2-62A7-4E40-8DA6-201C4CB55FD4}" name="junk2" type="6" refreshedVersion="0" background="1" saveData="1">
    <textPr fileType="mac" sourceFile="/Users/shinkley/Dropbox/Sco_Cen_A_and_Fstars/junk.txt" delimited="0">
      <textFields count="5">
        <textField type="text"/>
        <textField position="3"/>
        <textField position="11"/>
        <textField position="18"/>
        <textField type="text" position="25"/>
      </textFields>
    </textPr>
  </connection>
</connections>
</file>

<file path=xl/sharedStrings.xml><?xml version="1.0" encoding="utf-8"?>
<sst xmlns="http://schemas.openxmlformats.org/spreadsheetml/2006/main" count="722" uniqueCount="228">
  <si>
    <t>HIP</t>
  </si>
  <si>
    <t>A7/8V</t>
  </si>
  <si>
    <t>A9V</t>
  </si>
  <si>
    <t>F2V</t>
  </si>
  <si>
    <t>A7V(m)</t>
  </si>
  <si>
    <t>A8/9V</t>
  </si>
  <si>
    <t>F0</t>
  </si>
  <si>
    <t>F0V</t>
  </si>
  <si>
    <t>F2IV/V</t>
  </si>
  <si>
    <t>F3IV/V</t>
  </si>
  <si>
    <t>F3V</t>
  </si>
  <si>
    <t>F2/3V</t>
  </si>
  <si>
    <t>F3IV</t>
  </si>
  <si>
    <t>F5V</t>
  </si>
  <si>
    <t>F3/5V</t>
  </si>
  <si>
    <t>F6V</t>
  </si>
  <si>
    <t>F6/8</t>
  </si>
  <si>
    <t>F7V</t>
  </si>
  <si>
    <t>DR2 dist (pc)</t>
  </si>
  <si>
    <t>SpT</t>
  </si>
  <si>
    <t>Notes</t>
  </si>
  <si>
    <t>N/A</t>
  </si>
  <si>
    <t>Medians</t>
  </si>
  <si>
    <t xml:space="preserve">New Rizzuto prob </t>
  </si>
  <si>
    <t>New Rizzuto prob2</t>
  </si>
  <si>
    <t>Added when criteria was relaxed. Go get new rizzuto probs</t>
  </si>
  <si>
    <t>HIP55334</t>
  </si>
  <si>
    <t>HIP57950</t>
  </si>
  <si>
    <t>HIP58167</t>
  </si>
  <si>
    <t>HIP58220</t>
  </si>
  <si>
    <t>HIP58528</t>
  </si>
  <si>
    <t>HIP58899</t>
  </si>
  <si>
    <t>HIP59481</t>
  </si>
  <si>
    <t>HIP59505</t>
  </si>
  <si>
    <t>HIP59603</t>
  </si>
  <si>
    <t>HIP59716</t>
  </si>
  <si>
    <t>HIP59960</t>
  </si>
  <si>
    <t>HIP60348</t>
  </si>
  <si>
    <t>HIP60513</t>
  </si>
  <si>
    <t>HIP60577</t>
  </si>
  <si>
    <t>HIP61049</t>
  </si>
  <si>
    <t>HIP 61087</t>
  </si>
  <si>
    <t>HIP61684</t>
  </si>
  <si>
    <t>HIP62134</t>
  </si>
  <si>
    <t>HIP62171</t>
  </si>
  <si>
    <t>HIP62431</t>
  </si>
  <si>
    <t>HIP63041</t>
  </si>
  <si>
    <t>HIP63272</t>
  </si>
  <si>
    <t>HIP63836</t>
  </si>
  <si>
    <t>HIP63886</t>
  </si>
  <si>
    <t>HIP64184</t>
  </si>
  <si>
    <t>HIP64877</t>
  </si>
  <si>
    <t>HIP64995</t>
  </si>
  <si>
    <t>HIP65089</t>
  </si>
  <si>
    <t>HIP65875</t>
  </si>
  <si>
    <t>HIP67068</t>
  </si>
  <si>
    <t>HIP67230</t>
  </si>
  <si>
    <t>HIP67497</t>
  </si>
  <si>
    <t>HIP67970</t>
  </si>
  <si>
    <t>HIP68335</t>
  </si>
  <si>
    <t>HIP69291</t>
  </si>
  <si>
    <t>HIP70833</t>
  </si>
  <si>
    <t>HIP73990</t>
  </si>
  <si>
    <t>HIP74499</t>
  </si>
  <si>
    <t>HIP74865</t>
  </si>
  <si>
    <t>HIP75459</t>
  </si>
  <si>
    <t>HIP75480</t>
  </si>
  <si>
    <t>HIP75891</t>
  </si>
  <si>
    <t>HIP76084</t>
  </si>
  <si>
    <t>HIP76875</t>
  </si>
  <si>
    <t>HIP77432</t>
  </si>
  <si>
    <t>HIP78150</t>
  </si>
  <si>
    <t>HIP78881</t>
  </si>
  <si>
    <t>HIP79516</t>
  </si>
  <si>
    <t>HIP79710</t>
  </si>
  <si>
    <t>HIP79742</t>
  </si>
  <si>
    <t>HIP80586</t>
  </si>
  <si>
    <t>HIP80896</t>
  </si>
  <si>
    <t>HIP82218</t>
  </si>
  <si>
    <t xml:space="preserve">Poor coord match!  No Gaia parallax available? </t>
  </si>
  <si>
    <t>Std devs</t>
  </si>
  <si>
    <t xml:space="preserve">Added when criteria was relaxed. </t>
  </si>
  <si>
    <t>Rizutto: probably an interloper or an EB. (Big discrepancy: Very low prob, but prob2 seems okay)</t>
  </si>
  <si>
    <t>Rizutto: likely an interloper or EB (Big discrepancy: prob does not exist, but prob2 does)</t>
  </si>
  <si>
    <t>Rizzuto: either interloper or EB (Big discrepancy: prob does not exist, but prob2 does)</t>
  </si>
  <si>
    <t>Rizutto: either an interloper or EB (Added when criteria was relaxed)</t>
  </si>
  <si>
    <t xml:space="preserve">Rizutto: parallaxes and PM are consistent, and RVs match Sco-Cen (Big discrepancy). </t>
  </si>
  <si>
    <t>Rizutto: likely an interloper or EB (Added when criteria was relaxed. Big discrepancy)</t>
  </si>
  <si>
    <t>Rizzutto 2012: removed from sample due to poor photometry</t>
  </si>
  <si>
    <t>Rizzuto says it has poor photometry and contamination in the images. Added when criteria was relaxed.</t>
  </si>
  <si>
    <t xml:space="preserve">Rizzuto 2012: removed from sample due to poor photometry. Added when criteria was relaxed. </t>
  </si>
  <si>
    <t>US</t>
  </si>
  <si>
    <t>SpT code</t>
  </si>
  <si>
    <t>Rizzuto (2011) prob</t>
  </si>
  <si>
    <t>12</t>
  </si>
  <si>
    <t>13</t>
  </si>
  <si>
    <t>15</t>
  </si>
  <si>
    <t>9</t>
  </si>
  <si>
    <t>8.5</t>
  </si>
  <si>
    <t>17</t>
  </si>
  <si>
    <t>16</t>
  </si>
  <si>
    <t>10</t>
  </si>
  <si>
    <t>7.5</t>
  </si>
  <si>
    <t xml:space="preserve">7 </t>
  </si>
  <si>
    <t>K-W1 (EEM)</t>
  </si>
  <si>
    <t>Other</t>
  </si>
  <si>
    <t>Abs K</t>
  </si>
  <si>
    <t>Abs L</t>
  </si>
  <si>
    <t>HIP72060</t>
  </si>
  <si>
    <t>HIP72771</t>
  </si>
  <si>
    <t>HIP73358</t>
  </si>
  <si>
    <t>G0V</t>
  </si>
  <si>
    <t>HIP73859</t>
  </si>
  <si>
    <t>HIP74125</t>
  </si>
  <si>
    <t>HIP75659</t>
  </si>
  <si>
    <t>HIP75669</t>
  </si>
  <si>
    <t>HIP76782</t>
  </si>
  <si>
    <t>HIP77124</t>
  </si>
  <si>
    <t>G1V</t>
  </si>
  <si>
    <t>HIP77347</t>
  </si>
  <si>
    <t>A2V</t>
  </si>
  <si>
    <t>HIP77736</t>
  </si>
  <si>
    <t>HIP77960</t>
  </si>
  <si>
    <t>A4IV/V</t>
  </si>
  <si>
    <t>HIP78130</t>
  </si>
  <si>
    <t>HIP78581</t>
  </si>
  <si>
    <t>HIP79250</t>
  </si>
  <si>
    <t>A3III/IV</t>
  </si>
  <si>
    <t>HIP79690</t>
  </si>
  <si>
    <t>A8III</t>
  </si>
  <si>
    <t>HIP80019</t>
  </si>
  <si>
    <t>A0V</t>
  </si>
  <si>
    <t>HIP80059</t>
  </si>
  <si>
    <t>A7III/IV</t>
  </si>
  <si>
    <t>HIP80475</t>
  </si>
  <si>
    <t>HIP82069</t>
  </si>
  <si>
    <t>B9.5V</t>
  </si>
  <si>
    <t>HIP82397</t>
  </si>
  <si>
    <t>A3V</t>
  </si>
  <si>
    <t>HIP83061</t>
  </si>
  <si>
    <t>F5/6V</t>
  </si>
  <si>
    <t>Additional U Sco Star vetted for distance and Brightness</t>
  </si>
  <si>
    <t>?</t>
  </si>
  <si>
    <t>HIP78830</t>
  </si>
  <si>
    <t>HIP79706</t>
  </si>
  <si>
    <t>HIP79909</t>
  </si>
  <si>
    <t>HIP79977</t>
  </si>
  <si>
    <t>HIP80458</t>
  </si>
  <si>
    <t>HIP80493</t>
  </si>
  <si>
    <t>B9V</t>
  </si>
  <si>
    <t>HIP80535</t>
  </si>
  <si>
    <t>HIP80799</t>
  </si>
  <si>
    <t>HIP76310</t>
  </si>
  <si>
    <t>HIP77588</t>
  </si>
  <si>
    <t>HIP78663</t>
  </si>
  <si>
    <t>HIP78847</t>
  </si>
  <si>
    <t>HIP79124</t>
  </si>
  <si>
    <t>HIP79366</t>
  </si>
  <si>
    <t>HIP79369</t>
  </si>
  <si>
    <t>HIP79410</t>
  </si>
  <si>
    <t>HIP79878</t>
  </si>
  <si>
    <t>HIP79910</t>
  </si>
  <si>
    <t>HIP80224</t>
  </si>
  <si>
    <t>HIP81455</t>
  </si>
  <si>
    <t xml:space="preserve">Keep? </t>
  </si>
  <si>
    <t>Score</t>
  </si>
  <si>
    <t>Additional Stars that were cut:</t>
  </si>
  <si>
    <t xml:space="preserve">checked: Not listed. </t>
  </si>
  <si>
    <t>No DR2 parallax. Additional U Sco Star vetted for distance and Brightness</t>
  </si>
  <si>
    <t>No DR2 parallax</t>
  </si>
  <si>
    <t>Rizutto: parallaxes and PM are consistent, and RVs match Sco-Cen</t>
  </si>
  <si>
    <t>Good U Sco Sources</t>
  </si>
  <si>
    <t>Problematic U Sco Sources</t>
  </si>
  <si>
    <t xml:space="preserve">Consider adding these additional U Sco sources? </t>
  </si>
  <si>
    <t xml:space="preserve">Consider adding these additional UCL/LCC sources? </t>
  </si>
  <si>
    <t>Category</t>
  </si>
  <si>
    <t>UCL/LCC</t>
  </si>
  <si>
    <t>Grand median:</t>
  </si>
  <si>
    <t xml:space="preserve">Grand Sigma: </t>
  </si>
  <si>
    <t>App H</t>
  </si>
  <si>
    <t>7.153</t>
  </si>
  <si>
    <t>7.312</t>
  </si>
  <si>
    <t>7.36</t>
  </si>
  <si>
    <t>7.490</t>
  </si>
  <si>
    <t>7.48</t>
  </si>
  <si>
    <t>7.42</t>
  </si>
  <si>
    <t>7.564</t>
  </si>
  <si>
    <t>7.738</t>
  </si>
  <si>
    <t>7.759</t>
  </si>
  <si>
    <t>7.828</t>
  </si>
  <si>
    <t>7.084</t>
  </si>
  <si>
    <t>7.21</t>
  </si>
  <si>
    <t>7.297</t>
  </si>
  <si>
    <t>7.226</t>
  </si>
  <si>
    <t>7.411</t>
  </si>
  <si>
    <t>7.385</t>
  </si>
  <si>
    <t>7.568</t>
  </si>
  <si>
    <t>7.362</t>
  </si>
  <si>
    <t>7.732</t>
  </si>
  <si>
    <t>7.901</t>
  </si>
  <si>
    <t>7.433</t>
  </si>
  <si>
    <t>7.562</t>
  </si>
  <si>
    <t>7.471</t>
  </si>
  <si>
    <t>7.851</t>
  </si>
  <si>
    <t>8.061</t>
  </si>
  <si>
    <t>8.304</t>
  </si>
  <si>
    <t>7.039</t>
  </si>
  <si>
    <t>7.418</t>
  </si>
  <si>
    <t>8.026</t>
  </si>
  <si>
    <t>7.468</t>
  </si>
  <si>
    <t>7.636</t>
  </si>
  <si>
    <t>7.784</t>
  </si>
  <si>
    <t>7.317</t>
  </si>
  <si>
    <t>7.652</t>
  </si>
  <si>
    <t>7.360</t>
  </si>
  <si>
    <t>7.635</t>
  </si>
  <si>
    <t>7.612</t>
  </si>
  <si>
    <t>7.854</t>
  </si>
  <si>
    <t>7.138</t>
  </si>
  <si>
    <t>7.590</t>
  </si>
  <si>
    <t>7.408</t>
  </si>
  <si>
    <t>7.548</t>
  </si>
  <si>
    <t>8.046</t>
  </si>
  <si>
    <t>7.887</t>
  </si>
  <si>
    <t>7.318</t>
  </si>
  <si>
    <t>Abs H</t>
  </si>
  <si>
    <t>dmod</t>
  </si>
  <si>
    <t xml:space="preserve">Good UCL/LCC Sources (Final)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</si>
</sst>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%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8"/>
      <name val="Calibri"/>
      <family val="2"/>
      <scheme val="minor"/>
    </font>
    <font>
      <sz val="22"/>
      <color theme="4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1" xfId="0" applyFont="1" applyFill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166" fontId="0" fillId="4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0" fontId="6" fillId="0" borderId="1" xfId="0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9" fillId="0" borderId="0" xfId="0" applyFont="1"/>
    <xf numFmtId="2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/>
    <xf numFmtId="0" fontId="11" fillId="0" borderId="1" xfId="0" applyFont="1" applyFill="1" applyBorder="1" applyAlignment="1">
      <alignment horizontal="center"/>
    </xf>
    <xf numFmtId="0" fontId="10" fillId="0" borderId="0" xfId="0" applyFont="1"/>
    <xf numFmtId="2" fontId="11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10" fillId="0" borderId="0" xfId="0" applyFont="1" applyFill="1"/>
    <xf numFmtId="167" fontId="11" fillId="0" borderId="1" xfId="0" applyNumberFormat="1" applyFont="1" applyFill="1" applyBorder="1" applyAlignment="1">
      <alignment horizontal="center"/>
    </xf>
    <xf numFmtId="2" fontId="10" fillId="0" borderId="0" xfId="0" applyNumberFormat="1" applyFont="1"/>
  </cellXfs>
  <cellStyles count="2">
    <cellStyle name="Normal" xfId="0" builtinId="0"/>
    <cellStyle name="Normal 2" xfId="1" xr:uid="{F4AB5F39-3DF2-5E40-B9E9-805B49E3F6F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k_2" connectionId="3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k" connectionId="1" xr16:uid="{00000000-0016-0000-00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k" connectionId="6" xr16:uid="{2A7274D2-E529-3440-8A36-DBE8B5CF988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k_2" connectionId="5" xr16:uid="{E894C50E-039F-ED45-95EB-E674D963C6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tabSelected="1" zoomScale="90" zoomScaleNormal="90" workbookViewId="0">
      <pane ySplit="1" topLeftCell="A11" activePane="bottomLeft" state="frozen"/>
      <selection pane="bottomLeft" activeCell="L18" sqref="L18"/>
    </sheetView>
  </sheetViews>
  <sheetFormatPr baseColWidth="10" defaultRowHeight="16" x14ac:dyDescent="0.2"/>
  <cols>
    <col min="1" max="1" width="7.5" customWidth="1"/>
    <col min="2" max="2" width="9.1640625" customWidth="1"/>
    <col min="3" max="3" width="11.1640625" style="1" customWidth="1"/>
    <col min="4" max="4" width="8" style="1" customWidth="1"/>
    <col min="5" max="6" width="7.33203125" style="1" customWidth="1"/>
    <col min="7" max="7" width="11.33203125" style="1" customWidth="1"/>
    <col min="8" max="8" width="5.6640625" style="1" customWidth="1"/>
    <col min="9" max="9" width="10.33203125" style="1" customWidth="1"/>
    <col min="10" max="11" width="7.6640625" customWidth="1"/>
    <col min="12" max="12" width="10.33203125" style="1" customWidth="1"/>
    <col min="13" max="13" width="19.1640625" hidden="1" customWidth="1"/>
    <col min="14" max="15" width="17.83203125" style="15" customWidth="1"/>
    <col min="16" max="17" width="13.6640625" style="1" customWidth="1"/>
    <col min="18" max="18" width="79.33203125" bestFit="1" customWidth="1"/>
  </cols>
  <sheetData>
    <row r="1" spans="1:18" s="2" customFormat="1" ht="19" x14ac:dyDescent="0.25">
      <c r="A1" s="2" t="s">
        <v>0</v>
      </c>
      <c r="B1" s="19" t="s">
        <v>105</v>
      </c>
      <c r="C1" s="2" t="s">
        <v>18</v>
      </c>
      <c r="D1" s="2" t="s">
        <v>226</v>
      </c>
      <c r="E1" s="2" t="s">
        <v>19</v>
      </c>
      <c r="F1" s="2" t="s">
        <v>179</v>
      </c>
      <c r="G1" s="2" t="s">
        <v>225</v>
      </c>
      <c r="H1" s="2" t="s">
        <v>106</v>
      </c>
      <c r="I1" s="2" t="s">
        <v>104</v>
      </c>
      <c r="J1" s="2" t="s">
        <v>107</v>
      </c>
      <c r="K1" s="2" t="s">
        <v>165</v>
      </c>
      <c r="L1" s="2" t="s">
        <v>92</v>
      </c>
      <c r="M1" s="2" t="s">
        <v>93</v>
      </c>
      <c r="N1" s="12" t="s">
        <v>23</v>
      </c>
      <c r="O1" s="12" t="s">
        <v>24</v>
      </c>
      <c r="P1" s="2" t="s">
        <v>175</v>
      </c>
      <c r="Q1" s="2" t="s">
        <v>164</v>
      </c>
      <c r="R1" s="2" t="s">
        <v>20</v>
      </c>
    </row>
    <row r="2" spans="1:18" ht="29" x14ac:dyDescent="0.2">
      <c r="A2" s="44" t="s">
        <v>227</v>
      </c>
      <c r="B2" s="13"/>
      <c r="C2" s="4"/>
      <c r="D2" s="4"/>
      <c r="E2" s="28"/>
      <c r="F2" s="28"/>
      <c r="G2" s="28"/>
      <c r="H2" s="5"/>
      <c r="I2" s="30"/>
      <c r="J2" s="30"/>
      <c r="K2" s="30"/>
      <c r="L2" s="7"/>
      <c r="M2" s="3"/>
      <c r="N2" s="13"/>
      <c r="O2" s="13"/>
      <c r="P2" s="3"/>
      <c r="Q2" s="3"/>
      <c r="R2" s="6"/>
    </row>
    <row r="3" spans="1:18" x14ac:dyDescent="0.2">
      <c r="A3" s="3">
        <v>55334</v>
      </c>
      <c r="B3" s="13" t="s">
        <v>26</v>
      </c>
      <c r="C3" s="39">
        <v>92.8</v>
      </c>
      <c r="D3" s="41">
        <f>5*LOG10(C3)-5</f>
        <v>4.8377398810943113</v>
      </c>
      <c r="E3" s="40" t="s">
        <v>3</v>
      </c>
      <c r="F3" s="40" t="s">
        <v>180</v>
      </c>
      <c r="G3" s="41">
        <f>F3-D3</f>
        <v>2.3152601189056883</v>
      </c>
      <c r="H3" s="41">
        <v>2.2469999999999999</v>
      </c>
      <c r="I3" s="42">
        <v>2.8000000000000001E-2</v>
      </c>
      <c r="J3" s="42">
        <f t="shared" ref="J3:J27" si="0">H3-I3</f>
        <v>2.2189999999999999</v>
      </c>
      <c r="K3" s="42">
        <f t="shared" ref="K3:K27" si="1">H3/C3*1000</f>
        <v>24.213362068965516</v>
      </c>
      <c r="L3" s="58">
        <v>12</v>
      </c>
      <c r="M3" s="8">
        <v>58</v>
      </c>
      <c r="N3" s="13">
        <v>0.99895702121800001</v>
      </c>
      <c r="O3" s="13">
        <v>0.95514770233400004</v>
      </c>
      <c r="P3" s="3" t="s">
        <v>176</v>
      </c>
      <c r="Q3" s="3">
        <v>1</v>
      </c>
      <c r="R3" s="6"/>
    </row>
    <row r="4" spans="1:18" x14ac:dyDescent="0.2">
      <c r="A4" s="3">
        <v>57950</v>
      </c>
      <c r="B4" s="13" t="s">
        <v>27</v>
      </c>
      <c r="C4" s="39">
        <v>102.1</v>
      </c>
      <c r="D4" s="41">
        <f t="shared" ref="D4:D27" si="2">5*LOG10(C4)-5</f>
        <v>5.0451287104345521</v>
      </c>
      <c r="E4" s="40" t="s">
        <v>8</v>
      </c>
      <c r="F4" s="40" t="s">
        <v>181</v>
      </c>
      <c r="G4" s="41">
        <f t="shared" ref="G4:G27" si="3">F4-D4</f>
        <v>2.2668712895654481</v>
      </c>
      <c r="H4" s="41">
        <v>2.23</v>
      </c>
      <c r="I4" s="42">
        <v>2.8000000000000001E-2</v>
      </c>
      <c r="J4" s="42">
        <f t="shared" si="0"/>
        <v>2.202</v>
      </c>
      <c r="K4" s="42">
        <f t="shared" si="1"/>
        <v>21.841332027424095</v>
      </c>
      <c r="L4" s="58">
        <v>12</v>
      </c>
      <c r="M4" s="3">
        <v>76</v>
      </c>
      <c r="N4" s="13">
        <v>0.98862083689199998</v>
      </c>
      <c r="O4" s="13">
        <v>0.93684940054700006</v>
      </c>
      <c r="P4" s="3" t="s">
        <v>176</v>
      </c>
      <c r="Q4" s="3">
        <v>1</v>
      </c>
      <c r="R4" s="6"/>
    </row>
    <row r="5" spans="1:18" x14ac:dyDescent="0.2">
      <c r="A5" s="3">
        <v>58167</v>
      </c>
      <c r="B5" s="13" t="s">
        <v>28</v>
      </c>
      <c r="C5" s="39">
        <v>108</v>
      </c>
      <c r="D5" s="41">
        <f t="shared" si="2"/>
        <v>5.1671187774347498</v>
      </c>
      <c r="E5" s="40" t="s">
        <v>12</v>
      </c>
      <c r="F5" s="40" t="s">
        <v>182</v>
      </c>
      <c r="G5" s="41">
        <f t="shared" si="3"/>
        <v>2.1928812225652505</v>
      </c>
      <c r="H5" s="41">
        <v>2.117</v>
      </c>
      <c r="I5" s="42">
        <v>2.8000000000000001E-2</v>
      </c>
      <c r="J5" s="42">
        <f t="shared" si="0"/>
        <v>2.089</v>
      </c>
      <c r="K5" s="42">
        <f t="shared" si="1"/>
        <v>19.601851851851851</v>
      </c>
      <c r="L5" s="58">
        <v>13</v>
      </c>
      <c r="M5" s="3">
        <v>87</v>
      </c>
      <c r="N5" s="13">
        <v>0.97765086207399998</v>
      </c>
      <c r="O5" s="13">
        <v>0.95519963770600003</v>
      </c>
      <c r="P5" s="3" t="s">
        <v>176</v>
      </c>
      <c r="Q5" s="3">
        <v>1</v>
      </c>
      <c r="R5" s="6"/>
    </row>
    <row r="6" spans="1:18" x14ac:dyDescent="0.2">
      <c r="A6" s="3">
        <v>58220</v>
      </c>
      <c r="B6" s="13" t="s">
        <v>29</v>
      </c>
      <c r="C6" s="39">
        <v>107.4</v>
      </c>
      <c r="D6" s="41">
        <f t="shared" si="2"/>
        <v>5.1550214068176832</v>
      </c>
      <c r="E6" s="40" t="s">
        <v>10</v>
      </c>
      <c r="F6" s="40" t="s">
        <v>183</v>
      </c>
      <c r="G6" s="41">
        <f t="shared" si="3"/>
        <v>2.334978593182317</v>
      </c>
      <c r="H6" s="41">
        <v>2.2349999999999999</v>
      </c>
      <c r="I6" s="42">
        <v>2.8000000000000001E-2</v>
      </c>
      <c r="J6" s="42">
        <f t="shared" si="0"/>
        <v>2.2069999999999999</v>
      </c>
      <c r="K6" s="42">
        <f t="shared" si="1"/>
        <v>20.810055865921786</v>
      </c>
      <c r="L6" s="58">
        <v>13</v>
      </c>
      <c r="M6" s="3">
        <v>88</v>
      </c>
      <c r="N6" s="13">
        <v>0.98763653372500004</v>
      </c>
      <c r="O6" s="13">
        <v>0.95269640194600003</v>
      </c>
      <c r="P6" s="3" t="s">
        <v>176</v>
      </c>
      <c r="Q6" s="3">
        <v>1</v>
      </c>
      <c r="R6" s="6"/>
    </row>
    <row r="7" spans="1:18" x14ac:dyDescent="0.2">
      <c r="A7" s="3">
        <v>58528</v>
      </c>
      <c r="B7" s="13" t="s">
        <v>30</v>
      </c>
      <c r="C7" s="39">
        <v>102.8</v>
      </c>
      <c r="D7" s="41">
        <f t="shared" si="2"/>
        <v>5.0599655732962852</v>
      </c>
      <c r="E7" s="40" t="s">
        <v>13</v>
      </c>
      <c r="F7" s="40" t="s">
        <v>184</v>
      </c>
      <c r="G7" s="41">
        <f t="shared" si="3"/>
        <v>2.4200344267037153</v>
      </c>
      <c r="H7" s="41">
        <v>2.3639999999999999</v>
      </c>
      <c r="I7" s="42">
        <v>2.8000000000000001E-2</v>
      </c>
      <c r="J7" s="42">
        <f t="shared" si="0"/>
        <v>2.3359999999999999</v>
      </c>
      <c r="K7" s="42">
        <f t="shared" si="1"/>
        <v>22.996108949416342</v>
      </c>
      <c r="L7" s="58">
        <v>15</v>
      </c>
      <c r="M7" s="3">
        <v>85</v>
      </c>
      <c r="N7" s="13">
        <v>0.99953623315899998</v>
      </c>
      <c r="O7" s="13">
        <v>0.95533909819700003</v>
      </c>
      <c r="P7" s="3" t="s">
        <v>176</v>
      </c>
      <c r="Q7" s="3">
        <v>1</v>
      </c>
      <c r="R7" s="27" t="s">
        <v>88</v>
      </c>
    </row>
    <row r="8" spans="1:18" x14ac:dyDescent="0.2">
      <c r="A8" s="3">
        <v>58899</v>
      </c>
      <c r="B8" s="13" t="s">
        <v>31</v>
      </c>
      <c r="C8" s="39">
        <v>107</v>
      </c>
      <c r="D8" s="41">
        <f t="shared" si="2"/>
        <v>5.1469188884260486</v>
      </c>
      <c r="E8" s="40" t="s">
        <v>10</v>
      </c>
      <c r="F8" s="40" t="s">
        <v>185</v>
      </c>
      <c r="G8" s="41">
        <f t="shared" si="3"/>
        <v>2.2730811115739513</v>
      </c>
      <c r="H8" s="41">
        <v>2.2040000000000002</v>
      </c>
      <c r="I8" s="42">
        <v>2.8000000000000001E-2</v>
      </c>
      <c r="J8" s="42">
        <f t="shared" si="0"/>
        <v>2.1760000000000002</v>
      </c>
      <c r="K8" s="42">
        <f t="shared" si="1"/>
        <v>20.598130841121499</v>
      </c>
      <c r="L8" s="58">
        <v>13</v>
      </c>
      <c r="M8" s="3">
        <v>84</v>
      </c>
      <c r="N8" s="13">
        <v>0.99913973835000003</v>
      </c>
      <c r="O8" s="13">
        <v>0.94490351550999996</v>
      </c>
      <c r="P8" s="3" t="s">
        <v>176</v>
      </c>
      <c r="Q8" s="3">
        <v>1</v>
      </c>
      <c r="R8" s="6"/>
    </row>
    <row r="9" spans="1:18" x14ac:dyDescent="0.2">
      <c r="A9" s="3">
        <v>59481</v>
      </c>
      <c r="B9" s="13" t="s">
        <v>32</v>
      </c>
      <c r="C9" s="39">
        <v>112.7</v>
      </c>
      <c r="D9" s="41">
        <f t="shared" si="2"/>
        <v>5.2596195802305328</v>
      </c>
      <c r="E9" s="40" t="s">
        <v>10</v>
      </c>
      <c r="F9" s="40" t="s">
        <v>186</v>
      </c>
      <c r="G9" s="41">
        <f t="shared" si="3"/>
        <v>2.3043804197694673</v>
      </c>
      <c r="H9" s="41">
        <v>2.2480000000000002</v>
      </c>
      <c r="I9" s="42">
        <v>2.8000000000000001E-2</v>
      </c>
      <c r="J9" s="42">
        <f t="shared" si="0"/>
        <v>2.2200000000000002</v>
      </c>
      <c r="K9" s="42">
        <f t="shared" si="1"/>
        <v>19.946761313220943</v>
      </c>
      <c r="L9" s="58">
        <v>13</v>
      </c>
      <c r="M9" s="3">
        <v>88</v>
      </c>
      <c r="N9" s="13">
        <v>0.97363175478499997</v>
      </c>
      <c r="O9" s="13">
        <v>0.95508062380400005</v>
      </c>
      <c r="P9" s="3" t="s">
        <v>176</v>
      </c>
      <c r="Q9" s="3">
        <v>1</v>
      </c>
      <c r="R9" s="6"/>
    </row>
    <row r="10" spans="1:18" x14ac:dyDescent="0.2">
      <c r="A10" s="3">
        <v>59505</v>
      </c>
      <c r="B10" s="13" t="s">
        <v>33</v>
      </c>
      <c r="C10" s="39">
        <v>115.1</v>
      </c>
      <c r="D10" s="41">
        <f t="shared" si="2"/>
        <v>5.3053766181489586</v>
      </c>
      <c r="E10" s="40" t="s">
        <v>2</v>
      </c>
      <c r="F10" s="40" t="s">
        <v>187</v>
      </c>
      <c r="G10" s="41">
        <f t="shared" si="3"/>
        <v>2.4326233818510419</v>
      </c>
      <c r="H10" s="41">
        <v>2.3959999999999999</v>
      </c>
      <c r="I10" s="42">
        <v>2.8000000000000001E-2</v>
      </c>
      <c r="J10" s="42">
        <f t="shared" si="0"/>
        <v>2.3679999999999999</v>
      </c>
      <c r="K10" s="42">
        <f t="shared" si="1"/>
        <v>20.816681146828845</v>
      </c>
      <c r="L10" s="58">
        <v>9</v>
      </c>
      <c r="M10" s="3">
        <v>81</v>
      </c>
      <c r="N10" s="13">
        <v>0.91364977663799996</v>
      </c>
      <c r="O10" s="13">
        <v>0.91710758949399995</v>
      </c>
      <c r="P10" s="3" t="s">
        <v>176</v>
      </c>
      <c r="Q10" s="3">
        <v>1</v>
      </c>
      <c r="R10" s="6"/>
    </row>
    <row r="11" spans="1:18" x14ac:dyDescent="0.2">
      <c r="A11" s="3">
        <v>60348</v>
      </c>
      <c r="B11" s="13" t="s">
        <v>37</v>
      </c>
      <c r="C11" s="39">
        <v>108.3</v>
      </c>
      <c r="D11" s="41">
        <f t="shared" si="2"/>
        <v>5.1731422831266016</v>
      </c>
      <c r="E11" s="40" t="s">
        <v>13</v>
      </c>
      <c r="F11" s="40" t="s">
        <v>188</v>
      </c>
      <c r="G11" s="41">
        <f t="shared" si="3"/>
        <v>2.5858577168733987</v>
      </c>
      <c r="H11" s="41">
        <v>2.4969999999999999</v>
      </c>
      <c r="I11" s="42">
        <v>2.8000000000000001E-2</v>
      </c>
      <c r="J11" s="42">
        <f t="shared" si="0"/>
        <v>2.4689999999999999</v>
      </c>
      <c r="K11" s="42">
        <f t="shared" si="1"/>
        <v>23.056325023084028</v>
      </c>
      <c r="L11" s="58">
        <v>15</v>
      </c>
      <c r="M11" s="3">
        <v>78</v>
      </c>
      <c r="N11" s="13">
        <v>0.98164257759200002</v>
      </c>
      <c r="O11" s="13">
        <v>0.96123683769000001</v>
      </c>
      <c r="P11" s="3" t="s">
        <v>176</v>
      </c>
      <c r="Q11" s="3">
        <v>1</v>
      </c>
      <c r="R11" s="6"/>
    </row>
    <row r="12" spans="1:18" x14ac:dyDescent="0.2">
      <c r="A12" s="3">
        <v>62171</v>
      </c>
      <c r="B12" s="13" t="s">
        <v>44</v>
      </c>
      <c r="C12" s="43">
        <v>119.6</v>
      </c>
      <c r="D12" s="41">
        <f t="shared" si="2"/>
        <v>5.3886558982619608</v>
      </c>
      <c r="E12" s="40" t="s">
        <v>10</v>
      </c>
      <c r="F12" s="40" t="s">
        <v>189</v>
      </c>
      <c r="G12" s="41">
        <f t="shared" si="3"/>
        <v>2.4393441017380395</v>
      </c>
      <c r="H12" s="41">
        <v>2.359</v>
      </c>
      <c r="I12" s="42">
        <v>2.8000000000000001E-2</v>
      </c>
      <c r="J12" s="42">
        <f t="shared" si="0"/>
        <v>2.331</v>
      </c>
      <c r="K12" s="42">
        <f t="shared" si="1"/>
        <v>19.724080267558527</v>
      </c>
      <c r="L12" s="58">
        <v>13</v>
      </c>
      <c r="M12" s="3">
        <v>78</v>
      </c>
      <c r="N12" s="13">
        <v>0.967777682247</v>
      </c>
      <c r="O12" s="13">
        <v>0.94645228882300003</v>
      </c>
      <c r="P12" s="3" t="s">
        <v>176</v>
      </c>
      <c r="Q12" s="3">
        <v>1</v>
      </c>
      <c r="R12" s="6"/>
    </row>
    <row r="13" spans="1:18" x14ac:dyDescent="0.2">
      <c r="A13" s="3">
        <v>62431</v>
      </c>
      <c r="B13" s="13" t="s">
        <v>45</v>
      </c>
      <c r="C13" s="43">
        <v>95.1</v>
      </c>
      <c r="D13" s="41">
        <f t="shared" si="2"/>
        <v>4.8909025846870691</v>
      </c>
      <c r="E13" s="40" t="s">
        <v>6</v>
      </c>
      <c r="F13" s="40" t="s">
        <v>190</v>
      </c>
      <c r="G13" s="41">
        <f t="shared" si="3"/>
        <v>2.1930974153129306</v>
      </c>
      <c r="H13" s="41">
        <v>2.097</v>
      </c>
      <c r="I13" s="42">
        <v>2.8000000000000001E-2</v>
      </c>
      <c r="J13" s="42">
        <f t="shared" si="0"/>
        <v>2.069</v>
      </c>
      <c r="K13" s="42">
        <f t="shared" si="1"/>
        <v>22.050473186119874</v>
      </c>
      <c r="L13" s="58">
        <v>10</v>
      </c>
      <c r="M13" s="8">
        <v>59</v>
      </c>
      <c r="N13" s="13">
        <v>0.90016895444199996</v>
      </c>
      <c r="O13" s="13">
        <v>0.90410993774000004</v>
      </c>
      <c r="P13" s="3" t="s">
        <v>176</v>
      </c>
      <c r="Q13" s="3">
        <v>1</v>
      </c>
      <c r="R13" s="6"/>
    </row>
    <row r="14" spans="1:18" x14ac:dyDescent="0.2">
      <c r="A14" s="3">
        <v>63041</v>
      </c>
      <c r="B14" s="13" t="s">
        <v>46</v>
      </c>
      <c r="C14" s="43">
        <v>98.1</v>
      </c>
      <c r="D14" s="41">
        <f t="shared" si="2"/>
        <v>4.9583450368997433</v>
      </c>
      <c r="E14" s="40" t="s">
        <v>7</v>
      </c>
      <c r="F14" s="40" t="s">
        <v>191</v>
      </c>
      <c r="G14" s="41">
        <f t="shared" si="3"/>
        <v>2.2516549631002567</v>
      </c>
      <c r="H14" s="41">
        <v>2.181</v>
      </c>
      <c r="I14" s="42">
        <v>2.8000000000000001E-2</v>
      </c>
      <c r="J14" s="42">
        <f t="shared" si="0"/>
        <v>2.153</v>
      </c>
      <c r="K14" s="42">
        <f t="shared" si="1"/>
        <v>22.232415902140673</v>
      </c>
      <c r="L14" s="58">
        <v>10</v>
      </c>
      <c r="M14" s="3">
        <v>83</v>
      </c>
      <c r="N14" s="13">
        <v>0.96355204976200004</v>
      </c>
      <c r="O14" s="13">
        <v>0.93356260127299995</v>
      </c>
      <c r="P14" s="3" t="s">
        <v>176</v>
      </c>
      <c r="Q14" s="3">
        <v>1</v>
      </c>
      <c r="R14" s="27" t="s">
        <v>88</v>
      </c>
    </row>
    <row r="15" spans="1:18" x14ac:dyDescent="0.2">
      <c r="A15" s="3">
        <v>63886</v>
      </c>
      <c r="B15" s="13" t="s">
        <v>49</v>
      </c>
      <c r="C15" s="43">
        <v>101.5</v>
      </c>
      <c r="D15" s="41">
        <f t="shared" si="2"/>
        <v>5.0323302112461583</v>
      </c>
      <c r="E15" s="40" t="s">
        <v>3</v>
      </c>
      <c r="F15" s="40" t="s">
        <v>192</v>
      </c>
      <c r="G15" s="41">
        <f t="shared" si="3"/>
        <v>2.2646697887538414</v>
      </c>
      <c r="H15" s="41">
        <v>2.19</v>
      </c>
      <c r="I15" s="42">
        <v>2.8000000000000001E-2</v>
      </c>
      <c r="J15" s="42">
        <f t="shared" si="0"/>
        <v>2.1619999999999999</v>
      </c>
      <c r="K15" s="42">
        <f t="shared" si="1"/>
        <v>21.576354679802957</v>
      </c>
      <c r="L15" s="58">
        <v>12</v>
      </c>
      <c r="M15" s="3">
        <v>75</v>
      </c>
      <c r="N15" s="13">
        <v>0.98667533956300002</v>
      </c>
      <c r="O15" s="13">
        <v>0.95497370526100001</v>
      </c>
      <c r="P15" s="3" t="s">
        <v>176</v>
      </c>
      <c r="Q15" s="3">
        <v>1</v>
      </c>
      <c r="R15" s="6"/>
    </row>
    <row r="16" spans="1:18" x14ac:dyDescent="0.2">
      <c r="A16" s="3">
        <v>64184</v>
      </c>
      <c r="B16" s="13" t="s">
        <v>50</v>
      </c>
      <c r="C16" s="43">
        <v>95.7</v>
      </c>
      <c r="D16" s="41">
        <f t="shared" si="2"/>
        <v>4.904559688884218</v>
      </c>
      <c r="E16" s="40" t="s">
        <v>10</v>
      </c>
      <c r="F16" s="40" t="s">
        <v>193</v>
      </c>
      <c r="G16" s="41">
        <f t="shared" si="3"/>
        <v>2.321440311115782</v>
      </c>
      <c r="H16" s="41">
        <v>2.2589999999999999</v>
      </c>
      <c r="I16" s="42">
        <v>2.8000000000000001E-2</v>
      </c>
      <c r="J16" s="42">
        <f t="shared" si="0"/>
        <v>2.2309999999999999</v>
      </c>
      <c r="K16" s="42">
        <f t="shared" si="1"/>
        <v>23.605015673981189</v>
      </c>
      <c r="L16" s="58">
        <v>13</v>
      </c>
      <c r="M16" s="3">
        <v>81</v>
      </c>
      <c r="N16" s="13">
        <v>0.97539637102700005</v>
      </c>
      <c r="O16" s="13">
        <v>0.94231623627299999</v>
      </c>
      <c r="P16" s="3" t="s">
        <v>176</v>
      </c>
      <c r="Q16" s="3">
        <v>1</v>
      </c>
      <c r="R16" s="6"/>
    </row>
    <row r="17" spans="1:18" x14ac:dyDescent="0.2">
      <c r="A17" s="3">
        <v>64877</v>
      </c>
      <c r="B17" s="13" t="s">
        <v>51</v>
      </c>
      <c r="C17" s="43">
        <v>96.3</v>
      </c>
      <c r="D17" s="41">
        <f t="shared" si="2"/>
        <v>4.9181314356226729</v>
      </c>
      <c r="E17" s="40" t="s">
        <v>13</v>
      </c>
      <c r="F17" s="40" t="s">
        <v>194</v>
      </c>
      <c r="G17" s="41">
        <f t="shared" si="3"/>
        <v>2.4928685643773267</v>
      </c>
      <c r="H17" s="41">
        <v>2.4889999999999999</v>
      </c>
      <c r="I17" s="42">
        <v>2.8000000000000001E-2</v>
      </c>
      <c r="J17" s="42">
        <f t="shared" si="0"/>
        <v>2.4609999999999999</v>
      </c>
      <c r="K17" s="42">
        <f t="shared" si="1"/>
        <v>25.846313603322951</v>
      </c>
      <c r="L17" s="58">
        <v>15</v>
      </c>
      <c r="M17" s="8">
        <v>61</v>
      </c>
      <c r="N17" s="13">
        <v>0.99785157045899997</v>
      </c>
      <c r="O17" s="13">
        <v>0.95604169224799995</v>
      </c>
      <c r="P17" s="3" t="s">
        <v>176</v>
      </c>
      <c r="Q17" s="3">
        <v>1</v>
      </c>
      <c r="R17" s="27" t="s">
        <v>88</v>
      </c>
    </row>
    <row r="18" spans="1:18" x14ac:dyDescent="0.2">
      <c r="A18" s="3">
        <v>64995</v>
      </c>
      <c r="B18" s="13" t="s">
        <v>52</v>
      </c>
      <c r="C18" s="43">
        <v>109.6</v>
      </c>
      <c r="D18" s="41">
        <f t="shared" si="2"/>
        <v>5.1990527707417513</v>
      </c>
      <c r="E18" s="40" t="s">
        <v>8</v>
      </c>
      <c r="F18" s="40" t="s">
        <v>195</v>
      </c>
      <c r="G18" s="41">
        <f t="shared" si="3"/>
        <v>2.1859472292582485</v>
      </c>
      <c r="H18" s="41">
        <v>2.137</v>
      </c>
      <c r="I18" s="42">
        <v>2.8000000000000001E-2</v>
      </c>
      <c r="J18" s="42">
        <f t="shared" si="0"/>
        <v>2.109</v>
      </c>
      <c r="K18" s="42">
        <f t="shared" si="1"/>
        <v>19.498175182481752</v>
      </c>
      <c r="L18" s="58">
        <v>12</v>
      </c>
      <c r="M18" s="3">
        <v>79</v>
      </c>
      <c r="N18" s="13">
        <v>0.98675148675400004</v>
      </c>
      <c r="O18" s="13">
        <v>0.95853845853499997</v>
      </c>
      <c r="P18" s="3" t="s">
        <v>176</v>
      </c>
      <c r="Q18" s="3">
        <v>1</v>
      </c>
      <c r="R18" s="6"/>
    </row>
    <row r="19" spans="1:18" x14ac:dyDescent="0.2">
      <c r="A19" s="3">
        <v>67497</v>
      </c>
      <c r="B19" s="13" t="s">
        <v>57</v>
      </c>
      <c r="C19" s="43">
        <v>113.9</v>
      </c>
      <c r="D19" s="41">
        <f t="shared" si="2"/>
        <v>5.2826186203955032</v>
      </c>
      <c r="E19" s="40" t="s">
        <v>7</v>
      </c>
      <c r="F19" s="40" t="s">
        <v>196</v>
      </c>
      <c r="G19" s="41">
        <f t="shared" si="3"/>
        <v>2.2853813796044964</v>
      </c>
      <c r="H19" s="41">
        <v>2.2330000000000001</v>
      </c>
      <c r="I19" s="42">
        <v>2.8000000000000001E-2</v>
      </c>
      <c r="J19" s="42">
        <f t="shared" si="0"/>
        <v>2.2050000000000001</v>
      </c>
      <c r="K19" s="42">
        <f t="shared" si="1"/>
        <v>19.604916593503074</v>
      </c>
      <c r="L19" s="58">
        <v>10</v>
      </c>
      <c r="M19" s="3">
        <v>92</v>
      </c>
      <c r="N19" s="13">
        <v>0.96128309252199995</v>
      </c>
      <c r="O19" s="13">
        <v>0.96291090546699998</v>
      </c>
      <c r="P19" s="3" t="s">
        <v>176</v>
      </c>
      <c r="Q19" s="3">
        <v>1</v>
      </c>
      <c r="R19" s="6"/>
    </row>
    <row r="20" spans="1:18" x14ac:dyDescent="0.2">
      <c r="A20" s="3">
        <v>73990</v>
      </c>
      <c r="B20" s="13" t="s">
        <v>62</v>
      </c>
      <c r="C20" s="43">
        <v>110.7</v>
      </c>
      <c r="D20" s="41">
        <f t="shared" si="2"/>
        <v>5.2207381043936145</v>
      </c>
      <c r="E20" s="40" t="s">
        <v>2</v>
      </c>
      <c r="F20" s="40" t="s">
        <v>197</v>
      </c>
      <c r="G20" s="41">
        <f t="shared" si="3"/>
        <v>2.1412618956063856</v>
      </c>
      <c r="H20" s="41">
        <v>2.0990000000000002</v>
      </c>
      <c r="I20" s="42">
        <v>2.8000000000000001E-2</v>
      </c>
      <c r="J20" s="42">
        <f t="shared" si="0"/>
        <v>2.0710000000000002</v>
      </c>
      <c r="K20" s="42">
        <f t="shared" si="1"/>
        <v>18.961156278229449</v>
      </c>
      <c r="L20" s="58">
        <v>9</v>
      </c>
      <c r="M20" s="3">
        <v>81</v>
      </c>
      <c r="N20" s="13">
        <v>0.94970614042400003</v>
      </c>
      <c r="O20" s="13">
        <v>0.95179628680700001</v>
      </c>
      <c r="P20" s="3" t="s">
        <v>176</v>
      </c>
      <c r="Q20" s="3">
        <v>1</v>
      </c>
      <c r="R20" s="6"/>
    </row>
    <row r="21" spans="1:18" x14ac:dyDescent="0.2">
      <c r="A21" s="3">
        <v>74499</v>
      </c>
      <c r="B21" s="13" t="s">
        <v>63</v>
      </c>
      <c r="C21" s="43">
        <v>112.4</v>
      </c>
      <c r="D21" s="41">
        <f t="shared" si="2"/>
        <v>5.2538315561652116</v>
      </c>
      <c r="E21" s="40" t="s">
        <v>14</v>
      </c>
      <c r="F21" s="40" t="s">
        <v>198</v>
      </c>
      <c r="G21" s="41">
        <f t="shared" si="3"/>
        <v>2.4781684438347886</v>
      </c>
      <c r="H21" s="41">
        <v>2.3980000000000001</v>
      </c>
      <c r="I21" s="42">
        <v>2.8000000000000001E-2</v>
      </c>
      <c r="J21" s="42">
        <f t="shared" si="0"/>
        <v>2.37</v>
      </c>
      <c r="K21" s="42">
        <f t="shared" si="1"/>
        <v>21.334519572953738</v>
      </c>
      <c r="L21" s="58">
        <v>14</v>
      </c>
      <c r="M21" s="3">
        <v>90</v>
      </c>
      <c r="N21" s="13">
        <v>0.98813493600699998</v>
      </c>
      <c r="O21" s="13">
        <v>0.96023756359000001</v>
      </c>
      <c r="P21" s="3" t="s">
        <v>176</v>
      </c>
      <c r="Q21" s="3">
        <v>1</v>
      </c>
      <c r="R21" s="6"/>
    </row>
    <row r="22" spans="1:18" x14ac:dyDescent="0.2">
      <c r="A22" s="3">
        <v>74865</v>
      </c>
      <c r="B22" s="13" t="s">
        <v>64</v>
      </c>
      <c r="C22" s="43">
        <v>123.5</v>
      </c>
      <c r="D22" s="41">
        <f t="shared" si="2"/>
        <v>5.4583347879784228</v>
      </c>
      <c r="E22" s="40" t="s">
        <v>10</v>
      </c>
      <c r="F22" s="40" t="s">
        <v>199</v>
      </c>
      <c r="G22" s="41">
        <f t="shared" si="3"/>
        <v>2.442665212021577</v>
      </c>
      <c r="H22" s="41">
        <v>2.35</v>
      </c>
      <c r="I22" s="42">
        <v>2.8000000000000001E-2</v>
      </c>
      <c r="J22" s="42">
        <f t="shared" si="0"/>
        <v>2.3220000000000001</v>
      </c>
      <c r="K22" s="42">
        <f t="shared" si="1"/>
        <v>19.02834008097166</v>
      </c>
      <c r="L22" s="58">
        <v>13</v>
      </c>
      <c r="M22" s="3">
        <v>90</v>
      </c>
      <c r="N22" s="13">
        <v>0.98636428602199999</v>
      </c>
      <c r="O22" s="13">
        <v>0.95743966341999998</v>
      </c>
      <c r="P22" s="3" t="s">
        <v>176</v>
      </c>
      <c r="Q22" s="3">
        <v>1</v>
      </c>
      <c r="R22" s="6"/>
    </row>
    <row r="23" spans="1:18" x14ac:dyDescent="0.2">
      <c r="A23" s="3">
        <v>75480</v>
      </c>
      <c r="B23" s="13" t="s">
        <v>66</v>
      </c>
      <c r="C23" s="43">
        <v>107.5</v>
      </c>
      <c r="D23" s="41">
        <f t="shared" si="2"/>
        <v>5.1570423212581211</v>
      </c>
      <c r="E23" s="40" t="s">
        <v>7</v>
      </c>
      <c r="F23" s="40" t="s">
        <v>200</v>
      </c>
      <c r="G23" s="41">
        <f t="shared" si="3"/>
        <v>2.2759576787418787</v>
      </c>
      <c r="H23" s="41">
        <v>2.218</v>
      </c>
      <c r="I23" s="42">
        <v>2.8000000000000001E-2</v>
      </c>
      <c r="J23" s="42">
        <f t="shared" si="0"/>
        <v>2.19</v>
      </c>
      <c r="K23" s="42">
        <f t="shared" si="1"/>
        <v>20.632558139534883</v>
      </c>
      <c r="L23" s="58">
        <v>10</v>
      </c>
      <c r="M23" s="3">
        <v>89</v>
      </c>
      <c r="N23" s="13">
        <v>0.979456799845</v>
      </c>
      <c r="O23" s="13">
        <v>0.95653102986100003</v>
      </c>
      <c r="P23" s="3" t="s">
        <v>176</v>
      </c>
      <c r="Q23" s="3">
        <v>1</v>
      </c>
      <c r="R23" s="6"/>
    </row>
    <row r="24" spans="1:18" x14ac:dyDescent="0.2">
      <c r="A24" s="3">
        <v>76084</v>
      </c>
      <c r="B24" s="13" t="s">
        <v>68</v>
      </c>
      <c r="C24" s="43">
        <v>97</v>
      </c>
      <c r="D24" s="41">
        <f t="shared" si="2"/>
        <v>4.9338586713312242</v>
      </c>
      <c r="E24" s="40" t="s">
        <v>3</v>
      </c>
      <c r="F24" s="40" t="s">
        <v>201</v>
      </c>
      <c r="G24" s="41">
        <f t="shared" si="3"/>
        <v>2.628141328668776</v>
      </c>
      <c r="H24" s="41">
        <v>2.573</v>
      </c>
      <c r="I24" s="42">
        <v>2.8000000000000001E-2</v>
      </c>
      <c r="J24" s="42">
        <f t="shared" si="0"/>
        <v>2.5449999999999999</v>
      </c>
      <c r="K24" s="42">
        <f t="shared" si="1"/>
        <v>26.52577319587629</v>
      </c>
      <c r="L24" s="58">
        <v>12</v>
      </c>
      <c r="M24" s="3">
        <v>87</v>
      </c>
      <c r="N24" s="13">
        <v>0.823312505551</v>
      </c>
      <c r="O24" s="13">
        <v>0.829713563125</v>
      </c>
      <c r="P24" s="3" t="s">
        <v>176</v>
      </c>
      <c r="Q24" s="3">
        <v>1</v>
      </c>
      <c r="R24" s="6"/>
    </row>
    <row r="25" spans="1:18" x14ac:dyDescent="0.2">
      <c r="A25" s="3">
        <v>76875</v>
      </c>
      <c r="B25" s="13" t="s">
        <v>69</v>
      </c>
      <c r="C25" s="43">
        <v>111</v>
      </c>
      <c r="D25" s="41">
        <f t="shared" si="2"/>
        <v>5.2266148939332879</v>
      </c>
      <c r="E25" s="40" t="s">
        <v>3</v>
      </c>
      <c r="F25" s="40" t="s">
        <v>202</v>
      </c>
      <c r="G25" s="41">
        <f t="shared" si="3"/>
        <v>2.2443851060667122</v>
      </c>
      <c r="H25" s="41">
        <v>2.1840000000000002</v>
      </c>
      <c r="I25" s="42">
        <v>2.8000000000000001E-2</v>
      </c>
      <c r="J25" s="42">
        <f t="shared" si="0"/>
        <v>2.1560000000000001</v>
      </c>
      <c r="K25" s="42">
        <f t="shared" si="1"/>
        <v>19.675675675675677</v>
      </c>
      <c r="L25" s="58">
        <v>12</v>
      </c>
      <c r="M25" s="3">
        <v>89</v>
      </c>
      <c r="N25" s="13">
        <v>0.98339715646199999</v>
      </c>
      <c r="O25" s="13">
        <v>0.95165497624600004</v>
      </c>
      <c r="P25" s="3" t="s">
        <v>176</v>
      </c>
      <c r="Q25" s="3">
        <v>1</v>
      </c>
      <c r="R25" s="6"/>
    </row>
    <row r="26" spans="1:18" x14ac:dyDescent="0.2">
      <c r="A26" s="3">
        <v>79516</v>
      </c>
      <c r="B26" s="13" t="s">
        <v>73</v>
      </c>
      <c r="C26" s="43">
        <v>120.5</v>
      </c>
      <c r="D26" s="41">
        <f t="shared" si="2"/>
        <v>5.4049352345544364</v>
      </c>
      <c r="E26" s="40" t="s">
        <v>13</v>
      </c>
      <c r="F26" s="40" t="s">
        <v>203</v>
      </c>
      <c r="G26" s="41">
        <f t="shared" si="3"/>
        <v>2.4460647654455636</v>
      </c>
      <c r="H26" s="41">
        <v>2.387</v>
      </c>
      <c r="I26" s="42">
        <v>2.8000000000000001E-2</v>
      </c>
      <c r="J26" s="42">
        <f t="shared" si="0"/>
        <v>2.359</v>
      </c>
      <c r="K26" s="42">
        <f t="shared" si="1"/>
        <v>19.809128630705391</v>
      </c>
      <c r="L26" s="58">
        <v>15</v>
      </c>
      <c r="M26" s="3">
        <v>77</v>
      </c>
      <c r="N26" s="13">
        <v>0.97805495781499996</v>
      </c>
      <c r="O26" s="13">
        <v>0.91346413128000004</v>
      </c>
      <c r="P26" s="3" t="s">
        <v>176</v>
      </c>
      <c r="Q26" s="3">
        <v>1</v>
      </c>
      <c r="R26" s="6"/>
    </row>
    <row r="27" spans="1:18" x14ac:dyDescent="0.2">
      <c r="A27" s="3">
        <v>79742</v>
      </c>
      <c r="B27" s="13" t="s">
        <v>75</v>
      </c>
      <c r="C27" s="43">
        <v>125</v>
      </c>
      <c r="D27" s="41">
        <f t="shared" si="2"/>
        <v>5.4845500650402812</v>
      </c>
      <c r="E27" s="40" t="s">
        <v>15</v>
      </c>
      <c r="F27" s="40" t="s">
        <v>204</v>
      </c>
      <c r="G27" s="41">
        <f t="shared" si="3"/>
        <v>2.5764499349597187</v>
      </c>
      <c r="H27" s="41">
        <v>2.58</v>
      </c>
      <c r="I27" s="42">
        <v>2.8000000000000001E-2</v>
      </c>
      <c r="J27" s="42">
        <f t="shared" si="0"/>
        <v>2.552</v>
      </c>
      <c r="K27" s="42">
        <f t="shared" si="1"/>
        <v>20.64</v>
      </c>
      <c r="L27" s="58">
        <v>16</v>
      </c>
      <c r="M27" s="3">
        <v>76</v>
      </c>
      <c r="N27" s="13">
        <v>0.979696481028</v>
      </c>
      <c r="O27" s="13">
        <v>0.92736327206500002</v>
      </c>
      <c r="P27" s="3" t="s">
        <v>176</v>
      </c>
      <c r="Q27" s="3">
        <v>1</v>
      </c>
      <c r="R27" s="6"/>
    </row>
    <row r="28" spans="1:18" s="65" customFormat="1" ht="19" x14ac:dyDescent="0.25">
      <c r="A28" s="59" t="s">
        <v>22</v>
      </c>
      <c r="B28" s="59"/>
      <c r="C28" s="60">
        <f>MEDIAN(C3:C27)</f>
        <v>108</v>
      </c>
      <c r="D28" s="60"/>
      <c r="E28" s="60"/>
      <c r="F28" s="60"/>
      <c r="G28" s="60">
        <f>MEDIAN(G3:G27)</f>
        <v>2.3152601189056883</v>
      </c>
      <c r="H28" s="60">
        <f t="shared" ref="H28:J28" si="4">MEDIAN(H3:H27)</f>
        <v>2.2469999999999999</v>
      </c>
      <c r="I28" s="66"/>
      <c r="J28" s="62">
        <f t="shared" si="4"/>
        <v>2.2189999999999999</v>
      </c>
      <c r="K28" s="66"/>
      <c r="L28" s="60">
        <f t="shared" ref="K28:L28" si="5">MEDIAN(L3:L27)</f>
        <v>13</v>
      </c>
      <c r="M28" s="62">
        <f t="shared" ref="M28" si="6">MEDIAN(M3:M27)</f>
        <v>81</v>
      </c>
      <c r="N28" s="63">
        <f t="shared" ref="N28:O28" si="7">MEDIAN(N3:N27)</f>
        <v>0.979696481028</v>
      </c>
      <c r="O28" s="63">
        <f t="shared" si="7"/>
        <v>0.95269640194600003</v>
      </c>
      <c r="P28" s="64"/>
      <c r="Q28" s="64">
        <f>SUM(Q3:Q27)</f>
        <v>25</v>
      </c>
      <c r="R28" s="59"/>
    </row>
    <row r="29" spans="1:18" s="61" customFormat="1" ht="19" x14ac:dyDescent="0.25">
      <c r="A29" s="59" t="s">
        <v>80</v>
      </c>
      <c r="B29" s="66"/>
      <c r="C29" s="60">
        <f>STDEV(C3:C27)</f>
        <v>9.0700551266240943</v>
      </c>
      <c r="D29" s="60"/>
      <c r="E29" s="60"/>
      <c r="F29" s="60"/>
      <c r="G29" s="60">
        <f>STDEV(G3:G27)</f>
        <v>0.13436180954122201</v>
      </c>
      <c r="H29" s="60">
        <f>STDEV(H3:H27)</f>
        <v>0.1414182095771262</v>
      </c>
      <c r="I29" s="66"/>
      <c r="J29" s="62">
        <f>STDEV(J3:J27)</f>
        <v>0.14141820957712622</v>
      </c>
      <c r="K29" s="66"/>
      <c r="L29" s="60">
        <f t="shared" ref="K29:L29" si="8">STDEV(L4:L28)</f>
        <v>1.9604421270043459</v>
      </c>
      <c r="M29" s="62">
        <f t="shared" ref="M29" si="9">STDEV(M4:M28)</f>
        <v>8.2006097334283634</v>
      </c>
      <c r="N29" s="63">
        <f>STDEV(N3:N27)</f>
        <v>3.8674430652622264E-2</v>
      </c>
      <c r="O29" s="63">
        <f>STDEV(O3:O27)</f>
        <v>2.816827928065227E-2</v>
      </c>
      <c r="P29" s="67"/>
      <c r="Q29" s="67"/>
      <c r="R29" s="66"/>
    </row>
    <row r="30" spans="1:18" x14ac:dyDescent="0.2">
      <c r="A30" s="9"/>
      <c r="B30" s="6"/>
      <c r="C30" s="31"/>
      <c r="D30" s="31"/>
      <c r="E30" s="31"/>
      <c r="F30" s="31"/>
      <c r="G30" s="31"/>
      <c r="H30" s="31"/>
      <c r="I30" s="31"/>
      <c r="J30" s="32"/>
      <c r="K30" s="32"/>
      <c r="L30" s="32"/>
      <c r="M30" s="32"/>
      <c r="N30" s="48"/>
      <c r="O30" s="48"/>
      <c r="P30" s="3"/>
      <c r="Q30" s="3"/>
      <c r="R30" s="6"/>
    </row>
    <row r="31" spans="1:18" x14ac:dyDescent="0.2">
      <c r="A31" s="9"/>
      <c r="B31" s="6"/>
      <c r="C31" s="31"/>
      <c r="D31" s="31"/>
      <c r="E31" s="31"/>
      <c r="F31" s="31"/>
      <c r="G31" s="31"/>
      <c r="H31" s="31"/>
      <c r="I31" s="31"/>
      <c r="J31" s="32"/>
      <c r="K31" s="32"/>
      <c r="L31" s="32"/>
      <c r="M31" s="32"/>
      <c r="N31" s="48"/>
      <c r="O31" s="48"/>
      <c r="P31" s="3"/>
      <c r="Q31" s="3"/>
      <c r="R31" s="6"/>
    </row>
    <row r="32" spans="1:18" ht="29" x14ac:dyDescent="0.2">
      <c r="A32" s="44" t="s">
        <v>171</v>
      </c>
      <c r="B32" s="13"/>
      <c r="C32" s="4"/>
      <c r="D32" s="4"/>
      <c r="E32" s="28"/>
      <c r="F32" s="28"/>
      <c r="G32" s="28"/>
      <c r="H32" s="5"/>
      <c r="I32" s="30"/>
      <c r="J32" s="30"/>
      <c r="K32" s="30"/>
      <c r="L32" s="7"/>
      <c r="M32" s="3"/>
      <c r="N32" s="13"/>
      <c r="O32" s="13"/>
      <c r="P32" s="3"/>
      <c r="Q32" s="3"/>
      <c r="R32" s="6"/>
    </row>
    <row r="33" spans="1:18" x14ac:dyDescent="0.2">
      <c r="A33" s="38">
        <v>75659</v>
      </c>
      <c r="B33" s="35" t="s">
        <v>114</v>
      </c>
      <c r="C33" s="34">
        <v>122.5</v>
      </c>
      <c r="D33" s="52">
        <f>5*LOG10(C33)-5</f>
        <v>5.4406804435027567</v>
      </c>
      <c r="E33" s="37" t="s">
        <v>13</v>
      </c>
      <c r="F33" s="37" t="s">
        <v>205</v>
      </c>
      <c r="G33" s="52">
        <f>F33-D33</f>
        <v>2.8633195564972436</v>
      </c>
      <c r="H33" s="34">
        <v>2.83</v>
      </c>
      <c r="I33" s="34">
        <v>2.8000000000000001E-2</v>
      </c>
      <c r="J33" s="34">
        <f>H33-I33</f>
        <v>2.802</v>
      </c>
      <c r="K33" s="34">
        <f>H33/C33*1000</f>
        <v>23.102040816326532</v>
      </c>
      <c r="L33" s="34">
        <v>15</v>
      </c>
      <c r="M33" s="36"/>
      <c r="N33" s="34">
        <v>0.99514642400800002</v>
      </c>
      <c r="O33" s="34">
        <v>0.79180717633099995</v>
      </c>
      <c r="P33" s="34" t="s">
        <v>91</v>
      </c>
      <c r="Q33" s="34">
        <v>1</v>
      </c>
      <c r="R33" s="36" t="s">
        <v>141</v>
      </c>
    </row>
    <row r="34" spans="1:18" x14ac:dyDescent="0.2">
      <c r="A34" s="38">
        <v>76782</v>
      </c>
      <c r="B34" s="35" t="s">
        <v>116</v>
      </c>
      <c r="C34" s="34">
        <v>87.6</v>
      </c>
      <c r="D34" s="52">
        <f>5*LOG10(C34)-5</f>
        <v>4.7125205308404041</v>
      </c>
      <c r="E34" s="37" t="s">
        <v>7</v>
      </c>
      <c r="F34" s="37" t="s">
        <v>206</v>
      </c>
      <c r="G34" s="52">
        <f>F34-D34</f>
        <v>2.3264794691595956</v>
      </c>
      <c r="H34" s="34">
        <v>2.2599999999999998</v>
      </c>
      <c r="I34" s="34">
        <v>2.8000000000000001E-2</v>
      </c>
      <c r="J34" s="34">
        <f>H34-I34</f>
        <v>2.2319999999999998</v>
      </c>
      <c r="K34" s="34">
        <f>H34/C34*1000</f>
        <v>25.799086757990867</v>
      </c>
      <c r="L34" s="34">
        <v>10</v>
      </c>
      <c r="M34" s="36"/>
      <c r="N34" s="34">
        <v>0.91611883477199996</v>
      </c>
      <c r="O34" s="34">
        <v>0.75090359225000003</v>
      </c>
      <c r="P34" s="34" t="s">
        <v>91</v>
      </c>
      <c r="Q34" s="34">
        <v>1</v>
      </c>
      <c r="R34" s="36" t="s">
        <v>141</v>
      </c>
    </row>
    <row r="35" spans="1:18" x14ac:dyDescent="0.2">
      <c r="A35" s="38">
        <v>77347</v>
      </c>
      <c r="B35" s="35" t="s">
        <v>119</v>
      </c>
      <c r="C35" s="34">
        <v>123.3</v>
      </c>
      <c r="D35" s="52">
        <f>5*LOG10(C35)-5</f>
        <v>5.4548153829786568</v>
      </c>
      <c r="E35" s="37" t="s">
        <v>120</v>
      </c>
      <c r="F35" s="37" t="s">
        <v>207</v>
      </c>
      <c r="G35" s="52">
        <f>F35-D35</f>
        <v>1.9631846170213434</v>
      </c>
      <c r="H35" s="34">
        <v>1.89</v>
      </c>
      <c r="I35" s="34">
        <v>2.9000000000000001E-2</v>
      </c>
      <c r="J35" s="34">
        <f>H35-I35</f>
        <v>1.861</v>
      </c>
      <c r="K35" s="34">
        <f>H35/C35*1000</f>
        <v>15.328467153284672</v>
      </c>
      <c r="L35" s="34">
        <v>2</v>
      </c>
      <c r="M35" s="36"/>
      <c r="N35" s="34">
        <v>0.99380309363599995</v>
      </c>
      <c r="O35" s="34">
        <v>0.94147026131900002</v>
      </c>
      <c r="P35" s="34" t="s">
        <v>91</v>
      </c>
      <c r="Q35" s="34">
        <v>1</v>
      </c>
      <c r="R35" s="36" t="s">
        <v>141</v>
      </c>
    </row>
    <row r="36" spans="1:18" x14ac:dyDescent="0.2">
      <c r="A36" s="38">
        <v>77736</v>
      </c>
      <c r="B36" s="35" t="s">
        <v>121</v>
      </c>
      <c r="C36" s="34">
        <v>108.1</v>
      </c>
      <c r="D36" s="52">
        <f>5*LOG10(C36)-5</f>
        <v>5.1691284697665516</v>
      </c>
      <c r="E36" s="37" t="s">
        <v>111</v>
      </c>
      <c r="F36" s="37" t="s">
        <v>208</v>
      </c>
      <c r="G36" s="52">
        <f>F36-D36</f>
        <v>2.8568715302334482</v>
      </c>
      <c r="H36" s="34">
        <v>2.78</v>
      </c>
      <c r="I36" s="34">
        <v>2.7E-2</v>
      </c>
      <c r="J36" s="34">
        <f>H36-I36</f>
        <v>2.7529999999999997</v>
      </c>
      <c r="K36" s="34">
        <f>H36/C36*1000</f>
        <v>25.716928769657724</v>
      </c>
      <c r="L36" s="34">
        <v>20</v>
      </c>
      <c r="M36" s="36"/>
      <c r="N36" s="34">
        <v>0.97420220140000002</v>
      </c>
      <c r="O36" s="34">
        <v>0.92294328523299995</v>
      </c>
      <c r="P36" s="34" t="s">
        <v>91</v>
      </c>
      <c r="Q36" s="34">
        <v>1</v>
      </c>
      <c r="R36" s="36" t="s">
        <v>141</v>
      </c>
    </row>
    <row r="37" spans="1:18" x14ac:dyDescent="0.2">
      <c r="A37" s="38">
        <v>77960</v>
      </c>
      <c r="B37" s="35" t="s">
        <v>122</v>
      </c>
      <c r="C37" s="34">
        <v>121.4</v>
      </c>
      <c r="D37" s="52">
        <f>5*LOG10(C37)-5</f>
        <v>5.4210934336961927</v>
      </c>
      <c r="E37" s="37" t="s">
        <v>123</v>
      </c>
      <c r="F37" s="37" t="s">
        <v>209</v>
      </c>
      <c r="G37" s="52">
        <f>F37-D37</f>
        <v>2.0469065663038073</v>
      </c>
      <c r="H37" s="34">
        <v>1.97</v>
      </c>
      <c r="I37" s="34">
        <v>2.9000000000000001E-2</v>
      </c>
      <c r="J37" s="34">
        <f>H37-I37</f>
        <v>1.9410000000000001</v>
      </c>
      <c r="K37" s="34">
        <f>H37/C37*1000</f>
        <v>16.227347611202632</v>
      </c>
      <c r="L37" s="34">
        <v>4</v>
      </c>
      <c r="M37" s="36"/>
      <c r="N37" s="34">
        <v>0.92222882617500002</v>
      </c>
      <c r="O37" s="34">
        <v>0.92537116018700005</v>
      </c>
      <c r="P37" s="34" t="s">
        <v>91</v>
      </c>
      <c r="Q37" s="34">
        <v>1</v>
      </c>
      <c r="R37" s="36" t="s">
        <v>141</v>
      </c>
    </row>
    <row r="38" spans="1:18" x14ac:dyDescent="0.2">
      <c r="A38" s="38">
        <v>78581</v>
      </c>
      <c r="B38" s="35" t="s">
        <v>125</v>
      </c>
      <c r="C38" s="34">
        <v>105.3</v>
      </c>
      <c r="D38" s="52">
        <f>5*LOG10(C38)-5</f>
        <v>5.1121418559274332</v>
      </c>
      <c r="E38" s="37" t="s">
        <v>118</v>
      </c>
      <c r="F38" s="37" t="s">
        <v>210</v>
      </c>
      <c r="G38" s="52">
        <f>F38-D38</f>
        <v>2.5238581440725669</v>
      </c>
      <c r="H38" s="34">
        <v>2.4500000000000002</v>
      </c>
      <c r="I38" s="34">
        <v>2.7E-2</v>
      </c>
      <c r="J38" s="34">
        <f>H38-I38</f>
        <v>2.423</v>
      </c>
      <c r="K38" s="34">
        <f>H38/C38*1000</f>
        <v>23.266856600189936</v>
      </c>
      <c r="L38" s="34">
        <v>21</v>
      </c>
      <c r="M38" s="36"/>
      <c r="N38" s="34">
        <v>0.82177694833500003</v>
      </c>
      <c r="O38" s="34">
        <v>0.82822202941800005</v>
      </c>
      <c r="P38" s="34" t="s">
        <v>91</v>
      </c>
      <c r="Q38" s="34">
        <v>1</v>
      </c>
      <c r="R38" s="36" t="s">
        <v>141</v>
      </c>
    </row>
    <row r="39" spans="1:18" x14ac:dyDescent="0.2">
      <c r="A39" s="38">
        <v>79250</v>
      </c>
      <c r="B39" s="35" t="s">
        <v>126</v>
      </c>
      <c r="C39" s="34">
        <v>120.9</v>
      </c>
      <c r="D39" s="52">
        <f>5*LOG10(C39)-5</f>
        <v>5.4121315043038578</v>
      </c>
      <c r="E39" s="37" t="s">
        <v>127</v>
      </c>
      <c r="F39" s="37" t="s">
        <v>212</v>
      </c>
      <c r="G39" s="52">
        <f>F39-D39</f>
        <v>1.9048684956961424</v>
      </c>
      <c r="H39" s="34">
        <v>1.83</v>
      </c>
      <c r="I39" s="34">
        <v>2.9000000000000001E-2</v>
      </c>
      <c r="J39" s="34">
        <f>H39-I39</f>
        <v>1.8010000000000002</v>
      </c>
      <c r="K39" s="34">
        <f>H39/C39*1000</f>
        <v>15.136476426799007</v>
      </c>
      <c r="L39" s="34">
        <v>3</v>
      </c>
      <c r="M39" s="36"/>
      <c r="N39" s="34">
        <v>0.944960637125</v>
      </c>
      <c r="O39" s="34">
        <v>0.91553901632099999</v>
      </c>
      <c r="P39" s="34" t="s">
        <v>91</v>
      </c>
      <c r="Q39" s="34">
        <v>1</v>
      </c>
      <c r="R39" s="36" t="s">
        <v>141</v>
      </c>
    </row>
    <row r="40" spans="1:18" x14ac:dyDescent="0.2">
      <c r="A40" s="38">
        <v>79690</v>
      </c>
      <c r="B40" s="35" t="s">
        <v>128</v>
      </c>
      <c r="C40" s="34">
        <v>112.9</v>
      </c>
      <c r="D40" s="52">
        <f>5*LOG10(C40)-5</f>
        <v>5.2634697096248395</v>
      </c>
      <c r="E40" s="37" t="s">
        <v>129</v>
      </c>
      <c r="F40" s="37" t="s">
        <v>214</v>
      </c>
      <c r="G40" s="52">
        <f>F40-D40</f>
        <v>2.0965302903751608</v>
      </c>
      <c r="H40" s="34">
        <v>2.0099999999999998</v>
      </c>
      <c r="I40" s="34">
        <v>2.8000000000000001E-2</v>
      </c>
      <c r="J40" s="34">
        <f>H40-I40</f>
        <v>1.9819999999999998</v>
      </c>
      <c r="K40" s="34">
        <f>H40/C40*1000</f>
        <v>17.803365810451723</v>
      </c>
      <c r="L40" s="34">
        <v>8</v>
      </c>
      <c r="M40" s="36"/>
      <c r="N40" s="34">
        <v>0.83225120645700001</v>
      </c>
      <c r="O40" s="34">
        <v>0.83839199667300002</v>
      </c>
      <c r="P40" s="34" t="s">
        <v>91</v>
      </c>
      <c r="Q40" s="34">
        <v>1</v>
      </c>
      <c r="R40" s="36" t="s">
        <v>141</v>
      </c>
    </row>
    <row r="41" spans="1:18" x14ac:dyDescent="0.2">
      <c r="A41" s="38">
        <v>80896</v>
      </c>
      <c r="B41" s="35" t="s">
        <v>77</v>
      </c>
      <c r="C41" s="34">
        <v>118.2</v>
      </c>
      <c r="D41" s="52">
        <f>5*LOG10(C41)-5</f>
        <v>5.3630873827261833</v>
      </c>
      <c r="E41" s="37" t="s">
        <v>10</v>
      </c>
      <c r="F41" s="37" t="s">
        <v>221</v>
      </c>
      <c r="G41" s="52">
        <f>F41-D41</f>
        <v>2.1849126172738167</v>
      </c>
      <c r="H41" s="34">
        <v>2.09</v>
      </c>
      <c r="I41" s="34">
        <v>2.8000000000000001E-2</v>
      </c>
      <c r="J41" s="34">
        <f>H41-I41</f>
        <v>2.0619999999999998</v>
      </c>
      <c r="K41" s="34">
        <f>H41/C41*1000</f>
        <v>17.681895093062607</v>
      </c>
      <c r="L41" s="34">
        <v>13</v>
      </c>
      <c r="M41" s="36"/>
      <c r="N41" s="18">
        <v>0.93045795980599999</v>
      </c>
      <c r="O41" s="8">
        <v>0.68347490585899995</v>
      </c>
      <c r="P41" s="34" t="s">
        <v>91</v>
      </c>
      <c r="Q41" s="34">
        <v>1</v>
      </c>
      <c r="R41" s="36" t="s">
        <v>86</v>
      </c>
    </row>
    <row r="42" spans="1:18" x14ac:dyDescent="0.2">
      <c r="A42" s="38">
        <v>82218</v>
      </c>
      <c r="B42" s="35" t="s">
        <v>78</v>
      </c>
      <c r="C42" s="34">
        <v>118.2</v>
      </c>
      <c r="D42" s="52">
        <f>5*LOG10(C42)-5</f>
        <v>5.3630873827261833</v>
      </c>
      <c r="E42" s="37" t="s">
        <v>11</v>
      </c>
      <c r="F42" s="37" t="s">
        <v>223</v>
      </c>
      <c r="G42" s="52">
        <f>F42-D42</f>
        <v>2.5239126172738162</v>
      </c>
      <c r="H42" s="34">
        <v>2.44</v>
      </c>
      <c r="I42" s="34">
        <v>2.8000000000000001E-2</v>
      </c>
      <c r="J42" s="34">
        <f>H42-I42</f>
        <v>2.4119999999999999</v>
      </c>
      <c r="K42" s="34">
        <f>H42/C42*1000</f>
        <v>20.642978003384094</v>
      </c>
      <c r="L42" s="34">
        <v>12</v>
      </c>
      <c r="M42" s="36"/>
      <c r="N42" s="18">
        <v>0.85782718844899997</v>
      </c>
      <c r="O42" s="21">
        <v>0.59655430835199996</v>
      </c>
      <c r="P42" s="34" t="s">
        <v>91</v>
      </c>
      <c r="Q42" s="34">
        <v>1</v>
      </c>
      <c r="R42" s="36" t="s">
        <v>170</v>
      </c>
    </row>
    <row r="43" spans="1:18" s="75" customFormat="1" ht="19" x14ac:dyDescent="0.25">
      <c r="A43" s="68"/>
      <c r="B43" s="69"/>
      <c r="C43" s="70">
        <f>MEDIAN(C33:C42)</f>
        <v>118.2</v>
      </c>
      <c r="D43" s="71"/>
      <c r="E43" s="71"/>
      <c r="F43" s="71"/>
      <c r="G43" s="72">
        <f t="shared" ref="D43:O43" si="10">MEDIAN(G33:G42)</f>
        <v>2.2556960432167061</v>
      </c>
      <c r="H43" s="77"/>
      <c r="I43" s="77"/>
      <c r="J43" s="72">
        <f t="shared" si="10"/>
        <v>2.1469999999999998</v>
      </c>
      <c r="K43" s="70"/>
      <c r="L43" s="70">
        <f t="shared" si="10"/>
        <v>11</v>
      </c>
      <c r="M43" s="70" t="e">
        <f t="shared" si="10"/>
        <v>#NUM!</v>
      </c>
      <c r="N43" s="76">
        <f t="shared" si="10"/>
        <v>0.92634339299050006</v>
      </c>
      <c r="O43" s="76">
        <f t="shared" si="10"/>
        <v>0.83330701304550003</v>
      </c>
      <c r="P43" s="73"/>
      <c r="Q43" s="70">
        <f>SUM(Q33:Q42)</f>
        <v>10</v>
      </c>
      <c r="R43" s="74"/>
    </row>
    <row r="44" spans="1:18" s="15" customFormat="1" x14ac:dyDescent="0.2">
      <c r="A44" s="39"/>
      <c r="B44" s="46"/>
      <c r="C44" s="54"/>
      <c r="D44" s="41"/>
      <c r="E44" s="40"/>
      <c r="F44" s="40"/>
      <c r="G44" s="41"/>
      <c r="H44" s="13"/>
      <c r="I44" s="13"/>
      <c r="J44" s="13"/>
      <c r="K44" s="13"/>
      <c r="L44" s="13"/>
      <c r="M44" s="14"/>
      <c r="N44" s="13"/>
      <c r="O44" s="13"/>
      <c r="P44" s="13"/>
      <c r="Q44" s="13"/>
      <c r="R44" s="14"/>
    </row>
    <row r="45" spans="1:18" s="15" customFormat="1" ht="19" x14ac:dyDescent="0.25">
      <c r="A45" s="9" t="s">
        <v>177</v>
      </c>
      <c r="B45" s="46"/>
      <c r="C45" s="56">
        <f>MEDIAN(C3:C27, C33:C42)</f>
        <v>109.6</v>
      </c>
      <c r="D45" s="6"/>
      <c r="E45" s="6"/>
      <c r="F45" s="6"/>
      <c r="G45" s="56">
        <f t="shared" ref="D45:O45" si="11">MEDIAN(G3:G27, G33:G42)</f>
        <v>2.3152601189056883</v>
      </c>
      <c r="H45" s="6"/>
      <c r="I45" s="6"/>
      <c r="J45" s="56">
        <f t="shared" si="11"/>
        <v>2.2189999999999999</v>
      </c>
      <c r="K45" s="6"/>
      <c r="L45" s="56">
        <f t="shared" si="11"/>
        <v>12</v>
      </c>
      <c r="M45" s="56">
        <f t="shared" si="11"/>
        <v>81</v>
      </c>
      <c r="N45" s="57">
        <f>MEDIAN(N3:N27, N33:N42)</f>
        <v>0.97765086207399998</v>
      </c>
      <c r="O45" s="57">
        <f>MEDIAN(O3:O27, O33:O42)</f>
        <v>0.94231623627299999</v>
      </c>
      <c r="P45" s="57"/>
      <c r="Q45" s="55">
        <f>SUM(Q3:Q27, Q33:Q42)</f>
        <v>35</v>
      </c>
      <c r="R45" s="14"/>
    </row>
    <row r="46" spans="1:18" s="15" customFormat="1" ht="19" x14ac:dyDescent="0.25">
      <c r="A46" s="49" t="s">
        <v>178</v>
      </c>
      <c r="B46" s="46"/>
      <c r="C46" s="56">
        <f>STDEV(C3:C27, C33:C42)</f>
        <v>9.9182286979178755</v>
      </c>
      <c r="D46" s="6"/>
      <c r="E46" s="6"/>
      <c r="F46" s="6"/>
      <c r="G46" s="56">
        <f t="shared" ref="D46:O46" si="12">STDEV(G3:G27, G33:G42)</f>
        <v>0.21317910499246587</v>
      </c>
      <c r="H46" s="6"/>
      <c r="I46" s="6"/>
      <c r="J46" s="56">
        <f t="shared" si="12"/>
        <v>0.22053880544222221</v>
      </c>
      <c r="K46" s="6"/>
      <c r="L46" s="56">
        <f t="shared" si="12"/>
        <v>3.8993643093210379</v>
      </c>
      <c r="M46" s="56">
        <f t="shared" si="12"/>
        <v>9.4433398046806651</v>
      </c>
      <c r="N46" s="57">
        <f>STDEV(N3:N27, N33:N42)</f>
        <v>5.1424970761823487E-2</v>
      </c>
      <c r="O46" s="57">
        <f>STDEV(O3:O27, O33:O42)</f>
        <v>8.5018452083682236E-2</v>
      </c>
      <c r="P46" s="13"/>
      <c r="Q46" s="13"/>
      <c r="R46" s="14"/>
    </row>
    <row r="47" spans="1:18" s="15" customFormat="1" x14ac:dyDescent="0.2">
      <c r="A47" s="39"/>
      <c r="B47" s="46"/>
      <c r="C47" s="54"/>
      <c r="D47" s="41"/>
      <c r="E47" s="40"/>
      <c r="F47" s="40"/>
      <c r="G47" s="41"/>
      <c r="H47" s="13"/>
      <c r="I47" s="13"/>
      <c r="J47" s="13"/>
      <c r="K47" s="13"/>
      <c r="L47" s="13"/>
      <c r="M47" s="14"/>
      <c r="N47" s="13"/>
      <c r="O47" s="13"/>
      <c r="P47" s="13"/>
      <c r="Q47" s="13"/>
      <c r="R47" s="14"/>
    </row>
    <row r="48" spans="1:18" s="15" customFormat="1" x14ac:dyDescent="0.2">
      <c r="A48" s="39"/>
      <c r="B48" s="46"/>
      <c r="C48" s="13"/>
      <c r="D48" s="41"/>
      <c r="E48" s="40"/>
      <c r="F48" s="40"/>
      <c r="G48" s="41"/>
      <c r="H48" s="13"/>
      <c r="I48" s="13"/>
      <c r="J48" s="13"/>
      <c r="K48" s="13"/>
      <c r="L48" s="13"/>
      <c r="M48" s="14"/>
      <c r="N48" s="13"/>
      <c r="O48" s="13"/>
      <c r="P48" s="13"/>
      <c r="Q48" s="13"/>
      <c r="R48" s="14"/>
    </row>
    <row r="49" spans="1:18" x14ac:dyDescent="0.2">
      <c r="A49" s="38">
        <v>82397</v>
      </c>
      <c r="B49" s="35" t="s">
        <v>137</v>
      </c>
      <c r="C49" s="8">
        <v>129.19999999999999</v>
      </c>
      <c r="D49" s="53">
        <f>5*LOG10(C49)-5</f>
        <v>5.5563125682953256</v>
      </c>
      <c r="E49" s="37" t="s">
        <v>138</v>
      </c>
      <c r="F49" s="37" t="s">
        <v>224</v>
      </c>
      <c r="G49" s="52">
        <f>F49-D49</f>
        <v>1.761687431704674</v>
      </c>
      <c r="H49" s="34">
        <v>1.74</v>
      </c>
      <c r="I49" s="34">
        <v>2.9000000000000001E-2</v>
      </c>
      <c r="J49" s="34">
        <f>H49-I49</f>
        <v>1.7110000000000001</v>
      </c>
      <c r="K49" s="34">
        <f>H49/C49*1000</f>
        <v>13.46749226006192</v>
      </c>
      <c r="L49" s="34">
        <v>3</v>
      </c>
      <c r="M49" s="36"/>
      <c r="N49" s="34">
        <v>0.96467000407100001</v>
      </c>
      <c r="O49" s="34">
        <v>0.87112783716200004</v>
      </c>
      <c r="P49" s="34" t="s">
        <v>91</v>
      </c>
      <c r="Q49" s="34">
        <v>1</v>
      </c>
      <c r="R49" s="36" t="s">
        <v>141</v>
      </c>
    </row>
    <row r="50" spans="1:18" x14ac:dyDescent="0.2">
      <c r="A50" s="38">
        <v>80019</v>
      </c>
      <c r="B50" s="35" t="s">
        <v>130</v>
      </c>
      <c r="C50" s="8">
        <v>129.69999999999999</v>
      </c>
      <c r="D50" s="53">
        <f>5*LOG10(C50)-5</f>
        <v>5.5646998804204006</v>
      </c>
      <c r="E50" s="37" t="s">
        <v>131</v>
      </c>
      <c r="F50" s="37" t="s">
        <v>218</v>
      </c>
      <c r="G50" s="52">
        <f>F50-D50</f>
        <v>1.5733001195795993</v>
      </c>
      <c r="H50" s="34">
        <v>1.52</v>
      </c>
      <c r="I50" s="34">
        <v>0.03</v>
      </c>
      <c r="J50" s="34">
        <f>H50-I50</f>
        <v>1.49</v>
      </c>
      <c r="K50" s="34">
        <f>H50/C50*1000</f>
        <v>11.719352351580573</v>
      </c>
      <c r="L50" s="34">
        <v>0</v>
      </c>
      <c r="M50" s="36"/>
      <c r="N50" s="34">
        <v>0.93880461559799999</v>
      </c>
      <c r="O50" s="34">
        <v>0.89795661643199998</v>
      </c>
      <c r="P50" s="34" t="s">
        <v>91</v>
      </c>
      <c r="Q50" s="34">
        <v>1</v>
      </c>
      <c r="R50" s="36" t="s">
        <v>141</v>
      </c>
    </row>
    <row r="51" spans="1:18" x14ac:dyDescent="0.2">
      <c r="A51" s="38">
        <v>80059</v>
      </c>
      <c r="B51" s="35" t="s">
        <v>132</v>
      </c>
      <c r="C51" s="8">
        <v>129.9</v>
      </c>
      <c r="D51" s="53">
        <f>5*LOG10(C51)-5</f>
        <v>5.568045755365139</v>
      </c>
      <c r="E51" s="37" t="s">
        <v>133</v>
      </c>
      <c r="F51" s="37" t="s">
        <v>219</v>
      </c>
      <c r="G51" s="52">
        <f>F51-D51</f>
        <v>2.0219542446348608</v>
      </c>
      <c r="H51" s="34">
        <v>1.94</v>
      </c>
      <c r="I51" s="34">
        <v>2.9000000000000001E-2</v>
      </c>
      <c r="J51" s="34">
        <f>H51-I51</f>
        <v>1.911</v>
      </c>
      <c r="K51" s="34">
        <f>H51/C51*1000</f>
        <v>14.93456505003849</v>
      </c>
      <c r="L51" s="34">
        <v>7</v>
      </c>
      <c r="M51" s="36"/>
      <c r="N51" s="34">
        <v>0.91953081579100004</v>
      </c>
      <c r="O51" s="34">
        <v>0.922773033884</v>
      </c>
      <c r="P51" s="34" t="s">
        <v>91</v>
      </c>
      <c r="Q51" s="34">
        <v>1</v>
      </c>
      <c r="R51" s="36" t="s">
        <v>141</v>
      </c>
    </row>
    <row r="52" spans="1:18" x14ac:dyDescent="0.2">
      <c r="A52" s="38">
        <v>80799</v>
      </c>
      <c r="B52" s="35" t="s">
        <v>151</v>
      </c>
      <c r="C52" s="8">
        <v>130.4</v>
      </c>
      <c r="D52" s="53">
        <f>5*LOG10(C52)-5</f>
        <v>5.5763879569795076</v>
      </c>
      <c r="E52" s="37" t="s">
        <v>120</v>
      </c>
      <c r="F52" s="37" t="s">
        <v>220</v>
      </c>
      <c r="G52" s="52">
        <f>F52-D52</f>
        <v>1.8316120430204927</v>
      </c>
      <c r="H52" s="34">
        <v>1.73</v>
      </c>
      <c r="I52" s="34">
        <v>2.9000000000000001E-2</v>
      </c>
      <c r="J52" s="34">
        <f>H52-I52</f>
        <v>1.7010000000000001</v>
      </c>
      <c r="K52" s="34">
        <f>H52/C52*1000</f>
        <v>13.266871165644172</v>
      </c>
      <c r="L52" s="34">
        <v>2</v>
      </c>
      <c r="M52" s="36"/>
      <c r="N52" s="34">
        <v>0.93991466230599996</v>
      </c>
      <c r="O52" s="34">
        <v>0.91152949398399996</v>
      </c>
      <c r="P52" s="34" t="s">
        <v>91</v>
      </c>
      <c r="Q52" s="34">
        <v>1</v>
      </c>
      <c r="R52" s="36" t="s">
        <v>141</v>
      </c>
    </row>
    <row r="53" spans="1:18" x14ac:dyDescent="0.2">
      <c r="A53" s="38">
        <v>79977</v>
      </c>
      <c r="B53" s="35" t="s">
        <v>146</v>
      </c>
      <c r="C53" s="8">
        <v>131.6</v>
      </c>
      <c r="D53" s="53">
        <f>5*LOG10(C53)-5</f>
        <v>5.5962794463896834</v>
      </c>
      <c r="E53" s="37" t="s">
        <v>11</v>
      </c>
      <c r="F53" s="37" t="s">
        <v>217</v>
      </c>
      <c r="G53" s="52">
        <f>F53-D53</f>
        <v>2.2577205536103166</v>
      </c>
      <c r="H53" s="34">
        <v>2.2000000000000002</v>
      </c>
      <c r="I53" s="34">
        <v>2.8000000000000001E-2</v>
      </c>
      <c r="J53" s="34">
        <f>H53-I53</f>
        <v>2.1720000000000002</v>
      </c>
      <c r="K53" s="34">
        <f>H53/C53*1000</f>
        <v>16.717325227963528</v>
      </c>
      <c r="L53" s="34">
        <v>12</v>
      </c>
      <c r="M53" s="36"/>
      <c r="N53" s="34">
        <v>0.98448918420599996</v>
      </c>
      <c r="O53" s="34">
        <v>0.91864912050400005</v>
      </c>
      <c r="P53" s="34" t="s">
        <v>91</v>
      </c>
      <c r="Q53" s="34">
        <v>1</v>
      </c>
      <c r="R53" s="36" t="s">
        <v>141</v>
      </c>
    </row>
    <row r="54" spans="1:18" x14ac:dyDescent="0.2">
      <c r="A54" s="38">
        <v>79909</v>
      </c>
      <c r="B54" s="35" t="s">
        <v>145</v>
      </c>
      <c r="C54" s="8">
        <v>133.5</v>
      </c>
      <c r="D54" s="53">
        <f>5*LOG10(C54)-5</f>
        <v>5.6274063285029712</v>
      </c>
      <c r="E54" s="37" t="s">
        <v>10</v>
      </c>
      <c r="F54" s="37" t="s">
        <v>215</v>
      </c>
      <c r="G54" s="52">
        <f>F54-D54</f>
        <v>2.0075936714970286</v>
      </c>
      <c r="H54" s="34">
        <v>1.95</v>
      </c>
      <c r="I54" s="34">
        <v>2.8000000000000001E-2</v>
      </c>
      <c r="J54" s="34">
        <f>H54-I54</f>
        <v>1.9219999999999999</v>
      </c>
      <c r="K54" s="34">
        <f>H54/C54*1000</f>
        <v>14.606741573033707</v>
      </c>
      <c r="L54" s="34">
        <v>13</v>
      </c>
      <c r="M54" s="36"/>
      <c r="N54" s="34">
        <v>0.97538855609499997</v>
      </c>
      <c r="O54" s="34">
        <v>0.91752245409800004</v>
      </c>
      <c r="P54" s="34" t="s">
        <v>91</v>
      </c>
      <c r="Q54" s="34">
        <v>1</v>
      </c>
      <c r="R54" s="36" t="s">
        <v>141</v>
      </c>
    </row>
    <row r="55" spans="1:18" x14ac:dyDescent="0.2">
      <c r="A55" s="38">
        <v>78663</v>
      </c>
      <c r="B55" s="35" t="s">
        <v>154</v>
      </c>
      <c r="C55" s="8">
        <v>137.19999999999999</v>
      </c>
      <c r="D55" s="53">
        <f>5*LOG10(C55)-5</f>
        <v>5.6867705568536646</v>
      </c>
      <c r="E55" s="37" t="s">
        <v>13</v>
      </c>
      <c r="F55" s="37" t="s">
        <v>211</v>
      </c>
      <c r="G55" s="52">
        <f>F55-D55</f>
        <v>2.0972294431463352</v>
      </c>
      <c r="H55" s="34">
        <v>2.02</v>
      </c>
      <c r="I55" s="34">
        <v>2.8000000000000001E-2</v>
      </c>
      <c r="J55" s="34">
        <f>H55-I55</f>
        <v>1.992</v>
      </c>
      <c r="K55" s="34">
        <f>H55/C55*1000</f>
        <v>14.723032069970847</v>
      </c>
      <c r="L55" s="34">
        <v>15</v>
      </c>
      <c r="M55" s="36"/>
      <c r="N55" s="34">
        <v>0.98341088449400005</v>
      </c>
      <c r="O55" s="34">
        <v>0.95533226923799996</v>
      </c>
      <c r="P55" s="34" t="s">
        <v>91</v>
      </c>
      <c r="Q55" s="34">
        <v>1</v>
      </c>
      <c r="R55" s="36" t="s">
        <v>141</v>
      </c>
    </row>
    <row r="56" spans="1:18" x14ac:dyDescent="0.2">
      <c r="A56" s="38">
        <v>79910</v>
      </c>
      <c r="B56" s="35" t="s">
        <v>161</v>
      </c>
      <c r="C56" s="8">
        <v>138.1</v>
      </c>
      <c r="D56" s="53">
        <f>5*LOG10(C56)-5</f>
        <v>5.7009683928931558</v>
      </c>
      <c r="E56" s="37" t="s">
        <v>10</v>
      </c>
      <c r="F56" s="37" t="s">
        <v>216</v>
      </c>
      <c r="G56" s="52">
        <f>F56-D56</f>
        <v>1.9110316071068443</v>
      </c>
      <c r="H56" s="34">
        <v>1.95</v>
      </c>
      <c r="I56" s="34">
        <v>2.8000000000000001E-2</v>
      </c>
      <c r="J56" s="34">
        <f>H56-I56</f>
        <v>1.9219999999999999</v>
      </c>
      <c r="K56" s="34">
        <f>H56/C56*1000</f>
        <v>14.120202751629254</v>
      </c>
      <c r="L56" s="34">
        <v>13</v>
      </c>
      <c r="M56" s="36"/>
      <c r="N56" s="34">
        <v>0.96483599061699998</v>
      </c>
      <c r="O56" s="34">
        <v>0.92921841758099999</v>
      </c>
      <c r="P56" s="34" t="s">
        <v>91</v>
      </c>
      <c r="Q56" s="34">
        <v>1</v>
      </c>
      <c r="R56" s="36" t="s">
        <v>141</v>
      </c>
    </row>
    <row r="57" spans="1:18" x14ac:dyDescent="0.2">
      <c r="A57" s="38">
        <v>79369</v>
      </c>
      <c r="B57" s="35" t="s">
        <v>158</v>
      </c>
      <c r="C57" s="8">
        <v>138.9</v>
      </c>
      <c r="D57" s="53">
        <f>5*LOG10(C57)-5</f>
        <v>5.7135112286880769</v>
      </c>
      <c r="E57" s="37" t="s">
        <v>7</v>
      </c>
      <c r="F57" s="37" t="s">
        <v>213</v>
      </c>
      <c r="G57" s="52">
        <f>F57-D57</f>
        <v>1.9384887713119232</v>
      </c>
      <c r="H57" s="34">
        <v>1.85</v>
      </c>
      <c r="I57" s="34">
        <v>2.8000000000000001E-2</v>
      </c>
      <c r="J57" s="34">
        <f>H57-I57</f>
        <v>1.8220000000000001</v>
      </c>
      <c r="K57" s="34">
        <f>H57/C57*1000</f>
        <v>13.318934485241181</v>
      </c>
      <c r="L57" s="34">
        <v>10</v>
      </c>
      <c r="M57" s="36"/>
      <c r="N57" s="34">
        <v>0.97451575313799998</v>
      </c>
      <c r="O57" s="34">
        <v>0.92313876239699999</v>
      </c>
      <c r="P57" s="34" t="s">
        <v>91</v>
      </c>
      <c r="Q57" s="34">
        <v>1</v>
      </c>
      <c r="R57" s="36" t="s">
        <v>141</v>
      </c>
    </row>
    <row r="58" spans="1:18" x14ac:dyDescent="0.2">
      <c r="A58" s="38">
        <v>81455</v>
      </c>
      <c r="B58" s="35" t="s">
        <v>163</v>
      </c>
      <c r="C58" s="8">
        <v>139.1</v>
      </c>
      <c r="D58" s="53">
        <f>5*LOG10(C58)-5</f>
        <v>5.7166356499602315</v>
      </c>
      <c r="E58" s="37" t="s">
        <v>10</v>
      </c>
      <c r="F58" s="37" t="s">
        <v>222</v>
      </c>
      <c r="G58" s="52">
        <f>F58-D58</f>
        <v>2.3293643500397678</v>
      </c>
      <c r="H58" s="34">
        <v>2.3199999999999998</v>
      </c>
      <c r="I58" s="34">
        <v>2.8000000000000001E-2</v>
      </c>
      <c r="J58" s="34">
        <f>H58-I58</f>
        <v>2.2919999999999998</v>
      </c>
      <c r="K58" s="34">
        <f>H58/C58*1000</f>
        <v>16.678648454349389</v>
      </c>
      <c r="L58" s="34">
        <v>13</v>
      </c>
      <c r="M58" s="36"/>
      <c r="N58" s="34">
        <v>0.91862957544199997</v>
      </c>
      <c r="O58" s="34">
        <v>0.92190502182400003</v>
      </c>
      <c r="P58" s="34" t="s">
        <v>91</v>
      </c>
      <c r="Q58" s="34">
        <v>1</v>
      </c>
      <c r="R58" s="36" t="s">
        <v>141</v>
      </c>
    </row>
    <row r="59" spans="1:18" x14ac:dyDescent="0.2">
      <c r="A59" s="9" t="s">
        <v>22</v>
      </c>
      <c r="B59" s="9"/>
      <c r="C59" s="10">
        <f>MEDIAN(C33:C58)</f>
        <v>122.5</v>
      </c>
      <c r="D59" s="10"/>
      <c r="E59" s="10"/>
      <c r="F59" s="10"/>
      <c r="G59" s="10"/>
      <c r="H59" s="23"/>
      <c r="I59" s="23"/>
      <c r="J59" s="23">
        <f>MEDIAN(J33:J58)</f>
        <v>1.9819999999999998</v>
      </c>
      <c r="K59" s="23"/>
      <c r="L59" s="10"/>
      <c r="M59" s="10" t="e">
        <f>MEDIAN(#REF!)</f>
        <v>#REF!</v>
      </c>
      <c r="N59" s="25">
        <f>MEDIAN(N33:N58)</f>
        <v>0.93991466230599996</v>
      </c>
      <c r="O59" s="25">
        <f>MEDIAN(O33:O58)</f>
        <v>0.91553901632099999</v>
      </c>
      <c r="P59" s="24"/>
      <c r="Q59" s="24">
        <f>SUM(Q33:Q58)</f>
        <v>65</v>
      </c>
      <c r="R59" s="9"/>
    </row>
    <row r="60" spans="1:18" s="15" customFormat="1" x14ac:dyDescent="0.2">
      <c r="A60" s="6" t="s">
        <v>80</v>
      </c>
      <c r="B60" s="6"/>
      <c r="C60" s="10">
        <f>STDEV(C33:C58)</f>
        <v>26.686484352260941</v>
      </c>
      <c r="D60" s="10"/>
      <c r="E60" s="23"/>
      <c r="F60" s="23"/>
      <c r="G60" s="23"/>
      <c r="H60" s="23"/>
      <c r="I60" s="23"/>
      <c r="J60" s="23">
        <f>STDEV(J33:J58)</f>
        <v>0.50059657945960057</v>
      </c>
      <c r="K60" s="23"/>
      <c r="L60" s="23"/>
      <c r="M60" s="10" t="e">
        <f>STDEV(#REF!)</f>
        <v>#REF!</v>
      </c>
      <c r="N60" s="25">
        <f>STDEV(N33:N58)</f>
        <v>0.19115600443851288</v>
      </c>
      <c r="O60" s="25">
        <f>STDEV(O33:O58)</f>
        <v>0.18681846006758901</v>
      </c>
      <c r="P60" s="3"/>
      <c r="Q60" s="3"/>
      <c r="R60" s="6"/>
    </row>
    <row r="61" spans="1:18" x14ac:dyDescent="0.2">
      <c r="A61" s="9"/>
      <c r="B61" s="6"/>
      <c r="C61" s="31"/>
      <c r="D61" s="31"/>
      <c r="E61" s="31"/>
      <c r="F61" s="31"/>
      <c r="G61" s="31"/>
      <c r="H61" s="31"/>
      <c r="I61" s="31"/>
      <c r="J61" s="32"/>
      <c r="K61" s="32"/>
      <c r="L61" s="32"/>
      <c r="M61" s="32"/>
      <c r="N61" s="48"/>
      <c r="O61" s="48"/>
      <c r="P61" s="3"/>
      <c r="Q61" s="3"/>
      <c r="R61" s="6"/>
    </row>
    <row r="62" spans="1:18" ht="19" x14ac:dyDescent="0.25">
      <c r="A62" s="9" t="s">
        <v>177</v>
      </c>
      <c r="B62" s="6"/>
      <c r="C62" s="50">
        <f>MEDIAN(C3:C27, C33:C58)</f>
        <v>112.80000000000001</v>
      </c>
      <c r="D62" s="50"/>
      <c r="E62" s="50"/>
      <c r="F62" s="50"/>
      <c r="G62" s="50"/>
      <c r="H62" s="50">
        <f>MEDIAN(H3:H27, H33:H58)</f>
        <v>2.218</v>
      </c>
      <c r="I62" s="50">
        <f>MEDIAN(I3:I27, I33:I58)</f>
        <v>2.8000000000000001E-2</v>
      </c>
      <c r="J62" s="51">
        <f>MEDIAN(J3:J27, J33:J58)</f>
        <v>2.1829999999999998</v>
      </c>
      <c r="K62" s="51"/>
      <c r="L62" s="51">
        <f>MEDIAN(L3:L27, L33:L58)</f>
        <v>12</v>
      </c>
      <c r="M62" s="51" t="e">
        <f>MEDIAN(M3:M27, M33:M58)</f>
        <v>#NUM!</v>
      </c>
      <c r="N62" s="51">
        <f>MEDIAN(N3:N27, N33:N58)</f>
        <v>0.974358977269</v>
      </c>
      <c r="O62" s="51">
        <f>MEDIAN(O3:O27, O33:O58)</f>
        <v>0.92829084482300006</v>
      </c>
      <c r="P62" s="3"/>
      <c r="Q62" s="3"/>
      <c r="R62" s="6"/>
    </row>
    <row r="63" spans="1:18" ht="19" x14ac:dyDescent="0.25">
      <c r="A63" s="49" t="s">
        <v>178</v>
      </c>
      <c r="B63" s="13"/>
      <c r="C63" s="50">
        <f>STDEV(C3:C27, C33:C58)</f>
        <v>20.052650932967765</v>
      </c>
      <c r="D63" s="50"/>
      <c r="E63" s="50"/>
      <c r="F63" s="50"/>
      <c r="G63" s="50"/>
      <c r="H63" s="50">
        <f>MEDIAN(H4:H28, H34:H59)</f>
        <v>2.2110000000000003</v>
      </c>
      <c r="I63" s="50">
        <f>MEDIAN(I4:I28, I34:I59)</f>
        <v>2.8000000000000001E-2</v>
      </c>
      <c r="J63" s="51">
        <f>STDEV(J3:J27, J33:J58)</f>
        <v>0.38258063328137498</v>
      </c>
      <c r="K63" s="42"/>
      <c r="L63" s="51">
        <f>STDEV(L3:L27, L33:L58)</f>
        <v>4.4067017992761466</v>
      </c>
      <c r="M63" s="3"/>
      <c r="N63" s="13"/>
      <c r="O63" s="13"/>
      <c r="P63" s="3"/>
      <c r="Q63" s="3"/>
      <c r="R63" s="6"/>
    </row>
    <row r="64" spans="1:18" x14ac:dyDescent="0.2">
      <c r="A64" s="49"/>
      <c r="B64" s="13"/>
      <c r="C64" s="39"/>
      <c r="D64" s="39"/>
      <c r="E64" s="40"/>
      <c r="F64" s="40"/>
      <c r="G64" s="40"/>
      <c r="H64" s="41"/>
      <c r="I64" s="42"/>
      <c r="J64" s="42"/>
      <c r="K64" s="42"/>
      <c r="L64" s="43"/>
      <c r="M64" s="3"/>
      <c r="N64" s="13"/>
      <c r="O64" s="13"/>
      <c r="P64" s="3"/>
      <c r="Q64" s="3"/>
      <c r="R64" s="6"/>
    </row>
    <row r="65" spans="1:18" ht="24" x14ac:dyDescent="0.2">
      <c r="A65" s="47" t="s">
        <v>174</v>
      </c>
      <c r="B65" s="13"/>
      <c r="C65" s="39"/>
      <c r="D65" s="39"/>
      <c r="E65" s="40"/>
      <c r="F65" s="40"/>
      <c r="G65" s="40"/>
      <c r="H65" s="41"/>
      <c r="I65" s="42"/>
      <c r="J65" s="42"/>
      <c r="K65" s="42"/>
      <c r="L65" s="43"/>
      <c r="M65" s="3"/>
      <c r="N65" s="13"/>
      <c r="O65" s="13"/>
      <c r="P65" s="3"/>
      <c r="Q65" s="3"/>
      <c r="R65" s="6"/>
    </row>
    <row r="66" spans="1:18" x14ac:dyDescent="0.2">
      <c r="A66" s="3">
        <v>61049</v>
      </c>
      <c r="B66" s="13" t="s">
        <v>40</v>
      </c>
      <c r="C66" s="39">
        <v>104.5</v>
      </c>
      <c r="D66" s="39"/>
      <c r="E66" s="40" t="s">
        <v>17</v>
      </c>
      <c r="F66" s="40"/>
      <c r="G66" s="40"/>
      <c r="H66" s="41">
        <v>1.9770000000000001</v>
      </c>
      <c r="I66" s="42">
        <v>2.7E-2</v>
      </c>
      <c r="J66" s="42">
        <f t="shared" ref="J66:J85" si="13">H66-I66</f>
        <v>1.9500000000000002</v>
      </c>
      <c r="K66" s="42">
        <f t="shared" ref="K66:K85" si="14">H66/C66*1000</f>
        <v>18.918660287081341</v>
      </c>
      <c r="L66" s="43" t="s">
        <v>99</v>
      </c>
      <c r="M66" s="3">
        <v>85</v>
      </c>
      <c r="N66" s="13">
        <v>0.97602270764099996</v>
      </c>
      <c r="O66" s="13">
        <v>0.95988263692700004</v>
      </c>
      <c r="P66" s="3" t="s">
        <v>176</v>
      </c>
      <c r="Q66" s="3"/>
      <c r="R66" s="6"/>
    </row>
    <row r="67" spans="1:18" x14ac:dyDescent="0.2">
      <c r="A67" s="3">
        <v>59603</v>
      </c>
      <c r="B67" s="13" t="s">
        <v>34</v>
      </c>
      <c r="C67" s="39">
        <v>114</v>
      </c>
      <c r="D67" s="39"/>
      <c r="E67" s="40" t="s">
        <v>3</v>
      </c>
      <c r="F67" s="40"/>
      <c r="G67" s="40"/>
      <c r="H67" s="41">
        <v>2.1480000000000001</v>
      </c>
      <c r="I67" s="42">
        <v>2.8000000000000001E-2</v>
      </c>
      <c r="J67" s="42">
        <f t="shared" si="13"/>
        <v>2.12</v>
      </c>
      <c r="K67" s="42">
        <f t="shared" si="14"/>
        <v>18.842105263157897</v>
      </c>
      <c r="L67" s="43" t="s">
        <v>94</v>
      </c>
      <c r="M67" s="3">
        <v>82</v>
      </c>
      <c r="N67" s="13">
        <v>0.98809336231900002</v>
      </c>
      <c r="O67" s="13">
        <v>0.94213471078099997</v>
      </c>
      <c r="P67" s="3" t="s">
        <v>176</v>
      </c>
      <c r="Q67" s="3"/>
      <c r="R67" s="6"/>
    </row>
    <row r="68" spans="1:18" x14ac:dyDescent="0.2">
      <c r="A68" s="3">
        <v>61684</v>
      </c>
      <c r="B68" s="13" t="s">
        <v>42</v>
      </c>
      <c r="C68" s="39">
        <v>108.3</v>
      </c>
      <c r="D68" s="39"/>
      <c r="E68" s="40" t="s">
        <v>2</v>
      </c>
      <c r="F68" s="40"/>
      <c r="G68" s="40"/>
      <c r="H68" s="41">
        <v>2.0289999999999999</v>
      </c>
      <c r="I68" s="42">
        <v>2.8000000000000001E-2</v>
      </c>
      <c r="J68" s="42">
        <f t="shared" si="13"/>
        <v>2.0009999999999999</v>
      </c>
      <c r="K68" s="42">
        <f t="shared" si="14"/>
        <v>18.734995383194828</v>
      </c>
      <c r="L68" s="43" t="s">
        <v>97</v>
      </c>
      <c r="M68" s="3">
        <v>73</v>
      </c>
      <c r="N68" s="13">
        <v>0.92915244682200004</v>
      </c>
      <c r="O68" s="13">
        <v>0.93203564909400005</v>
      </c>
      <c r="P68" s="3" t="s">
        <v>176</v>
      </c>
      <c r="Q68" s="3"/>
      <c r="R68" s="6"/>
    </row>
    <row r="69" spans="1:18" x14ac:dyDescent="0.2">
      <c r="A69" s="3">
        <v>75891</v>
      </c>
      <c r="B69" s="13" t="s">
        <v>67</v>
      </c>
      <c r="C69" s="39">
        <v>119.9</v>
      </c>
      <c r="D69" s="39"/>
      <c r="E69" s="40" t="s">
        <v>3</v>
      </c>
      <c r="F69" s="40"/>
      <c r="G69" s="40"/>
      <c r="H69" s="41">
        <v>2.1720000000000002</v>
      </c>
      <c r="I69" s="42">
        <v>2.8000000000000001E-2</v>
      </c>
      <c r="J69" s="42">
        <f t="shared" si="13"/>
        <v>2.1440000000000001</v>
      </c>
      <c r="K69" s="42">
        <f t="shared" si="14"/>
        <v>18.115095913261051</v>
      </c>
      <c r="L69" s="43" t="s">
        <v>94</v>
      </c>
      <c r="M69" s="3">
        <v>90</v>
      </c>
      <c r="N69" s="13">
        <v>0.93680590415300002</v>
      </c>
      <c r="O69" s="13">
        <v>0.95640117708700001</v>
      </c>
      <c r="P69" s="3" t="s">
        <v>176</v>
      </c>
      <c r="Q69" s="3"/>
      <c r="R69" s="6"/>
    </row>
    <row r="70" spans="1:18" x14ac:dyDescent="0.2">
      <c r="A70" s="3">
        <v>77432</v>
      </c>
      <c r="B70" s="13" t="s">
        <v>70</v>
      </c>
      <c r="C70" s="39">
        <v>129</v>
      </c>
      <c r="D70" s="39"/>
      <c r="E70" s="40" t="s">
        <v>13</v>
      </c>
      <c r="F70" s="40"/>
      <c r="G70" s="40"/>
      <c r="H70" s="41">
        <v>2.33</v>
      </c>
      <c r="I70" s="42">
        <v>2.8000000000000001E-2</v>
      </c>
      <c r="J70" s="42">
        <f t="shared" si="13"/>
        <v>2.302</v>
      </c>
      <c r="K70" s="42">
        <f t="shared" si="14"/>
        <v>18.062015503875969</v>
      </c>
      <c r="L70" s="43" t="s">
        <v>96</v>
      </c>
      <c r="M70" s="18"/>
      <c r="N70" s="13">
        <v>0.97855539584499995</v>
      </c>
      <c r="O70" s="13">
        <v>0.94534985623599999</v>
      </c>
      <c r="P70" s="3" t="s">
        <v>176</v>
      </c>
      <c r="Q70" s="3"/>
      <c r="R70" s="6" t="s">
        <v>81</v>
      </c>
    </row>
    <row r="71" spans="1:18" x14ac:dyDescent="0.2">
      <c r="A71" s="3">
        <v>62134</v>
      </c>
      <c r="B71" s="13" t="s">
        <v>43</v>
      </c>
      <c r="C71" s="39">
        <v>126</v>
      </c>
      <c r="D71" s="39"/>
      <c r="E71" s="40" t="s">
        <v>3</v>
      </c>
      <c r="F71" s="40"/>
      <c r="G71" s="40"/>
      <c r="H71" s="41">
        <v>2.21</v>
      </c>
      <c r="I71" s="42">
        <v>2.8000000000000001E-2</v>
      </c>
      <c r="J71" s="42">
        <f t="shared" si="13"/>
        <v>2.1819999999999999</v>
      </c>
      <c r="K71" s="42">
        <f t="shared" si="14"/>
        <v>17.539682539682538</v>
      </c>
      <c r="L71" s="43" t="s">
        <v>94</v>
      </c>
      <c r="M71" s="18"/>
      <c r="N71" s="13">
        <v>0.98971017541200001</v>
      </c>
      <c r="O71" s="13">
        <v>0.945169722278</v>
      </c>
      <c r="P71" s="3" t="s">
        <v>176</v>
      </c>
      <c r="Q71" s="3"/>
      <c r="R71" s="27" t="s">
        <v>90</v>
      </c>
    </row>
    <row r="72" spans="1:18" x14ac:dyDescent="0.2">
      <c r="A72" s="3">
        <v>67068</v>
      </c>
      <c r="B72" s="13" t="s">
        <v>55</v>
      </c>
      <c r="C72" s="39">
        <v>119.3</v>
      </c>
      <c r="D72" s="39"/>
      <c r="E72" s="40" t="s">
        <v>10</v>
      </c>
      <c r="F72" s="40"/>
      <c r="G72" s="40"/>
      <c r="H72" s="41">
        <v>2.0910000000000002</v>
      </c>
      <c r="I72" s="42">
        <v>2.8000000000000001E-2</v>
      </c>
      <c r="J72" s="42">
        <f t="shared" si="13"/>
        <v>2.0630000000000002</v>
      </c>
      <c r="K72" s="42">
        <f t="shared" si="14"/>
        <v>17.527242246437552</v>
      </c>
      <c r="L72" s="43" t="s">
        <v>95</v>
      </c>
      <c r="M72" s="3">
        <v>80</v>
      </c>
      <c r="N72" s="13">
        <v>0.97355561162799997</v>
      </c>
      <c r="O72" s="13">
        <v>0.95298967941099999</v>
      </c>
      <c r="P72" s="3" t="s">
        <v>176</v>
      </c>
      <c r="Q72" s="3"/>
      <c r="R72" s="6"/>
    </row>
    <row r="73" spans="1:18" x14ac:dyDescent="0.2">
      <c r="A73" s="3">
        <v>65089</v>
      </c>
      <c r="B73" s="13" t="s">
        <v>53</v>
      </c>
      <c r="C73" s="39">
        <v>115.9</v>
      </c>
      <c r="D73" s="39"/>
      <c r="E73" s="40" t="s">
        <v>1</v>
      </c>
      <c r="F73" s="40"/>
      <c r="G73" s="40"/>
      <c r="H73" s="41">
        <v>2.0219999999999998</v>
      </c>
      <c r="I73" s="42">
        <v>2.9000000000000001E-2</v>
      </c>
      <c r="J73" s="42">
        <f t="shared" si="13"/>
        <v>1.9929999999999999</v>
      </c>
      <c r="K73" s="42">
        <f t="shared" si="14"/>
        <v>17.446074201898185</v>
      </c>
      <c r="L73" s="43" t="s">
        <v>102</v>
      </c>
      <c r="M73" s="3">
        <v>84</v>
      </c>
      <c r="N73" s="13">
        <v>0.95297150889399995</v>
      </c>
      <c r="O73" s="13">
        <v>0.95493239062900004</v>
      </c>
      <c r="P73" s="3" t="s">
        <v>176</v>
      </c>
      <c r="Q73" s="3"/>
      <c r="R73" s="6"/>
    </row>
    <row r="74" spans="1:18" x14ac:dyDescent="0.2">
      <c r="A74" s="3">
        <v>59716</v>
      </c>
      <c r="B74" s="13" t="s">
        <v>35</v>
      </c>
      <c r="C74" s="39">
        <v>114.8</v>
      </c>
      <c r="D74" s="39"/>
      <c r="E74" s="40" t="s">
        <v>13</v>
      </c>
      <c r="F74" s="40"/>
      <c r="G74" s="40"/>
      <c r="H74" s="41">
        <v>1.98</v>
      </c>
      <c r="I74" s="42">
        <v>2.8000000000000001E-2</v>
      </c>
      <c r="J74" s="42">
        <f t="shared" si="13"/>
        <v>1.952</v>
      </c>
      <c r="K74" s="42">
        <f t="shared" si="14"/>
        <v>17.247386759581882</v>
      </c>
      <c r="L74" s="43" t="s">
        <v>96</v>
      </c>
      <c r="M74" s="8">
        <v>64</v>
      </c>
      <c r="N74" s="13">
        <v>0.98300997023199999</v>
      </c>
      <c r="O74" s="13">
        <v>0.956556778168</v>
      </c>
      <c r="P74" s="3" t="s">
        <v>176</v>
      </c>
      <c r="Q74" s="3"/>
      <c r="R74" s="6"/>
    </row>
    <row r="75" spans="1:18" x14ac:dyDescent="0.2">
      <c r="A75" s="3">
        <v>67970</v>
      </c>
      <c r="B75" s="13" t="s">
        <v>58</v>
      </c>
      <c r="C75" s="39">
        <v>129</v>
      </c>
      <c r="D75" s="39"/>
      <c r="E75" s="40" t="s">
        <v>10</v>
      </c>
      <c r="F75" s="40"/>
      <c r="G75" s="40"/>
      <c r="H75" s="41">
        <v>2.21</v>
      </c>
      <c r="I75" s="42">
        <v>2.8000000000000001E-2</v>
      </c>
      <c r="J75" s="42">
        <f t="shared" si="13"/>
        <v>2.1819999999999999</v>
      </c>
      <c r="K75" s="42">
        <f t="shared" si="14"/>
        <v>17.131782945736436</v>
      </c>
      <c r="L75" s="43" t="s">
        <v>95</v>
      </c>
      <c r="M75" s="18"/>
      <c r="N75" s="13">
        <v>0.98211172512800005</v>
      </c>
      <c r="O75" s="13">
        <v>0.94778478361700003</v>
      </c>
      <c r="P75" s="3" t="s">
        <v>176</v>
      </c>
      <c r="Q75" s="3"/>
      <c r="R75" s="6" t="s">
        <v>81</v>
      </c>
    </row>
    <row r="76" spans="1:18" x14ac:dyDescent="0.2">
      <c r="A76" s="3">
        <v>79710</v>
      </c>
      <c r="B76" s="13" t="s">
        <v>74</v>
      </c>
      <c r="C76" s="39">
        <v>126</v>
      </c>
      <c r="D76" s="39"/>
      <c r="E76" s="40" t="s">
        <v>7</v>
      </c>
      <c r="F76" s="40"/>
      <c r="G76" s="40"/>
      <c r="H76" s="41">
        <v>2.1</v>
      </c>
      <c r="I76" s="42">
        <v>2.8000000000000001E-2</v>
      </c>
      <c r="J76" s="42">
        <f t="shared" si="13"/>
        <v>2.0720000000000001</v>
      </c>
      <c r="K76" s="42">
        <f t="shared" si="14"/>
        <v>16.666666666666668</v>
      </c>
      <c r="L76" s="43" t="s">
        <v>101</v>
      </c>
      <c r="M76" s="18"/>
      <c r="N76" s="13">
        <v>0.90415603138</v>
      </c>
      <c r="O76" s="13">
        <v>0.907955712804</v>
      </c>
      <c r="P76" s="3" t="s">
        <v>176</v>
      </c>
      <c r="Q76" s="3"/>
      <c r="R76" s="6" t="s">
        <v>81</v>
      </c>
    </row>
    <row r="77" spans="1:18" x14ac:dyDescent="0.2">
      <c r="A77" s="3">
        <v>69291</v>
      </c>
      <c r="B77" s="13" t="s">
        <v>60</v>
      </c>
      <c r="C77" s="39">
        <v>128</v>
      </c>
      <c r="D77" s="39"/>
      <c r="E77" s="40" t="s">
        <v>3</v>
      </c>
      <c r="F77" s="40"/>
      <c r="G77" s="40"/>
      <c r="H77" s="41">
        <v>2.12</v>
      </c>
      <c r="I77" s="42">
        <v>2.8000000000000001E-2</v>
      </c>
      <c r="J77" s="42">
        <f t="shared" si="13"/>
        <v>2.0920000000000001</v>
      </c>
      <c r="K77" s="42">
        <f t="shared" si="14"/>
        <v>16.5625</v>
      </c>
      <c r="L77" s="43" t="s">
        <v>94</v>
      </c>
      <c r="M77" s="18"/>
      <c r="N77" s="13">
        <v>0.94408509158099996</v>
      </c>
      <c r="O77" s="13">
        <v>0.94639565603599995</v>
      </c>
      <c r="P77" s="3" t="s">
        <v>176</v>
      </c>
      <c r="Q77" s="3"/>
      <c r="R77" s="6" t="s">
        <v>25</v>
      </c>
    </row>
    <row r="78" spans="1:18" x14ac:dyDescent="0.2">
      <c r="A78" s="3">
        <v>78150</v>
      </c>
      <c r="B78" s="13" t="s">
        <v>71</v>
      </c>
      <c r="C78" s="39">
        <v>116.1</v>
      </c>
      <c r="D78" s="39"/>
      <c r="E78" s="40" t="s">
        <v>4</v>
      </c>
      <c r="F78" s="40"/>
      <c r="G78" s="40"/>
      <c r="H78" s="41">
        <v>1.8879999999999999</v>
      </c>
      <c r="I78" s="42">
        <v>2.9000000000000001E-2</v>
      </c>
      <c r="J78" s="42">
        <f t="shared" si="13"/>
        <v>1.859</v>
      </c>
      <c r="K78" s="42">
        <f t="shared" si="14"/>
        <v>16.261843238587424</v>
      </c>
      <c r="L78" s="43" t="s">
        <v>103</v>
      </c>
      <c r="M78" s="3">
        <v>84</v>
      </c>
      <c r="N78" s="13">
        <v>0.91572531607100005</v>
      </c>
      <c r="O78" s="13">
        <v>0.91910737456699998</v>
      </c>
      <c r="P78" s="3" t="s">
        <v>176</v>
      </c>
      <c r="Q78" s="3"/>
      <c r="R78" s="6"/>
    </row>
    <row r="79" spans="1:18" x14ac:dyDescent="0.2">
      <c r="A79" s="3">
        <v>65875</v>
      </c>
      <c r="B79" s="13" t="s">
        <v>54</v>
      </c>
      <c r="C79" s="39">
        <v>107.6</v>
      </c>
      <c r="D79" s="39"/>
      <c r="E79" s="40" t="s">
        <v>15</v>
      </c>
      <c r="F79" s="40"/>
      <c r="G79" s="40"/>
      <c r="H79" s="41">
        <v>1.7370000000000001</v>
      </c>
      <c r="I79" s="42">
        <v>2.8000000000000001E-2</v>
      </c>
      <c r="J79" s="42">
        <f t="shared" si="13"/>
        <v>1.7090000000000001</v>
      </c>
      <c r="K79" s="42">
        <f t="shared" si="14"/>
        <v>16.143122676579928</v>
      </c>
      <c r="L79" s="43" t="s">
        <v>100</v>
      </c>
      <c r="M79" s="3">
        <v>88</v>
      </c>
      <c r="N79" s="13">
        <v>0.99138310589300005</v>
      </c>
      <c r="O79" s="13">
        <v>0.94708479562299996</v>
      </c>
      <c r="P79" s="3" t="s">
        <v>176</v>
      </c>
      <c r="Q79" s="3"/>
      <c r="R79" s="6"/>
    </row>
    <row r="80" spans="1:18" x14ac:dyDescent="0.2">
      <c r="A80" s="3">
        <v>68335</v>
      </c>
      <c r="B80" s="13" t="s">
        <v>59</v>
      </c>
      <c r="C80" s="39">
        <v>117.2</v>
      </c>
      <c r="D80" s="39"/>
      <c r="E80" s="40" t="s">
        <v>13</v>
      </c>
      <c r="F80" s="40"/>
      <c r="G80" s="40"/>
      <c r="H80" s="41">
        <v>1.87</v>
      </c>
      <c r="I80" s="42">
        <v>2.8000000000000001E-2</v>
      </c>
      <c r="J80" s="42">
        <f t="shared" si="13"/>
        <v>1.8420000000000001</v>
      </c>
      <c r="K80" s="42">
        <f t="shared" si="14"/>
        <v>15.955631399317406</v>
      </c>
      <c r="L80" s="43" t="s">
        <v>96</v>
      </c>
      <c r="M80" s="3">
        <v>87</v>
      </c>
      <c r="N80" s="13">
        <v>0.98881065345700003</v>
      </c>
      <c r="O80" s="13">
        <v>0.95966513013300003</v>
      </c>
      <c r="P80" s="3" t="s">
        <v>176</v>
      </c>
      <c r="Q80" s="3"/>
      <c r="R80" s="6"/>
    </row>
    <row r="81" spans="1:18" x14ac:dyDescent="0.2">
      <c r="A81" s="3">
        <v>63272</v>
      </c>
      <c r="B81" s="13" t="s">
        <v>47</v>
      </c>
      <c r="C81" s="39">
        <v>124.4</v>
      </c>
      <c r="D81" s="39"/>
      <c r="E81" s="40" t="s">
        <v>9</v>
      </c>
      <c r="F81" s="40"/>
      <c r="G81" s="40"/>
      <c r="H81" s="41">
        <v>1.982</v>
      </c>
      <c r="I81" s="42">
        <v>2.8000000000000001E-2</v>
      </c>
      <c r="J81" s="42">
        <f t="shared" si="13"/>
        <v>1.954</v>
      </c>
      <c r="K81" s="42">
        <f t="shared" si="14"/>
        <v>15.932475884244374</v>
      </c>
      <c r="L81" s="43" t="s">
        <v>95</v>
      </c>
      <c r="M81" s="3">
        <v>84</v>
      </c>
      <c r="N81" s="13">
        <v>0.95055753084100003</v>
      </c>
      <c r="O81" s="13">
        <v>0.95261405999299997</v>
      </c>
      <c r="P81" s="3" t="s">
        <v>176</v>
      </c>
      <c r="Q81" s="3"/>
      <c r="R81" s="6"/>
    </row>
    <row r="82" spans="1:18" x14ac:dyDescent="0.2">
      <c r="A82" s="3">
        <v>59960</v>
      </c>
      <c r="B82" s="13" t="s">
        <v>36</v>
      </c>
      <c r="C82" s="39">
        <v>103.3</v>
      </c>
      <c r="D82" s="39"/>
      <c r="E82" s="40" t="s">
        <v>13</v>
      </c>
      <c r="F82" s="40"/>
      <c r="G82" s="40"/>
      <c r="H82" s="41">
        <v>1.6120000000000001</v>
      </c>
      <c r="I82" s="42">
        <v>2.8000000000000001E-2</v>
      </c>
      <c r="J82" s="42">
        <f t="shared" si="13"/>
        <v>1.5840000000000001</v>
      </c>
      <c r="K82" s="42">
        <f t="shared" si="14"/>
        <v>15.605033881897388</v>
      </c>
      <c r="L82" s="43" t="s">
        <v>96</v>
      </c>
      <c r="M82" s="3">
        <v>89</v>
      </c>
      <c r="N82" s="13">
        <v>0.94716044294500001</v>
      </c>
      <c r="O82" s="13">
        <v>0.94910852945400004</v>
      </c>
      <c r="P82" s="3" t="s">
        <v>176</v>
      </c>
      <c r="Q82" s="3"/>
      <c r="R82" s="6"/>
    </row>
    <row r="83" spans="1:18" x14ac:dyDescent="0.2">
      <c r="A83" s="3">
        <v>61087</v>
      </c>
      <c r="B83" s="13" t="s">
        <v>41</v>
      </c>
      <c r="C83" s="39">
        <v>108</v>
      </c>
      <c r="D83" s="39"/>
      <c r="E83" s="40" t="s">
        <v>15</v>
      </c>
      <c r="F83" s="40"/>
      <c r="G83" s="40"/>
      <c r="H83" s="41">
        <v>1.57</v>
      </c>
      <c r="I83" s="42">
        <v>2.8000000000000001E-2</v>
      </c>
      <c r="J83" s="42">
        <f t="shared" si="13"/>
        <v>1.542</v>
      </c>
      <c r="K83" s="42">
        <f t="shared" si="14"/>
        <v>14.537037037037038</v>
      </c>
      <c r="L83" s="43" t="s">
        <v>100</v>
      </c>
      <c r="M83" s="18"/>
      <c r="N83" s="13">
        <v>0.96931845020499996</v>
      </c>
      <c r="O83" s="13">
        <v>0.94288942240200002</v>
      </c>
      <c r="P83" s="3" t="s">
        <v>176</v>
      </c>
      <c r="Q83" s="3"/>
      <c r="R83" s="27" t="s">
        <v>89</v>
      </c>
    </row>
    <row r="84" spans="1:18" x14ac:dyDescent="0.2">
      <c r="A84" s="3">
        <v>60577</v>
      </c>
      <c r="B84" s="13" t="s">
        <v>39</v>
      </c>
      <c r="C84" s="39">
        <v>123</v>
      </c>
      <c r="D84" s="39"/>
      <c r="E84" s="40" t="s">
        <v>5</v>
      </c>
      <c r="F84" s="40"/>
      <c r="G84" s="40"/>
      <c r="H84" s="41">
        <v>1.663</v>
      </c>
      <c r="I84" s="42">
        <v>2.8000000000000001E-2</v>
      </c>
      <c r="J84" s="42">
        <f t="shared" si="13"/>
        <v>1.635</v>
      </c>
      <c r="K84" s="42">
        <f t="shared" si="14"/>
        <v>13.520325203252034</v>
      </c>
      <c r="L84" s="43" t="s">
        <v>98</v>
      </c>
      <c r="M84" s="3">
        <v>81</v>
      </c>
      <c r="N84" s="13">
        <v>0.931890030629</v>
      </c>
      <c r="O84" s="13">
        <v>0.93937423396800002</v>
      </c>
      <c r="P84" s="3" t="s">
        <v>176</v>
      </c>
      <c r="Q84" s="3"/>
      <c r="R84" s="6"/>
    </row>
    <row r="85" spans="1:18" x14ac:dyDescent="0.2">
      <c r="A85" s="3">
        <v>67230</v>
      </c>
      <c r="B85" s="13" t="s">
        <v>56</v>
      </c>
      <c r="C85" s="39">
        <v>117</v>
      </c>
      <c r="D85" s="39"/>
      <c r="E85" s="40" t="s">
        <v>13</v>
      </c>
      <c r="F85" s="40"/>
      <c r="G85" s="40"/>
      <c r="H85" s="41">
        <v>1.55</v>
      </c>
      <c r="I85" s="42">
        <v>2.8000000000000001E-2</v>
      </c>
      <c r="J85" s="42">
        <f t="shared" si="13"/>
        <v>1.522</v>
      </c>
      <c r="K85" s="42">
        <f t="shared" si="14"/>
        <v>13.247863247863247</v>
      </c>
      <c r="L85" s="43" t="s">
        <v>96</v>
      </c>
      <c r="M85" s="18"/>
      <c r="N85" s="13">
        <v>0.99501359677300005</v>
      </c>
      <c r="O85" s="13">
        <v>0.95191603648900003</v>
      </c>
      <c r="P85" s="3" t="s">
        <v>176</v>
      </c>
      <c r="Q85" s="3"/>
      <c r="R85" s="6" t="s">
        <v>81</v>
      </c>
    </row>
    <row r="86" spans="1:18" x14ac:dyDescent="0.2">
      <c r="A86" s="3"/>
      <c r="B86" s="13"/>
      <c r="C86" s="39"/>
      <c r="D86" s="39"/>
      <c r="E86" s="40"/>
      <c r="F86" s="40"/>
      <c r="G86" s="40"/>
      <c r="H86" s="41"/>
      <c r="I86" s="42"/>
      <c r="J86" s="42"/>
      <c r="K86" s="42"/>
      <c r="L86" s="43"/>
      <c r="M86" s="3"/>
      <c r="N86" s="13"/>
      <c r="O86" s="13"/>
      <c r="P86" s="3"/>
      <c r="Q86" s="3"/>
      <c r="R86" s="6"/>
    </row>
    <row r="87" spans="1:18" s="15" customFormat="1" ht="24" x14ac:dyDescent="0.2">
      <c r="A87" s="47" t="s">
        <v>173</v>
      </c>
      <c r="B87" s="6"/>
      <c r="C87" s="31"/>
      <c r="D87" s="31"/>
      <c r="E87" s="23"/>
      <c r="F87" s="23"/>
      <c r="G87" s="23"/>
      <c r="H87" s="23"/>
      <c r="I87" s="23"/>
      <c r="J87" s="32"/>
      <c r="K87" s="23"/>
      <c r="L87" s="23"/>
      <c r="M87" s="10"/>
      <c r="N87" s="25"/>
      <c r="O87" s="25"/>
      <c r="P87" s="3"/>
      <c r="Q87" s="3"/>
      <c r="R87" s="6"/>
    </row>
    <row r="88" spans="1:18" x14ac:dyDescent="0.2">
      <c r="A88" s="38">
        <v>80535</v>
      </c>
      <c r="B88" s="35" t="s">
        <v>150</v>
      </c>
      <c r="C88" s="8">
        <v>134.4</v>
      </c>
      <c r="D88" s="8"/>
      <c r="E88" s="37" t="s">
        <v>111</v>
      </c>
      <c r="F88" s="37"/>
      <c r="G88" s="37"/>
      <c r="H88" s="34">
        <v>1.58</v>
      </c>
      <c r="I88" s="34">
        <v>2.7E-2</v>
      </c>
      <c r="J88" s="34">
        <f t="shared" ref="J88:J93" si="15">H88-I88</f>
        <v>1.5530000000000002</v>
      </c>
      <c r="K88" s="34">
        <f t="shared" ref="K88:K93" si="16">H88/C88*1000</f>
        <v>11.755952380952381</v>
      </c>
      <c r="L88" s="34">
        <v>20</v>
      </c>
      <c r="M88" s="36"/>
      <c r="N88" s="34">
        <v>0.94203970440600004</v>
      </c>
      <c r="O88" s="34">
        <v>0.94442981508699997</v>
      </c>
      <c r="P88" s="34" t="s">
        <v>91</v>
      </c>
      <c r="Q88" s="34"/>
      <c r="R88" s="36" t="s">
        <v>141</v>
      </c>
    </row>
    <row r="89" spans="1:18" x14ac:dyDescent="0.2">
      <c r="A89" s="38">
        <v>79366</v>
      </c>
      <c r="B89" s="35" t="s">
        <v>157</v>
      </c>
      <c r="C89" s="8">
        <v>137.6</v>
      </c>
      <c r="D89" s="8"/>
      <c r="E89" s="37" t="s">
        <v>138</v>
      </c>
      <c r="F89" s="37"/>
      <c r="G89" s="37"/>
      <c r="H89" s="34">
        <v>1.58</v>
      </c>
      <c r="I89" s="34">
        <v>2.9000000000000001E-2</v>
      </c>
      <c r="J89" s="34">
        <f t="shared" si="15"/>
        <v>1.5510000000000002</v>
      </c>
      <c r="K89" s="34">
        <f t="shared" si="16"/>
        <v>11.482558139534884</v>
      </c>
      <c r="L89" s="34">
        <v>3</v>
      </c>
      <c r="M89" s="36"/>
      <c r="N89" s="34">
        <v>0.91669137180299998</v>
      </c>
      <c r="O89" s="34">
        <v>0.92003804651599996</v>
      </c>
      <c r="P89" s="34" t="s">
        <v>91</v>
      </c>
      <c r="Q89" s="34"/>
      <c r="R89" s="36" t="s">
        <v>141</v>
      </c>
    </row>
    <row r="90" spans="1:18" x14ac:dyDescent="0.2">
      <c r="A90" s="38">
        <v>76310</v>
      </c>
      <c r="B90" s="35" t="s">
        <v>152</v>
      </c>
      <c r="C90" s="8">
        <v>137.4</v>
      </c>
      <c r="D90" s="8"/>
      <c r="E90" s="37" t="s">
        <v>131</v>
      </c>
      <c r="F90" s="37"/>
      <c r="G90" s="37"/>
      <c r="H90" s="34">
        <v>1.48</v>
      </c>
      <c r="I90" s="34">
        <v>0.03</v>
      </c>
      <c r="J90" s="34">
        <f t="shared" si="15"/>
        <v>1.45</v>
      </c>
      <c r="K90" s="34">
        <f t="shared" si="16"/>
        <v>10.771470160116447</v>
      </c>
      <c r="L90" s="34">
        <v>0</v>
      </c>
      <c r="M90" s="36"/>
      <c r="N90" s="34">
        <v>0.99216052197299998</v>
      </c>
      <c r="O90" s="34">
        <v>0.94934508594099998</v>
      </c>
      <c r="P90" s="34" t="s">
        <v>91</v>
      </c>
      <c r="Q90" s="34"/>
      <c r="R90" s="36" t="s">
        <v>141</v>
      </c>
    </row>
    <row r="91" spans="1:18" x14ac:dyDescent="0.2">
      <c r="A91" s="38">
        <v>79410</v>
      </c>
      <c r="B91" s="35" t="s">
        <v>159</v>
      </c>
      <c r="C91" s="8">
        <v>136.80000000000001</v>
      </c>
      <c r="D91" s="8"/>
      <c r="E91" s="37" t="s">
        <v>149</v>
      </c>
      <c r="F91" s="37"/>
      <c r="G91" s="37"/>
      <c r="H91" s="34">
        <v>1.39</v>
      </c>
      <c r="I91" s="34">
        <v>3.2000000000000001E-2</v>
      </c>
      <c r="J91" s="34">
        <f t="shared" si="15"/>
        <v>1.3579999999999999</v>
      </c>
      <c r="K91" s="45">
        <f t="shared" si="16"/>
        <v>10.16081871345029</v>
      </c>
      <c r="L91" s="34">
        <v>-1</v>
      </c>
      <c r="M91" s="36"/>
      <c r="N91" s="34">
        <v>0.919031684086</v>
      </c>
      <c r="O91" s="34">
        <v>0.899728983855</v>
      </c>
      <c r="P91" s="34" t="s">
        <v>91</v>
      </c>
      <c r="Q91" s="34"/>
      <c r="R91" s="36" t="s">
        <v>141</v>
      </c>
    </row>
    <row r="92" spans="1:18" x14ac:dyDescent="0.2">
      <c r="A92" s="38">
        <v>79878</v>
      </c>
      <c r="B92" s="35" t="s">
        <v>160</v>
      </c>
      <c r="C92" s="8">
        <v>137.4</v>
      </c>
      <c r="D92" s="8"/>
      <c r="E92" s="37" t="s">
        <v>131</v>
      </c>
      <c r="F92" s="37"/>
      <c r="G92" s="37"/>
      <c r="H92" s="34">
        <v>1.35</v>
      </c>
      <c r="I92" s="34">
        <v>0.03</v>
      </c>
      <c r="J92" s="34">
        <f t="shared" si="15"/>
        <v>1.32</v>
      </c>
      <c r="K92" s="34">
        <f t="shared" si="16"/>
        <v>9.825327510917031</v>
      </c>
      <c r="L92" s="34">
        <v>0</v>
      </c>
      <c r="M92" s="36"/>
      <c r="N92" s="34">
        <v>0.98507447773800005</v>
      </c>
      <c r="O92" s="34">
        <v>0.93789540196499999</v>
      </c>
      <c r="P92" s="34" t="s">
        <v>91</v>
      </c>
      <c r="Q92" s="34"/>
      <c r="R92" s="36" t="s">
        <v>141</v>
      </c>
    </row>
    <row r="93" spans="1:18" s="11" customFormat="1" x14ac:dyDescent="0.2">
      <c r="A93" s="38">
        <v>79124</v>
      </c>
      <c r="B93" s="35" t="s">
        <v>156</v>
      </c>
      <c r="C93" s="8">
        <v>137</v>
      </c>
      <c r="D93" s="8"/>
      <c r="E93" s="37" t="s">
        <v>131</v>
      </c>
      <c r="F93" s="37"/>
      <c r="G93" s="37"/>
      <c r="H93" s="34">
        <v>1.33</v>
      </c>
      <c r="I93" s="34">
        <v>0.03</v>
      </c>
      <c r="J93" s="34">
        <f t="shared" si="15"/>
        <v>1.3</v>
      </c>
      <c r="K93" s="34">
        <f t="shared" si="16"/>
        <v>9.7080291970802932</v>
      </c>
      <c r="L93" s="34">
        <v>0</v>
      </c>
      <c r="M93" s="36"/>
      <c r="N93" s="34">
        <v>0.856551661829</v>
      </c>
      <c r="O93" s="34">
        <v>0.86195044082200001</v>
      </c>
      <c r="P93" s="34" t="s">
        <v>91</v>
      </c>
      <c r="Q93" s="34"/>
      <c r="R93" s="36" t="s">
        <v>141</v>
      </c>
    </row>
    <row r="96" spans="1:18" x14ac:dyDescent="0.2">
      <c r="A96" s="39"/>
      <c r="B96" s="46"/>
      <c r="C96" s="13"/>
      <c r="D96" s="13"/>
      <c r="E96" s="40"/>
      <c r="F96" s="40"/>
      <c r="G96" s="40"/>
      <c r="H96" s="13"/>
      <c r="I96" s="13"/>
      <c r="J96" s="13"/>
      <c r="K96" s="13"/>
      <c r="L96" s="13"/>
      <c r="M96" s="14"/>
      <c r="N96" s="13"/>
      <c r="O96" s="13"/>
      <c r="P96" s="13"/>
      <c r="Q96" s="13"/>
      <c r="R96" s="14"/>
    </row>
    <row r="97" spans="1:18" ht="29" x14ac:dyDescent="0.2">
      <c r="A97" s="44" t="s">
        <v>172</v>
      </c>
    </row>
    <row r="98" spans="1:18" x14ac:dyDescent="0.2">
      <c r="A98" s="38">
        <v>78130</v>
      </c>
      <c r="B98" s="35" t="s">
        <v>124</v>
      </c>
      <c r="C98" s="34">
        <v>65.7</v>
      </c>
      <c r="D98" s="34"/>
      <c r="E98" s="37" t="s">
        <v>10</v>
      </c>
      <c r="F98" s="37"/>
      <c r="G98" s="37"/>
      <c r="H98" s="34">
        <v>2.1800000000000002</v>
      </c>
      <c r="I98" s="34">
        <v>2.8000000000000001E-2</v>
      </c>
      <c r="J98" s="34">
        <f t="shared" ref="J98:J115" si="17">H98-I98</f>
        <v>2.1520000000000001</v>
      </c>
      <c r="K98" s="34">
        <f t="shared" ref="K98:K115" si="18">H98/C98*1000</f>
        <v>33.181126331811264</v>
      </c>
      <c r="L98" s="34">
        <v>13</v>
      </c>
      <c r="M98" s="36"/>
      <c r="N98" s="20">
        <v>2.34372718813E-92</v>
      </c>
      <c r="O98" s="8">
        <v>0.33442975570299999</v>
      </c>
      <c r="P98" s="34" t="s">
        <v>91</v>
      </c>
      <c r="Q98" s="34"/>
      <c r="R98" s="36" t="s">
        <v>141</v>
      </c>
    </row>
    <row r="99" spans="1:18" x14ac:dyDescent="0.2">
      <c r="A99" s="38">
        <v>80475</v>
      </c>
      <c r="B99" s="35" t="s">
        <v>134</v>
      </c>
      <c r="C99" s="34">
        <v>81.400000000000006</v>
      </c>
      <c r="D99" s="34"/>
      <c r="E99" s="37" t="s">
        <v>10</v>
      </c>
      <c r="F99" s="37"/>
      <c r="G99" s="37"/>
      <c r="H99" s="34">
        <v>1.81</v>
      </c>
      <c r="I99" s="34">
        <v>2.8000000000000001E-2</v>
      </c>
      <c r="J99" s="34">
        <f t="shared" si="17"/>
        <v>1.782</v>
      </c>
      <c r="K99" s="34">
        <f t="shared" si="18"/>
        <v>22.235872235872236</v>
      </c>
      <c r="L99" s="34">
        <v>13</v>
      </c>
      <c r="M99" s="36"/>
      <c r="N99" s="8">
        <v>1.7043491729899999E-2</v>
      </c>
      <c r="O99" s="8">
        <v>0.51165142858599999</v>
      </c>
      <c r="P99" s="34" t="s">
        <v>91</v>
      </c>
      <c r="Q99" s="34"/>
      <c r="R99" s="36" t="s">
        <v>141</v>
      </c>
    </row>
    <row r="100" spans="1:18" x14ac:dyDescent="0.2">
      <c r="A100" s="38">
        <v>73358</v>
      </c>
      <c r="B100" s="35" t="s">
        <v>110</v>
      </c>
      <c r="C100" s="34">
        <v>82.2</v>
      </c>
      <c r="D100" s="34"/>
      <c r="E100" s="37" t="s">
        <v>111</v>
      </c>
      <c r="F100" s="37"/>
      <c r="G100" s="37"/>
      <c r="H100" s="34">
        <v>2.39</v>
      </c>
      <c r="I100" s="34">
        <v>2.7E-2</v>
      </c>
      <c r="J100" s="34">
        <f t="shared" si="17"/>
        <v>2.363</v>
      </c>
      <c r="K100" s="34">
        <f t="shared" si="18"/>
        <v>29.075425790754259</v>
      </c>
      <c r="L100" s="34">
        <v>20</v>
      </c>
      <c r="M100" s="36"/>
      <c r="N100" s="8" t="s">
        <v>167</v>
      </c>
      <c r="O100" s="8" t="s">
        <v>167</v>
      </c>
      <c r="P100" s="34" t="s">
        <v>91</v>
      </c>
      <c r="Q100" s="34"/>
      <c r="R100" s="36" t="s">
        <v>141</v>
      </c>
    </row>
    <row r="101" spans="1:18" x14ac:dyDescent="0.2">
      <c r="A101" s="38">
        <v>72060</v>
      </c>
      <c r="B101" s="35" t="s">
        <v>108</v>
      </c>
      <c r="C101" s="34">
        <v>87.5</v>
      </c>
      <c r="D101" s="34"/>
      <c r="E101" s="37" t="s">
        <v>3</v>
      </c>
      <c r="F101" s="37"/>
      <c r="G101" s="37"/>
      <c r="H101" s="34">
        <v>1.93</v>
      </c>
      <c r="I101" s="34">
        <v>2.8000000000000001E-2</v>
      </c>
      <c r="J101" s="34">
        <f t="shared" si="17"/>
        <v>1.9019999999999999</v>
      </c>
      <c r="K101" s="34">
        <f t="shared" si="18"/>
        <v>22.057142857142853</v>
      </c>
      <c r="L101" s="34">
        <v>12</v>
      </c>
      <c r="M101" s="36"/>
      <c r="N101" s="8" t="s">
        <v>167</v>
      </c>
      <c r="O101" s="8" t="s">
        <v>167</v>
      </c>
      <c r="P101" s="34" t="s">
        <v>91</v>
      </c>
      <c r="Q101" s="34"/>
      <c r="R101" s="36" t="s">
        <v>141</v>
      </c>
    </row>
    <row r="102" spans="1:18" x14ac:dyDescent="0.2">
      <c r="A102" s="38">
        <v>75669</v>
      </c>
      <c r="B102" s="35" t="s">
        <v>115</v>
      </c>
      <c r="C102" s="34">
        <v>105.5</v>
      </c>
      <c r="D102" s="34"/>
      <c r="E102" s="37" t="s">
        <v>10</v>
      </c>
      <c r="F102" s="37"/>
      <c r="G102" s="37"/>
      <c r="H102" s="34">
        <v>3.03</v>
      </c>
      <c r="I102" s="34">
        <v>2.8000000000000001E-2</v>
      </c>
      <c r="J102" s="34">
        <f t="shared" si="17"/>
        <v>3.0019999999999998</v>
      </c>
      <c r="K102" s="34">
        <f t="shared" si="18"/>
        <v>28.720379146919427</v>
      </c>
      <c r="L102" s="34">
        <v>13</v>
      </c>
      <c r="M102" s="36"/>
      <c r="N102" s="8" t="s">
        <v>167</v>
      </c>
      <c r="O102" s="8" t="s">
        <v>167</v>
      </c>
      <c r="P102" s="34" t="s">
        <v>91</v>
      </c>
      <c r="Q102" s="34"/>
      <c r="R102" s="36" t="s">
        <v>141</v>
      </c>
    </row>
    <row r="103" spans="1:18" x14ac:dyDescent="0.2">
      <c r="A103" s="38">
        <v>82069</v>
      </c>
      <c r="B103" s="35" t="s">
        <v>135</v>
      </c>
      <c r="C103" s="34">
        <v>108.6</v>
      </c>
      <c r="D103" s="34"/>
      <c r="E103" s="37" t="s">
        <v>136</v>
      </c>
      <c r="F103" s="37"/>
      <c r="G103" s="37"/>
      <c r="H103" s="34">
        <v>1.74</v>
      </c>
      <c r="I103" s="34">
        <v>3.1E-2</v>
      </c>
      <c r="J103" s="34">
        <f t="shared" si="17"/>
        <v>1.7090000000000001</v>
      </c>
      <c r="K103" s="34">
        <f t="shared" si="18"/>
        <v>16.022099447513813</v>
      </c>
      <c r="L103" s="34">
        <v>0</v>
      </c>
      <c r="M103" s="36"/>
      <c r="N103" s="8">
        <v>0.48347261003300002</v>
      </c>
      <c r="O103" s="8">
        <v>0.67484387316700001</v>
      </c>
      <c r="P103" s="34" t="s">
        <v>91</v>
      </c>
      <c r="Q103" s="34"/>
      <c r="R103" s="36" t="s">
        <v>141</v>
      </c>
    </row>
    <row r="104" spans="1:18" x14ac:dyDescent="0.2">
      <c r="A104" s="38">
        <v>73859</v>
      </c>
      <c r="B104" s="35" t="s">
        <v>112</v>
      </c>
      <c r="C104" s="34">
        <v>108.9</v>
      </c>
      <c r="D104" s="34"/>
      <c r="E104" s="37" t="s">
        <v>14</v>
      </c>
      <c r="F104" s="37"/>
      <c r="G104" s="37"/>
      <c r="H104" s="34">
        <v>2.61</v>
      </c>
      <c r="I104" s="34">
        <v>2.8000000000000001E-2</v>
      </c>
      <c r="J104" s="34">
        <f t="shared" si="17"/>
        <v>2.5819999999999999</v>
      </c>
      <c r="K104" s="34">
        <f t="shared" si="18"/>
        <v>23.966942148760328</v>
      </c>
      <c r="L104" s="34">
        <v>14</v>
      </c>
      <c r="M104" s="36"/>
      <c r="N104" s="8" t="s">
        <v>167</v>
      </c>
      <c r="O104" s="8" t="s">
        <v>167</v>
      </c>
      <c r="P104" s="34" t="s">
        <v>91</v>
      </c>
      <c r="Q104" s="34"/>
      <c r="R104" s="36" t="s">
        <v>141</v>
      </c>
    </row>
    <row r="105" spans="1:18" x14ac:dyDescent="0.2">
      <c r="A105" s="38">
        <v>79706</v>
      </c>
      <c r="B105" s="35" t="s">
        <v>144</v>
      </c>
      <c r="C105" s="34">
        <v>111.1</v>
      </c>
      <c r="D105" s="34"/>
      <c r="E105" s="37" t="s">
        <v>7</v>
      </c>
      <c r="F105" s="37"/>
      <c r="G105" s="37"/>
      <c r="H105" s="34">
        <v>1.39</v>
      </c>
      <c r="I105" s="34">
        <v>2.8000000000000001E-2</v>
      </c>
      <c r="J105" s="34">
        <f t="shared" si="17"/>
        <v>1.3619999999999999</v>
      </c>
      <c r="K105" s="34">
        <f t="shared" si="18"/>
        <v>12.511251125112512</v>
      </c>
      <c r="L105" s="34">
        <v>10</v>
      </c>
      <c r="M105" s="36"/>
      <c r="N105" s="8">
        <v>0.15321265886800001</v>
      </c>
      <c r="O105" s="8">
        <v>0.15909497768</v>
      </c>
      <c r="P105" s="34" t="s">
        <v>91</v>
      </c>
      <c r="Q105" s="34"/>
      <c r="R105" s="36" t="s">
        <v>141</v>
      </c>
    </row>
    <row r="106" spans="1:18" x14ac:dyDescent="0.2">
      <c r="A106" s="38">
        <v>83061</v>
      </c>
      <c r="B106" s="35" t="s">
        <v>139</v>
      </c>
      <c r="C106" s="34">
        <v>115.7</v>
      </c>
      <c r="D106" s="34"/>
      <c r="E106" s="37" t="s">
        <v>140</v>
      </c>
      <c r="F106" s="37"/>
      <c r="G106" s="37"/>
      <c r="H106" s="34">
        <v>2.74</v>
      </c>
      <c r="I106" s="34">
        <v>2.8000000000000001E-2</v>
      </c>
      <c r="J106" s="34">
        <f t="shared" si="17"/>
        <v>2.7120000000000002</v>
      </c>
      <c r="K106" s="34">
        <f t="shared" si="18"/>
        <v>23.681936041486605</v>
      </c>
      <c r="L106" s="34">
        <v>15</v>
      </c>
      <c r="M106" s="36"/>
      <c r="N106" s="34">
        <v>0</v>
      </c>
      <c r="O106" s="18">
        <v>0.45744148601899998</v>
      </c>
      <c r="P106" s="34" t="s">
        <v>91</v>
      </c>
      <c r="Q106" s="34"/>
      <c r="R106" s="36" t="s">
        <v>141</v>
      </c>
    </row>
    <row r="107" spans="1:18" x14ac:dyDescent="0.2">
      <c r="A107" s="38">
        <v>77124</v>
      </c>
      <c r="B107" s="35" t="s">
        <v>117</v>
      </c>
      <c r="C107" s="34">
        <v>116.6</v>
      </c>
      <c r="D107" s="34"/>
      <c r="E107" s="37" t="s">
        <v>118</v>
      </c>
      <c r="F107" s="37"/>
      <c r="G107" s="37"/>
      <c r="H107" s="34">
        <v>2.64</v>
      </c>
      <c r="I107" s="34">
        <v>2.7E-2</v>
      </c>
      <c r="J107" s="34">
        <f t="shared" si="17"/>
        <v>2.613</v>
      </c>
      <c r="K107" s="34">
        <f t="shared" si="18"/>
        <v>22.641509433962266</v>
      </c>
      <c r="L107" s="34">
        <v>21</v>
      </c>
      <c r="M107" s="36"/>
      <c r="N107" s="8">
        <v>1.8338995635000001E-2</v>
      </c>
      <c r="O107" s="8">
        <v>0.48730255026500002</v>
      </c>
      <c r="P107" s="34" t="s">
        <v>91</v>
      </c>
      <c r="Q107" s="34"/>
      <c r="R107" s="36" t="s">
        <v>141</v>
      </c>
    </row>
    <row r="108" spans="1:18" x14ac:dyDescent="0.2">
      <c r="A108" s="38">
        <v>74125</v>
      </c>
      <c r="B108" s="35" t="s">
        <v>113</v>
      </c>
      <c r="C108" s="34">
        <v>126.4</v>
      </c>
      <c r="D108" s="34"/>
      <c r="E108" s="37" t="s">
        <v>10</v>
      </c>
      <c r="F108" s="37"/>
      <c r="G108" s="37"/>
      <c r="H108" s="34">
        <v>2.0699999999999998</v>
      </c>
      <c r="I108" s="34">
        <v>2.8000000000000001E-2</v>
      </c>
      <c r="J108" s="34">
        <f t="shared" si="17"/>
        <v>2.0419999999999998</v>
      </c>
      <c r="K108" s="34">
        <f t="shared" si="18"/>
        <v>16.37658227848101</v>
      </c>
      <c r="L108" s="34">
        <v>13</v>
      </c>
      <c r="M108" s="36"/>
      <c r="N108" s="8" t="s">
        <v>169</v>
      </c>
      <c r="O108" s="8" t="s">
        <v>169</v>
      </c>
      <c r="P108" s="34" t="s">
        <v>91</v>
      </c>
      <c r="Q108" s="34"/>
      <c r="R108" s="36" t="s">
        <v>168</v>
      </c>
    </row>
    <row r="109" spans="1:18" x14ac:dyDescent="0.2">
      <c r="A109" s="38">
        <v>72771</v>
      </c>
      <c r="B109" s="35" t="s">
        <v>109</v>
      </c>
      <c r="C109" s="34">
        <v>127.7</v>
      </c>
      <c r="D109" s="34"/>
      <c r="E109" s="37" t="s">
        <v>15</v>
      </c>
      <c r="F109" s="37"/>
      <c r="G109" s="37"/>
      <c r="H109" s="34">
        <v>2.0099999999999998</v>
      </c>
      <c r="I109" s="34">
        <v>2.8000000000000001E-2</v>
      </c>
      <c r="J109" s="34">
        <f t="shared" si="17"/>
        <v>1.9819999999999998</v>
      </c>
      <c r="K109" s="34">
        <f t="shared" si="18"/>
        <v>15.740015661707123</v>
      </c>
      <c r="L109" s="34">
        <v>16</v>
      </c>
      <c r="M109" s="36"/>
      <c r="N109" s="8" t="s">
        <v>167</v>
      </c>
      <c r="O109" s="8" t="s">
        <v>167</v>
      </c>
      <c r="P109" s="34" t="s">
        <v>91</v>
      </c>
      <c r="Q109" s="34"/>
      <c r="R109" s="36" t="s">
        <v>141</v>
      </c>
    </row>
    <row r="110" spans="1:18" x14ac:dyDescent="0.2">
      <c r="A110" s="38">
        <v>77588</v>
      </c>
      <c r="B110" s="35" t="s">
        <v>153</v>
      </c>
      <c r="C110" s="34">
        <v>130.69999999999999</v>
      </c>
      <c r="D110" s="34"/>
      <c r="E110" s="37" t="s">
        <v>14</v>
      </c>
      <c r="F110" s="37"/>
      <c r="G110" s="37"/>
      <c r="H110" s="34">
        <v>2.36</v>
      </c>
      <c r="I110" s="34">
        <v>2.8000000000000001E-2</v>
      </c>
      <c r="J110" s="34">
        <f t="shared" si="17"/>
        <v>2.3319999999999999</v>
      </c>
      <c r="K110" s="34">
        <f t="shared" si="18"/>
        <v>18.056618209640398</v>
      </c>
      <c r="L110" s="34">
        <v>14</v>
      </c>
      <c r="M110" s="36"/>
      <c r="N110" s="20">
        <v>3.0555832380799998E-50</v>
      </c>
      <c r="O110" s="34">
        <v>0.76767391525700002</v>
      </c>
      <c r="P110" s="34" t="s">
        <v>91</v>
      </c>
      <c r="Q110" s="34" t="s">
        <v>142</v>
      </c>
      <c r="R110" s="36" t="s">
        <v>141</v>
      </c>
    </row>
    <row r="111" spans="1:18" x14ac:dyDescent="0.2">
      <c r="A111" s="38">
        <v>78830</v>
      </c>
      <c r="B111" s="35" t="s">
        <v>143</v>
      </c>
      <c r="C111" s="34">
        <v>132.6</v>
      </c>
      <c r="D111" s="34"/>
      <c r="E111" s="37" t="s">
        <v>13</v>
      </c>
      <c r="F111" s="37"/>
      <c r="G111" s="37"/>
      <c r="H111" s="34">
        <v>2.09</v>
      </c>
      <c r="I111" s="34">
        <v>2.8000000000000001E-2</v>
      </c>
      <c r="J111" s="34">
        <f t="shared" si="17"/>
        <v>2.0619999999999998</v>
      </c>
      <c r="K111" s="34">
        <f t="shared" si="18"/>
        <v>15.761689291101055</v>
      </c>
      <c r="L111" s="34">
        <v>15</v>
      </c>
      <c r="M111" s="36"/>
      <c r="N111" s="8" t="s">
        <v>169</v>
      </c>
      <c r="O111" s="8" t="s">
        <v>169</v>
      </c>
      <c r="P111" s="34" t="s">
        <v>91</v>
      </c>
      <c r="Q111" s="34"/>
      <c r="R111" s="36" t="s">
        <v>141</v>
      </c>
    </row>
    <row r="112" spans="1:18" x14ac:dyDescent="0.2">
      <c r="A112" s="38">
        <v>80458</v>
      </c>
      <c r="B112" s="35" t="s">
        <v>147</v>
      </c>
      <c r="C112" s="34">
        <v>134.4</v>
      </c>
      <c r="D112" s="34"/>
      <c r="E112" s="37" t="s">
        <v>131</v>
      </c>
      <c r="F112" s="37"/>
      <c r="G112" s="37"/>
      <c r="H112" s="34">
        <v>2.06</v>
      </c>
      <c r="I112" s="34">
        <v>0.03</v>
      </c>
      <c r="J112" s="34">
        <f t="shared" si="17"/>
        <v>2.0300000000000002</v>
      </c>
      <c r="K112" s="34">
        <f t="shared" si="18"/>
        <v>15.327380952380953</v>
      </c>
      <c r="L112" s="34">
        <v>0</v>
      </c>
      <c r="M112" s="36"/>
      <c r="N112" s="18">
        <v>0.69832193982199997</v>
      </c>
      <c r="O112" s="18">
        <v>0.70764322536199997</v>
      </c>
      <c r="P112" s="34" t="s">
        <v>91</v>
      </c>
      <c r="Q112" s="34" t="s">
        <v>142</v>
      </c>
      <c r="R112" s="36" t="s">
        <v>141</v>
      </c>
    </row>
    <row r="113" spans="1:18" x14ac:dyDescent="0.2">
      <c r="A113" s="38">
        <v>80493</v>
      </c>
      <c r="B113" s="35" t="s">
        <v>148</v>
      </c>
      <c r="C113" s="34">
        <v>134.6</v>
      </c>
      <c r="D113" s="34"/>
      <c r="E113" s="37" t="s">
        <v>149</v>
      </c>
      <c r="F113" s="37"/>
      <c r="G113" s="37"/>
      <c r="H113" s="34">
        <v>1.43</v>
      </c>
      <c r="I113" s="34">
        <v>3.2000000000000001E-2</v>
      </c>
      <c r="J113" s="34">
        <f t="shared" si="17"/>
        <v>1.3979999999999999</v>
      </c>
      <c r="K113" s="34">
        <f t="shared" si="18"/>
        <v>10.624071322436849</v>
      </c>
      <c r="L113" s="34">
        <v>-1</v>
      </c>
      <c r="M113" s="36"/>
      <c r="N113" s="18">
        <v>0.83959378944700003</v>
      </c>
      <c r="O113" s="18">
        <v>0.84551568275099998</v>
      </c>
      <c r="P113" s="34" t="s">
        <v>91</v>
      </c>
      <c r="Q113" s="34" t="s">
        <v>142</v>
      </c>
      <c r="R113" s="36" t="s">
        <v>141</v>
      </c>
    </row>
    <row r="114" spans="1:18" x14ac:dyDescent="0.2">
      <c r="A114" s="38">
        <v>80224</v>
      </c>
      <c r="B114" s="35" t="s">
        <v>162</v>
      </c>
      <c r="C114" s="34">
        <v>135.30000000000001</v>
      </c>
      <c r="D114" s="34"/>
      <c r="E114" s="37" t="s">
        <v>131</v>
      </c>
      <c r="F114" s="37"/>
      <c r="G114" s="37"/>
      <c r="H114" s="34">
        <v>1.47</v>
      </c>
      <c r="I114" s="34">
        <v>0.03</v>
      </c>
      <c r="J114" s="34">
        <f t="shared" si="17"/>
        <v>1.44</v>
      </c>
      <c r="K114" s="34">
        <f t="shared" si="18"/>
        <v>10.864745011086473</v>
      </c>
      <c r="L114" s="34">
        <v>0</v>
      </c>
      <c r="M114" s="36"/>
      <c r="N114" s="34">
        <v>0.82320005363899995</v>
      </c>
      <c r="O114" s="34">
        <v>0.82960434198300004</v>
      </c>
      <c r="P114" s="34" t="s">
        <v>91</v>
      </c>
      <c r="Q114" s="34" t="s">
        <v>142</v>
      </c>
      <c r="R114" s="36" t="s">
        <v>141</v>
      </c>
    </row>
    <row r="115" spans="1:18" x14ac:dyDescent="0.2">
      <c r="A115" s="38">
        <v>78847</v>
      </c>
      <c r="B115" s="35" t="s">
        <v>155</v>
      </c>
      <c r="C115" s="34">
        <v>138.30000000000001</v>
      </c>
      <c r="D115" s="34"/>
      <c r="E115" s="37" t="s">
        <v>131</v>
      </c>
      <c r="F115" s="37"/>
      <c r="G115" s="37"/>
      <c r="H115" s="34">
        <v>1.44</v>
      </c>
      <c r="I115" s="34">
        <v>0.03</v>
      </c>
      <c r="J115" s="34">
        <f t="shared" si="17"/>
        <v>1.41</v>
      </c>
      <c r="K115" s="34">
        <f t="shared" si="18"/>
        <v>10.412147505422992</v>
      </c>
      <c r="L115" s="34">
        <v>0</v>
      </c>
      <c r="M115" s="36"/>
      <c r="N115" s="20">
        <v>5.0317781263899995E-7</v>
      </c>
      <c r="O115" s="34">
        <v>0.89121649296000005</v>
      </c>
      <c r="P115" s="34" t="s">
        <v>91</v>
      </c>
      <c r="Q115" s="34" t="s">
        <v>142</v>
      </c>
      <c r="R115" s="36" t="s">
        <v>141</v>
      </c>
    </row>
    <row r="116" spans="1:18" x14ac:dyDescent="0.2">
      <c r="A116" s="3"/>
      <c r="B116" s="13"/>
      <c r="C116" s="4"/>
      <c r="D116" s="4"/>
      <c r="E116" s="28"/>
      <c r="F116" s="28"/>
      <c r="G116" s="28"/>
      <c r="H116" s="5"/>
      <c r="I116" s="30"/>
      <c r="J116" s="30"/>
      <c r="K116" s="30"/>
      <c r="L116" s="7"/>
      <c r="M116" s="3"/>
      <c r="N116" s="13"/>
      <c r="O116" s="13"/>
      <c r="P116" s="3"/>
      <c r="Q116" s="3"/>
      <c r="R116" s="6"/>
    </row>
    <row r="119" spans="1:18" x14ac:dyDescent="0.2">
      <c r="A119" s="6"/>
      <c r="B119" s="6"/>
      <c r="C119" s="10"/>
      <c r="D119" s="10"/>
      <c r="E119" s="23"/>
      <c r="F119" s="23"/>
      <c r="G119" s="23"/>
      <c r="H119" s="23"/>
      <c r="I119" s="23"/>
      <c r="J119" s="23"/>
      <c r="K119" s="23"/>
      <c r="L119" s="23"/>
      <c r="M119" s="10"/>
      <c r="N119" s="25"/>
      <c r="O119" s="25"/>
      <c r="P119" s="3"/>
      <c r="Q119" s="3"/>
      <c r="R119" s="6"/>
    </row>
    <row r="120" spans="1:18" ht="26" x14ac:dyDescent="0.3">
      <c r="A120" s="33" t="s">
        <v>166</v>
      </c>
      <c r="B120" s="13"/>
      <c r="C120" s="4"/>
      <c r="D120" s="4"/>
      <c r="E120" s="28"/>
      <c r="F120" s="28"/>
      <c r="G120" s="28"/>
      <c r="H120" s="5"/>
      <c r="I120" s="5"/>
      <c r="J120" s="5"/>
      <c r="K120" s="5"/>
      <c r="L120" s="28"/>
      <c r="M120" s="3"/>
      <c r="N120" s="13"/>
      <c r="O120" s="26"/>
      <c r="P120" s="3"/>
      <c r="Q120" s="3"/>
      <c r="R120" s="14"/>
    </row>
    <row r="121" spans="1:18" x14ac:dyDescent="0.2">
      <c r="A121" s="3">
        <v>60513</v>
      </c>
      <c r="B121" s="13" t="s">
        <v>38</v>
      </c>
      <c r="C121" s="4">
        <v>103</v>
      </c>
      <c r="D121" s="4"/>
      <c r="E121" s="28" t="s">
        <v>10</v>
      </c>
      <c r="F121" s="28"/>
      <c r="G121" s="28"/>
      <c r="H121" s="5">
        <v>2.3929999999999998</v>
      </c>
      <c r="I121" s="5"/>
      <c r="J121" s="5"/>
      <c r="K121" s="5"/>
      <c r="L121" s="28"/>
      <c r="M121" s="3">
        <v>76</v>
      </c>
      <c r="N121" s="20">
        <v>1.3506287523399999E-7</v>
      </c>
      <c r="O121" s="13">
        <v>0.82759498459699998</v>
      </c>
      <c r="P121" s="3"/>
      <c r="Q121" s="3"/>
      <c r="R121" s="14" t="s">
        <v>83</v>
      </c>
    </row>
    <row r="122" spans="1:18" x14ac:dyDescent="0.2">
      <c r="A122" s="3">
        <v>63836</v>
      </c>
      <c r="B122" s="13" t="s">
        <v>48</v>
      </c>
      <c r="C122" s="4">
        <v>119.3</v>
      </c>
      <c r="D122" s="4"/>
      <c r="E122" s="28" t="s">
        <v>16</v>
      </c>
      <c r="F122" s="28"/>
      <c r="G122" s="28"/>
      <c r="H122" s="5">
        <v>2.484</v>
      </c>
      <c r="I122" s="5"/>
      <c r="J122" s="5"/>
      <c r="K122" s="5"/>
      <c r="L122" s="28"/>
      <c r="M122" s="3">
        <v>85</v>
      </c>
      <c r="N122" s="8">
        <v>0.29876274128899999</v>
      </c>
      <c r="O122" s="13">
        <v>0.95245666196599998</v>
      </c>
      <c r="P122" s="3"/>
      <c r="Q122" s="3"/>
      <c r="R122" s="14" t="s">
        <v>82</v>
      </c>
    </row>
    <row r="123" spans="1:18" x14ac:dyDescent="0.2">
      <c r="A123" s="3">
        <v>70833</v>
      </c>
      <c r="B123" s="13" t="s">
        <v>61</v>
      </c>
      <c r="C123" s="4">
        <v>120.9</v>
      </c>
      <c r="D123" s="4"/>
      <c r="E123" s="28" t="s">
        <v>10</v>
      </c>
      <c r="F123" s="28"/>
      <c r="G123" s="28"/>
      <c r="H123" s="5">
        <v>2.375</v>
      </c>
      <c r="I123" s="5"/>
      <c r="J123" s="5"/>
      <c r="K123" s="5"/>
      <c r="L123" s="28"/>
      <c r="M123" s="3">
        <v>84</v>
      </c>
      <c r="N123" s="8">
        <v>0.34500419039399999</v>
      </c>
      <c r="O123" s="8">
        <v>0.41933818221899999</v>
      </c>
      <c r="P123" s="3"/>
      <c r="Q123" s="3"/>
      <c r="R123" s="22" t="s">
        <v>79</v>
      </c>
    </row>
    <row r="124" spans="1:18" x14ac:dyDescent="0.2">
      <c r="A124" s="3">
        <v>75459</v>
      </c>
      <c r="B124" s="13" t="s">
        <v>65</v>
      </c>
      <c r="C124" s="16">
        <v>126</v>
      </c>
      <c r="D124" s="16"/>
      <c r="E124" s="29" t="s">
        <v>10</v>
      </c>
      <c r="F124" s="29"/>
      <c r="G124" s="29"/>
      <c r="H124" s="17">
        <v>1.95</v>
      </c>
      <c r="I124" s="17"/>
      <c r="J124" s="17"/>
      <c r="K124" s="17"/>
      <c r="L124" s="29"/>
      <c r="M124" s="18"/>
      <c r="N124" s="8">
        <v>7.8329890998500004E-2</v>
      </c>
      <c r="O124" s="13">
        <v>0.80688216902499998</v>
      </c>
      <c r="P124" s="3"/>
      <c r="Q124" s="3"/>
      <c r="R124" s="6" t="s">
        <v>87</v>
      </c>
    </row>
    <row r="125" spans="1:18" x14ac:dyDescent="0.2">
      <c r="A125" s="3">
        <v>78881</v>
      </c>
      <c r="B125" s="13" t="s">
        <v>72</v>
      </c>
      <c r="C125" s="16">
        <v>110</v>
      </c>
      <c r="D125" s="16"/>
      <c r="E125" s="29" t="s">
        <v>10</v>
      </c>
      <c r="F125" s="29"/>
      <c r="G125" s="29"/>
      <c r="H125" s="17">
        <v>1.59</v>
      </c>
      <c r="I125" s="17"/>
      <c r="J125" s="17"/>
      <c r="K125" s="17"/>
      <c r="L125" s="29"/>
      <c r="M125" s="18"/>
      <c r="N125" s="8">
        <v>0.37297858225500002</v>
      </c>
      <c r="O125" s="13">
        <v>0.91609043509599997</v>
      </c>
      <c r="P125" s="3"/>
      <c r="Q125" s="3"/>
      <c r="R125" s="6" t="s">
        <v>85</v>
      </c>
    </row>
    <row r="126" spans="1:18" x14ac:dyDescent="0.2">
      <c r="A126" s="3">
        <v>80586</v>
      </c>
      <c r="B126" s="13" t="s">
        <v>76</v>
      </c>
      <c r="C126" s="4">
        <v>119.6</v>
      </c>
      <c r="D126" s="4"/>
      <c r="E126" s="28" t="s">
        <v>13</v>
      </c>
      <c r="F126" s="28"/>
      <c r="G126" s="28"/>
      <c r="H126" s="5">
        <v>1.804</v>
      </c>
      <c r="I126" s="5"/>
      <c r="J126" s="5"/>
      <c r="K126" s="5"/>
      <c r="L126" s="28"/>
      <c r="M126" s="3" t="s">
        <v>21</v>
      </c>
      <c r="N126" s="8">
        <v>0</v>
      </c>
      <c r="O126" s="8">
        <v>0.67783383105499995</v>
      </c>
      <c r="P126" s="3"/>
      <c r="Q126" s="3"/>
      <c r="R126" s="14" t="s">
        <v>84</v>
      </c>
    </row>
    <row r="127" spans="1:18" x14ac:dyDescent="0.2">
      <c r="A127" s="3"/>
      <c r="B127" s="3"/>
      <c r="C127" s="4"/>
      <c r="D127" s="4"/>
      <c r="E127" s="28"/>
      <c r="F127" s="28"/>
      <c r="G127" s="28"/>
      <c r="H127" s="5"/>
      <c r="I127" s="5"/>
      <c r="J127" s="5"/>
      <c r="K127" s="5"/>
      <c r="L127" s="28"/>
      <c r="M127" s="3"/>
      <c r="N127" s="13"/>
      <c r="O127" s="13"/>
      <c r="P127" s="3"/>
      <c r="Q127" s="3"/>
      <c r="R127" s="6"/>
    </row>
  </sheetData>
  <sortState ref="A33:R42">
    <sortCondition ref="A33:A4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7C20-CAED-464A-9AF4-9DAC20020D7E}">
  <dimension ref="A1:L127"/>
  <sheetViews>
    <sheetView zoomScale="90" zoomScaleNormal="90" workbookViewId="0">
      <pane ySplit="1" topLeftCell="A2" activePane="bottomLeft" state="frozen"/>
      <selection pane="bottomLeft" activeCell="J5" sqref="J5"/>
    </sheetView>
  </sheetViews>
  <sheetFormatPr baseColWidth="10" defaultRowHeight="16" x14ac:dyDescent="0.2"/>
  <cols>
    <col min="1" max="1" width="9.1640625" customWidth="1"/>
    <col min="2" max="2" width="11.1640625" style="1" customWidth="1"/>
    <col min="3" max="3" width="8" style="1" customWidth="1"/>
    <col min="4" max="5" width="7.33203125" style="1" customWidth="1"/>
    <col min="6" max="6" width="11.33203125" style="1" customWidth="1"/>
    <col min="7" max="7" width="5.6640625" style="1" customWidth="1"/>
    <col min="8" max="8" width="10.33203125" style="1" customWidth="1"/>
    <col min="9" max="10" width="7.6640625" customWidth="1"/>
    <col min="11" max="11" width="10.33203125" style="1" customWidth="1"/>
  </cols>
  <sheetData>
    <row r="1" spans="1:11" s="2" customFormat="1" ht="19" x14ac:dyDescent="0.25">
      <c r="A1" s="19" t="s">
        <v>105</v>
      </c>
      <c r="B1" s="2" t="s">
        <v>18</v>
      </c>
      <c r="C1" s="2" t="s">
        <v>226</v>
      </c>
      <c r="D1" s="2" t="s">
        <v>19</v>
      </c>
      <c r="E1" s="2" t="s">
        <v>179</v>
      </c>
      <c r="F1" s="2" t="s">
        <v>225</v>
      </c>
      <c r="G1" s="2" t="s">
        <v>106</v>
      </c>
      <c r="H1" s="2" t="s">
        <v>104</v>
      </c>
      <c r="I1" s="2" t="s">
        <v>107</v>
      </c>
      <c r="J1" s="2" t="s">
        <v>165</v>
      </c>
      <c r="K1" s="2" t="s">
        <v>92</v>
      </c>
    </row>
    <row r="2" spans="1:11" x14ac:dyDescent="0.2">
      <c r="A2" s="13"/>
      <c r="B2" s="4"/>
      <c r="C2" s="4"/>
      <c r="D2" s="28"/>
      <c r="E2" s="28"/>
      <c r="F2" s="28"/>
      <c r="G2" s="5"/>
      <c r="H2" s="30"/>
      <c r="I2" s="30"/>
      <c r="J2" s="30"/>
      <c r="K2" s="7"/>
    </row>
    <row r="3" spans="1:11" x14ac:dyDescent="0.2">
      <c r="A3" s="13" t="s">
        <v>26</v>
      </c>
      <c r="B3" s="39">
        <v>92.8</v>
      </c>
      <c r="C3" s="41">
        <f>5*LOG10(B3)-5</f>
        <v>4.8377398810943113</v>
      </c>
      <c r="D3" s="40" t="s">
        <v>3</v>
      </c>
      <c r="E3" s="40" t="s">
        <v>180</v>
      </c>
      <c r="F3" s="41">
        <f>E3-C3</f>
        <v>2.3152601189056883</v>
      </c>
      <c r="G3" s="41">
        <v>2.2469999999999999</v>
      </c>
      <c r="H3" s="42">
        <v>2.8000000000000001E-2</v>
      </c>
      <c r="I3" s="42">
        <f t="shared" ref="I3:I27" si="0">G3-H3</f>
        <v>2.2189999999999999</v>
      </c>
      <c r="J3" s="42">
        <f t="shared" ref="J3:J27" si="1">G3/B3*1000</f>
        <v>24.213362068965516</v>
      </c>
      <c r="K3" s="58">
        <v>12</v>
      </c>
    </row>
    <row r="4" spans="1:11" x14ac:dyDescent="0.2">
      <c r="A4" s="13" t="s">
        <v>27</v>
      </c>
      <c r="B4" s="39">
        <v>102.1</v>
      </c>
      <c r="C4" s="41">
        <f t="shared" ref="C4:C27" si="2">5*LOG10(B4)-5</f>
        <v>5.0451287104345521</v>
      </c>
      <c r="D4" s="40" t="s">
        <v>8</v>
      </c>
      <c r="E4" s="40" t="s">
        <v>181</v>
      </c>
      <c r="F4" s="41">
        <f t="shared" ref="F4:F27" si="3">E4-C4</f>
        <v>2.2668712895654481</v>
      </c>
      <c r="G4" s="41">
        <v>2.23</v>
      </c>
      <c r="H4" s="42">
        <v>2.8000000000000001E-2</v>
      </c>
      <c r="I4" s="42">
        <f t="shared" si="0"/>
        <v>2.202</v>
      </c>
      <c r="J4" s="42">
        <f t="shared" si="1"/>
        <v>21.841332027424095</v>
      </c>
      <c r="K4" s="58">
        <v>12</v>
      </c>
    </row>
    <row r="5" spans="1:11" x14ac:dyDescent="0.2">
      <c r="A5" s="13" t="s">
        <v>28</v>
      </c>
      <c r="B5" s="39">
        <v>108</v>
      </c>
      <c r="C5" s="41">
        <f t="shared" si="2"/>
        <v>5.1671187774347498</v>
      </c>
      <c r="D5" s="40" t="s">
        <v>12</v>
      </c>
      <c r="E5" s="40" t="s">
        <v>182</v>
      </c>
      <c r="F5" s="41">
        <f t="shared" si="3"/>
        <v>2.1928812225652505</v>
      </c>
      <c r="G5" s="41">
        <v>2.117</v>
      </c>
      <c r="H5" s="42">
        <v>2.8000000000000001E-2</v>
      </c>
      <c r="I5" s="42">
        <f t="shared" si="0"/>
        <v>2.089</v>
      </c>
      <c r="J5" s="42">
        <f t="shared" si="1"/>
        <v>19.601851851851851</v>
      </c>
      <c r="K5" s="58">
        <v>13</v>
      </c>
    </row>
    <row r="6" spans="1:11" x14ac:dyDescent="0.2">
      <c r="A6" s="13" t="s">
        <v>29</v>
      </c>
      <c r="B6" s="39">
        <v>107.4</v>
      </c>
      <c r="C6" s="41">
        <f t="shared" si="2"/>
        <v>5.1550214068176832</v>
      </c>
      <c r="D6" s="40" t="s">
        <v>10</v>
      </c>
      <c r="E6" s="40" t="s">
        <v>183</v>
      </c>
      <c r="F6" s="41">
        <f t="shared" si="3"/>
        <v>2.334978593182317</v>
      </c>
      <c r="G6" s="41">
        <v>2.2349999999999999</v>
      </c>
      <c r="H6" s="42">
        <v>2.8000000000000001E-2</v>
      </c>
      <c r="I6" s="42">
        <f t="shared" si="0"/>
        <v>2.2069999999999999</v>
      </c>
      <c r="J6" s="42">
        <f t="shared" si="1"/>
        <v>20.810055865921786</v>
      </c>
      <c r="K6" s="58">
        <v>13</v>
      </c>
    </row>
    <row r="7" spans="1:11" x14ac:dyDescent="0.2">
      <c r="A7" s="13" t="s">
        <v>30</v>
      </c>
      <c r="B7" s="39">
        <v>102.8</v>
      </c>
      <c r="C7" s="41">
        <f t="shared" si="2"/>
        <v>5.0599655732962852</v>
      </c>
      <c r="D7" s="40" t="s">
        <v>13</v>
      </c>
      <c r="E7" s="40" t="s">
        <v>184</v>
      </c>
      <c r="F7" s="41">
        <f t="shared" si="3"/>
        <v>2.4200344267037153</v>
      </c>
      <c r="G7" s="41">
        <v>2.3639999999999999</v>
      </c>
      <c r="H7" s="42">
        <v>2.8000000000000001E-2</v>
      </c>
      <c r="I7" s="42">
        <f t="shared" si="0"/>
        <v>2.3359999999999999</v>
      </c>
      <c r="J7" s="42">
        <f t="shared" si="1"/>
        <v>22.996108949416342</v>
      </c>
      <c r="K7" s="58">
        <v>15</v>
      </c>
    </row>
    <row r="8" spans="1:11" x14ac:dyDescent="0.2">
      <c r="A8" s="13" t="s">
        <v>31</v>
      </c>
      <c r="B8" s="39">
        <v>107</v>
      </c>
      <c r="C8" s="41">
        <f t="shared" si="2"/>
        <v>5.1469188884260486</v>
      </c>
      <c r="D8" s="40" t="s">
        <v>10</v>
      </c>
      <c r="E8" s="40" t="s">
        <v>185</v>
      </c>
      <c r="F8" s="41">
        <f t="shared" si="3"/>
        <v>2.2730811115739513</v>
      </c>
      <c r="G8" s="41">
        <v>2.2040000000000002</v>
      </c>
      <c r="H8" s="42">
        <v>2.8000000000000001E-2</v>
      </c>
      <c r="I8" s="42">
        <f t="shared" si="0"/>
        <v>2.1760000000000002</v>
      </c>
      <c r="J8" s="42">
        <f t="shared" si="1"/>
        <v>20.598130841121499</v>
      </c>
      <c r="K8" s="58">
        <v>13</v>
      </c>
    </row>
    <row r="9" spans="1:11" x14ac:dyDescent="0.2">
      <c r="A9" s="13" t="s">
        <v>32</v>
      </c>
      <c r="B9" s="39">
        <v>112.7</v>
      </c>
      <c r="C9" s="41">
        <f t="shared" si="2"/>
        <v>5.2596195802305328</v>
      </c>
      <c r="D9" s="40" t="s">
        <v>10</v>
      </c>
      <c r="E9" s="40" t="s">
        <v>186</v>
      </c>
      <c r="F9" s="41">
        <f t="shared" si="3"/>
        <v>2.3043804197694673</v>
      </c>
      <c r="G9" s="41">
        <v>2.2480000000000002</v>
      </c>
      <c r="H9" s="42">
        <v>2.8000000000000001E-2</v>
      </c>
      <c r="I9" s="42">
        <f t="shared" si="0"/>
        <v>2.2200000000000002</v>
      </c>
      <c r="J9" s="42">
        <f t="shared" si="1"/>
        <v>19.946761313220943</v>
      </c>
      <c r="K9" s="58">
        <v>13</v>
      </c>
    </row>
    <row r="10" spans="1:11" x14ac:dyDescent="0.2">
      <c r="A10" s="13" t="s">
        <v>33</v>
      </c>
      <c r="B10" s="39">
        <v>115.1</v>
      </c>
      <c r="C10" s="41">
        <f t="shared" si="2"/>
        <v>5.3053766181489586</v>
      </c>
      <c r="D10" s="40" t="s">
        <v>2</v>
      </c>
      <c r="E10" s="40" t="s">
        <v>187</v>
      </c>
      <c r="F10" s="41">
        <f t="shared" si="3"/>
        <v>2.4326233818510419</v>
      </c>
      <c r="G10" s="41">
        <v>2.3959999999999999</v>
      </c>
      <c r="H10" s="42">
        <v>2.8000000000000001E-2</v>
      </c>
      <c r="I10" s="42">
        <f t="shared" si="0"/>
        <v>2.3679999999999999</v>
      </c>
      <c r="J10" s="42">
        <f t="shared" si="1"/>
        <v>20.816681146828845</v>
      </c>
      <c r="K10" s="58">
        <v>9</v>
      </c>
    </row>
    <row r="11" spans="1:11" x14ac:dyDescent="0.2">
      <c r="A11" s="13" t="s">
        <v>37</v>
      </c>
      <c r="B11" s="39">
        <v>108.3</v>
      </c>
      <c r="C11" s="41">
        <f t="shared" si="2"/>
        <v>5.1731422831266016</v>
      </c>
      <c r="D11" s="40" t="s">
        <v>13</v>
      </c>
      <c r="E11" s="40" t="s">
        <v>188</v>
      </c>
      <c r="F11" s="41">
        <f t="shared" si="3"/>
        <v>2.5858577168733987</v>
      </c>
      <c r="G11" s="41">
        <v>2.4969999999999999</v>
      </c>
      <c r="H11" s="42">
        <v>2.8000000000000001E-2</v>
      </c>
      <c r="I11" s="42">
        <f t="shared" si="0"/>
        <v>2.4689999999999999</v>
      </c>
      <c r="J11" s="42">
        <f t="shared" si="1"/>
        <v>23.056325023084028</v>
      </c>
      <c r="K11" s="58">
        <v>15</v>
      </c>
    </row>
    <row r="12" spans="1:11" x14ac:dyDescent="0.2">
      <c r="A12" s="13" t="s">
        <v>44</v>
      </c>
      <c r="B12" s="43">
        <v>119.6</v>
      </c>
      <c r="C12" s="41">
        <f t="shared" si="2"/>
        <v>5.3886558982619608</v>
      </c>
      <c r="D12" s="40" t="s">
        <v>10</v>
      </c>
      <c r="E12" s="40" t="s">
        <v>189</v>
      </c>
      <c r="F12" s="41">
        <f t="shared" si="3"/>
        <v>2.4393441017380395</v>
      </c>
      <c r="G12" s="41">
        <v>2.359</v>
      </c>
      <c r="H12" s="42">
        <v>2.8000000000000001E-2</v>
      </c>
      <c r="I12" s="42">
        <f t="shared" si="0"/>
        <v>2.331</v>
      </c>
      <c r="J12" s="42">
        <f t="shared" si="1"/>
        <v>19.724080267558527</v>
      </c>
      <c r="K12" s="58">
        <v>13</v>
      </c>
    </row>
    <row r="13" spans="1:11" x14ac:dyDescent="0.2">
      <c r="A13" s="13" t="s">
        <v>45</v>
      </c>
      <c r="B13" s="43">
        <v>95.1</v>
      </c>
      <c r="C13" s="41">
        <f t="shared" si="2"/>
        <v>4.8909025846870691</v>
      </c>
      <c r="D13" s="40" t="s">
        <v>6</v>
      </c>
      <c r="E13" s="40" t="s">
        <v>190</v>
      </c>
      <c r="F13" s="41">
        <f t="shared" si="3"/>
        <v>2.1930974153129306</v>
      </c>
      <c r="G13" s="41">
        <v>2.097</v>
      </c>
      <c r="H13" s="42">
        <v>2.8000000000000001E-2</v>
      </c>
      <c r="I13" s="42">
        <f t="shared" si="0"/>
        <v>2.069</v>
      </c>
      <c r="J13" s="42">
        <f t="shared" si="1"/>
        <v>22.050473186119874</v>
      </c>
      <c r="K13" s="58">
        <v>10</v>
      </c>
    </row>
    <row r="14" spans="1:11" x14ac:dyDescent="0.2">
      <c r="A14" s="13" t="s">
        <v>46</v>
      </c>
      <c r="B14" s="43">
        <v>98.1</v>
      </c>
      <c r="C14" s="41">
        <f t="shared" si="2"/>
        <v>4.9583450368997433</v>
      </c>
      <c r="D14" s="40" t="s">
        <v>7</v>
      </c>
      <c r="E14" s="40" t="s">
        <v>191</v>
      </c>
      <c r="F14" s="41">
        <f t="shared" si="3"/>
        <v>2.2516549631002567</v>
      </c>
      <c r="G14" s="41">
        <v>2.181</v>
      </c>
      <c r="H14" s="42">
        <v>2.8000000000000001E-2</v>
      </c>
      <c r="I14" s="42">
        <f t="shared" si="0"/>
        <v>2.153</v>
      </c>
      <c r="J14" s="42">
        <f t="shared" si="1"/>
        <v>22.232415902140673</v>
      </c>
      <c r="K14" s="58">
        <v>10</v>
      </c>
    </row>
    <row r="15" spans="1:11" x14ac:dyDescent="0.2">
      <c r="A15" s="13" t="s">
        <v>49</v>
      </c>
      <c r="B15" s="43">
        <v>101.5</v>
      </c>
      <c r="C15" s="41">
        <f t="shared" si="2"/>
        <v>5.0323302112461583</v>
      </c>
      <c r="D15" s="40" t="s">
        <v>3</v>
      </c>
      <c r="E15" s="40" t="s">
        <v>192</v>
      </c>
      <c r="F15" s="41">
        <f t="shared" si="3"/>
        <v>2.2646697887538414</v>
      </c>
      <c r="G15" s="41">
        <v>2.19</v>
      </c>
      <c r="H15" s="42">
        <v>2.8000000000000001E-2</v>
      </c>
      <c r="I15" s="42">
        <f t="shared" si="0"/>
        <v>2.1619999999999999</v>
      </c>
      <c r="J15" s="42">
        <f t="shared" si="1"/>
        <v>21.576354679802957</v>
      </c>
      <c r="K15" s="58">
        <v>12</v>
      </c>
    </row>
    <row r="16" spans="1:11" x14ac:dyDescent="0.2">
      <c r="A16" s="13" t="s">
        <v>50</v>
      </c>
      <c r="B16" s="43">
        <v>95.7</v>
      </c>
      <c r="C16" s="41">
        <f t="shared" si="2"/>
        <v>4.904559688884218</v>
      </c>
      <c r="D16" s="40" t="s">
        <v>10</v>
      </c>
      <c r="E16" s="40" t="s">
        <v>193</v>
      </c>
      <c r="F16" s="41">
        <f t="shared" si="3"/>
        <v>2.321440311115782</v>
      </c>
      <c r="G16" s="41">
        <v>2.2589999999999999</v>
      </c>
      <c r="H16" s="42">
        <v>2.8000000000000001E-2</v>
      </c>
      <c r="I16" s="42">
        <f t="shared" si="0"/>
        <v>2.2309999999999999</v>
      </c>
      <c r="J16" s="42">
        <f t="shared" si="1"/>
        <v>23.605015673981189</v>
      </c>
      <c r="K16" s="58">
        <v>13</v>
      </c>
    </row>
    <row r="17" spans="1:11" x14ac:dyDescent="0.2">
      <c r="A17" s="13" t="s">
        <v>51</v>
      </c>
      <c r="B17" s="43">
        <v>96.3</v>
      </c>
      <c r="C17" s="41">
        <f t="shared" si="2"/>
        <v>4.9181314356226729</v>
      </c>
      <c r="D17" s="40" t="s">
        <v>13</v>
      </c>
      <c r="E17" s="40" t="s">
        <v>194</v>
      </c>
      <c r="F17" s="41">
        <f t="shared" si="3"/>
        <v>2.4928685643773267</v>
      </c>
      <c r="G17" s="41">
        <v>2.4889999999999999</v>
      </c>
      <c r="H17" s="42">
        <v>2.8000000000000001E-2</v>
      </c>
      <c r="I17" s="42">
        <f t="shared" si="0"/>
        <v>2.4609999999999999</v>
      </c>
      <c r="J17" s="42">
        <f t="shared" si="1"/>
        <v>25.846313603322951</v>
      </c>
      <c r="K17" s="58">
        <v>15</v>
      </c>
    </row>
    <row r="18" spans="1:11" x14ac:dyDescent="0.2">
      <c r="A18" s="13" t="s">
        <v>52</v>
      </c>
      <c r="B18" s="43">
        <v>109.6</v>
      </c>
      <c r="C18" s="41">
        <f t="shared" si="2"/>
        <v>5.1990527707417513</v>
      </c>
      <c r="D18" s="40" t="s">
        <v>8</v>
      </c>
      <c r="E18" s="40" t="s">
        <v>195</v>
      </c>
      <c r="F18" s="41">
        <f t="shared" si="3"/>
        <v>2.1859472292582485</v>
      </c>
      <c r="G18" s="41">
        <v>2.137</v>
      </c>
      <c r="H18" s="42">
        <v>2.8000000000000001E-2</v>
      </c>
      <c r="I18" s="42">
        <f t="shared" si="0"/>
        <v>2.109</v>
      </c>
      <c r="J18" s="42">
        <f t="shared" si="1"/>
        <v>19.498175182481752</v>
      </c>
      <c r="K18" s="58">
        <v>12</v>
      </c>
    </row>
    <row r="19" spans="1:11" x14ac:dyDescent="0.2">
      <c r="A19" s="13" t="s">
        <v>57</v>
      </c>
      <c r="B19" s="43">
        <v>113.9</v>
      </c>
      <c r="C19" s="41">
        <f t="shared" si="2"/>
        <v>5.2826186203955032</v>
      </c>
      <c r="D19" s="40" t="s">
        <v>7</v>
      </c>
      <c r="E19" s="40" t="s">
        <v>196</v>
      </c>
      <c r="F19" s="41">
        <f t="shared" si="3"/>
        <v>2.2853813796044964</v>
      </c>
      <c r="G19" s="41">
        <v>2.2330000000000001</v>
      </c>
      <c r="H19" s="42">
        <v>2.8000000000000001E-2</v>
      </c>
      <c r="I19" s="42">
        <f t="shared" si="0"/>
        <v>2.2050000000000001</v>
      </c>
      <c r="J19" s="42">
        <f t="shared" si="1"/>
        <v>19.604916593503074</v>
      </c>
      <c r="K19" s="58">
        <v>10</v>
      </c>
    </row>
    <row r="20" spans="1:11" x14ac:dyDescent="0.2">
      <c r="A20" s="13" t="s">
        <v>62</v>
      </c>
      <c r="B20" s="43">
        <v>110.7</v>
      </c>
      <c r="C20" s="41">
        <f t="shared" si="2"/>
        <v>5.2207381043936145</v>
      </c>
      <c r="D20" s="40" t="s">
        <v>2</v>
      </c>
      <c r="E20" s="40" t="s">
        <v>197</v>
      </c>
      <c r="F20" s="41">
        <f t="shared" si="3"/>
        <v>2.1412618956063856</v>
      </c>
      <c r="G20" s="41">
        <v>2.0990000000000002</v>
      </c>
      <c r="H20" s="42">
        <v>2.8000000000000001E-2</v>
      </c>
      <c r="I20" s="42">
        <f t="shared" si="0"/>
        <v>2.0710000000000002</v>
      </c>
      <c r="J20" s="42">
        <f t="shared" si="1"/>
        <v>18.961156278229449</v>
      </c>
      <c r="K20" s="58">
        <v>9</v>
      </c>
    </row>
    <row r="21" spans="1:11" x14ac:dyDescent="0.2">
      <c r="A21" s="13" t="s">
        <v>63</v>
      </c>
      <c r="B21" s="43">
        <v>112.4</v>
      </c>
      <c r="C21" s="41">
        <f t="shared" si="2"/>
        <v>5.2538315561652116</v>
      </c>
      <c r="D21" s="40" t="s">
        <v>14</v>
      </c>
      <c r="E21" s="40" t="s">
        <v>198</v>
      </c>
      <c r="F21" s="41">
        <f t="shared" si="3"/>
        <v>2.4781684438347886</v>
      </c>
      <c r="G21" s="41">
        <v>2.3980000000000001</v>
      </c>
      <c r="H21" s="42">
        <v>2.8000000000000001E-2</v>
      </c>
      <c r="I21" s="42">
        <f t="shared" si="0"/>
        <v>2.37</v>
      </c>
      <c r="J21" s="42">
        <f t="shared" si="1"/>
        <v>21.334519572953738</v>
      </c>
      <c r="K21" s="58">
        <v>14</v>
      </c>
    </row>
    <row r="22" spans="1:11" x14ac:dyDescent="0.2">
      <c r="A22" s="13" t="s">
        <v>64</v>
      </c>
      <c r="B22" s="43">
        <v>123.5</v>
      </c>
      <c r="C22" s="41">
        <f t="shared" si="2"/>
        <v>5.4583347879784228</v>
      </c>
      <c r="D22" s="40" t="s">
        <v>10</v>
      </c>
      <c r="E22" s="40" t="s">
        <v>199</v>
      </c>
      <c r="F22" s="41">
        <f t="shared" si="3"/>
        <v>2.442665212021577</v>
      </c>
      <c r="G22" s="41">
        <v>2.35</v>
      </c>
      <c r="H22" s="42">
        <v>2.8000000000000001E-2</v>
      </c>
      <c r="I22" s="42">
        <f t="shared" si="0"/>
        <v>2.3220000000000001</v>
      </c>
      <c r="J22" s="42">
        <f t="shared" si="1"/>
        <v>19.02834008097166</v>
      </c>
      <c r="K22" s="58">
        <v>13</v>
      </c>
    </row>
    <row r="23" spans="1:11" x14ac:dyDescent="0.2">
      <c r="A23" s="13" t="s">
        <v>66</v>
      </c>
      <c r="B23" s="43">
        <v>107.5</v>
      </c>
      <c r="C23" s="41">
        <f t="shared" si="2"/>
        <v>5.1570423212581211</v>
      </c>
      <c r="D23" s="40" t="s">
        <v>7</v>
      </c>
      <c r="E23" s="40" t="s">
        <v>200</v>
      </c>
      <c r="F23" s="41">
        <f t="shared" si="3"/>
        <v>2.2759576787418787</v>
      </c>
      <c r="G23" s="41">
        <v>2.218</v>
      </c>
      <c r="H23" s="42">
        <v>2.8000000000000001E-2</v>
      </c>
      <c r="I23" s="42">
        <f t="shared" si="0"/>
        <v>2.19</v>
      </c>
      <c r="J23" s="42">
        <f t="shared" si="1"/>
        <v>20.632558139534883</v>
      </c>
      <c r="K23" s="58">
        <v>10</v>
      </c>
    </row>
    <row r="24" spans="1:11" x14ac:dyDescent="0.2">
      <c r="A24" s="13" t="s">
        <v>68</v>
      </c>
      <c r="B24" s="43">
        <v>97</v>
      </c>
      <c r="C24" s="41">
        <f t="shared" si="2"/>
        <v>4.9338586713312242</v>
      </c>
      <c r="D24" s="40" t="s">
        <v>3</v>
      </c>
      <c r="E24" s="40" t="s">
        <v>201</v>
      </c>
      <c r="F24" s="41">
        <f t="shared" si="3"/>
        <v>2.628141328668776</v>
      </c>
      <c r="G24" s="41">
        <v>2.573</v>
      </c>
      <c r="H24" s="42">
        <v>2.8000000000000001E-2</v>
      </c>
      <c r="I24" s="42">
        <f t="shared" si="0"/>
        <v>2.5449999999999999</v>
      </c>
      <c r="J24" s="42">
        <f t="shared" si="1"/>
        <v>26.52577319587629</v>
      </c>
      <c r="K24" s="58">
        <v>12</v>
      </c>
    </row>
    <row r="25" spans="1:11" x14ac:dyDescent="0.2">
      <c r="A25" s="13" t="s">
        <v>69</v>
      </c>
      <c r="B25" s="43">
        <v>111</v>
      </c>
      <c r="C25" s="41">
        <f t="shared" si="2"/>
        <v>5.2266148939332879</v>
      </c>
      <c r="D25" s="40" t="s">
        <v>3</v>
      </c>
      <c r="E25" s="40" t="s">
        <v>202</v>
      </c>
      <c r="F25" s="41">
        <f t="shared" si="3"/>
        <v>2.2443851060667122</v>
      </c>
      <c r="G25" s="41">
        <v>2.1840000000000002</v>
      </c>
      <c r="H25" s="42">
        <v>2.8000000000000001E-2</v>
      </c>
      <c r="I25" s="42">
        <f t="shared" si="0"/>
        <v>2.1560000000000001</v>
      </c>
      <c r="J25" s="42">
        <f t="shared" si="1"/>
        <v>19.675675675675677</v>
      </c>
      <c r="K25" s="58">
        <v>12</v>
      </c>
    </row>
    <row r="26" spans="1:11" x14ac:dyDescent="0.2">
      <c r="A26" s="13" t="s">
        <v>73</v>
      </c>
      <c r="B26" s="43">
        <v>120.5</v>
      </c>
      <c r="C26" s="41">
        <f t="shared" si="2"/>
        <v>5.4049352345544364</v>
      </c>
      <c r="D26" s="40" t="s">
        <v>13</v>
      </c>
      <c r="E26" s="40" t="s">
        <v>203</v>
      </c>
      <c r="F26" s="41">
        <f t="shared" si="3"/>
        <v>2.4460647654455636</v>
      </c>
      <c r="G26" s="41">
        <v>2.387</v>
      </c>
      <c r="H26" s="42">
        <v>2.8000000000000001E-2</v>
      </c>
      <c r="I26" s="42">
        <f t="shared" si="0"/>
        <v>2.359</v>
      </c>
      <c r="J26" s="42">
        <f t="shared" si="1"/>
        <v>19.809128630705391</v>
      </c>
      <c r="K26" s="58">
        <v>15</v>
      </c>
    </row>
    <row r="27" spans="1:11" x14ac:dyDescent="0.2">
      <c r="A27" s="13" t="s">
        <v>75</v>
      </c>
      <c r="B27" s="43">
        <v>125</v>
      </c>
      <c r="C27" s="41">
        <f t="shared" si="2"/>
        <v>5.4845500650402812</v>
      </c>
      <c r="D27" s="40" t="s">
        <v>15</v>
      </c>
      <c r="E27" s="40" t="s">
        <v>204</v>
      </c>
      <c r="F27" s="41">
        <f t="shared" si="3"/>
        <v>2.5764499349597187</v>
      </c>
      <c r="G27" s="41">
        <v>2.58</v>
      </c>
      <c r="H27" s="42">
        <v>2.8000000000000001E-2</v>
      </c>
      <c r="I27" s="42">
        <f t="shared" si="0"/>
        <v>2.552</v>
      </c>
      <c r="J27" s="42">
        <f t="shared" si="1"/>
        <v>20.64</v>
      </c>
      <c r="K27" s="58">
        <v>16</v>
      </c>
    </row>
    <row r="28" spans="1:11" s="65" customFormat="1" ht="19" x14ac:dyDescent="0.25">
      <c r="A28" s="59"/>
      <c r="B28" s="60">
        <f>MEDIAN(B3:B27)</f>
        <v>108</v>
      </c>
      <c r="C28" s="60"/>
      <c r="D28" s="60"/>
      <c r="E28" s="60"/>
      <c r="F28" s="60">
        <f>MEDIAN(F3:F27)</f>
        <v>2.3152601189056883</v>
      </c>
      <c r="G28" s="60">
        <f t="shared" ref="G28:I28" si="4">MEDIAN(G3:G27)</f>
        <v>2.2469999999999999</v>
      </c>
      <c r="H28" s="66"/>
      <c r="I28" s="62">
        <f t="shared" si="4"/>
        <v>2.2189999999999999</v>
      </c>
      <c r="J28" s="66"/>
      <c r="K28" s="60">
        <f t="shared" ref="K28" si="5">MEDIAN(K3:K27)</f>
        <v>13</v>
      </c>
    </row>
    <row r="29" spans="1:11" s="61" customFormat="1" ht="19" x14ac:dyDescent="0.25">
      <c r="A29" s="66"/>
      <c r="B29" s="60">
        <f>STDEV(B3:B27)</f>
        <v>9.0700551266240943</v>
      </c>
      <c r="C29" s="60"/>
      <c r="D29" s="60"/>
      <c r="E29" s="60"/>
      <c r="F29" s="60">
        <f>STDEV(F3:F27)</f>
        <v>0.13436180954122201</v>
      </c>
      <c r="G29" s="60">
        <f>STDEV(G3:G27)</f>
        <v>0.1414182095771262</v>
      </c>
      <c r="H29" s="66"/>
      <c r="I29" s="62">
        <f>STDEV(I3:I27)</f>
        <v>0.14141820957712622</v>
      </c>
      <c r="J29" s="66"/>
      <c r="K29" s="60">
        <f t="shared" ref="K29" si="6">STDEV(K4:K28)</f>
        <v>1.9604421270043459</v>
      </c>
    </row>
    <row r="30" spans="1:11" x14ac:dyDescent="0.2">
      <c r="A30" s="6"/>
      <c r="B30" s="31"/>
      <c r="C30" s="31"/>
      <c r="D30" s="31"/>
      <c r="E30" s="31"/>
      <c r="F30" s="31"/>
      <c r="G30" s="31"/>
      <c r="H30" s="31"/>
      <c r="I30" s="32"/>
      <c r="J30" s="32"/>
      <c r="K30" s="32"/>
    </row>
    <row r="31" spans="1:11" x14ac:dyDescent="0.2">
      <c r="A31" s="6"/>
      <c r="B31" s="31"/>
      <c r="C31" s="31"/>
      <c r="D31" s="31"/>
      <c r="E31" s="31"/>
      <c r="F31" s="31"/>
      <c r="G31" s="31"/>
      <c r="H31" s="31"/>
      <c r="I31" s="32"/>
      <c r="J31" s="32"/>
      <c r="K31" s="32"/>
    </row>
    <row r="32" spans="1:11" x14ac:dyDescent="0.2">
      <c r="A32" s="13"/>
      <c r="B32" s="4"/>
      <c r="C32" s="4"/>
      <c r="D32" s="28"/>
      <c r="E32" s="28"/>
      <c r="F32" s="28"/>
      <c r="G32" s="5"/>
      <c r="H32" s="30"/>
      <c r="I32" s="30"/>
      <c r="J32" s="30"/>
      <c r="K32" s="7"/>
    </row>
    <row r="33" spans="1:11" x14ac:dyDescent="0.2">
      <c r="A33" s="35" t="s">
        <v>114</v>
      </c>
      <c r="B33" s="34">
        <v>122.5</v>
      </c>
      <c r="C33" s="52">
        <f>5*LOG10(B33)-5</f>
        <v>5.4406804435027567</v>
      </c>
      <c r="D33" s="37" t="s">
        <v>13</v>
      </c>
      <c r="E33" s="37" t="s">
        <v>205</v>
      </c>
      <c r="F33" s="52">
        <f>E33-C33</f>
        <v>2.8633195564972436</v>
      </c>
      <c r="G33" s="34">
        <v>2.83</v>
      </c>
      <c r="H33" s="34">
        <v>2.8000000000000001E-2</v>
      </c>
      <c r="I33" s="34">
        <f>G33-H33</f>
        <v>2.802</v>
      </c>
      <c r="J33" s="34">
        <f>G33/B33*1000</f>
        <v>23.102040816326532</v>
      </c>
      <c r="K33" s="34">
        <v>15</v>
      </c>
    </row>
    <row r="34" spans="1:11" x14ac:dyDescent="0.2">
      <c r="A34" s="35" t="s">
        <v>116</v>
      </c>
      <c r="B34" s="34">
        <v>87.6</v>
      </c>
      <c r="C34" s="52">
        <f>5*LOG10(B34)-5</f>
        <v>4.7125205308404041</v>
      </c>
      <c r="D34" s="37" t="s">
        <v>7</v>
      </c>
      <c r="E34" s="37" t="s">
        <v>206</v>
      </c>
      <c r="F34" s="52">
        <f>E34-C34</f>
        <v>2.3264794691595956</v>
      </c>
      <c r="G34" s="34">
        <v>2.2599999999999998</v>
      </c>
      <c r="H34" s="34">
        <v>2.8000000000000001E-2</v>
      </c>
      <c r="I34" s="34">
        <f>G34-H34</f>
        <v>2.2319999999999998</v>
      </c>
      <c r="J34" s="34">
        <f>G34/B34*1000</f>
        <v>25.799086757990867</v>
      </c>
      <c r="K34" s="34">
        <v>10</v>
      </c>
    </row>
    <row r="35" spans="1:11" x14ac:dyDescent="0.2">
      <c r="A35" s="35" t="s">
        <v>119</v>
      </c>
      <c r="B35" s="34">
        <v>123.3</v>
      </c>
      <c r="C35" s="52">
        <f>5*LOG10(B35)-5</f>
        <v>5.4548153829786568</v>
      </c>
      <c r="D35" s="37" t="s">
        <v>120</v>
      </c>
      <c r="E35" s="37" t="s">
        <v>207</v>
      </c>
      <c r="F35" s="52">
        <f>E35-C35</f>
        <v>1.9631846170213434</v>
      </c>
      <c r="G35" s="34">
        <v>1.89</v>
      </c>
      <c r="H35" s="34">
        <v>2.9000000000000001E-2</v>
      </c>
      <c r="I35" s="34">
        <f>G35-H35</f>
        <v>1.861</v>
      </c>
      <c r="J35" s="34">
        <f>G35/B35*1000</f>
        <v>15.328467153284672</v>
      </c>
      <c r="K35" s="34">
        <v>2</v>
      </c>
    </row>
    <row r="36" spans="1:11" x14ac:dyDescent="0.2">
      <c r="A36" s="35" t="s">
        <v>121</v>
      </c>
      <c r="B36" s="34">
        <v>108.1</v>
      </c>
      <c r="C36" s="52">
        <f>5*LOG10(B36)-5</f>
        <v>5.1691284697665516</v>
      </c>
      <c r="D36" s="37" t="s">
        <v>111</v>
      </c>
      <c r="E36" s="37" t="s">
        <v>208</v>
      </c>
      <c r="F36" s="52">
        <f>E36-C36</f>
        <v>2.8568715302334482</v>
      </c>
      <c r="G36" s="34">
        <v>2.78</v>
      </c>
      <c r="H36" s="34">
        <v>2.7E-2</v>
      </c>
      <c r="I36" s="34">
        <f>G36-H36</f>
        <v>2.7529999999999997</v>
      </c>
      <c r="J36" s="34">
        <f>G36/B36*1000</f>
        <v>25.716928769657724</v>
      </c>
      <c r="K36" s="34">
        <v>20</v>
      </c>
    </row>
    <row r="37" spans="1:11" x14ac:dyDescent="0.2">
      <c r="A37" s="35" t="s">
        <v>122</v>
      </c>
      <c r="B37" s="34">
        <v>121.4</v>
      </c>
      <c r="C37" s="52">
        <f>5*LOG10(B37)-5</f>
        <v>5.4210934336961927</v>
      </c>
      <c r="D37" s="37" t="s">
        <v>123</v>
      </c>
      <c r="E37" s="37" t="s">
        <v>209</v>
      </c>
      <c r="F37" s="52">
        <f>E37-C37</f>
        <v>2.0469065663038073</v>
      </c>
      <c r="G37" s="34">
        <v>1.97</v>
      </c>
      <c r="H37" s="34">
        <v>2.9000000000000001E-2</v>
      </c>
      <c r="I37" s="34">
        <f>G37-H37</f>
        <v>1.9410000000000001</v>
      </c>
      <c r="J37" s="34">
        <f>G37/B37*1000</f>
        <v>16.227347611202632</v>
      </c>
      <c r="K37" s="34">
        <v>4</v>
      </c>
    </row>
    <row r="38" spans="1:11" x14ac:dyDescent="0.2">
      <c r="A38" s="35" t="s">
        <v>125</v>
      </c>
      <c r="B38" s="34">
        <v>105.3</v>
      </c>
      <c r="C38" s="52">
        <f>5*LOG10(B38)-5</f>
        <v>5.1121418559274332</v>
      </c>
      <c r="D38" s="37" t="s">
        <v>118</v>
      </c>
      <c r="E38" s="37" t="s">
        <v>210</v>
      </c>
      <c r="F38" s="52">
        <f>E38-C38</f>
        <v>2.5238581440725669</v>
      </c>
      <c r="G38" s="34">
        <v>2.4500000000000002</v>
      </c>
      <c r="H38" s="34">
        <v>2.7E-2</v>
      </c>
      <c r="I38" s="34">
        <f>G38-H38</f>
        <v>2.423</v>
      </c>
      <c r="J38" s="34">
        <f>G38/B38*1000</f>
        <v>23.266856600189936</v>
      </c>
      <c r="K38" s="34">
        <v>21</v>
      </c>
    </row>
    <row r="39" spans="1:11" x14ac:dyDescent="0.2">
      <c r="A39" s="35" t="s">
        <v>126</v>
      </c>
      <c r="B39" s="34">
        <v>120.9</v>
      </c>
      <c r="C39" s="52">
        <f>5*LOG10(B39)-5</f>
        <v>5.4121315043038578</v>
      </c>
      <c r="D39" s="37" t="s">
        <v>127</v>
      </c>
      <c r="E39" s="37" t="s">
        <v>212</v>
      </c>
      <c r="F39" s="52">
        <f>E39-C39</f>
        <v>1.9048684956961424</v>
      </c>
      <c r="G39" s="34">
        <v>1.83</v>
      </c>
      <c r="H39" s="34">
        <v>2.9000000000000001E-2</v>
      </c>
      <c r="I39" s="34">
        <f>G39-H39</f>
        <v>1.8010000000000002</v>
      </c>
      <c r="J39" s="34">
        <f>G39/B39*1000</f>
        <v>15.136476426799007</v>
      </c>
      <c r="K39" s="34">
        <v>3</v>
      </c>
    </row>
    <row r="40" spans="1:11" x14ac:dyDescent="0.2">
      <c r="A40" s="35" t="s">
        <v>128</v>
      </c>
      <c r="B40" s="34">
        <v>112.9</v>
      </c>
      <c r="C40" s="52">
        <f>5*LOG10(B40)-5</f>
        <v>5.2634697096248395</v>
      </c>
      <c r="D40" s="37" t="s">
        <v>129</v>
      </c>
      <c r="E40" s="37" t="s">
        <v>214</v>
      </c>
      <c r="F40" s="52">
        <f>E40-C40</f>
        <v>2.0965302903751608</v>
      </c>
      <c r="G40" s="34">
        <v>2.0099999999999998</v>
      </c>
      <c r="H40" s="34">
        <v>2.8000000000000001E-2</v>
      </c>
      <c r="I40" s="34">
        <f>G40-H40</f>
        <v>1.9819999999999998</v>
      </c>
      <c r="J40" s="34">
        <f>G40/B40*1000</f>
        <v>17.803365810451723</v>
      </c>
      <c r="K40" s="34">
        <v>8</v>
      </c>
    </row>
    <row r="41" spans="1:11" x14ac:dyDescent="0.2">
      <c r="A41" s="35" t="s">
        <v>77</v>
      </c>
      <c r="B41" s="34">
        <v>118.2</v>
      </c>
      <c r="C41" s="52">
        <f>5*LOG10(B41)-5</f>
        <v>5.3630873827261833</v>
      </c>
      <c r="D41" s="37" t="s">
        <v>10</v>
      </c>
      <c r="E41" s="37" t="s">
        <v>221</v>
      </c>
      <c r="F41" s="52">
        <f>E41-C41</f>
        <v>2.1849126172738167</v>
      </c>
      <c r="G41" s="34">
        <v>2.09</v>
      </c>
      <c r="H41" s="34">
        <v>2.8000000000000001E-2</v>
      </c>
      <c r="I41" s="34">
        <f>G41-H41</f>
        <v>2.0619999999999998</v>
      </c>
      <c r="J41" s="34">
        <f>G41/B41*1000</f>
        <v>17.681895093062607</v>
      </c>
      <c r="K41" s="34">
        <v>13</v>
      </c>
    </row>
    <row r="42" spans="1:11" x14ac:dyDescent="0.2">
      <c r="A42" s="35" t="s">
        <v>78</v>
      </c>
      <c r="B42" s="34">
        <v>118.2</v>
      </c>
      <c r="C42" s="52">
        <f>5*LOG10(B42)-5</f>
        <v>5.3630873827261833</v>
      </c>
      <c r="D42" s="37" t="s">
        <v>11</v>
      </c>
      <c r="E42" s="37" t="s">
        <v>223</v>
      </c>
      <c r="F42" s="52">
        <f>E42-C42</f>
        <v>2.5239126172738162</v>
      </c>
      <c r="G42" s="34">
        <v>2.44</v>
      </c>
      <c r="H42" s="34">
        <v>2.8000000000000001E-2</v>
      </c>
      <c r="I42" s="34">
        <f>G42-H42</f>
        <v>2.4119999999999999</v>
      </c>
      <c r="J42" s="34">
        <f>G42/B42*1000</f>
        <v>20.642978003384094</v>
      </c>
      <c r="K42" s="34">
        <v>12</v>
      </c>
    </row>
    <row r="43" spans="1:11" s="75" customFormat="1" ht="19" x14ac:dyDescent="0.25">
      <c r="A43" s="69"/>
      <c r="B43" s="70">
        <f>MEDIAN(B33:B42)</f>
        <v>118.2</v>
      </c>
      <c r="C43" s="71"/>
      <c r="D43" s="71"/>
      <c r="E43" s="71"/>
      <c r="F43" s="72">
        <f t="shared" ref="F43:K43" si="7">MEDIAN(F33:F42)</f>
        <v>2.2556960432167061</v>
      </c>
      <c r="G43" s="77"/>
      <c r="H43" s="77"/>
      <c r="I43" s="72">
        <f t="shared" si="7"/>
        <v>2.1469999999999998</v>
      </c>
      <c r="J43" s="70"/>
      <c r="K43" s="70">
        <f t="shared" si="7"/>
        <v>11</v>
      </c>
    </row>
    <row r="44" spans="1:11" s="15" customFormat="1" x14ac:dyDescent="0.2">
      <c r="A44" s="46"/>
      <c r="B44" s="54"/>
      <c r="C44" s="41"/>
      <c r="D44" s="40"/>
      <c r="E44" s="40"/>
      <c r="F44" s="41"/>
      <c r="G44" s="13"/>
      <c r="H44" s="13"/>
      <c r="I44" s="13"/>
      <c r="J44" s="13"/>
      <c r="K44" s="13"/>
    </row>
    <row r="45" spans="1:11" s="15" customFormat="1" ht="19" x14ac:dyDescent="0.25">
      <c r="A45" s="46"/>
      <c r="B45" s="56">
        <f>MEDIAN(B3:B27, B33:B42)</f>
        <v>109.6</v>
      </c>
      <c r="C45" s="6"/>
      <c r="D45" s="6"/>
      <c r="E45" s="6"/>
      <c r="F45" s="56">
        <f t="shared" ref="F45:K45" si="8">MEDIAN(F3:F27, F33:F42)</f>
        <v>2.3152601189056883</v>
      </c>
      <c r="G45" s="6"/>
      <c r="H45" s="6"/>
      <c r="I45" s="56">
        <f t="shared" si="8"/>
        <v>2.2189999999999999</v>
      </c>
      <c r="J45" s="6"/>
      <c r="K45" s="56">
        <f t="shared" si="8"/>
        <v>12</v>
      </c>
    </row>
    <row r="46" spans="1:11" s="15" customFormat="1" ht="19" x14ac:dyDescent="0.25">
      <c r="A46" s="46"/>
      <c r="B46" s="56">
        <f>STDEV(B3:B27, B33:B42)</f>
        <v>9.9182286979178755</v>
      </c>
      <c r="C46" s="6"/>
      <c r="D46" s="6"/>
      <c r="E46" s="6"/>
      <c r="F46" s="56">
        <f t="shared" ref="F46:K46" si="9">STDEV(F3:F27, F33:F42)</f>
        <v>0.21317910499246587</v>
      </c>
      <c r="G46" s="6"/>
      <c r="H46" s="6"/>
      <c r="I46" s="56">
        <f t="shared" si="9"/>
        <v>0.22053880544222221</v>
      </c>
      <c r="J46" s="6"/>
      <c r="K46" s="56">
        <f t="shared" si="9"/>
        <v>3.8993643093210379</v>
      </c>
    </row>
    <row r="47" spans="1:11" s="15" customFormat="1" x14ac:dyDescent="0.2">
      <c r="A47" s="46"/>
      <c r="B47" s="54"/>
      <c r="C47" s="41"/>
      <c r="D47" s="40"/>
      <c r="E47" s="40"/>
      <c r="F47" s="41"/>
      <c r="G47" s="13"/>
      <c r="H47" s="13"/>
      <c r="I47" s="13"/>
      <c r="J47" s="13"/>
      <c r="K47" s="13"/>
    </row>
    <row r="48" spans="1:11" s="15" customFormat="1" x14ac:dyDescent="0.2">
      <c r="A48" s="46"/>
      <c r="B48" s="13"/>
      <c r="C48" s="41"/>
      <c r="D48" s="40"/>
      <c r="E48" s="40"/>
      <c r="F48" s="41"/>
      <c r="G48" s="13"/>
      <c r="H48" s="13"/>
      <c r="I48" s="13"/>
      <c r="J48" s="13"/>
      <c r="K48" s="13"/>
    </row>
    <row r="49" spans="1:11" x14ac:dyDescent="0.2">
      <c r="A49" s="35" t="s">
        <v>137</v>
      </c>
      <c r="B49" s="8">
        <v>129.19999999999999</v>
      </c>
      <c r="C49" s="53">
        <f>5*LOG10(B49)-5</f>
        <v>5.5563125682953256</v>
      </c>
      <c r="D49" s="37" t="s">
        <v>138</v>
      </c>
      <c r="E49" s="37" t="s">
        <v>224</v>
      </c>
      <c r="F49" s="52">
        <f>E49-C49</f>
        <v>1.761687431704674</v>
      </c>
      <c r="G49" s="34">
        <v>1.74</v>
      </c>
      <c r="H49" s="34">
        <v>2.9000000000000001E-2</v>
      </c>
      <c r="I49" s="34">
        <f>G49-H49</f>
        <v>1.7110000000000001</v>
      </c>
      <c r="J49" s="34">
        <f>G49/B49*1000</f>
        <v>13.46749226006192</v>
      </c>
      <c r="K49" s="34">
        <v>3</v>
      </c>
    </row>
    <row r="50" spans="1:11" x14ac:dyDescent="0.2">
      <c r="A50" s="35" t="s">
        <v>130</v>
      </c>
      <c r="B50" s="8">
        <v>129.69999999999999</v>
      </c>
      <c r="C50" s="53">
        <f>5*LOG10(B50)-5</f>
        <v>5.5646998804204006</v>
      </c>
      <c r="D50" s="37" t="s">
        <v>131</v>
      </c>
      <c r="E50" s="37" t="s">
        <v>218</v>
      </c>
      <c r="F50" s="52">
        <f>E50-C50</f>
        <v>1.5733001195795993</v>
      </c>
      <c r="G50" s="34">
        <v>1.52</v>
      </c>
      <c r="H50" s="34">
        <v>0.03</v>
      </c>
      <c r="I50" s="34">
        <f>G50-H50</f>
        <v>1.49</v>
      </c>
      <c r="J50" s="34">
        <f>G50/B50*1000</f>
        <v>11.719352351580573</v>
      </c>
      <c r="K50" s="34">
        <v>0</v>
      </c>
    </row>
    <row r="51" spans="1:11" x14ac:dyDescent="0.2">
      <c r="A51" s="35" t="s">
        <v>132</v>
      </c>
      <c r="B51" s="8">
        <v>129.9</v>
      </c>
      <c r="C51" s="53">
        <f>5*LOG10(B51)-5</f>
        <v>5.568045755365139</v>
      </c>
      <c r="D51" s="37" t="s">
        <v>133</v>
      </c>
      <c r="E51" s="37" t="s">
        <v>219</v>
      </c>
      <c r="F51" s="52">
        <f>E51-C51</f>
        <v>2.0219542446348608</v>
      </c>
      <c r="G51" s="34">
        <v>1.94</v>
      </c>
      <c r="H51" s="34">
        <v>2.9000000000000001E-2</v>
      </c>
      <c r="I51" s="34">
        <f>G51-H51</f>
        <v>1.911</v>
      </c>
      <c r="J51" s="34">
        <f>G51/B51*1000</f>
        <v>14.93456505003849</v>
      </c>
      <c r="K51" s="34">
        <v>7</v>
      </c>
    </row>
    <row r="52" spans="1:11" x14ac:dyDescent="0.2">
      <c r="A52" s="35" t="s">
        <v>151</v>
      </c>
      <c r="B52" s="8">
        <v>130.4</v>
      </c>
      <c r="C52" s="53">
        <f>5*LOG10(B52)-5</f>
        <v>5.5763879569795076</v>
      </c>
      <c r="D52" s="37" t="s">
        <v>120</v>
      </c>
      <c r="E52" s="37" t="s">
        <v>220</v>
      </c>
      <c r="F52" s="52">
        <f>E52-C52</f>
        <v>1.8316120430204927</v>
      </c>
      <c r="G52" s="34">
        <v>1.73</v>
      </c>
      <c r="H52" s="34">
        <v>2.9000000000000001E-2</v>
      </c>
      <c r="I52" s="34">
        <f>G52-H52</f>
        <v>1.7010000000000001</v>
      </c>
      <c r="J52" s="34">
        <f>G52/B52*1000</f>
        <v>13.266871165644172</v>
      </c>
      <c r="K52" s="34">
        <v>2</v>
      </c>
    </row>
    <row r="53" spans="1:11" x14ac:dyDescent="0.2">
      <c r="A53" s="35" t="s">
        <v>146</v>
      </c>
      <c r="B53" s="8">
        <v>131.6</v>
      </c>
      <c r="C53" s="53">
        <f>5*LOG10(B53)-5</f>
        <v>5.5962794463896834</v>
      </c>
      <c r="D53" s="37" t="s">
        <v>11</v>
      </c>
      <c r="E53" s="37" t="s">
        <v>217</v>
      </c>
      <c r="F53" s="52">
        <f>E53-C53</f>
        <v>2.2577205536103166</v>
      </c>
      <c r="G53" s="34">
        <v>2.2000000000000002</v>
      </c>
      <c r="H53" s="34">
        <v>2.8000000000000001E-2</v>
      </c>
      <c r="I53" s="34">
        <f>G53-H53</f>
        <v>2.1720000000000002</v>
      </c>
      <c r="J53" s="34">
        <f>G53/B53*1000</f>
        <v>16.717325227963528</v>
      </c>
      <c r="K53" s="34">
        <v>12</v>
      </c>
    </row>
    <row r="54" spans="1:11" x14ac:dyDescent="0.2">
      <c r="A54" s="35" t="s">
        <v>145</v>
      </c>
      <c r="B54" s="8">
        <v>133.5</v>
      </c>
      <c r="C54" s="53">
        <f>5*LOG10(B54)-5</f>
        <v>5.6274063285029712</v>
      </c>
      <c r="D54" s="37" t="s">
        <v>10</v>
      </c>
      <c r="E54" s="37" t="s">
        <v>215</v>
      </c>
      <c r="F54" s="52">
        <f>E54-C54</f>
        <v>2.0075936714970286</v>
      </c>
      <c r="G54" s="34">
        <v>1.95</v>
      </c>
      <c r="H54" s="34">
        <v>2.8000000000000001E-2</v>
      </c>
      <c r="I54" s="34">
        <f>G54-H54</f>
        <v>1.9219999999999999</v>
      </c>
      <c r="J54" s="34">
        <f>G54/B54*1000</f>
        <v>14.606741573033707</v>
      </c>
      <c r="K54" s="34">
        <v>13</v>
      </c>
    </row>
    <row r="55" spans="1:11" x14ac:dyDescent="0.2">
      <c r="A55" s="35" t="s">
        <v>154</v>
      </c>
      <c r="B55" s="8">
        <v>137.19999999999999</v>
      </c>
      <c r="C55" s="53">
        <f>5*LOG10(B55)-5</f>
        <v>5.6867705568536646</v>
      </c>
      <c r="D55" s="37" t="s">
        <v>13</v>
      </c>
      <c r="E55" s="37" t="s">
        <v>211</v>
      </c>
      <c r="F55" s="52">
        <f>E55-C55</f>
        <v>2.0972294431463352</v>
      </c>
      <c r="G55" s="34">
        <v>2.02</v>
      </c>
      <c r="H55" s="34">
        <v>2.8000000000000001E-2</v>
      </c>
      <c r="I55" s="34">
        <f>G55-H55</f>
        <v>1.992</v>
      </c>
      <c r="J55" s="34">
        <f>G55/B55*1000</f>
        <v>14.723032069970847</v>
      </c>
      <c r="K55" s="34">
        <v>15</v>
      </c>
    </row>
    <row r="56" spans="1:11" x14ac:dyDescent="0.2">
      <c r="A56" s="35" t="s">
        <v>161</v>
      </c>
      <c r="B56" s="8">
        <v>138.1</v>
      </c>
      <c r="C56" s="53">
        <f>5*LOG10(B56)-5</f>
        <v>5.7009683928931558</v>
      </c>
      <c r="D56" s="37" t="s">
        <v>10</v>
      </c>
      <c r="E56" s="37" t="s">
        <v>216</v>
      </c>
      <c r="F56" s="52">
        <f>E56-C56</f>
        <v>1.9110316071068443</v>
      </c>
      <c r="G56" s="34">
        <v>1.95</v>
      </c>
      <c r="H56" s="34">
        <v>2.8000000000000001E-2</v>
      </c>
      <c r="I56" s="34">
        <f>G56-H56</f>
        <v>1.9219999999999999</v>
      </c>
      <c r="J56" s="34">
        <f>G56/B56*1000</f>
        <v>14.120202751629254</v>
      </c>
      <c r="K56" s="34">
        <v>13</v>
      </c>
    </row>
    <row r="57" spans="1:11" x14ac:dyDescent="0.2">
      <c r="A57" s="35" t="s">
        <v>158</v>
      </c>
      <c r="B57" s="8">
        <v>138.9</v>
      </c>
      <c r="C57" s="53">
        <f>5*LOG10(B57)-5</f>
        <v>5.7135112286880769</v>
      </c>
      <c r="D57" s="37" t="s">
        <v>7</v>
      </c>
      <c r="E57" s="37" t="s">
        <v>213</v>
      </c>
      <c r="F57" s="52">
        <f>E57-C57</f>
        <v>1.9384887713119232</v>
      </c>
      <c r="G57" s="34">
        <v>1.85</v>
      </c>
      <c r="H57" s="34">
        <v>2.8000000000000001E-2</v>
      </c>
      <c r="I57" s="34">
        <f>G57-H57</f>
        <v>1.8220000000000001</v>
      </c>
      <c r="J57" s="34">
        <f>G57/B57*1000</f>
        <v>13.318934485241181</v>
      </c>
      <c r="K57" s="34">
        <v>10</v>
      </c>
    </row>
    <row r="58" spans="1:11" x14ac:dyDescent="0.2">
      <c r="A58" s="35" t="s">
        <v>163</v>
      </c>
      <c r="B58" s="8">
        <v>139.1</v>
      </c>
      <c r="C58" s="53">
        <f>5*LOG10(B58)-5</f>
        <v>5.7166356499602315</v>
      </c>
      <c r="D58" s="37" t="s">
        <v>10</v>
      </c>
      <c r="E58" s="37" t="s">
        <v>222</v>
      </c>
      <c r="F58" s="52">
        <f>E58-C58</f>
        <v>2.3293643500397678</v>
      </c>
      <c r="G58" s="34">
        <v>2.3199999999999998</v>
      </c>
      <c r="H58" s="34">
        <v>2.8000000000000001E-2</v>
      </c>
      <c r="I58" s="34">
        <f>G58-H58</f>
        <v>2.2919999999999998</v>
      </c>
      <c r="J58" s="34">
        <f>G58/B58*1000</f>
        <v>16.678648454349389</v>
      </c>
      <c r="K58" s="34">
        <v>13</v>
      </c>
    </row>
    <row r="59" spans="1:11" x14ac:dyDescent="0.2">
      <c r="A59" s="9"/>
      <c r="B59" s="10">
        <f>MEDIAN(B33:B58)</f>
        <v>122.5</v>
      </c>
      <c r="C59" s="10"/>
      <c r="D59" s="10"/>
      <c r="E59" s="10"/>
      <c r="F59" s="10"/>
      <c r="G59" s="23"/>
      <c r="H59" s="23"/>
      <c r="I59" s="23">
        <f>MEDIAN(I33:I58)</f>
        <v>1.9819999999999998</v>
      </c>
      <c r="J59" s="23"/>
      <c r="K59" s="10"/>
    </row>
    <row r="60" spans="1:11" s="15" customFormat="1" x14ac:dyDescent="0.2">
      <c r="A60" s="6"/>
      <c r="B60" s="10">
        <f>STDEV(B33:B58)</f>
        <v>26.686484352260941</v>
      </c>
      <c r="C60" s="10"/>
      <c r="D60" s="23"/>
      <c r="E60" s="23"/>
      <c r="F60" s="23"/>
      <c r="G60" s="23"/>
      <c r="H60" s="23"/>
      <c r="I60" s="23">
        <f>STDEV(I33:I58)</f>
        <v>0.50059657945960057</v>
      </c>
      <c r="J60" s="23"/>
      <c r="K60" s="23"/>
    </row>
    <row r="61" spans="1:11" x14ac:dyDescent="0.2">
      <c r="A61" s="6"/>
      <c r="B61" s="31"/>
      <c r="C61" s="31"/>
      <c r="D61" s="31"/>
      <c r="E61" s="31"/>
      <c r="F61" s="31"/>
      <c r="G61" s="31"/>
      <c r="H61" s="31"/>
      <c r="I61" s="32"/>
      <c r="J61" s="32"/>
      <c r="K61" s="32"/>
    </row>
    <row r="62" spans="1:11" ht="19" x14ac:dyDescent="0.25">
      <c r="A62" s="6"/>
      <c r="B62" s="50">
        <f>MEDIAN(B3:B27, B33:B58)</f>
        <v>112.80000000000001</v>
      </c>
      <c r="C62" s="50"/>
      <c r="D62" s="50"/>
      <c r="E62" s="50"/>
      <c r="F62" s="50"/>
      <c r="G62" s="50">
        <f>MEDIAN(G3:G27, G33:G58)</f>
        <v>2.218</v>
      </c>
      <c r="H62" s="50">
        <f>MEDIAN(H3:H27, H33:H58)</f>
        <v>2.8000000000000001E-2</v>
      </c>
      <c r="I62" s="51">
        <f>MEDIAN(I3:I27, I33:I58)</f>
        <v>2.1829999999999998</v>
      </c>
      <c r="J62" s="51"/>
      <c r="K62" s="51">
        <f>MEDIAN(K3:K27, K33:K58)</f>
        <v>12</v>
      </c>
    </row>
    <row r="63" spans="1:11" ht="19" x14ac:dyDescent="0.25">
      <c r="A63" s="13"/>
      <c r="B63" s="50">
        <f>STDEV(B3:B27, B33:B58)</f>
        <v>20.052650932967765</v>
      </c>
      <c r="C63" s="50"/>
      <c r="D63" s="50"/>
      <c r="E63" s="50"/>
      <c r="F63" s="50"/>
      <c r="G63" s="50">
        <f>MEDIAN(G4:G28, G34:G59)</f>
        <v>2.2110000000000003</v>
      </c>
      <c r="H63" s="50">
        <f>MEDIAN(H4:H28, H34:H59)</f>
        <v>2.8000000000000001E-2</v>
      </c>
      <c r="I63" s="51">
        <f>STDEV(I3:I27, I33:I58)</f>
        <v>0.38258063328137498</v>
      </c>
      <c r="J63" s="42"/>
      <c r="K63" s="51">
        <f>STDEV(K3:K27, K33:K58)</f>
        <v>4.4067017992761466</v>
      </c>
    </row>
    <row r="64" spans="1:11" x14ac:dyDescent="0.2">
      <c r="A64" s="13"/>
      <c r="B64" s="39"/>
      <c r="C64" s="39"/>
      <c r="D64" s="40"/>
      <c r="E64" s="40"/>
      <c r="F64" s="40"/>
      <c r="G64" s="41"/>
      <c r="H64" s="42"/>
      <c r="I64" s="42"/>
      <c r="J64" s="42"/>
      <c r="K64" s="43"/>
    </row>
    <row r="65" spans="1:11" x14ac:dyDescent="0.2">
      <c r="A65" s="13"/>
      <c r="B65" s="39"/>
      <c r="C65" s="39"/>
      <c r="D65" s="40"/>
      <c r="E65" s="40"/>
      <c r="F65" s="40"/>
      <c r="G65" s="41"/>
      <c r="H65" s="42"/>
      <c r="I65" s="42"/>
      <c r="J65" s="42"/>
      <c r="K65" s="43"/>
    </row>
    <row r="66" spans="1:11" x14ac:dyDescent="0.2">
      <c r="A66" s="13" t="s">
        <v>40</v>
      </c>
      <c r="B66" s="39">
        <v>104.5</v>
      </c>
      <c r="C66" s="39"/>
      <c r="D66" s="40" t="s">
        <v>17</v>
      </c>
      <c r="E66" s="40"/>
      <c r="F66" s="40"/>
      <c r="G66" s="41">
        <v>1.9770000000000001</v>
      </c>
      <c r="H66" s="42">
        <v>2.7E-2</v>
      </c>
      <c r="I66" s="42">
        <f t="shared" ref="I66:I85" si="10">G66-H66</f>
        <v>1.9500000000000002</v>
      </c>
      <c r="J66" s="42">
        <f t="shared" ref="J66:J85" si="11">G66/B66*1000</f>
        <v>18.918660287081341</v>
      </c>
      <c r="K66" s="43" t="s">
        <v>99</v>
      </c>
    </row>
    <row r="67" spans="1:11" x14ac:dyDescent="0.2">
      <c r="A67" s="13" t="s">
        <v>34</v>
      </c>
      <c r="B67" s="39">
        <v>114</v>
      </c>
      <c r="C67" s="39"/>
      <c r="D67" s="40" t="s">
        <v>3</v>
      </c>
      <c r="E67" s="40"/>
      <c r="F67" s="40"/>
      <c r="G67" s="41">
        <v>2.1480000000000001</v>
      </c>
      <c r="H67" s="42">
        <v>2.8000000000000001E-2</v>
      </c>
      <c r="I67" s="42">
        <f t="shared" si="10"/>
        <v>2.12</v>
      </c>
      <c r="J67" s="42">
        <f t="shared" si="11"/>
        <v>18.842105263157897</v>
      </c>
      <c r="K67" s="43" t="s">
        <v>94</v>
      </c>
    </row>
    <row r="68" spans="1:11" x14ac:dyDescent="0.2">
      <c r="A68" s="13" t="s">
        <v>42</v>
      </c>
      <c r="B68" s="39">
        <v>108.3</v>
      </c>
      <c r="C68" s="39"/>
      <c r="D68" s="40" t="s">
        <v>2</v>
      </c>
      <c r="E68" s="40"/>
      <c r="F68" s="40"/>
      <c r="G68" s="41">
        <v>2.0289999999999999</v>
      </c>
      <c r="H68" s="42">
        <v>2.8000000000000001E-2</v>
      </c>
      <c r="I68" s="42">
        <f t="shared" si="10"/>
        <v>2.0009999999999999</v>
      </c>
      <c r="J68" s="42">
        <f t="shared" si="11"/>
        <v>18.734995383194828</v>
      </c>
      <c r="K68" s="43" t="s">
        <v>97</v>
      </c>
    </row>
    <row r="69" spans="1:11" x14ac:dyDescent="0.2">
      <c r="A69" s="13" t="s">
        <v>67</v>
      </c>
      <c r="B69" s="39">
        <v>119.9</v>
      </c>
      <c r="C69" s="39"/>
      <c r="D69" s="40" t="s">
        <v>3</v>
      </c>
      <c r="E69" s="40"/>
      <c r="F69" s="40"/>
      <c r="G69" s="41">
        <v>2.1720000000000002</v>
      </c>
      <c r="H69" s="42">
        <v>2.8000000000000001E-2</v>
      </c>
      <c r="I69" s="42">
        <f t="shared" si="10"/>
        <v>2.1440000000000001</v>
      </c>
      <c r="J69" s="42">
        <f t="shared" si="11"/>
        <v>18.115095913261051</v>
      </c>
      <c r="K69" s="43" t="s">
        <v>94</v>
      </c>
    </row>
    <row r="70" spans="1:11" x14ac:dyDescent="0.2">
      <c r="A70" s="13" t="s">
        <v>70</v>
      </c>
      <c r="B70" s="39">
        <v>129</v>
      </c>
      <c r="C70" s="39"/>
      <c r="D70" s="40" t="s">
        <v>13</v>
      </c>
      <c r="E70" s="40"/>
      <c r="F70" s="40"/>
      <c r="G70" s="41">
        <v>2.33</v>
      </c>
      <c r="H70" s="42">
        <v>2.8000000000000001E-2</v>
      </c>
      <c r="I70" s="42">
        <f t="shared" si="10"/>
        <v>2.302</v>
      </c>
      <c r="J70" s="42">
        <f t="shared" si="11"/>
        <v>18.062015503875969</v>
      </c>
      <c r="K70" s="43" t="s">
        <v>96</v>
      </c>
    </row>
    <row r="71" spans="1:11" x14ac:dyDescent="0.2">
      <c r="A71" s="13" t="s">
        <v>43</v>
      </c>
      <c r="B71" s="39">
        <v>126</v>
      </c>
      <c r="C71" s="39"/>
      <c r="D71" s="40" t="s">
        <v>3</v>
      </c>
      <c r="E71" s="40"/>
      <c r="F71" s="40"/>
      <c r="G71" s="41">
        <v>2.21</v>
      </c>
      <c r="H71" s="42">
        <v>2.8000000000000001E-2</v>
      </c>
      <c r="I71" s="42">
        <f t="shared" si="10"/>
        <v>2.1819999999999999</v>
      </c>
      <c r="J71" s="42">
        <f t="shared" si="11"/>
        <v>17.539682539682538</v>
      </c>
      <c r="K71" s="43" t="s">
        <v>94</v>
      </c>
    </row>
    <row r="72" spans="1:11" x14ac:dyDescent="0.2">
      <c r="A72" s="13" t="s">
        <v>55</v>
      </c>
      <c r="B72" s="39">
        <v>119.3</v>
      </c>
      <c r="C72" s="39"/>
      <c r="D72" s="40" t="s">
        <v>10</v>
      </c>
      <c r="E72" s="40"/>
      <c r="F72" s="40"/>
      <c r="G72" s="41">
        <v>2.0910000000000002</v>
      </c>
      <c r="H72" s="42">
        <v>2.8000000000000001E-2</v>
      </c>
      <c r="I72" s="42">
        <f t="shared" si="10"/>
        <v>2.0630000000000002</v>
      </c>
      <c r="J72" s="42">
        <f t="shared" si="11"/>
        <v>17.527242246437552</v>
      </c>
      <c r="K72" s="43" t="s">
        <v>95</v>
      </c>
    </row>
    <row r="73" spans="1:11" x14ac:dyDescent="0.2">
      <c r="A73" s="13" t="s">
        <v>53</v>
      </c>
      <c r="B73" s="39">
        <v>115.9</v>
      </c>
      <c r="C73" s="39"/>
      <c r="D73" s="40" t="s">
        <v>1</v>
      </c>
      <c r="E73" s="40"/>
      <c r="F73" s="40"/>
      <c r="G73" s="41">
        <v>2.0219999999999998</v>
      </c>
      <c r="H73" s="42">
        <v>2.9000000000000001E-2</v>
      </c>
      <c r="I73" s="42">
        <f t="shared" si="10"/>
        <v>1.9929999999999999</v>
      </c>
      <c r="J73" s="42">
        <f t="shared" si="11"/>
        <v>17.446074201898185</v>
      </c>
      <c r="K73" s="43" t="s">
        <v>102</v>
      </c>
    </row>
    <row r="74" spans="1:11" x14ac:dyDescent="0.2">
      <c r="A74" s="13" t="s">
        <v>35</v>
      </c>
      <c r="B74" s="39">
        <v>114.8</v>
      </c>
      <c r="C74" s="39"/>
      <c r="D74" s="40" t="s">
        <v>13</v>
      </c>
      <c r="E74" s="40"/>
      <c r="F74" s="40"/>
      <c r="G74" s="41">
        <v>1.98</v>
      </c>
      <c r="H74" s="42">
        <v>2.8000000000000001E-2</v>
      </c>
      <c r="I74" s="42">
        <f t="shared" si="10"/>
        <v>1.952</v>
      </c>
      <c r="J74" s="42">
        <f t="shared" si="11"/>
        <v>17.247386759581882</v>
      </c>
      <c r="K74" s="43" t="s">
        <v>96</v>
      </c>
    </row>
    <row r="75" spans="1:11" x14ac:dyDescent="0.2">
      <c r="A75" s="13" t="s">
        <v>58</v>
      </c>
      <c r="B75" s="39">
        <v>129</v>
      </c>
      <c r="C75" s="39"/>
      <c r="D75" s="40" t="s">
        <v>10</v>
      </c>
      <c r="E75" s="40"/>
      <c r="F75" s="40"/>
      <c r="G75" s="41">
        <v>2.21</v>
      </c>
      <c r="H75" s="42">
        <v>2.8000000000000001E-2</v>
      </c>
      <c r="I75" s="42">
        <f t="shared" si="10"/>
        <v>2.1819999999999999</v>
      </c>
      <c r="J75" s="42">
        <f t="shared" si="11"/>
        <v>17.131782945736436</v>
      </c>
      <c r="K75" s="43" t="s">
        <v>95</v>
      </c>
    </row>
    <row r="76" spans="1:11" x14ac:dyDescent="0.2">
      <c r="A76" s="13" t="s">
        <v>74</v>
      </c>
      <c r="B76" s="39">
        <v>126</v>
      </c>
      <c r="C76" s="39"/>
      <c r="D76" s="40" t="s">
        <v>7</v>
      </c>
      <c r="E76" s="40"/>
      <c r="F76" s="40"/>
      <c r="G76" s="41">
        <v>2.1</v>
      </c>
      <c r="H76" s="42">
        <v>2.8000000000000001E-2</v>
      </c>
      <c r="I76" s="42">
        <f t="shared" si="10"/>
        <v>2.0720000000000001</v>
      </c>
      <c r="J76" s="42">
        <f t="shared" si="11"/>
        <v>16.666666666666668</v>
      </c>
      <c r="K76" s="43" t="s">
        <v>101</v>
      </c>
    </row>
    <row r="77" spans="1:11" x14ac:dyDescent="0.2">
      <c r="A77" s="13" t="s">
        <v>60</v>
      </c>
      <c r="B77" s="39">
        <v>128</v>
      </c>
      <c r="C77" s="39"/>
      <c r="D77" s="40" t="s">
        <v>3</v>
      </c>
      <c r="E77" s="40"/>
      <c r="F77" s="40"/>
      <c r="G77" s="41">
        <v>2.12</v>
      </c>
      <c r="H77" s="42">
        <v>2.8000000000000001E-2</v>
      </c>
      <c r="I77" s="42">
        <f t="shared" si="10"/>
        <v>2.0920000000000001</v>
      </c>
      <c r="J77" s="42">
        <f t="shared" si="11"/>
        <v>16.5625</v>
      </c>
      <c r="K77" s="43" t="s">
        <v>94</v>
      </c>
    </row>
    <row r="78" spans="1:11" x14ac:dyDescent="0.2">
      <c r="A78" s="13" t="s">
        <v>71</v>
      </c>
      <c r="B78" s="39">
        <v>116.1</v>
      </c>
      <c r="C78" s="39"/>
      <c r="D78" s="40" t="s">
        <v>4</v>
      </c>
      <c r="E78" s="40"/>
      <c r="F78" s="40"/>
      <c r="G78" s="41">
        <v>1.8879999999999999</v>
      </c>
      <c r="H78" s="42">
        <v>2.9000000000000001E-2</v>
      </c>
      <c r="I78" s="42">
        <f t="shared" si="10"/>
        <v>1.859</v>
      </c>
      <c r="J78" s="42">
        <f t="shared" si="11"/>
        <v>16.261843238587424</v>
      </c>
      <c r="K78" s="43" t="s">
        <v>103</v>
      </c>
    </row>
    <row r="79" spans="1:11" x14ac:dyDescent="0.2">
      <c r="A79" s="13" t="s">
        <v>54</v>
      </c>
      <c r="B79" s="39">
        <v>107.6</v>
      </c>
      <c r="C79" s="39"/>
      <c r="D79" s="40" t="s">
        <v>15</v>
      </c>
      <c r="E79" s="40"/>
      <c r="F79" s="40"/>
      <c r="G79" s="41">
        <v>1.7370000000000001</v>
      </c>
      <c r="H79" s="42">
        <v>2.8000000000000001E-2</v>
      </c>
      <c r="I79" s="42">
        <f t="shared" si="10"/>
        <v>1.7090000000000001</v>
      </c>
      <c r="J79" s="42">
        <f t="shared" si="11"/>
        <v>16.143122676579928</v>
      </c>
      <c r="K79" s="43" t="s">
        <v>100</v>
      </c>
    </row>
    <row r="80" spans="1:11" x14ac:dyDescent="0.2">
      <c r="A80" s="13" t="s">
        <v>59</v>
      </c>
      <c r="B80" s="39">
        <v>117.2</v>
      </c>
      <c r="C80" s="39"/>
      <c r="D80" s="40" t="s">
        <v>13</v>
      </c>
      <c r="E80" s="40"/>
      <c r="F80" s="40"/>
      <c r="G80" s="41">
        <v>1.87</v>
      </c>
      <c r="H80" s="42">
        <v>2.8000000000000001E-2</v>
      </c>
      <c r="I80" s="42">
        <f t="shared" si="10"/>
        <v>1.8420000000000001</v>
      </c>
      <c r="J80" s="42">
        <f t="shared" si="11"/>
        <v>15.955631399317406</v>
      </c>
      <c r="K80" s="43" t="s">
        <v>96</v>
      </c>
    </row>
    <row r="81" spans="1:11" x14ac:dyDescent="0.2">
      <c r="A81" s="13" t="s">
        <v>47</v>
      </c>
      <c r="B81" s="39">
        <v>124.4</v>
      </c>
      <c r="C81" s="39"/>
      <c r="D81" s="40" t="s">
        <v>9</v>
      </c>
      <c r="E81" s="40"/>
      <c r="F81" s="40"/>
      <c r="G81" s="41">
        <v>1.982</v>
      </c>
      <c r="H81" s="42">
        <v>2.8000000000000001E-2</v>
      </c>
      <c r="I81" s="42">
        <f t="shared" si="10"/>
        <v>1.954</v>
      </c>
      <c r="J81" s="42">
        <f t="shared" si="11"/>
        <v>15.932475884244374</v>
      </c>
      <c r="K81" s="43" t="s">
        <v>95</v>
      </c>
    </row>
    <row r="82" spans="1:11" x14ac:dyDescent="0.2">
      <c r="A82" s="13" t="s">
        <v>36</v>
      </c>
      <c r="B82" s="39">
        <v>103.3</v>
      </c>
      <c r="C82" s="39"/>
      <c r="D82" s="40" t="s">
        <v>13</v>
      </c>
      <c r="E82" s="40"/>
      <c r="F82" s="40"/>
      <c r="G82" s="41">
        <v>1.6120000000000001</v>
      </c>
      <c r="H82" s="42">
        <v>2.8000000000000001E-2</v>
      </c>
      <c r="I82" s="42">
        <f t="shared" si="10"/>
        <v>1.5840000000000001</v>
      </c>
      <c r="J82" s="42">
        <f t="shared" si="11"/>
        <v>15.605033881897388</v>
      </c>
      <c r="K82" s="43" t="s">
        <v>96</v>
      </c>
    </row>
    <row r="83" spans="1:11" x14ac:dyDescent="0.2">
      <c r="A83" s="13" t="s">
        <v>41</v>
      </c>
      <c r="B83" s="39">
        <v>108</v>
      </c>
      <c r="C83" s="39"/>
      <c r="D83" s="40" t="s">
        <v>15</v>
      </c>
      <c r="E83" s="40"/>
      <c r="F83" s="40"/>
      <c r="G83" s="41">
        <v>1.57</v>
      </c>
      <c r="H83" s="42">
        <v>2.8000000000000001E-2</v>
      </c>
      <c r="I83" s="42">
        <f t="shared" si="10"/>
        <v>1.542</v>
      </c>
      <c r="J83" s="42">
        <f t="shared" si="11"/>
        <v>14.537037037037038</v>
      </c>
      <c r="K83" s="43" t="s">
        <v>100</v>
      </c>
    </row>
    <row r="84" spans="1:11" x14ac:dyDescent="0.2">
      <c r="A84" s="13" t="s">
        <v>39</v>
      </c>
      <c r="B84" s="39">
        <v>123</v>
      </c>
      <c r="C84" s="39"/>
      <c r="D84" s="40" t="s">
        <v>5</v>
      </c>
      <c r="E84" s="40"/>
      <c r="F84" s="40"/>
      <c r="G84" s="41">
        <v>1.663</v>
      </c>
      <c r="H84" s="42">
        <v>2.8000000000000001E-2</v>
      </c>
      <c r="I84" s="42">
        <f t="shared" si="10"/>
        <v>1.635</v>
      </c>
      <c r="J84" s="42">
        <f t="shared" si="11"/>
        <v>13.520325203252034</v>
      </c>
      <c r="K84" s="43" t="s">
        <v>98</v>
      </c>
    </row>
    <row r="85" spans="1:11" x14ac:dyDescent="0.2">
      <c r="A85" s="13" t="s">
        <v>56</v>
      </c>
      <c r="B85" s="39">
        <v>117</v>
      </c>
      <c r="C85" s="39"/>
      <c r="D85" s="40" t="s">
        <v>13</v>
      </c>
      <c r="E85" s="40"/>
      <c r="F85" s="40"/>
      <c r="G85" s="41">
        <v>1.55</v>
      </c>
      <c r="H85" s="42">
        <v>2.8000000000000001E-2</v>
      </c>
      <c r="I85" s="42">
        <f t="shared" si="10"/>
        <v>1.522</v>
      </c>
      <c r="J85" s="42">
        <f t="shared" si="11"/>
        <v>13.247863247863247</v>
      </c>
      <c r="K85" s="43" t="s">
        <v>96</v>
      </c>
    </row>
    <row r="86" spans="1:11" x14ac:dyDescent="0.2">
      <c r="A86" s="13"/>
      <c r="B86" s="39"/>
      <c r="C86" s="39"/>
      <c r="D86" s="40"/>
      <c r="E86" s="40"/>
      <c r="F86" s="40"/>
      <c r="G86" s="41"/>
      <c r="H86" s="42"/>
      <c r="I86" s="42"/>
      <c r="J86" s="42"/>
      <c r="K86" s="43"/>
    </row>
    <row r="87" spans="1:11" s="15" customFormat="1" x14ac:dyDescent="0.2">
      <c r="A87" s="6"/>
      <c r="B87" s="31"/>
      <c r="C87" s="31"/>
      <c r="D87" s="23"/>
      <c r="E87" s="23"/>
      <c r="F87" s="23"/>
      <c r="G87" s="23"/>
      <c r="H87" s="23"/>
      <c r="I87" s="32"/>
      <c r="J87" s="23"/>
      <c r="K87" s="23"/>
    </row>
    <row r="88" spans="1:11" x14ac:dyDescent="0.2">
      <c r="A88" s="35" t="s">
        <v>150</v>
      </c>
      <c r="B88" s="8">
        <v>134.4</v>
      </c>
      <c r="C88" s="8"/>
      <c r="D88" s="37" t="s">
        <v>111</v>
      </c>
      <c r="E88" s="37"/>
      <c r="F88" s="37"/>
      <c r="G88" s="34">
        <v>1.58</v>
      </c>
      <c r="H88" s="34">
        <v>2.7E-2</v>
      </c>
      <c r="I88" s="34">
        <f t="shared" ref="I88:I93" si="12">G88-H88</f>
        <v>1.5530000000000002</v>
      </c>
      <c r="J88" s="34">
        <f t="shared" ref="J88:J93" si="13">G88/B88*1000</f>
        <v>11.755952380952381</v>
      </c>
      <c r="K88" s="34">
        <v>20</v>
      </c>
    </row>
    <row r="89" spans="1:11" x14ac:dyDescent="0.2">
      <c r="A89" s="35" t="s">
        <v>157</v>
      </c>
      <c r="B89" s="8">
        <v>137.6</v>
      </c>
      <c r="C89" s="8"/>
      <c r="D89" s="37" t="s">
        <v>138</v>
      </c>
      <c r="E89" s="37"/>
      <c r="F89" s="37"/>
      <c r="G89" s="34">
        <v>1.58</v>
      </c>
      <c r="H89" s="34">
        <v>2.9000000000000001E-2</v>
      </c>
      <c r="I89" s="34">
        <f t="shared" si="12"/>
        <v>1.5510000000000002</v>
      </c>
      <c r="J89" s="34">
        <f t="shared" si="13"/>
        <v>11.482558139534884</v>
      </c>
      <c r="K89" s="34">
        <v>3</v>
      </c>
    </row>
    <row r="90" spans="1:11" x14ac:dyDescent="0.2">
      <c r="A90" s="35" t="s">
        <v>152</v>
      </c>
      <c r="B90" s="8">
        <v>137.4</v>
      </c>
      <c r="C90" s="8"/>
      <c r="D90" s="37" t="s">
        <v>131</v>
      </c>
      <c r="E90" s="37"/>
      <c r="F90" s="37"/>
      <c r="G90" s="34">
        <v>1.48</v>
      </c>
      <c r="H90" s="34">
        <v>0.03</v>
      </c>
      <c r="I90" s="34">
        <f t="shared" si="12"/>
        <v>1.45</v>
      </c>
      <c r="J90" s="34">
        <f t="shared" si="13"/>
        <v>10.771470160116447</v>
      </c>
      <c r="K90" s="34">
        <v>0</v>
      </c>
    </row>
    <row r="91" spans="1:11" x14ac:dyDescent="0.2">
      <c r="A91" s="35" t="s">
        <v>159</v>
      </c>
      <c r="B91" s="8">
        <v>136.80000000000001</v>
      </c>
      <c r="C91" s="8"/>
      <c r="D91" s="37" t="s">
        <v>149</v>
      </c>
      <c r="E91" s="37"/>
      <c r="F91" s="37"/>
      <c r="G91" s="34">
        <v>1.39</v>
      </c>
      <c r="H91" s="34">
        <v>3.2000000000000001E-2</v>
      </c>
      <c r="I91" s="34">
        <f t="shared" si="12"/>
        <v>1.3579999999999999</v>
      </c>
      <c r="J91" s="45">
        <f t="shared" si="13"/>
        <v>10.16081871345029</v>
      </c>
      <c r="K91" s="34">
        <v>-1</v>
      </c>
    </row>
    <row r="92" spans="1:11" x14ac:dyDescent="0.2">
      <c r="A92" s="35" t="s">
        <v>160</v>
      </c>
      <c r="B92" s="8">
        <v>137.4</v>
      </c>
      <c r="C92" s="8"/>
      <c r="D92" s="37" t="s">
        <v>131</v>
      </c>
      <c r="E92" s="37"/>
      <c r="F92" s="37"/>
      <c r="G92" s="34">
        <v>1.35</v>
      </c>
      <c r="H92" s="34">
        <v>0.03</v>
      </c>
      <c r="I92" s="34">
        <f t="shared" si="12"/>
        <v>1.32</v>
      </c>
      <c r="J92" s="34">
        <f t="shared" si="13"/>
        <v>9.825327510917031</v>
      </c>
      <c r="K92" s="34">
        <v>0</v>
      </c>
    </row>
    <row r="93" spans="1:11" s="11" customFormat="1" x14ac:dyDescent="0.2">
      <c r="A93" s="35" t="s">
        <v>156</v>
      </c>
      <c r="B93" s="8">
        <v>137</v>
      </c>
      <c r="C93" s="8"/>
      <c r="D93" s="37" t="s">
        <v>131</v>
      </c>
      <c r="E93" s="37"/>
      <c r="F93" s="37"/>
      <c r="G93" s="34">
        <v>1.33</v>
      </c>
      <c r="H93" s="34">
        <v>0.03</v>
      </c>
      <c r="I93" s="34">
        <f t="shared" si="12"/>
        <v>1.3</v>
      </c>
      <c r="J93" s="34">
        <f t="shared" si="13"/>
        <v>9.7080291970802932</v>
      </c>
      <c r="K93" s="34">
        <v>0</v>
      </c>
    </row>
    <row r="96" spans="1:11" x14ac:dyDescent="0.2">
      <c r="A96" s="46"/>
      <c r="B96" s="13"/>
      <c r="C96" s="13"/>
      <c r="D96" s="40"/>
      <c r="E96" s="40"/>
      <c r="F96" s="40"/>
      <c r="G96" s="13"/>
      <c r="H96" s="13"/>
      <c r="I96" s="13"/>
      <c r="J96" s="13"/>
      <c r="K96" s="13"/>
    </row>
    <row r="98" spans="1:11" x14ac:dyDescent="0.2">
      <c r="A98" s="35" t="s">
        <v>124</v>
      </c>
      <c r="B98" s="34">
        <v>65.7</v>
      </c>
      <c r="C98" s="34"/>
      <c r="D98" s="37" t="s">
        <v>10</v>
      </c>
      <c r="E98" s="37"/>
      <c r="F98" s="37"/>
      <c r="G98" s="34">
        <v>2.1800000000000002</v>
      </c>
      <c r="H98" s="34">
        <v>2.8000000000000001E-2</v>
      </c>
      <c r="I98" s="34">
        <f t="shared" ref="I98:I115" si="14">G98-H98</f>
        <v>2.1520000000000001</v>
      </c>
      <c r="J98" s="34">
        <f t="shared" ref="J98:J115" si="15">G98/B98*1000</f>
        <v>33.181126331811264</v>
      </c>
      <c r="K98" s="34">
        <v>13</v>
      </c>
    </row>
    <row r="99" spans="1:11" x14ac:dyDescent="0.2">
      <c r="A99" s="35" t="s">
        <v>134</v>
      </c>
      <c r="B99" s="34">
        <v>81.400000000000006</v>
      </c>
      <c r="C99" s="34"/>
      <c r="D99" s="37" t="s">
        <v>10</v>
      </c>
      <c r="E99" s="37"/>
      <c r="F99" s="37"/>
      <c r="G99" s="34">
        <v>1.81</v>
      </c>
      <c r="H99" s="34">
        <v>2.8000000000000001E-2</v>
      </c>
      <c r="I99" s="34">
        <f t="shared" si="14"/>
        <v>1.782</v>
      </c>
      <c r="J99" s="34">
        <f t="shared" si="15"/>
        <v>22.235872235872236</v>
      </c>
      <c r="K99" s="34">
        <v>13</v>
      </c>
    </row>
    <row r="100" spans="1:11" x14ac:dyDescent="0.2">
      <c r="A100" s="35" t="s">
        <v>110</v>
      </c>
      <c r="B100" s="34">
        <v>82.2</v>
      </c>
      <c r="C100" s="34"/>
      <c r="D100" s="37" t="s">
        <v>111</v>
      </c>
      <c r="E100" s="37"/>
      <c r="F100" s="37"/>
      <c r="G100" s="34">
        <v>2.39</v>
      </c>
      <c r="H100" s="34">
        <v>2.7E-2</v>
      </c>
      <c r="I100" s="34">
        <f t="shared" si="14"/>
        <v>2.363</v>
      </c>
      <c r="J100" s="34">
        <f t="shared" si="15"/>
        <v>29.075425790754259</v>
      </c>
      <c r="K100" s="34">
        <v>20</v>
      </c>
    </row>
    <row r="101" spans="1:11" x14ac:dyDescent="0.2">
      <c r="A101" s="35" t="s">
        <v>108</v>
      </c>
      <c r="B101" s="34">
        <v>87.5</v>
      </c>
      <c r="C101" s="34"/>
      <c r="D101" s="37" t="s">
        <v>3</v>
      </c>
      <c r="E101" s="37"/>
      <c r="F101" s="37"/>
      <c r="G101" s="34">
        <v>1.93</v>
      </c>
      <c r="H101" s="34">
        <v>2.8000000000000001E-2</v>
      </c>
      <c r="I101" s="34">
        <f t="shared" si="14"/>
        <v>1.9019999999999999</v>
      </c>
      <c r="J101" s="34">
        <f t="shared" si="15"/>
        <v>22.057142857142853</v>
      </c>
      <c r="K101" s="34">
        <v>12</v>
      </c>
    </row>
    <row r="102" spans="1:11" x14ac:dyDescent="0.2">
      <c r="A102" s="35" t="s">
        <v>115</v>
      </c>
      <c r="B102" s="34">
        <v>105.5</v>
      </c>
      <c r="C102" s="34"/>
      <c r="D102" s="37" t="s">
        <v>10</v>
      </c>
      <c r="E102" s="37"/>
      <c r="F102" s="37"/>
      <c r="G102" s="34">
        <v>3.03</v>
      </c>
      <c r="H102" s="34">
        <v>2.8000000000000001E-2</v>
      </c>
      <c r="I102" s="34">
        <f t="shared" si="14"/>
        <v>3.0019999999999998</v>
      </c>
      <c r="J102" s="34">
        <f t="shared" si="15"/>
        <v>28.720379146919427</v>
      </c>
      <c r="K102" s="34">
        <v>13</v>
      </c>
    </row>
    <row r="103" spans="1:11" x14ac:dyDescent="0.2">
      <c r="A103" s="35" t="s">
        <v>135</v>
      </c>
      <c r="B103" s="34">
        <v>108.6</v>
      </c>
      <c r="C103" s="34"/>
      <c r="D103" s="37" t="s">
        <v>136</v>
      </c>
      <c r="E103" s="37"/>
      <c r="F103" s="37"/>
      <c r="G103" s="34">
        <v>1.74</v>
      </c>
      <c r="H103" s="34">
        <v>3.1E-2</v>
      </c>
      <c r="I103" s="34">
        <f t="shared" si="14"/>
        <v>1.7090000000000001</v>
      </c>
      <c r="J103" s="34">
        <f t="shared" si="15"/>
        <v>16.022099447513813</v>
      </c>
      <c r="K103" s="34">
        <v>0</v>
      </c>
    </row>
    <row r="104" spans="1:11" x14ac:dyDescent="0.2">
      <c r="A104" s="35" t="s">
        <v>112</v>
      </c>
      <c r="B104" s="34">
        <v>108.9</v>
      </c>
      <c r="C104" s="34"/>
      <c r="D104" s="37" t="s">
        <v>14</v>
      </c>
      <c r="E104" s="37"/>
      <c r="F104" s="37"/>
      <c r="G104" s="34">
        <v>2.61</v>
      </c>
      <c r="H104" s="34">
        <v>2.8000000000000001E-2</v>
      </c>
      <c r="I104" s="34">
        <f t="shared" si="14"/>
        <v>2.5819999999999999</v>
      </c>
      <c r="J104" s="34">
        <f t="shared" si="15"/>
        <v>23.966942148760328</v>
      </c>
      <c r="K104" s="34">
        <v>14</v>
      </c>
    </row>
    <row r="105" spans="1:11" x14ac:dyDescent="0.2">
      <c r="A105" s="35" t="s">
        <v>144</v>
      </c>
      <c r="B105" s="34">
        <v>111.1</v>
      </c>
      <c r="C105" s="34"/>
      <c r="D105" s="37" t="s">
        <v>7</v>
      </c>
      <c r="E105" s="37"/>
      <c r="F105" s="37"/>
      <c r="G105" s="34">
        <v>1.39</v>
      </c>
      <c r="H105" s="34">
        <v>2.8000000000000001E-2</v>
      </c>
      <c r="I105" s="34">
        <f t="shared" si="14"/>
        <v>1.3619999999999999</v>
      </c>
      <c r="J105" s="34">
        <f t="shared" si="15"/>
        <v>12.511251125112512</v>
      </c>
      <c r="K105" s="34">
        <v>10</v>
      </c>
    </row>
    <row r="106" spans="1:11" x14ac:dyDescent="0.2">
      <c r="A106" s="35" t="s">
        <v>139</v>
      </c>
      <c r="B106" s="34">
        <v>115.7</v>
      </c>
      <c r="C106" s="34"/>
      <c r="D106" s="37" t="s">
        <v>140</v>
      </c>
      <c r="E106" s="37"/>
      <c r="F106" s="37"/>
      <c r="G106" s="34">
        <v>2.74</v>
      </c>
      <c r="H106" s="34">
        <v>2.8000000000000001E-2</v>
      </c>
      <c r="I106" s="34">
        <f t="shared" si="14"/>
        <v>2.7120000000000002</v>
      </c>
      <c r="J106" s="34">
        <f t="shared" si="15"/>
        <v>23.681936041486605</v>
      </c>
      <c r="K106" s="34">
        <v>15</v>
      </c>
    </row>
    <row r="107" spans="1:11" x14ac:dyDescent="0.2">
      <c r="A107" s="35" t="s">
        <v>117</v>
      </c>
      <c r="B107" s="34">
        <v>116.6</v>
      </c>
      <c r="C107" s="34"/>
      <c r="D107" s="37" t="s">
        <v>118</v>
      </c>
      <c r="E107" s="37"/>
      <c r="F107" s="37"/>
      <c r="G107" s="34">
        <v>2.64</v>
      </c>
      <c r="H107" s="34">
        <v>2.7E-2</v>
      </c>
      <c r="I107" s="34">
        <f t="shared" si="14"/>
        <v>2.613</v>
      </c>
      <c r="J107" s="34">
        <f t="shared" si="15"/>
        <v>22.641509433962266</v>
      </c>
      <c r="K107" s="34">
        <v>21</v>
      </c>
    </row>
    <row r="108" spans="1:11" x14ac:dyDescent="0.2">
      <c r="A108" s="35" t="s">
        <v>113</v>
      </c>
      <c r="B108" s="34">
        <v>126.4</v>
      </c>
      <c r="C108" s="34"/>
      <c r="D108" s="37" t="s">
        <v>10</v>
      </c>
      <c r="E108" s="37"/>
      <c r="F108" s="37"/>
      <c r="G108" s="34">
        <v>2.0699999999999998</v>
      </c>
      <c r="H108" s="34">
        <v>2.8000000000000001E-2</v>
      </c>
      <c r="I108" s="34">
        <f t="shared" si="14"/>
        <v>2.0419999999999998</v>
      </c>
      <c r="J108" s="34">
        <f t="shared" si="15"/>
        <v>16.37658227848101</v>
      </c>
      <c r="K108" s="34">
        <v>13</v>
      </c>
    </row>
    <row r="109" spans="1:11" x14ac:dyDescent="0.2">
      <c r="A109" s="35" t="s">
        <v>109</v>
      </c>
      <c r="B109" s="34">
        <v>127.7</v>
      </c>
      <c r="C109" s="34"/>
      <c r="D109" s="37" t="s">
        <v>15</v>
      </c>
      <c r="E109" s="37"/>
      <c r="F109" s="37"/>
      <c r="G109" s="34">
        <v>2.0099999999999998</v>
      </c>
      <c r="H109" s="34">
        <v>2.8000000000000001E-2</v>
      </c>
      <c r="I109" s="34">
        <f t="shared" si="14"/>
        <v>1.9819999999999998</v>
      </c>
      <c r="J109" s="34">
        <f t="shared" si="15"/>
        <v>15.740015661707123</v>
      </c>
      <c r="K109" s="34">
        <v>16</v>
      </c>
    </row>
    <row r="110" spans="1:11" x14ac:dyDescent="0.2">
      <c r="A110" s="35" t="s">
        <v>153</v>
      </c>
      <c r="B110" s="34">
        <v>130.69999999999999</v>
      </c>
      <c r="C110" s="34"/>
      <c r="D110" s="37" t="s">
        <v>14</v>
      </c>
      <c r="E110" s="37"/>
      <c r="F110" s="37"/>
      <c r="G110" s="34">
        <v>2.36</v>
      </c>
      <c r="H110" s="34">
        <v>2.8000000000000001E-2</v>
      </c>
      <c r="I110" s="34">
        <f t="shared" si="14"/>
        <v>2.3319999999999999</v>
      </c>
      <c r="J110" s="34">
        <f t="shared" si="15"/>
        <v>18.056618209640398</v>
      </c>
      <c r="K110" s="34">
        <v>14</v>
      </c>
    </row>
    <row r="111" spans="1:11" x14ac:dyDescent="0.2">
      <c r="A111" s="35" t="s">
        <v>143</v>
      </c>
      <c r="B111" s="34">
        <v>132.6</v>
      </c>
      <c r="C111" s="34"/>
      <c r="D111" s="37" t="s">
        <v>13</v>
      </c>
      <c r="E111" s="37"/>
      <c r="F111" s="37"/>
      <c r="G111" s="34">
        <v>2.09</v>
      </c>
      <c r="H111" s="34">
        <v>2.8000000000000001E-2</v>
      </c>
      <c r="I111" s="34">
        <f t="shared" si="14"/>
        <v>2.0619999999999998</v>
      </c>
      <c r="J111" s="34">
        <f t="shared" si="15"/>
        <v>15.761689291101055</v>
      </c>
      <c r="K111" s="34">
        <v>15</v>
      </c>
    </row>
    <row r="112" spans="1:11" x14ac:dyDescent="0.2">
      <c r="A112" s="35" t="s">
        <v>147</v>
      </c>
      <c r="B112" s="34">
        <v>134.4</v>
      </c>
      <c r="C112" s="34"/>
      <c r="D112" s="37" t="s">
        <v>131</v>
      </c>
      <c r="E112" s="37"/>
      <c r="F112" s="37"/>
      <c r="G112" s="34">
        <v>2.06</v>
      </c>
      <c r="H112" s="34">
        <v>0.03</v>
      </c>
      <c r="I112" s="34">
        <f t="shared" si="14"/>
        <v>2.0300000000000002</v>
      </c>
      <c r="J112" s="34">
        <f t="shared" si="15"/>
        <v>15.327380952380953</v>
      </c>
      <c r="K112" s="34">
        <v>0</v>
      </c>
    </row>
    <row r="113" spans="1:11" x14ac:dyDescent="0.2">
      <c r="A113" s="35" t="s">
        <v>148</v>
      </c>
      <c r="B113" s="34">
        <v>134.6</v>
      </c>
      <c r="C113" s="34"/>
      <c r="D113" s="37" t="s">
        <v>149</v>
      </c>
      <c r="E113" s="37"/>
      <c r="F113" s="37"/>
      <c r="G113" s="34">
        <v>1.43</v>
      </c>
      <c r="H113" s="34">
        <v>3.2000000000000001E-2</v>
      </c>
      <c r="I113" s="34">
        <f t="shared" si="14"/>
        <v>1.3979999999999999</v>
      </c>
      <c r="J113" s="34">
        <f t="shared" si="15"/>
        <v>10.624071322436849</v>
      </c>
      <c r="K113" s="34">
        <v>-1</v>
      </c>
    </row>
    <row r="114" spans="1:11" x14ac:dyDescent="0.2">
      <c r="A114" s="35" t="s">
        <v>162</v>
      </c>
      <c r="B114" s="34">
        <v>135.30000000000001</v>
      </c>
      <c r="C114" s="34"/>
      <c r="D114" s="37" t="s">
        <v>131</v>
      </c>
      <c r="E114" s="37"/>
      <c r="F114" s="37"/>
      <c r="G114" s="34">
        <v>1.47</v>
      </c>
      <c r="H114" s="34">
        <v>0.03</v>
      </c>
      <c r="I114" s="34">
        <f t="shared" si="14"/>
        <v>1.44</v>
      </c>
      <c r="J114" s="34">
        <f t="shared" si="15"/>
        <v>10.864745011086473</v>
      </c>
      <c r="K114" s="34">
        <v>0</v>
      </c>
    </row>
    <row r="115" spans="1:11" x14ac:dyDescent="0.2">
      <c r="A115" s="35" t="s">
        <v>155</v>
      </c>
      <c r="B115" s="34">
        <v>138.30000000000001</v>
      </c>
      <c r="C115" s="34"/>
      <c r="D115" s="37" t="s">
        <v>131</v>
      </c>
      <c r="E115" s="37"/>
      <c r="F115" s="37"/>
      <c r="G115" s="34">
        <v>1.44</v>
      </c>
      <c r="H115" s="34">
        <v>0.03</v>
      </c>
      <c r="I115" s="34">
        <f t="shared" si="14"/>
        <v>1.41</v>
      </c>
      <c r="J115" s="34">
        <f t="shared" si="15"/>
        <v>10.412147505422992</v>
      </c>
      <c r="K115" s="34">
        <v>0</v>
      </c>
    </row>
    <row r="116" spans="1:11" x14ac:dyDescent="0.2">
      <c r="A116" s="13"/>
      <c r="B116" s="4"/>
      <c r="C116" s="4"/>
      <c r="D116" s="28"/>
      <c r="E116" s="28"/>
      <c r="F116" s="28"/>
      <c r="G116" s="5"/>
      <c r="H116" s="30"/>
      <c r="I116" s="30"/>
      <c r="J116" s="30"/>
      <c r="K116" s="7"/>
    </row>
    <row r="119" spans="1:11" x14ac:dyDescent="0.2">
      <c r="A119" s="6"/>
      <c r="B119" s="10"/>
      <c r="C119" s="10"/>
      <c r="D119" s="23"/>
      <c r="E119" s="23"/>
      <c r="F119" s="23"/>
      <c r="G119" s="23"/>
      <c r="H119" s="23"/>
      <c r="I119" s="23"/>
      <c r="J119" s="23"/>
      <c r="K119" s="23"/>
    </row>
    <row r="120" spans="1:11" x14ac:dyDescent="0.2">
      <c r="A120" s="13"/>
      <c r="B120" s="4"/>
      <c r="C120" s="4"/>
      <c r="D120" s="28"/>
      <c r="E120" s="28"/>
      <c r="F120" s="28"/>
      <c r="G120" s="5"/>
      <c r="H120" s="5"/>
      <c r="I120" s="5"/>
      <c r="J120" s="5"/>
      <c r="K120" s="28"/>
    </row>
    <row r="121" spans="1:11" x14ac:dyDescent="0.2">
      <c r="A121" s="13" t="s">
        <v>38</v>
      </c>
      <c r="B121" s="4">
        <v>103</v>
      </c>
      <c r="C121" s="4"/>
      <c r="D121" s="28" t="s">
        <v>10</v>
      </c>
      <c r="E121" s="28"/>
      <c r="F121" s="28"/>
      <c r="G121" s="5">
        <v>2.3929999999999998</v>
      </c>
      <c r="H121" s="5"/>
      <c r="I121" s="5"/>
      <c r="J121" s="5"/>
      <c r="K121" s="28"/>
    </row>
    <row r="122" spans="1:11" x14ac:dyDescent="0.2">
      <c r="A122" s="13" t="s">
        <v>48</v>
      </c>
      <c r="B122" s="4">
        <v>119.3</v>
      </c>
      <c r="C122" s="4"/>
      <c r="D122" s="28" t="s">
        <v>16</v>
      </c>
      <c r="E122" s="28"/>
      <c r="F122" s="28"/>
      <c r="G122" s="5">
        <v>2.484</v>
      </c>
      <c r="H122" s="5"/>
      <c r="I122" s="5"/>
      <c r="J122" s="5"/>
      <c r="K122" s="28"/>
    </row>
    <row r="123" spans="1:11" x14ac:dyDescent="0.2">
      <c r="A123" s="13" t="s">
        <v>61</v>
      </c>
      <c r="B123" s="4">
        <v>120.9</v>
      </c>
      <c r="C123" s="4"/>
      <c r="D123" s="28" t="s">
        <v>10</v>
      </c>
      <c r="E123" s="28"/>
      <c r="F123" s="28"/>
      <c r="G123" s="5">
        <v>2.375</v>
      </c>
      <c r="H123" s="5"/>
      <c r="I123" s="5"/>
      <c r="J123" s="5"/>
      <c r="K123" s="28"/>
    </row>
    <row r="124" spans="1:11" x14ac:dyDescent="0.2">
      <c r="A124" s="13" t="s">
        <v>65</v>
      </c>
      <c r="B124" s="16">
        <v>126</v>
      </c>
      <c r="C124" s="16"/>
      <c r="D124" s="29" t="s">
        <v>10</v>
      </c>
      <c r="E124" s="29"/>
      <c r="F124" s="29"/>
      <c r="G124" s="17">
        <v>1.95</v>
      </c>
      <c r="H124" s="17"/>
      <c r="I124" s="17"/>
      <c r="J124" s="17"/>
      <c r="K124" s="29"/>
    </row>
    <row r="125" spans="1:11" x14ac:dyDescent="0.2">
      <c r="A125" s="13" t="s">
        <v>72</v>
      </c>
      <c r="B125" s="16">
        <v>110</v>
      </c>
      <c r="C125" s="16"/>
      <c r="D125" s="29" t="s">
        <v>10</v>
      </c>
      <c r="E125" s="29"/>
      <c r="F125" s="29"/>
      <c r="G125" s="17">
        <v>1.59</v>
      </c>
      <c r="H125" s="17"/>
      <c r="I125" s="17"/>
      <c r="J125" s="17"/>
      <c r="K125" s="29"/>
    </row>
    <row r="126" spans="1:11" x14ac:dyDescent="0.2">
      <c r="A126" s="13" t="s">
        <v>76</v>
      </c>
      <c r="B126" s="4">
        <v>119.6</v>
      </c>
      <c r="C126" s="4"/>
      <c r="D126" s="28" t="s">
        <v>13</v>
      </c>
      <c r="E126" s="28"/>
      <c r="F126" s="28"/>
      <c r="G126" s="5">
        <v>1.804</v>
      </c>
      <c r="H126" s="5"/>
      <c r="I126" s="5"/>
      <c r="J126" s="5"/>
      <c r="K126" s="28"/>
    </row>
    <row r="127" spans="1:11" x14ac:dyDescent="0.2">
      <c r="A127" s="3"/>
      <c r="B127" s="4"/>
      <c r="C127" s="4"/>
      <c r="D127" s="28"/>
      <c r="E127" s="28"/>
      <c r="F127" s="28"/>
      <c r="G127" s="5"/>
      <c r="H127" s="5"/>
      <c r="I127" s="5"/>
      <c r="J127" s="5"/>
      <c r="K127" s="2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 list</vt:lpstr>
      <vt:lpstr>For exporting</vt:lpstr>
      <vt:lpstr>'For exporting'!junk</vt:lpstr>
      <vt:lpstr>'Main list'!junk</vt:lpstr>
      <vt:lpstr>'For exporting'!junk_2</vt:lpstr>
      <vt:lpstr>'Main list'!junk_2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2018-10-30T14:24:12Z</dcterms:created>
  <dcterms:modified xsi:type="dcterms:W3CDTF">2019-02-12T21:19:12Z</dcterms:modified>
</cp:coreProperties>
</file>