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578A9EB6-6AAB-435D-921B-9F44EAEE150D}" xr6:coauthVersionLast="47" xr6:coauthVersionMax="47" xr10:uidLastSave="{00000000-0000-0000-0000-000000000000}"/>
  <bookViews>
    <workbookView xWindow="-120" yWindow="-120" windowWidth="38640" windowHeight="21390" activeTab="2" xr2:uid="{A3FFED06-4985-49DA-A9AF-6E88A4124A3F}"/>
  </bookViews>
  <sheets>
    <sheet name="Data" sheetId="1" r:id="rId1"/>
    <sheet name="CoalCV" sheetId="2" r:id="rId2"/>
    <sheet name="Proc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3" l="1"/>
  <c r="J30" i="3"/>
  <c r="I30" i="3"/>
  <c r="H30" i="3"/>
  <c r="C30" i="3"/>
  <c r="G7" i="3"/>
  <c r="K29" i="3"/>
  <c r="J29" i="3"/>
  <c r="I29" i="3"/>
  <c r="H29" i="3"/>
  <c r="K28" i="3"/>
  <c r="J28" i="3"/>
  <c r="I28" i="3"/>
  <c r="H28" i="3"/>
  <c r="K27" i="3"/>
  <c r="J27" i="3"/>
  <c r="I27" i="3"/>
  <c r="H27" i="3"/>
  <c r="K26" i="3"/>
  <c r="J26" i="3"/>
  <c r="I26" i="3"/>
  <c r="H26" i="3"/>
  <c r="K25" i="3"/>
  <c r="J25" i="3"/>
  <c r="I25" i="3"/>
  <c r="H25" i="3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G4" i="3" l="1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" i="3"/>
  <c r="A2" i="3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B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tc={C1AC6E62-480F-4FA9-A531-7D11E89E5FA3}</author>
    <author>tc={33C35BBE-7AFD-4A4C-B464-40B5B6AB6079}</author>
  </authors>
  <commentList>
    <comment ref="B10" authorId="0" shapeId="0" xr:uid="{C1AC6E62-480F-4FA9-A531-7D11E89E5FA3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this is made from IISCKE, it should be excluded from coal consumption calc.</t>
      </text>
    </comment>
    <comment ref="B30" authorId="1" shapeId="0" xr:uid="{33C35BBE-7AFD-4A4C-B464-40B5B6AB6079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</t>
      </text>
    </comment>
  </commentList>
</comments>
</file>

<file path=xl/sharedStrings.xml><?xml version="1.0" encoding="utf-8"?>
<sst xmlns="http://schemas.openxmlformats.org/spreadsheetml/2006/main" count="190" uniqueCount="136">
  <si>
    <t>Year</t>
  </si>
  <si>
    <t>Sector</t>
  </si>
  <si>
    <t>Subsector</t>
  </si>
  <si>
    <t>Subsubsector</t>
  </si>
  <si>
    <t>TechDescription</t>
  </si>
  <si>
    <t>Commodity</t>
  </si>
  <si>
    <t>Commodity Short Description</t>
  </si>
  <si>
    <t>2020</t>
  </si>
  <si>
    <t>2030</t>
  </si>
  <si>
    <t>2040</t>
  </si>
  <si>
    <t>2050</t>
  </si>
  <si>
    <t/>
  </si>
  <si>
    <t>Other</t>
  </si>
  <si>
    <t>Agriculatural Coal</t>
  </si>
  <si>
    <t>AGRCOA</t>
  </si>
  <si>
    <t>Coal</t>
  </si>
  <si>
    <t>Commercial Coal</t>
  </si>
  <si>
    <t>COMCOA</t>
  </si>
  <si>
    <t>Industry - Pulp and paper - Coal (dummy)</t>
  </si>
  <si>
    <t>IPPCOA</t>
  </si>
  <si>
    <t>Industry Coal</t>
  </si>
  <si>
    <t>INDCOA</t>
  </si>
  <si>
    <t>Industry Coal for Material Use</t>
  </si>
  <si>
    <t>INDCMU</t>
  </si>
  <si>
    <t>Industry Low Grade Coal</t>
  </si>
  <si>
    <t>INDCLE</t>
  </si>
  <si>
    <t>Power Sector Coal low grade</t>
  </si>
  <si>
    <t>PWRCLE</t>
  </si>
  <si>
    <t>Residential Coal</t>
  </si>
  <si>
    <t>RESCOA</t>
  </si>
  <si>
    <t>Supply Sector Coal low grade</t>
  </si>
  <si>
    <t>UPSCLE</t>
  </si>
  <si>
    <t>Supply</t>
  </si>
  <si>
    <t>Extraction-Coal</t>
  </si>
  <si>
    <t>Coal_CB</t>
  </si>
  <si>
    <t>Coal Supply for Arnot-various</t>
  </si>
  <si>
    <t>PWRCLEARNO</t>
  </si>
  <si>
    <t>Coal Supply for Camden-various</t>
  </si>
  <si>
    <t>PWRCLECAMD</t>
  </si>
  <si>
    <t>Coal Supply for Duvha-various</t>
  </si>
  <si>
    <t>PWRCLEDUVH</t>
  </si>
  <si>
    <t>Coal Supply for Grootvlei-various</t>
  </si>
  <si>
    <t>PWRCLEGROO</t>
  </si>
  <si>
    <t>Coal Supply for Hendrina-various</t>
  </si>
  <si>
    <t>PWRCLEHEND</t>
  </si>
  <si>
    <t>Coal Supply for Kendal-South 32</t>
  </si>
  <si>
    <t>PWRCLEKEND</t>
  </si>
  <si>
    <t>Coal Supply for Komati-various</t>
  </si>
  <si>
    <t>PWRCLEKOMA</t>
  </si>
  <si>
    <t>Coal Supply for Kriel-various</t>
  </si>
  <si>
    <t>PWRCLEKRIE</t>
  </si>
  <si>
    <t>Coal Supply for Kusile-New Largo</t>
  </si>
  <si>
    <t>PWRCLEKUSI</t>
  </si>
  <si>
    <t>Coal Supply for Kusile-various</t>
  </si>
  <si>
    <t>Coal Supply for Lethabo-Seriti</t>
  </si>
  <si>
    <t>PWRCLELETH</t>
  </si>
  <si>
    <t>Coal Supply for Majuba-various</t>
  </si>
  <si>
    <t>PWRCLEMAJU</t>
  </si>
  <si>
    <t>Coal Supply for Matla-various</t>
  </si>
  <si>
    <t>PWRCLEMATL</t>
  </si>
  <si>
    <t>Coal Supply for Tutuka-various</t>
  </si>
  <si>
    <t>PWRCLETUTU</t>
  </si>
  <si>
    <t>Extraction of Coal</t>
  </si>
  <si>
    <t>COA</t>
  </si>
  <si>
    <t>Extraction of Coal low grade</t>
  </si>
  <si>
    <t>CLE</t>
  </si>
  <si>
    <t>Coal_WB</t>
  </si>
  <si>
    <t>Coal Supply for Matimba-Exxaro</t>
  </si>
  <si>
    <t>PWRCLEMATI</t>
  </si>
  <si>
    <t>Coal Supply for Medupi-Exxaro</t>
  </si>
  <si>
    <t>PWRCLEMEDU</t>
  </si>
  <si>
    <t>Grand Total</t>
  </si>
  <si>
    <t>CTL coal</t>
  </si>
  <si>
    <t>Residential Sector Coal</t>
  </si>
  <si>
    <t>Botswana Coal</t>
  </si>
  <si>
    <t>PWRCRB</t>
  </si>
  <si>
    <t>Waterberg generic</t>
  </si>
  <si>
    <t>PWRCLEWATE</t>
  </si>
  <si>
    <t>Tutuka</t>
  </si>
  <si>
    <t>Medupi</t>
  </si>
  <si>
    <t>Malta</t>
  </si>
  <si>
    <t>Matimba</t>
  </si>
  <si>
    <t>Majuba</t>
  </si>
  <si>
    <t>Lethabo</t>
  </si>
  <si>
    <t>Kusile</t>
  </si>
  <si>
    <t>Kriel</t>
  </si>
  <si>
    <t>Komati</t>
  </si>
  <si>
    <t>Kenal</t>
  </si>
  <si>
    <t>Hendrina</t>
  </si>
  <si>
    <t>Grrotvlei</t>
  </si>
  <si>
    <t>Duvha</t>
  </si>
  <si>
    <t>Camden</t>
  </si>
  <si>
    <t>Arnot</t>
  </si>
  <si>
    <t>Low Grade coal for Power sector</t>
  </si>
  <si>
    <t>Discard Coal for power sector</t>
  </si>
  <si>
    <t>PWRCLD</t>
  </si>
  <si>
    <t>Pulp and Paper coal</t>
  </si>
  <si>
    <t>Low Grade coal for non-metallic minerals</t>
  </si>
  <si>
    <t>INMCOA</t>
  </si>
  <si>
    <t>Industry Coking coal</t>
  </si>
  <si>
    <t>INDCOK</t>
  </si>
  <si>
    <t>High Grade Coal industry</t>
  </si>
  <si>
    <t>Low grade coal industry</t>
  </si>
  <si>
    <t>Coke used in industry</t>
  </si>
  <si>
    <t>INDCKC</t>
  </si>
  <si>
    <t>High Grade coal used by "Metals"</t>
  </si>
  <si>
    <t>IMECOA</t>
  </si>
  <si>
    <t>Coal for iron and steel</t>
  </si>
  <si>
    <t>IISCOA</t>
  </si>
  <si>
    <t>Coke for iron and steel</t>
  </si>
  <si>
    <t>IISCKE</t>
  </si>
  <si>
    <t>Coking Coal for iron and steel</t>
  </si>
  <si>
    <t>IISCKC</t>
  </si>
  <si>
    <t>Coal in Botswana</t>
  </si>
  <si>
    <t>CRB</t>
  </si>
  <si>
    <t>Coal for Commerce</t>
  </si>
  <si>
    <t>Coke</t>
  </si>
  <si>
    <t>COK</t>
  </si>
  <si>
    <t>Export Grade Coal</t>
  </si>
  <si>
    <t>Low Grade Coal</t>
  </si>
  <si>
    <t>Discard Coal</t>
  </si>
  <si>
    <t>CLD</t>
  </si>
  <si>
    <t>Agriculture</t>
  </si>
  <si>
    <t>CV (GJ/ton)</t>
  </si>
  <si>
    <t>COM</t>
  </si>
  <si>
    <t>CoalCV</t>
  </si>
  <si>
    <t>PJ-FlowOut</t>
  </si>
  <si>
    <t>CV (PJ/Mt)</t>
  </si>
  <si>
    <t>Mt</t>
  </si>
  <si>
    <t>GJ</t>
  </si>
  <si>
    <t>TJ</t>
  </si>
  <si>
    <t>PJ</t>
  </si>
  <si>
    <t>MJ</t>
  </si>
  <si>
    <t>kg</t>
  </si>
  <si>
    <t>t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</si>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</sst>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E8FD592A-DB14-4F1F-9004-C676472FBEBF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0-10-16T08:32:05.47" personId="{E8FD592A-DB14-4F1F-9004-C676472FBEBF}" id="{C1AC6E62-480F-4FA9-A531-7D11E89E5FA3}">
    <text>Since this is made from IISCKE, it should be excluded from coal consumption calc.</text>
  </threadedComment>
  <threadedComment ref="B30" dT="2020-09-25T08:21:43.67" personId="{E8FD592A-DB14-4F1F-9004-C676472FBEBF}" id="{33C35BBE-7AFD-4A4C-B464-40B5B6AB6079}">
    <text>average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C8C6-BA6A-4558-8AF4-036690785142}">
  <dimension ref="A1:J30"/>
  <sheetViews>
    <sheetView workbookViewId="0">
      <selection activeCell="E2" sqref="E2:J29"/>
    </sheetView>
  </sheetViews>
  <sheetFormatPr defaultRowHeight="15" x14ac:dyDescent="0.25"/>
  <cols>
    <col min="1" max="1" width="7.28515625" bestFit="1" customWidth="1"/>
    <col min="2" max="2" width="15.42578125" bestFit="1" customWidth="1"/>
    <col min="3" max="3" width="14.140625" bestFit="1" customWidth="1"/>
    <col min="4" max="4" width="40.28515625" bestFit="1" customWidth="1"/>
    <col min="5" max="5" width="17" bestFit="1" customWidth="1"/>
    <col min="6" max="6" width="29" bestFit="1" customWidth="1"/>
    <col min="7" max="8" width="9" bestFit="1" customWidth="1"/>
    <col min="9" max="10" width="7.28515625" bestFit="1" customWidth="1"/>
  </cols>
  <sheetData>
    <row r="1" spans="1:10" x14ac:dyDescent="0.25">
      <c r="G1" s="7" t="s">
        <v>0</v>
      </c>
      <c r="H1" s="6"/>
      <c r="I1" s="6"/>
      <c r="J1" s="6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5" t="s">
        <v>11</v>
      </c>
      <c r="B3" s="5" t="s">
        <v>11</v>
      </c>
      <c r="C3" s="5" t="s">
        <v>12</v>
      </c>
      <c r="D3" s="4" t="s">
        <v>13</v>
      </c>
      <c r="E3" s="4" t="s">
        <v>14</v>
      </c>
      <c r="F3" s="4" t="s">
        <v>15</v>
      </c>
      <c r="G3" s="1">
        <v>0.77088274562263004</v>
      </c>
      <c r="H3" s="1">
        <v>0.46287112629468902</v>
      </c>
      <c r="I3" s="1">
        <v>4.3994034140788401</v>
      </c>
    </row>
    <row r="4" spans="1:10" x14ac:dyDescent="0.25">
      <c r="A4" s="6"/>
      <c r="B4" s="6"/>
      <c r="C4" s="6"/>
      <c r="D4" s="4" t="s">
        <v>16</v>
      </c>
      <c r="E4" s="4" t="s">
        <v>17</v>
      </c>
      <c r="F4" s="4" t="s">
        <v>15</v>
      </c>
      <c r="G4" s="1">
        <v>28.031983329971698</v>
      </c>
      <c r="H4" s="1">
        <v>27.412184211715498</v>
      </c>
      <c r="I4" s="1">
        <v>18.028501680565899</v>
      </c>
    </row>
    <row r="5" spans="1:10" x14ac:dyDescent="0.25">
      <c r="A5" s="6"/>
      <c r="B5" s="6"/>
      <c r="C5" s="6"/>
      <c r="D5" s="4" t="s">
        <v>18</v>
      </c>
      <c r="E5" s="4" t="s">
        <v>19</v>
      </c>
      <c r="F5" s="4" t="s">
        <v>15</v>
      </c>
      <c r="G5" s="1">
        <v>8.7994762787957299</v>
      </c>
      <c r="H5" s="1">
        <v>10.6494474047315</v>
      </c>
      <c r="I5" s="1">
        <v>17.799897233589299</v>
      </c>
      <c r="J5" s="1">
        <v>12.619757512759399</v>
      </c>
    </row>
    <row r="6" spans="1:10" x14ac:dyDescent="0.25">
      <c r="A6" s="6"/>
      <c r="B6" s="6"/>
      <c r="C6" s="6"/>
      <c r="D6" s="4" t="s">
        <v>20</v>
      </c>
      <c r="E6" s="4" t="s">
        <v>21</v>
      </c>
      <c r="F6" s="4" t="s">
        <v>15</v>
      </c>
      <c r="G6" s="1">
        <v>176.73202985764601</v>
      </c>
      <c r="H6" s="1">
        <v>199.71518223727799</v>
      </c>
      <c r="I6" s="1">
        <v>174.84541646497101</v>
      </c>
      <c r="J6" s="1">
        <v>21.384462210443399</v>
      </c>
    </row>
    <row r="7" spans="1:10" x14ac:dyDescent="0.25">
      <c r="A7" s="6"/>
      <c r="B7" s="6"/>
      <c r="C7" s="6"/>
      <c r="D7" s="4" t="s">
        <v>22</v>
      </c>
      <c r="E7" s="4" t="s">
        <v>23</v>
      </c>
      <c r="F7" s="4" t="s">
        <v>15</v>
      </c>
      <c r="G7" s="1">
        <v>48.642799790718797</v>
      </c>
      <c r="H7" s="1">
        <v>59.226466327915098</v>
      </c>
      <c r="I7" s="1">
        <v>63.024187093634097</v>
      </c>
      <c r="J7" s="1">
        <v>18.032703253528901</v>
      </c>
    </row>
    <row r="8" spans="1:10" x14ac:dyDescent="0.25">
      <c r="A8" s="6"/>
      <c r="B8" s="6"/>
      <c r="C8" s="6"/>
      <c r="D8" s="4" t="s">
        <v>24</v>
      </c>
      <c r="E8" s="4" t="s">
        <v>25</v>
      </c>
      <c r="F8" s="4" t="s">
        <v>15</v>
      </c>
      <c r="G8" s="1">
        <v>33.8128187327642</v>
      </c>
      <c r="H8" s="1">
        <v>34.8734257967239</v>
      </c>
      <c r="I8" s="1">
        <v>48.910761540521698</v>
      </c>
      <c r="J8" s="1">
        <v>1.4649983361218899</v>
      </c>
    </row>
    <row r="9" spans="1:10" x14ac:dyDescent="0.25">
      <c r="A9" s="6"/>
      <c r="B9" s="6"/>
      <c r="C9" s="6"/>
      <c r="D9" s="4" t="s">
        <v>26</v>
      </c>
      <c r="E9" s="4" t="s">
        <v>27</v>
      </c>
      <c r="F9" s="4" t="s">
        <v>15</v>
      </c>
      <c r="G9" s="1">
        <v>24.6808915662651</v>
      </c>
    </row>
    <row r="10" spans="1:10" x14ac:dyDescent="0.25">
      <c r="A10" s="6"/>
      <c r="B10" s="6"/>
      <c r="C10" s="6"/>
      <c r="D10" s="4" t="s">
        <v>28</v>
      </c>
      <c r="E10" s="4" t="s">
        <v>29</v>
      </c>
      <c r="F10" s="4" t="s">
        <v>15</v>
      </c>
      <c r="G10" s="1">
        <v>18.177923215391399</v>
      </c>
      <c r="H10" s="1">
        <v>16.4724022364212</v>
      </c>
      <c r="I10" s="1">
        <v>15.2856091968982</v>
      </c>
      <c r="J10" s="1">
        <v>4.6645310966928299</v>
      </c>
    </row>
    <row r="11" spans="1:10" x14ac:dyDescent="0.25">
      <c r="A11" s="6"/>
      <c r="B11" s="6"/>
      <c r="C11" s="6"/>
      <c r="D11" s="4" t="s">
        <v>30</v>
      </c>
      <c r="E11" s="4" t="s">
        <v>31</v>
      </c>
      <c r="F11" s="4" t="s">
        <v>15</v>
      </c>
      <c r="G11" s="1">
        <v>779.918649993803</v>
      </c>
      <c r="H11" s="1">
        <v>738.03058146704404</v>
      </c>
    </row>
    <row r="12" spans="1:10" x14ac:dyDescent="0.25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36</v>
      </c>
      <c r="F12" s="4" t="s">
        <v>15</v>
      </c>
      <c r="G12" s="1">
        <v>144.75023999999999</v>
      </c>
    </row>
    <row r="13" spans="1:10" x14ac:dyDescent="0.25">
      <c r="A13" s="6"/>
      <c r="B13" s="6"/>
      <c r="C13" s="6"/>
      <c r="D13" s="4" t="s">
        <v>37</v>
      </c>
      <c r="E13" s="4" t="s">
        <v>38</v>
      </c>
      <c r="F13" s="4" t="s">
        <v>15</v>
      </c>
      <c r="G13" s="1">
        <v>8.3251967448692596</v>
      </c>
    </row>
    <row r="14" spans="1:10" x14ac:dyDescent="0.25">
      <c r="A14" s="6"/>
      <c r="B14" s="6"/>
      <c r="C14" s="6"/>
      <c r="D14" s="4" t="s">
        <v>39</v>
      </c>
      <c r="E14" s="4" t="s">
        <v>40</v>
      </c>
      <c r="F14" s="4" t="s">
        <v>15</v>
      </c>
      <c r="G14" s="1">
        <v>149.41764316138099</v>
      </c>
      <c r="H14" s="1">
        <v>133.01680788045101</v>
      </c>
    </row>
    <row r="15" spans="1:10" x14ac:dyDescent="0.25">
      <c r="A15" s="6"/>
      <c r="B15" s="6"/>
      <c r="C15" s="6"/>
      <c r="D15" s="4" t="s">
        <v>41</v>
      </c>
      <c r="E15" s="4" t="s">
        <v>42</v>
      </c>
      <c r="F15" s="4" t="s">
        <v>15</v>
      </c>
      <c r="G15" s="1">
        <v>3.4625783208652101</v>
      </c>
    </row>
    <row r="16" spans="1:10" x14ac:dyDescent="0.25">
      <c r="A16" s="6"/>
      <c r="B16" s="6"/>
      <c r="C16" s="6"/>
      <c r="D16" s="4" t="s">
        <v>43</v>
      </c>
      <c r="E16" s="4" t="s">
        <v>44</v>
      </c>
      <c r="F16" s="4" t="s">
        <v>15</v>
      </c>
      <c r="G16" s="1">
        <v>7.5826488100395801</v>
      </c>
    </row>
    <row r="17" spans="1:10" x14ac:dyDescent="0.25">
      <c r="A17" s="6"/>
      <c r="B17" s="6"/>
      <c r="C17" s="6"/>
      <c r="D17" s="4" t="s">
        <v>45</v>
      </c>
      <c r="E17" s="4" t="s">
        <v>46</v>
      </c>
      <c r="F17" s="4" t="s">
        <v>15</v>
      </c>
      <c r="G17" s="1">
        <v>257.84069974172598</v>
      </c>
      <c r="H17" s="1">
        <v>272.16932907614398</v>
      </c>
      <c r="I17" s="1">
        <v>34.204627317402199</v>
      </c>
    </row>
    <row r="18" spans="1:10" x14ac:dyDescent="0.25">
      <c r="A18" s="6"/>
      <c r="B18" s="6"/>
      <c r="C18" s="6"/>
      <c r="D18" s="4" t="s">
        <v>47</v>
      </c>
      <c r="E18" s="4" t="s">
        <v>48</v>
      </c>
      <c r="F18" s="4" t="s">
        <v>15</v>
      </c>
      <c r="G18" s="1">
        <v>1.33560638325748</v>
      </c>
    </row>
    <row r="19" spans="1:10" x14ac:dyDescent="0.25">
      <c r="A19" s="6"/>
      <c r="B19" s="6"/>
      <c r="C19" s="6"/>
      <c r="D19" s="4" t="s">
        <v>49</v>
      </c>
      <c r="E19" s="4" t="s">
        <v>50</v>
      </c>
      <c r="F19" s="4" t="s">
        <v>15</v>
      </c>
      <c r="G19" s="1">
        <v>155.384049296717</v>
      </c>
    </row>
    <row r="20" spans="1:10" x14ac:dyDescent="0.25">
      <c r="A20" s="6"/>
      <c r="B20" s="6"/>
      <c r="C20" s="6"/>
      <c r="D20" s="4" t="s">
        <v>51</v>
      </c>
      <c r="E20" s="4" t="s">
        <v>52</v>
      </c>
      <c r="F20" s="4" t="s">
        <v>15</v>
      </c>
      <c r="H20" s="1">
        <v>28.0714930661088</v>
      </c>
      <c r="I20" s="1">
        <v>11.558850086044799</v>
      </c>
    </row>
    <row r="21" spans="1:10" x14ac:dyDescent="0.25">
      <c r="A21" s="6"/>
      <c r="B21" s="6"/>
      <c r="C21" s="6"/>
      <c r="D21" s="4" t="s">
        <v>53</v>
      </c>
      <c r="E21" s="4" t="s">
        <v>52</v>
      </c>
      <c r="F21" s="4" t="s">
        <v>15</v>
      </c>
      <c r="G21" s="1">
        <v>41.038317143999997</v>
      </c>
    </row>
    <row r="22" spans="1:10" x14ac:dyDescent="0.25">
      <c r="A22" s="6"/>
      <c r="B22" s="6"/>
      <c r="C22" s="6"/>
      <c r="D22" s="4" t="s">
        <v>54</v>
      </c>
      <c r="E22" s="4" t="s">
        <v>55</v>
      </c>
      <c r="F22" s="4" t="s">
        <v>15</v>
      </c>
      <c r="G22" s="1">
        <v>231.01047529411801</v>
      </c>
      <c r="H22" s="1">
        <v>242.098978108235</v>
      </c>
      <c r="I22" s="1">
        <v>34.651571294117602</v>
      </c>
    </row>
    <row r="23" spans="1:10" x14ac:dyDescent="0.25">
      <c r="A23" s="6"/>
      <c r="B23" s="6"/>
      <c r="C23" s="6"/>
      <c r="D23" s="4" t="s">
        <v>56</v>
      </c>
      <c r="E23" s="4" t="s">
        <v>57</v>
      </c>
      <c r="F23" s="4" t="s">
        <v>15</v>
      </c>
      <c r="G23" s="1">
        <v>278.01222038709699</v>
      </c>
      <c r="H23" s="1">
        <v>178.32794965249801</v>
      </c>
      <c r="I23" s="1">
        <v>43.687634632258003</v>
      </c>
      <c r="J23" s="1">
        <v>3.4079225806451601</v>
      </c>
    </row>
    <row r="24" spans="1:10" x14ac:dyDescent="0.25">
      <c r="A24" s="6"/>
      <c r="B24" s="6"/>
      <c r="C24" s="6"/>
      <c r="D24" s="4" t="s">
        <v>58</v>
      </c>
      <c r="E24" s="4" t="s">
        <v>59</v>
      </c>
      <c r="F24" s="4" t="s">
        <v>15</v>
      </c>
      <c r="G24" s="1">
        <v>220.811268588107</v>
      </c>
      <c r="H24" s="1">
        <v>172.48032268573201</v>
      </c>
    </row>
    <row r="25" spans="1:10" x14ac:dyDescent="0.25">
      <c r="A25" s="6"/>
      <c r="B25" s="6"/>
      <c r="C25" s="6"/>
      <c r="D25" s="4" t="s">
        <v>60</v>
      </c>
      <c r="E25" s="4" t="s">
        <v>61</v>
      </c>
      <c r="F25" s="4" t="s">
        <v>15</v>
      </c>
      <c r="G25" s="1">
        <v>63.901161163347403</v>
      </c>
    </row>
    <row r="26" spans="1:10" x14ac:dyDescent="0.25">
      <c r="A26" s="6"/>
      <c r="B26" s="6"/>
      <c r="C26" s="6"/>
      <c r="D26" s="4" t="s">
        <v>62</v>
      </c>
      <c r="E26" s="4" t="s">
        <v>63</v>
      </c>
      <c r="F26" s="4" t="s">
        <v>15</v>
      </c>
      <c r="G26" s="1">
        <v>272.35561893935102</v>
      </c>
      <c r="H26" s="1">
        <v>303.28910613962398</v>
      </c>
      <c r="I26" s="1">
        <v>275.58311785014803</v>
      </c>
      <c r="J26" s="1">
        <v>44.081696560665101</v>
      </c>
    </row>
    <row r="27" spans="1:10" x14ac:dyDescent="0.25">
      <c r="A27" s="6"/>
      <c r="B27" s="6"/>
      <c r="C27" s="6"/>
      <c r="D27" s="4" t="s">
        <v>64</v>
      </c>
      <c r="E27" s="4" t="s">
        <v>65</v>
      </c>
      <c r="F27" s="4" t="s">
        <v>15</v>
      </c>
      <c r="G27" s="1">
        <v>838.412360292833</v>
      </c>
      <c r="H27" s="1">
        <v>772.90400726376799</v>
      </c>
      <c r="I27" s="1">
        <v>48.910761540521698</v>
      </c>
      <c r="J27" s="1">
        <v>1.4649983361218899</v>
      </c>
    </row>
    <row r="28" spans="1:10" x14ac:dyDescent="0.25">
      <c r="A28" s="6"/>
      <c r="B28" s="6"/>
      <c r="C28" s="5" t="s">
        <v>66</v>
      </c>
      <c r="D28" s="4" t="s">
        <v>67</v>
      </c>
      <c r="E28" s="4" t="s">
        <v>68</v>
      </c>
      <c r="F28" s="4" t="s">
        <v>15</v>
      </c>
      <c r="G28" s="1">
        <v>283.21663169963301</v>
      </c>
      <c r="H28" s="1">
        <v>271.785289707164</v>
      </c>
      <c r="I28" s="1">
        <v>14.815453887734</v>
      </c>
    </row>
    <row r="29" spans="1:10" x14ac:dyDescent="0.25">
      <c r="A29" s="6"/>
      <c r="B29" s="6"/>
      <c r="C29" s="6"/>
      <c r="D29" s="4" t="s">
        <v>69</v>
      </c>
      <c r="E29" s="4" t="s">
        <v>70</v>
      </c>
      <c r="F29" s="4" t="s">
        <v>15</v>
      </c>
      <c r="G29" s="1">
        <v>83.559132042695396</v>
      </c>
      <c r="H29" s="1">
        <v>56.381179435471701</v>
      </c>
      <c r="I29" s="1">
        <v>23.2157797675472</v>
      </c>
    </row>
    <row r="30" spans="1:10" x14ac:dyDescent="0.25">
      <c r="A30" s="5" t="s">
        <v>71</v>
      </c>
      <c r="B30" s="6"/>
      <c r="C30" s="6"/>
      <c r="D30" s="6"/>
      <c r="E30" s="6"/>
      <c r="F30" s="6"/>
      <c r="G30" s="1">
        <v>4159.9833035210158</v>
      </c>
      <c r="H30" s="1">
        <v>3517.3670238233203</v>
      </c>
      <c r="I30" s="1">
        <v>828.92157300003259</v>
      </c>
      <c r="J30" s="1">
        <v>107.12106988697857</v>
      </c>
    </row>
  </sheetData>
  <mergeCells count="9">
    <mergeCell ref="A30:F30"/>
    <mergeCell ref="G1:J1"/>
    <mergeCell ref="C3:C11"/>
    <mergeCell ref="B3:B11"/>
    <mergeCell ref="A3:A11"/>
    <mergeCell ref="C12:C27"/>
    <mergeCell ref="C28:C29"/>
    <mergeCell ref="B12:B29"/>
    <mergeCell ref="A12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3CC8-A48F-4709-81FF-7B86C89943DB}">
  <dimension ref="A1:D40"/>
  <sheetViews>
    <sheetView workbookViewId="0">
      <selection activeCell="F42" sqref="F42"/>
    </sheetView>
  </sheetViews>
  <sheetFormatPr defaultRowHeight="15" x14ac:dyDescent="0.25"/>
  <sheetData>
    <row r="1" spans="1:4" x14ac:dyDescent="0.25">
      <c r="A1" s="8" t="s">
        <v>125</v>
      </c>
    </row>
    <row r="2" spans="1:4" x14ac:dyDescent="0.25">
      <c r="A2" s="8" t="s">
        <v>124</v>
      </c>
      <c r="B2" s="8" t="s">
        <v>123</v>
      </c>
    </row>
    <row r="3" spans="1:4" x14ac:dyDescent="0.25">
      <c r="A3" t="s">
        <v>14</v>
      </c>
      <c r="B3">
        <v>27</v>
      </c>
      <c r="D3" t="s">
        <v>122</v>
      </c>
    </row>
    <row r="4" spans="1:4" x14ac:dyDescent="0.25">
      <c r="A4" t="s">
        <v>121</v>
      </c>
      <c r="B4">
        <v>11</v>
      </c>
      <c r="D4" t="s">
        <v>120</v>
      </c>
    </row>
    <row r="5" spans="1:4" x14ac:dyDescent="0.25">
      <c r="A5" t="s">
        <v>65</v>
      </c>
      <c r="B5">
        <v>21</v>
      </c>
      <c r="D5" t="s">
        <v>119</v>
      </c>
    </row>
    <row r="6" spans="1:4" x14ac:dyDescent="0.25">
      <c r="A6" t="s">
        <v>63</v>
      </c>
      <c r="B6">
        <v>23</v>
      </c>
      <c r="D6" t="s">
        <v>118</v>
      </c>
    </row>
    <row r="7" spans="1:4" x14ac:dyDescent="0.25">
      <c r="A7" t="s">
        <v>117</v>
      </c>
      <c r="B7">
        <v>30</v>
      </c>
      <c r="D7" t="s">
        <v>116</v>
      </c>
    </row>
    <row r="8" spans="1:4" x14ac:dyDescent="0.25">
      <c r="A8" t="s">
        <v>17</v>
      </c>
      <c r="B8">
        <v>27</v>
      </c>
      <c r="D8" t="s">
        <v>115</v>
      </c>
    </row>
    <row r="9" spans="1:4" x14ac:dyDescent="0.25">
      <c r="A9" t="s">
        <v>114</v>
      </c>
      <c r="B9">
        <v>24</v>
      </c>
      <c r="D9" t="s">
        <v>113</v>
      </c>
    </row>
    <row r="10" spans="1:4" x14ac:dyDescent="0.25">
      <c r="A10" t="s">
        <v>112</v>
      </c>
      <c r="B10">
        <v>0</v>
      </c>
      <c r="D10" t="s">
        <v>111</v>
      </c>
    </row>
    <row r="11" spans="1:4" x14ac:dyDescent="0.25">
      <c r="A11" t="s">
        <v>110</v>
      </c>
      <c r="B11">
        <v>30</v>
      </c>
      <c r="D11" t="s">
        <v>109</v>
      </c>
    </row>
    <row r="12" spans="1:4" x14ac:dyDescent="0.25">
      <c r="A12" t="s">
        <v>108</v>
      </c>
      <c r="B12">
        <v>30</v>
      </c>
      <c r="D12" t="s">
        <v>107</v>
      </c>
    </row>
    <row r="13" spans="1:4" x14ac:dyDescent="0.25">
      <c r="A13" t="s">
        <v>106</v>
      </c>
      <c r="B13">
        <v>30</v>
      </c>
      <c r="D13" t="s">
        <v>105</v>
      </c>
    </row>
    <row r="14" spans="1:4" x14ac:dyDescent="0.25">
      <c r="A14" t="s">
        <v>104</v>
      </c>
      <c r="B14">
        <v>30</v>
      </c>
      <c r="D14" t="s">
        <v>103</v>
      </c>
    </row>
    <row r="15" spans="1:4" x14ac:dyDescent="0.25">
      <c r="A15" t="s">
        <v>25</v>
      </c>
      <c r="B15">
        <v>20</v>
      </c>
      <c r="D15" t="s">
        <v>102</v>
      </c>
    </row>
    <row r="16" spans="1:4" x14ac:dyDescent="0.25">
      <c r="A16" t="s">
        <v>21</v>
      </c>
      <c r="B16">
        <v>27</v>
      </c>
      <c r="D16" t="s">
        <v>101</v>
      </c>
    </row>
    <row r="17" spans="1:4" x14ac:dyDescent="0.25">
      <c r="A17" t="s">
        <v>100</v>
      </c>
      <c r="B17">
        <v>30</v>
      </c>
      <c r="D17" t="s">
        <v>99</v>
      </c>
    </row>
    <row r="18" spans="1:4" x14ac:dyDescent="0.25">
      <c r="A18" t="s">
        <v>98</v>
      </c>
      <c r="B18">
        <v>20</v>
      </c>
      <c r="D18" t="s">
        <v>97</v>
      </c>
    </row>
    <row r="19" spans="1:4" x14ac:dyDescent="0.25">
      <c r="A19" t="s">
        <v>19</v>
      </c>
      <c r="B19">
        <v>27</v>
      </c>
      <c r="D19" t="s">
        <v>96</v>
      </c>
    </row>
    <row r="20" spans="1:4" x14ac:dyDescent="0.25">
      <c r="A20" t="s">
        <v>95</v>
      </c>
      <c r="B20">
        <v>11</v>
      </c>
      <c r="D20" t="s">
        <v>94</v>
      </c>
    </row>
    <row r="21" spans="1:4" x14ac:dyDescent="0.25">
      <c r="A21" t="s">
        <v>27</v>
      </c>
      <c r="B21">
        <v>21</v>
      </c>
      <c r="D21" t="s">
        <v>93</v>
      </c>
    </row>
    <row r="22" spans="1:4" x14ac:dyDescent="0.25">
      <c r="A22" t="s">
        <v>36</v>
      </c>
      <c r="B22">
        <v>20.52</v>
      </c>
      <c r="D22" t="s">
        <v>92</v>
      </c>
    </row>
    <row r="23" spans="1:4" x14ac:dyDescent="0.25">
      <c r="A23" t="s">
        <v>38</v>
      </c>
      <c r="B23">
        <v>18.649999999999999</v>
      </c>
      <c r="D23" t="s">
        <v>91</v>
      </c>
    </row>
    <row r="24" spans="1:4" x14ac:dyDescent="0.25">
      <c r="A24" t="s">
        <v>40</v>
      </c>
      <c r="B24">
        <v>20.78</v>
      </c>
      <c r="D24" t="s">
        <v>90</v>
      </c>
    </row>
    <row r="25" spans="1:4" x14ac:dyDescent="0.25">
      <c r="A25" t="s">
        <v>42</v>
      </c>
      <c r="B25">
        <v>20.58</v>
      </c>
      <c r="D25" t="s">
        <v>89</v>
      </c>
    </row>
    <row r="26" spans="1:4" x14ac:dyDescent="0.25">
      <c r="A26" t="s">
        <v>44</v>
      </c>
      <c r="B26">
        <v>20.64</v>
      </c>
      <c r="D26" t="s">
        <v>88</v>
      </c>
    </row>
    <row r="27" spans="1:4" x14ac:dyDescent="0.25">
      <c r="A27" t="s">
        <v>46</v>
      </c>
      <c r="B27">
        <v>18.48</v>
      </c>
      <c r="D27" t="s">
        <v>87</v>
      </c>
    </row>
    <row r="28" spans="1:4" x14ac:dyDescent="0.25">
      <c r="A28" t="s">
        <v>48</v>
      </c>
      <c r="B28">
        <v>19.68</v>
      </c>
      <c r="D28" t="s">
        <v>86</v>
      </c>
    </row>
    <row r="29" spans="1:4" x14ac:dyDescent="0.25">
      <c r="A29" t="s">
        <v>50</v>
      </c>
      <c r="B29">
        <v>20.94</v>
      </c>
      <c r="D29" t="s">
        <v>85</v>
      </c>
    </row>
    <row r="30" spans="1:4" x14ac:dyDescent="0.25">
      <c r="A30" t="s">
        <v>52</v>
      </c>
      <c r="B30">
        <v>18.5</v>
      </c>
      <c r="D30" t="s">
        <v>84</v>
      </c>
    </row>
    <row r="31" spans="1:4" x14ac:dyDescent="0.25">
      <c r="A31" t="s">
        <v>55</v>
      </c>
      <c r="B31">
        <v>15.4</v>
      </c>
      <c r="D31" t="s">
        <v>83</v>
      </c>
    </row>
    <row r="32" spans="1:4" x14ac:dyDescent="0.25">
      <c r="A32" t="s">
        <v>57</v>
      </c>
      <c r="B32">
        <v>18.62</v>
      </c>
      <c r="D32" t="s">
        <v>82</v>
      </c>
    </row>
    <row r="33" spans="1:4" x14ac:dyDescent="0.25">
      <c r="A33" t="s">
        <v>68</v>
      </c>
      <c r="B33">
        <v>18.690000000000001</v>
      </c>
      <c r="D33" t="s">
        <v>81</v>
      </c>
    </row>
    <row r="34" spans="1:4" x14ac:dyDescent="0.25">
      <c r="A34" t="s">
        <v>59</v>
      </c>
      <c r="B34">
        <v>19.809999999999999</v>
      </c>
      <c r="D34" t="s">
        <v>80</v>
      </c>
    </row>
    <row r="35" spans="1:4" x14ac:dyDescent="0.25">
      <c r="A35" t="s">
        <v>70</v>
      </c>
      <c r="B35">
        <v>18.690000000000001</v>
      </c>
      <c r="D35" t="s">
        <v>79</v>
      </c>
    </row>
    <row r="36" spans="1:4" x14ac:dyDescent="0.25">
      <c r="A36" t="s">
        <v>61</v>
      </c>
      <c r="B36">
        <v>20.350000000000001</v>
      </c>
      <c r="D36" t="s">
        <v>78</v>
      </c>
    </row>
    <row r="37" spans="1:4" x14ac:dyDescent="0.25">
      <c r="A37" t="s">
        <v>77</v>
      </c>
      <c r="B37">
        <f>B35</f>
        <v>18.690000000000001</v>
      </c>
      <c r="D37" t="s">
        <v>76</v>
      </c>
    </row>
    <row r="38" spans="1:4" x14ac:dyDescent="0.25">
      <c r="A38" t="s">
        <v>75</v>
      </c>
      <c r="B38">
        <v>21</v>
      </c>
      <c r="D38" t="s">
        <v>74</v>
      </c>
    </row>
    <row r="39" spans="1:4" x14ac:dyDescent="0.25">
      <c r="A39" t="s">
        <v>29</v>
      </c>
      <c r="B39">
        <v>27</v>
      </c>
      <c r="D39" t="s">
        <v>73</v>
      </c>
    </row>
    <row r="40" spans="1:4" x14ac:dyDescent="0.25">
      <c r="A40" t="s">
        <v>31</v>
      </c>
      <c r="B40">
        <v>20.84</v>
      </c>
      <c r="D40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C75B-92CA-4584-8205-C3AB50003BF2}">
  <dimension ref="A1:K39"/>
  <sheetViews>
    <sheetView tabSelected="1" workbookViewId="0">
      <selection activeCell="A7" sqref="A7:K7"/>
    </sheetView>
  </sheetViews>
  <sheetFormatPr defaultRowHeight="15" x14ac:dyDescent="0.25"/>
  <cols>
    <col min="7" max="7" width="13.42578125" customWidth="1"/>
  </cols>
  <sheetData>
    <row r="1" spans="1:11" x14ac:dyDescent="0.25">
      <c r="A1" t="s">
        <v>126</v>
      </c>
      <c r="H1" t="s">
        <v>128</v>
      </c>
    </row>
    <row r="2" spans="1:11" x14ac:dyDescent="0.25">
      <c r="A2" t="str">
        <f>Data!E2</f>
        <v>Commodity</v>
      </c>
      <c r="B2" t="str">
        <f>Data!F2</f>
        <v>Commodity Short Description</v>
      </c>
      <c r="C2" t="str">
        <f>Data!G2</f>
        <v>2020</v>
      </c>
      <c r="D2" t="str">
        <f>Data!H2</f>
        <v>2030</v>
      </c>
      <c r="E2" t="str">
        <f>Data!I2</f>
        <v>2040</v>
      </c>
      <c r="F2" t="str">
        <f>Data!J2</f>
        <v>2050</v>
      </c>
      <c r="G2" t="s">
        <v>127</v>
      </c>
      <c r="H2">
        <v>2020</v>
      </c>
      <c r="I2">
        <v>2030</v>
      </c>
      <c r="J2">
        <v>2040</v>
      </c>
      <c r="K2">
        <v>2050</v>
      </c>
    </row>
    <row r="3" spans="1:11" x14ac:dyDescent="0.25">
      <c r="A3" t="str">
        <f>Data!E3</f>
        <v>AGRCOA</v>
      </c>
      <c r="B3" t="str">
        <f>Data!F3</f>
        <v>Coal</v>
      </c>
      <c r="C3">
        <f>Data!G3</f>
        <v>0.77088274562263004</v>
      </c>
      <c r="D3">
        <f>Data!H3</f>
        <v>0.46287112629468902</v>
      </c>
      <c r="E3">
        <f>Data!I3</f>
        <v>4.3994034140788401</v>
      </c>
      <c r="F3">
        <f>Data!J3</f>
        <v>0</v>
      </c>
      <c r="G3">
        <f>VLOOKUP($A3,CoalCV!$A$3:$B$40,2,FALSE)</f>
        <v>27</v>
      </c>
      <c r="H3">
        <f>C3/$G3</f>
        <v>2.8551212800838149E-2</v>
      </c>
      <c r="I3">
        <f t="shared" ref="I3:I29" si="0">D3/$G3</f>
        <v>1.7143375047951444E-2</v>
      </c>
      <c r="J3">
        <f t="shared" ref="J3:J29" si="1">E3/$G3</f>
        <v>0.16294086718810519</v>
      </c>
      <c r="K3">
        <f t="shared" ref="K3:K29" si="2">F3/$G3</f>
        <v>0</v>
      </c>
    </row>
    <row r="4" spans="1:11" x14ac:dyDescent="0.25">
      <c r="A4" t="str">
        <f>Data!E4</f>
        <v>COMCOA</v>
      </c>
      <c r="B4" t="str">
        <f>Data!F4</f>
        <v>Coal</v>
      </c>
      <c r="C4">
        <f>Data!G4</f>
        <v>28.031983329971698</v>
      </c>
      <c r="D4">
        <f>Data!H4</f>
        <v>27.412184211715498</v>
      </c>
      <c r="E4">
        <f>Data!I4</f>
        <v>18.028501680565899</v>
      </c>
      <c r="F4">
        <f>Data!J4</f>
        <v>0</v>
      </c>
      <c r="G4">
        <f>VLOOKUP($A4,CoalCV!$A$3:$B$40,2,FALSE)</f>
        <v>27</v>
      </c>
      <c r="H4">
        <f t="shared" ref="H4:H29" si="3">C4/$G4</f>
        <v>1.0382216048137667</v>
      </c>
      <c r="I4">
        <f t="shared" si="0"/>
        <v>1.0152660819153889</v>
      </c>
      <c r="J4">
        <f t="shared" si="1"/>
        <v>0.66772228446540371</v>
      </c>
      <c r="K4">
        <f t="shared" si="2"/>
        <v>0</v>
      </c>
    </row>
    <row r="5" spans="1:11" x14ac:dyDescent="0.25">
      <c r="A5" t="str">
        <f>Data!E5</f>
        <v>IPPCOA</v>
      </c>
      <c r="B5" t="str">
        <f>Data!F5</f>
        <v>Coal</v>
      </c>
      <c r="C5">
        <f>Data!G5</f>
        <v>8.7994762787957299</v>
      </c>
      <c r="D5">
        <f>Data!H5</f>
        <v>10.6494474047315</v>
      </c>
      <c r="E5">
        <f>Data!I5</f>
        <v>17.799897233589299</v>
      </c>
      <c r="F5">
        <f>Data!J5</f>
        <v>12.619757512759399</v>
      </c>
      <c r="G5">
        <f>VLOOKUP($A5,CoalCV!$A$3:$B$40,2,FALSE)</f>
        <v>27</v>
      </c>
      <c r="H5">
        <f t="shared" si="3"/>
        <v>0.32590652884428628</v>
      </c>
      <c r="I5">
        <f t="shared" si="0"/>
        <v>0.39442397795301853</v>
      </c>
      <c r="J5">
        <f t="shared" si="1"/>
        <v>0.65925545309589995</v>
      </c>
      <c r="K5">
        <f t="shared" si="2"/>
        <v>0.46739842639849627</v>
      </c>
    </row>
    <row r="6" spans="1:11" x14ac:dyDescent="0.25">
      <c r="A6" t="str">
        <f>Data!E6</f>
        <v>INDCOA</v>
      </c>
      <c r="B6" t="str">
        <f>Data!F6</f>
        <v>Coal</v>
      </c>
      <c r="C6">
        <f>Data!G6</f>
        <v>176.73202985764601</v>
      </c>
      <c r="D6">
        <f>Data!H6</f>
        <v>199.71518223727799</v>
      </c>
      <c r="E6">
        <f>Data!I6</f>
        <v>174.84541646497101</v>
      </c>
      <c r="F6">
        <f>Data!J6</f>
        <v>21.384462210443399</v>
      </c>
      <c r="G6">
        <f>VLOOKUP($A6,CoalCV!$A$3:$B$40,2,FALSE)</f>
        <v>27</v>
      </c>
      <c r="H6">
        <f t="shared" si="3"/>
        <v>6.5456307354683707</v>
      </c>
      <c r="I6">
        <f t="shared" si="0"/>
        <v>7.3968586013806661</v>
      </c>
      <c r="J6">
        <f t="shared" si="1"/>
        <v>6.4757561653692965</v>
      </c>
      <c r="K6">
        <f t="shared" si="2"/>
        <v>0.79201711890531101</v>
      </c>
    </row>
    <row r="7" spans="1:11" x14ac:dyDescent="0.25">
      <c r="A7" t="str">
        <f>Data!E7</f>
        <v>INDCMU</v>
      </c>
      <c r="B7" t="str">
        <f>Data!F7</f>
        <v>Coal</v>
      </c>
      <c r="C7">
        <f>Data!G7</f>
        <v>48.642799790718797</v>
      </c>
      <c r="D7">
        <f>Data!H7</f>
        <v>59.226466327915098</v>
      </c>
      <c r="E7">
        <f>Data!I7</f>
        <v>63.024187093634097</v>
      </c>
      <c r="F7">
        <f>Data!J7</f>
        <v>18.032703253528901</v>
      </c>
      <c r="G7" t="e">
        <f>VLOOKUP($A7,CoalCV!$A$3:$B$40,2,FALSE)</f>
        <v>#N/A</v>
      </c>
    </row>
    <row r="8" spans="1:11" x14ac:dyDescent="0.25">
      <c r="A8" t="str">
        <f>Data!E8</f>
        <v>INDCLE</v>
      </c>
      <c r="B8" t="str">
        <f>Data!F8</f>
        <v>Coal</v>
      </c>
      <c r="C8">
        <f>Data!G8</f>
        <v>33.8128187327642</v>
      </c>
      <c r="D8">
        <f>Data!H8</f>
        <v>34.8734257967239</v>
      </c>
      <c r="E8">
        <f>Data!I8</f>
        <v>48.910761540521698</v>
      </c>
      <c r="F8">
        <f>Data!J8</f>
        <v>1.4649983361218899</v>
      </c>
      <c r="G8">
        <f>VLOOKUP($A8,CoalCV!$A$3:$B$40,2,FALSE)</f>
        <v>20</v>
      </c>
      <c r="H8">
        <f t="shared" si="3"/>
        <v>1.69064093663821</v>
      </c>
      <c r="I8">
        <f t="shared" si="0"/>
        <v>1.743671289836195</v>
      </c>
      <c r="J8">
        <f t="shared" si="1"/>
        <v>2.4455380770260851</v>
      </c>
      <c r="K8">
        <f t="shared" si="2"/>
        <v>7.3249916806094495E-2</v>
      </c>
    </row>
    <row r="9" spans="1:11" x14ac:dyDescent="0.25">
      <c r="A9" t="str">
        <f>Data!E9</f>
        <v>PWRCLE</v>
      </c>
      <c r="B9" t="str">
        <f>Data!F9</f>
        <v>Coal</v>
      </c>
      <c r="C9">
        <f>Data!G9</f>
        <v>24.6808915662651</v>
      </c>
      <c r="D9">
        <f>Data!H9</f>
        <v>0</v>
      </c>
      <c r="E9">
        <f>Data!I9</f>
        <v>0</v>
      </c>
      <c r="F9">
        <f>Data!J9</f>
        <v>0</v>
      </c>
      <c r="G9">
        <f>VLOOKUP($A9,CoalCV!$A$3:$B$40,2,FALSE)</f>
        <v>21</v>
      </c>
      <c r="H9">
        <f t="shared" si="3"/>
        <v>1.1752805507745285</v>
      </c>
      <c r="I9">
        <f t="shared" si="0"/>
        <v>0</v>
      </c>
      <c r="J9">
        <f t="shared" si="1"/>
        <v>0</v>
      </c>
      <c r="K9">
        <f t="shared" si="2"/>
        <v>0</v>
      </c>
    </row>
    <row r="10" spans="1:11" x14ac:dyDescent="0.25">
      <c r="A10" t="str">
        <f>Data!E10</f>
        <v>RESCOA</v>
      </c>
      <c r="B10" t="str">
        <f>Data!F10</f>
        <v>Coal</v>
      </c>
      <c r="C10">
        <f>Data!G10</f>
        <v>18.177923215391399</v>
      </c>
      <c r="D10">
        <f>Data!H10</f>
        <v>16.4724022364212</v>
      </c>
      <c r="E10">
        <f>Data!I10</f>
        <v>15.2856091968982</v>
      </c>
      <c r="F10">
        <f>Data!J10</f>
        <v>4.6645310966928299</v>
      </c>
      <c r="G10">
        <f>VLOOKUP($A10,CoalCV!$A$3:$B$40,2,FALSE)</f>
        <v>27</v>
      </c>
      <c r="H10">
        <f t="shared" si="3"/>
        <v>0.67325641538486658</v>
      </c>
      <c r="I10">
        <f t="shared" si="0"/>
        <v>0.61008897171930365</v>
      </c>
      <c r="J10">
        <f t="shared" si="1"/>
        <v>0.56613367395919256</v>
      </c>
      <c r="K10">
        <f t="shared" si="2"/>
        <v>0.17276041098862333</v>
      </c>
    </row>
    <row r="11" spans="1:11" x14ac:dyDescent="0.25">
      <c r="A11" t="str">
        <f>Data!E11</f>
        <v>UPSCLE</v>
      </c>
      <c r="B11" t="str">
        <f>Data!F11</f>
        <v>Coal</v>
      </c>
      <c r="C11">
        <f>Data!G11</f>
        <v>779.918649993803</v>
      </c>
      <c r="D11">
        <f>Data!H11</f>
        <v>738.03058146704404</v>
      </c>
      <c r="E11">
        <f>Data!I11</f>
        <v>0</v>
      </c>
      <c r="F11">
        <f>Data!J11</f>
        <v>0</v>
      </c>
      <c r="G11">
        <f>VLOOKUP($A11,CoalCV!$A$3:$B$40,2,FALSE)</f>
        <v>20.84</v>
      </c>
      <c r="H11">
        <f t="shared" si="3"/>
        <v>37.424119481468473</v>
      </c>
      <c r="I11">
        <f t="shared" si="0"/>
        <v>35.414135387094241</v>
      </c>
      <c r="J11">
        <f t="shared" si="1"/>
        <v>0</v>
      </c>
      <c r="K11">
        <f t="shared" si="2"/>
        <v>0</v>
      </c>
    </row>
    <row r="12" spans="1:11" x14ac:dyDescent="0.25">
      <c r="A12" t="str">
        <f>Data!E12</f>
        <v>PWRCLEARNO</v>
      </c>
      <c r="B12" t="str">
        <f>Data!F12</f>
        <v>Coal</v>
      </c>
      <c r="C12">
        <f>Data!G12</f>
        <v>144.75023999999999</v>
      </c>
      <c r="D12">
        <f>Data!H12</f>
        <v>0</v>
      </c>
      <c r="E12">
        <f>Data!I12</f>
        <v>0</v>
      </c>
      <c r="F12">
        <f>Data!J12</f>
        <v>0</v>
      </c>
      <c r="G12">
        <f>VLOOKUP($A12,CoalCV!$A$3:$B$40,2,FALSE)</f>
        <v>20.52</v>
      </c>
      <c r="H12">
        <f t="shared" si="3"/>
        <v>7.0541052631578944</v>
      </c>
      <c r="I12">
        <f t="shared" si="0"/>
        <v>0</v>
      </c>
      <c r="J12">
        <f t="shared" si="1"/>
        <v>0</v>
      </c>
      <c r="K12">
        <f t="shared" si="2"/>
        <v>0</v>
      </c>
    </row>
    <row r="13" spans="1:11" x14ac:dyDescent="0.25">
      <c r="A13" t="str">
        <f>Data!E13</f>
        <v>PWRCLECAMD</v>
      </c>
      <c r="B13" t="str">
        <f>Data!F13</f>
        <v>Coal</v>
      </c>
      <c r="C13">
        <f>Data!G13</f>
        <v>8.3251967448692596</v>
      </c>
      <c r="D13">
        <f>Data!H13</f>
        <v>0</v>
      </c>
      <c r="E13">
        <f>Data!I13</f>
        <v>0</v>
      </c>
      <c r="F13">
        <f>Data!J13</f>
        <v>0</v>
      </c>
      <c r="G13">
        <f>VLOOKUP($A13,CoalCV!$A$3:$B$40,2,FALSE)</f>
        <v>18.649999999999999</v>
      </c>
      <c r="H13">
        <f t="shared" si="3"/>
        <v>0.44639124637368688</v>
      </c>
      <c r="I13">
        <f t="shared" si="0"/>
        <v>0</v>
      </c>
      <c r="J13">
        <f t="shared" si="1"/>
        <v>0</v>
      </c>
      <c r="K13">
        <f t="shared" si="2"/>
        <v>0</v>
      </c>
    </row>
    <row r="14" spans="1:11" x14ac:dyDescent="0.25">
      <c r="A14" t="str">
        <f>Data!E14</f>
        <v>PWRCLEDUVH</v>
      </c>
      <c r="B14" t="str">
        <f>Data!F14</f>
        <v>Coal</v>
      </c>
      <c r="C14">
        <f>Data!G14</f>
        <v>149.41764316138099</v>
      </c>
      <c r="D14">
        <f>Data!H14</f>
        <v>133.01680788045101</v>
      </c>
      <c r="E14">
        <f>Data!I14</f>
        <v>0</v>
      </c>
      <c r="F14">
        <f>Data!J14</f>
        <v>0</v>
      </c>
      <c r="G14">
        <f>VLOOKUP($A14,CoalCV!$A$3:$B$40,2,FALSE)</f>
        <v>20.78</v>
      </c>
      <c r="H14">
        <f t="shared" si="3"/>
        <v>7.1904544351001434</v>
      </c>
      <c r="I14">
        <f t="shared" si="0"/>
        <v>6.4011938344779118</v>
      </c>
      <c r="J14">
        <f t="shared" si="1"/>
        <v>0</v>
      </c>
      <c r="K14">
        <f t="shared" si="2"/>
        <v>0</v>
      </c>
    </row>
    <row r="15" spans="1:11" x14ac:dyDescent="0.25">
      <c r="A15" t="str">
        <f>Data!E15</f>
        <v>PWRCLEGROO</v>
      </c>
      <c r="B15" t="str">
        <f>Data!F15</f>
        <v>Coal</v>
      </c>
      <c r="C15">
        <f>Data!G15</f>
        <v>3.4625783208652101</v>
      </c>
      <c r="D15">
        <f>Data!H15</f>
        <v>0</v>
      </c>
      <c r="E15">
        <f>Data!I15</f>
        <v>0</v>
      </c>
      <c r="F15">
        <f>Data!J15</f>
        <v>0</v>
      </c>
      <c r="G15">
        <f>VLOOKUP($A15,CoalCV!$A$3:$B$40,2,FALSE)</f>
        <v>20.58</v>
      </c>
      <c r="H15">
        <f t="shared" si="3"/>
        <v>0.16824967545506367</v>
      </c>
      <c r="I15">
        <f t="shared" si="0"/>
        <v>0</v>
      </c>
      <c r="J15">
        <f t="shared" si="1"/>
        <v>0</v>
      </c>
      <c r="K15">
        <f t="shared" si="2"/>
        <v>0</v>
      </c>
    </row>
    <row r="16" spans="1:11" x14ac:dyDescent="0.25">
      <c r="A16" t="str">
        <f>Data!E16</f>
        <v>PWRCLEHEND</v>
      </c>
      <c r="B16" t="str">
        <f>Data!F16</f>
        <v>Coal</v>
      </c>
      <c r="C16">
        <f>Data!G16</f>
        <v>7.5826488100395801</v>
      </c>
      <c r="D16">
        <f>Data!H16</f>
        <v>0</v>
      </c>
      <c r="E16">
        <f>Data!I16</f>
        <v>0</v>
      </c>
      <c r="F16">
        <f>Data!J16</f>
        <v>0</v>
      </c>
      <c r="G16">
        <f>VLOOKUP($A16,CoalCV!$A$3:$B$40,2,FALSE)</f>
        <v>20.64</v>
      </c>
      <c r="H16">
        <f t="shared" si="3"/>
        <v>0.36737639583525095</v>
      </c>
      <c r="I16">
        <f t="shared" si="0"/>
        <v>0</v>
      </c>
      <c r="J16">
        <f t="shared" si="1"/>
        <v>0</v>
      </c>
      <c r="K16">
        <f t="shared" si="2"/>
        <v>0</v>
      </c>
    </row>
    <row r="17" spans="1:11" x14ac:dyDescent="0.25">
      <c r="A17" t="str">
        <f>Data!E17</f>
        <v>PWRCLEKEND</v>
      </c>
      <c r="B17" t="str">
        <f>Data!F17</f>
        <v>Coal</v>
      </c>
      <c r="C17">
        <f>Data!G17</f>
        <v>257.84069974172598</v>
      </c>
      <c r="D17">
        <f>Data!H17</f>
        <v>272.16932907614398</v>
      </c>
      <c r="E17">
        <f>Data!I17</f>
        <v>34.204627317402199</v>
      </c>
      <c r="F17">
        <f>Data!J17</f>
        <v>0</v>
      </c>
      <c r="G17">
        <f>VLOOKUP($A17,CoalCV!$A$3:$B$40,2,FALSE)</f>
        <v>18.48</v>
      </c>
      <c r="H17">
        <f t="shared" si="3"/>
        <v>13.952418817192964</v>
      </c>
      <c r="I17">
        <f t="shared" si="0"/>
        <v>14.727777547410389</v>
      </c>
      <c r="J17">
        <f t="shared" si="1"/>
        <v>1.8508997466126731</v>
      </c>
      <c r="K17">
        <f t="shared" si="2"/>
        <v>0</v>
      </c>
    </row>
    <row r="18" spans="1:11" x14ac:dyDescent="0.25">
      <c r="A18" t="str">
        <f>Data!E18</f>
        <v>PWRCLEKOMA</v>
      </c>
      <c r="B18" t="str">
        <f>Data!F18</f>
        <v>Coal</v>
      </c>
      <c r="C18">
        <f>Data!G18</f>
        <v>1.33560638325748</v>
      </c>
      <c r="D18">
        <f>Data!H18</f>
        <v>0</v>
      </c>
      <c r="E18">
        <f>Data!I18</f>
        <v>0</v>
      </c>
      <c r="F18">
        <f>Data!J18</f>
        <v>0</v>
      </c>
      <c r="G18">
        <f>VLOOKUP($A18,CoalCV!$A$3:$B$40,2,FALSE)</f>
        <v>19.68</v>
      </c>
      <c r="H18">
        <f t="shared" si="3"/>
        <v>6.7866178011050812E-2</v>
      </c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A19" t="str">
        <f>Data!E19</f>
        <v>PWRCLEKRIE</v>
      </c>
      <c r="B19" t="str">
        <f>Data!F19</f>
        <v>Coal</v>
      </c>
      <c r="C19">
        <f>Data!G19</f>
        <v>155.384049296717</v>
      </c>
      <c r="D19">
        <f>Data!H19</f>
        <v>0</v>
      </c>
      <c r="E19">
        <f>Data!I19</f>
        <v>0</v>
      </c>
      <c r="F19">
        <f>Data!J19</f>
        <v>0</v>
      </c>
      <c r="G19">
        <f>VLOOKUP($A19,CoalCV!$A$3:$B$40,2,FALSE)</f>
        <v>20.94</v>
      </c>
      <c r="H19">
        <f t="shared" si="3"/>
        <v>7.4204417047142783</v>
      </c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A20" t="str">
        <f>Data!E20</f>
        <v>PWRCLEKUSI</v>
      </c>
      <c r="B20" t="str">
        <f>Data!F20</f>
        <v>Coal</v>
      </c>
      <c r="C20">
        <f>Data!G20</f>
        <v>0</v>
      </c>
      <c r="D20">
        <f>Data!H20</f>
        <v>28.0714930661088</v>
      </c>
      <c r="E20">
        <f>Data!I20</f>
        <v>11.558850086044799</v>
      </c>
      <c r="F20">
        <f>Data!J20</f>
        <v>0</v>
      </c>
      <c r="G20">
        <f>VLOOKUP($A20,CoalCV!$A$3:$B$40,2,FALSE)</f>
        <v>18.5</v>
      </c>
      <c r="H20">
        <f t="shared" si="3"/>
        <v>0</v>
      </c>
      <c r="I20">
        <f t="shared" si="0"/>
        <v>1.5173780035734488</v>
      </c>
      <c r="J20">
        <f t="shared" si="1"/>
        <v>0.62480270735377297</v>
      </c>
      <c r="K20">
        <f t="shared" si="2"/>
        <v>0</v>
      </c>
    </row>
    <row r="21" spans="1:11" x14ac:dyDescent="0.25">
      <c r="A21" t="str">
        <f>Data!E21</f>
        <v>PWRCLEKUSI</v>
      </c>
      <c r="B21" t="str">
        <f>Data!F21</f>
        <v>Coal</v>
      </c>
      <c r="C21">
        <f>Data!G21</f>
        <v>41.038317143999997</v>
      </c>
      <c r="D21">
        <f>Data!H21</f>
        <v>0</v>
      </c>
      <c r="E21">
        <f>Data!I21</f>
        <v>0</v>
      </c>
      <c r="F21">
        <f>Data!J21</f>
        <v>0</v>
      </c>
      <c r="G21">
        <f>VLOOKUP($A21,CoalCV!$A$3:$B$40,2,FALSE)</f>
        <v>18.5</v>
      </c>
      <c r="H21">
        <f t="shared" si="3"/>
        <v>2.2182874131891892</v>
      </c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A22" t="str">
        <f>Data!E22</f>
        <v>PWRCLELETH</v>
      </c>
      <c r="B22" t="str">
        <f>Data!F22</f>
        <v>Coal</v>
      </c>
      <c r="C22">
        <f>Data!G22</f>
        <v>231.01047529411801</v>
      </c>
      <c r="D22">
        <f>Data!H22</f>
        <v>242.098978108235</v>
      </c>
      <c r="E22">
        <f>Data!I22</f>
        <v>34.651571294117602</v>
      </c>
      <c r="F22">
        <f>Data!J22</f>
        <v>0</v>
      </c>
      <c r="G22">
        <f>VLOOKUP($A22,CoalCV!$A$3:$B$40,2,FALSE)</f>
        <v>15.4</v>
      </c>
      <c r="H22">
        <f t="shared" si="3"/>
        <v>15.000680213903767</v>
      </c>
      <c r="I22">
        <f t="shared" si="0"/>
        <v>15.720712864171103</v>
      </c>
      <c r="J22">
        <f t="shared" si="1"/>
        <v>2.2501020320855587</v>
      </c>
      <c r="K22">
        <f t="shared" si="2"/>
        <v>0</v>
      </c>
    </row>
    <row r="23" spans="1:11" x14ac:dyDescent="0.25">
      <c r="A23" t="str">
        <f>Data!E23</f>
        <v>PWRCLEMAJU</v>
      </c>
      <c r="B23" t="str">
        <f>Data!F23</f>
        <v>Coal</v>
      </c>
      <c r="C23">
        <f>Data!G23</f>
        <v>278.01222038709699</v>
      </c>
      <c r="D23">
        <f>Data!H23</f>
        <v>178.32794965249801</v>
      </c>
      <c r="E23">
        <f>Data!I23</f>
        <v>43.687634632258003</v>
      </c>
      <c r="F23">
        <f>Data!J23</f>
        <v>3.4079225806451601</v>
      </c>
      <c r="G23">
        <f>VLOOKUP($A23,CoalCV!$A$3:$B$40,2,FALSE)</f>
        <v>18.62</v>
      </c>
      <c r="H23">
        <f t="shared" si="3"/>
        <v>14.930838903710901</v>
      </c>
      <c r="I23">
        <f t="shared" si="0"/>
        <v>9.5772260823038664</v>
      </c>
      <c r="J23">
        <f t="shared" si="1"/>
        <v>2.3462746848688507</v>
      </c>
      <c r="K23">
        <f t="shared" si="2"/>
        <v>0.18302484321402576</v>
      </c>
    </row>
    <row r="24" spans="1:11" x14ac:dyDescent="0.25">
      <c r="A24" t="str">
        <f>Data!E24</f>
        <v>PWRCLEMATL</v>
      </c>
      <c r="B24" t="str">
        <f>Data!F24</f>
        <v>Coal</v>
      </c>
      <c r="C24">
        <f>Data!G24</f>
        <v>220.811268588107</v>
      </c>
      <c r="D24">
        <f>Data!H24</f>
        <v>172.48032268573201</v>
      </c>
      <c r="E24">
        <f>Data!I24</f>
        <v>0</v>
      </c>
      <c r="F24">
        <f>Data!J24</f>
        <v>0</v>
      </c>
      <c r="G24">
        <f>VLOOKUP($A24,CoalCV!$A$3:$B$40,2,FALSE)</f>
        <v>19.809999999999999</v>
      </c>
      <c r="H24">
        <f t="shared" si="3"/>
        <v>11.146454749525846</v>
      </c>
      <c r="I24">
        <f t="shared" si="0"/>
        <v>8.7067300699511367</v>
      </c>
      <c r="J24">
        <f t="shared" si="1"/>
        <v>0</v>
      </c>
      <c r="K24">
        <f t="shared" si="2"/>
        <v>0</v>
      </c>
    </row>
    <row r="25" spans="1:11" x14ac:dyDescent="0.25">
      <c r="A25" t="str">
        <f>Data!E25</f>
        <v>PWRCLETUTU</v>
      </c>
      <c r="B25" t="str">
        <f>Data!F25</f>
        <v>Coal</v>
      </c>
      <c r="C25">
        <f>Data!G25</f>
        <v>63.901161163347403</v>
      </c>
      <c r="D25">
        <f>Data!H25</f>
        <v>0</v>
      </c>
      <c r="E25">
        <f>Data!I25</f>
        <v>0</v>
      </c>
      <c r="F25">
        <f>Data!J25</f>
        <v>0</v>
      </c>
      <c r="G25">
        <f>VLOOKUP($A25,CoalCV!$A$3:$B$40,2,FALSE)</f>
        <v>20.350000000000001</v>
      </c>
      <c r="H25">
        <f t="shared" si="3"/>
        <v>3.1401061996730908</v>
      </c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A26" t="str">
        <f>Data!E26</f>
        <v>COA</v>
      </c>
      <c r="B26" t="str">
        <f>Data!F26</f>
        <v>Coal</v>
      </c>
      <c r="C26">
        <f>Data!G26</f>
        <v>272.35561893935102</v>
      </c>
      <c r="D26">
        <f>Data!H26</f>
        <v>303.28910613962398</v>
      </c>
      <c r="E26">
        <f>Data!I26</f>
        <v>275.58311785014803</v>
      </c>
      <c r="F26">
        <f>Data!J26</f>
        <v>44.081696560665101</v>
      </c>
      <c r="G26">
        <f>VLOOKUP($A26,CoalCV!$A$3:$B$40,2,FALSE)</f>
        <v>23</v>
      </c>
      <c r="H26">
        <f t="shared" si="3"/>
        <v>11.841548649537001</v>
      </c>
      <c r="I26">
        <f t="shared" si="0"/>
        <v>13.186482875635825</v>
      </c>
      <c r="J26">
        <f t="shared" si="1"/>
        <v>11.981874689136871</v>
      </c>
      <c r="K26">
        <f t="shared" si="2"/>
        <v>1.9165955026376131</v>
      </c>
    </row>
    <row r="27" spans="1:11" x14ac:dyDescent="0.25">
      <c r="A27" t="str">
        <f>Data!E27</f>
        <v>CLE</v>
      </c>
      <c r="B27" t="str">
        <f>Data!F27</f>
        <v>Coal</v>
      </c>
      <c r="C27">
        <f>Data!G27</f>
        <v>838.412360292833</v>
      </c>
      <c r="D27">
        <f>Data!H27</f>
        <v>772.90400726376799</v>
      </c>
      <c r="E27">
        <f>Data!I27</f>
        <v>48.910761540521698</v>
      </c>
      <c r="F27">
        <f>Data!J27</f>
        <v>1.4649983361218899</v>
      </c>
      <c r="G27">
        <f>VLOOKUP($A27,CoalCV!$A$3:$B$40,2,FALSE)</f>
        <v>21</v>
      </c>
      <c r="H27">
        <f t="shared" si="3"/>
        <v>39.924398109182526</v>
      </c>
      <c r="I27">
        <f t="shared" si="0"/>
        <v>36.804952726846096</v>
      </c>
      <c r="J27">
        <f t="shared" si="1"/>
        <v>2.3290838828819855</v>
      </c>
      <c r="K27">
        <f t="shared" si="2"/>
        <v>6.9761825529613811E-2</v>
      </c>
    </row>
    <row r="28" spans="1:11" x14ac:dyDescent="0.25">
      <c r="A28" t="str">
        <f>Data!E28</f>
        <v>PWRCLEMATI</v>
      </c>
      <c r="B28" t="str">
        <f>Data!F28</f>
        <v>Coal</v>
      </c>
      <c r="C28">
        <f>Data!G28</f>
        <v>283.21663169963301</v>
      </c>
      <c r="D28">
        <f>Data!H28</f>
        <v>271.785289707164</v>
      </c>
      <c r="E28">
        <f>Data!I28</f>
        <v>14.815453887734</v>
      </c>
      <c r="F28">
        <f>Data!J28</f>
        <v>0</v>
      </c>
      <c r="G28">
        <f>VLOOKUP($A28,CoalCV!$A$3:$B$40,2,FALSE)</f>
        <v>18.690000000000001</v>
      </c>
      <c r="H28">
        <f t="shared" si="3"/>
        <v>15.153377833046173</v>
      </c>
      <c r="I28">
        <f t="shared" si="0"/>
        <v>14.541749048002353</v>
      </c>
      <c r="J28">
        <f t="shared" si="1"/>
        <v>0.79269416199753873</v>
      </c>
      <c r="K28">
        <f t="shared" si="2"/>
        <v>0</v>
      </c>
    </row>
    <row r="29" spans="1:11" x14ac:dyDescent="0.25">
      <c r="A29" t="str">
        <f>Data!E29</f>
        <v>PWRCLEMEDU</v>
      </c>
      <c r="B29" t="str">
        <f>Data!F29</f>
        <v>Coal</v>
      </c>
      <c r="C29">
        <f>Data!G29</f>
        <v>83.559132042695396</v>
      </c>
      <c r="D29">
        <f>Data!H29</f>
        <v>56.381179435471701</v>
      </c>
      <c r="E29">
        <f>Data!I29</f>
        <v>23.2157797675472</v>
      </c>
      <c r="F29">
        <f>Data!J29</f>
        <v>0</v>
      </c>
      <c r="G29">
        <f>VLOOKUP($A29,CoalCV!$A$3:$B$40,2,FALSE)</f>
        <v>18.690000000000001</v>
      </c>
      <c r="H29">
        <f t="shared" si="3"/>
        <v>4.4707935817386515</v>
      </c>
      <c r="I29">
        <f t="shared" si="0"/>
        <v>3.0166495150065114</v>
      </c>
      <c r="J29">
        <f t="shared" si="1"/>
        <v>1.2421498002968003</v>
      </c>
      <c r="K29">
        <f t="shared" si="2"/>
        <v>0</v>
      </c>
    </row>
    <row r="30" spans="1:11" x14ac:dyDescent="0.25">
      <c r="C30">
        <f>SUM(C3:C29)</f>
        <v>4159.9833035210158</v>
      </c>
      <c r="H30">
        <f>SUM(H3:H29)</f>
        <v>203.39539683554082</v>
      </c>
      <c r="I30">
        <f t="shared" ref="I30:K30" si="4">SUM(I3:I29)</f>
        <v>170.79244025232541</v>
      </c>
      <c r="J30">
        <f t="shared" si="4"/>
        <v>34.395228226338041</v>
      </c>
      <c r="K30">
        <f t="shared" si="4"/>
        <v>3.6748080444797777</v>
      </c>
    </row>
    <row r="36" spans="5:6" x14ac:dyDescent="0.25">
      <c r="E36" t="s">
        <v>132</v>
      </c>
      <c r="F36" t="s">
        <v>133</v>
      </c>
    </row>
    <row r="37" spans="5:6" x14ac:dyDescent="0.25">
      <c r="E37" t="s">
        <v>129</v>
      </c>
      <c r="F37" t="s">
        <v>134</v>
      </c>
    </row>
    <row r="38" spans="5:6" x14ac:dyDescent="0.25">
      <c r="E38" t="s">
        <v>130</v>
      </c>
      <c r="F38" t="s">
        <v>135</v>
      </c>
    </row>
    <row r="39" spans="5:6" x14ac:dyDescent="0.25">
      <c r="E39" t="s">
        <v>131</v>
      </c>
      <c r="F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CoalCV</vt:lpstr>
      <vt:lpstr>ProcData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Cunliffe</dc:creator>
  <cp:lastModifiedBy>Guy Cunliffe</cp:lastModifiedBy>
  <dcterms:created xsi:type="dcterms:W3CDTF">2023-10-11T12:52:59Z</dcterms:created>
  <dcterms:modified xsi:type="dcterms:W3CDTF">2023-10-11T14:26:08Z</dcterms:modified>
</cp:coreProperties>
</file>