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da\Documents\ICT371-Tutorials\Articles\"/>
    </mc:Choice>
  </mc:AlternateContent>
  <xr:revisionPtr revIDLastSave="0" documentId="13_ncr:1_{51BFD8A5-7D90-4031-87B4-7D240B9B083E}" xr6:coauthVersionLast="44" xr6:coauthVersionMax="44" xr10:uidLastSave="{00000000-0000-0000-0000-000000000000}"/>
  <bookViews>
    <workbookView xWindow="-108" yWindow="-108" windowWidth="30936" windowHeight="16896" xr2:uid="{58B80239-31C7-48FB-988E-FD7FAF87A5E5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62" i="2"/>
  <c r="D66" i="2" l="1"/>
  <c r="C66" i="2" l="1"/>
  <c r="B68" i="2"/>
  <c r="B65" i="2"/>
  <c r="B64" i="2"/>
  <c r="B63" i="2"/>
  <c r="B61" i="2"/>
  <c r="B60" i="2"/>
  <c r="B67" i="2" s="1"/>
  <c r="B59" i="2"/>
  <c r="B58" i="2"/>
  <c r="B57" i="2"/>
  <c r="B56" i="2"/>
  <c r="A74" i="2" s="1"/>
  <c r="C25" i="2"/>
  <c r="D14" i="2"/>
  <c r="B14" i="2" s="1"/>
  <c r="D15" i="2"/>
  <c r="B15" i="2" s="1"/>
  <c r="D16" i="2"/>
  <c r="B16" i="2" s="1"/>
  <c r="D17" i="2"/>
  <c r="B17" i="2" s="1"/>
  <c r="D18" i="2"/>
  <c r="D19" i="2"/>
  <c r="B19" i="2" s="1"/>
  <c r="D20" i="2"/>
  <c r="B20" i="2" s="1"/>
  <c r="D21" i="2"/>
  <c r="B21" i="2" s="1"/>
  <c r="D22" i="2"/>
  <c r="B22" i="2" s="1"/>
  <c r="D23" i="2"/>
  <c r="B23" i="2" s="1"/>
  <c r="D24" i="2"/>
  <c r="B24" i="2" s="1"/>
  <c r="B30" i="2"/>
  <c r="D35" i="2"/>
  <c r="B35" i="2" s="1"/>
  <c r="D36" i="2"/>
  <c r="B36" i="2" s="1"/>
  <c r="D37" i="2"/>
  <c r="B37" i="2" s="1"/>
  <c r="D38" i="2"/>
  <c r="B38" i="2" s="1"/>
  <c r="D39" i="2"/>
  <c r="B39" i="2" s="1"/>
  <c r="B43" i="2"/>
  <c r="D47" i="2"/>
  <c r="B47" i="2" s="1"/>
  <c r="D48" i="2"/>
  <c r="B48" i="2" s="1"/>
  <c r="B53" i="2"/>
  <c r="B54" i="2" s="1"/>
  <c r="J56" i="2"/>
  <c r="J58" i="2"/>
  <c r="J59" i="2"/>
  <c r="B74" i="2" l="1"/>
  <c r="B66" i="2"/>
  <c r="D25" i="2"/>
  <c r="B49" i="2"/>
  <c r="B18" i="2"/>
  <c r="B25" i="2" s="1"/>
</calcChain>
</file>

<file path=xl/sharedStrings.xml><?xml version="1.0" encoding="utf-8"?>
<sst xmlns="http://schemas.openxmlformats.org/spreadsheetml/2006/main" count="168" uniqueCount="134">
  <si>
    <t>Improper recycling</t>
  </si>
  <si>
    <t>Devices</t>
  </si>
  <si>
    <t>Clothes dryer</t>
  </si>
  <si>
    <t>Game console</t>
  </si>
  <si>
    <t>PC</t>
  </si>
  <si>
    <t>TC (LCD)</t>
  </si>
  <si>
    <t>Microwave</t>
  </si>
  <si>
    <t>DVD Player</t>
  </si>
  <si>
    <t>Monitor</t>
  </si>
  <si>
    <t>Washing machine</t>
  </si>
  <si>
    <t>Dishwasher</t>
  </si>
  <si>
    <t>Air conditioner</t>
  </si>
  <si>
    <t>Wireless modem</t>
  </si>
  <si>
    <t>https://www.canstarblue.com.au/electricity/cost-leaving-appliances-standby/</t>
  </si>
  <si>
    <t>/1000 for tonnes</t>
  </si>
  <si>
    <t>avg. hourly idle useage (W)</t>
  </si>
  <si>
    <t>annual kWh consumption</t>
  </si>
  <si>
    <t>CO2 generated per year per household (kg)</t>
  </si>
  <si>
    <t>Total</t>
  </si>
  <si>
    <t>Figures from:</t>
  </si>
  <si>
    <t>https://www.ourstreetsmpls.org/does_bike_commuting_affect_your_carbon_footprint_and_how_much</t>
  </si>
  <si>
    <t>https://www.abs.gov.au/ausstats/abs@.nsf/Lookup/by%20Subject/2071.0.55.001~2016~Main%20Features~Commuting%20Distance%20for%20Australia~1</t>
  </si>
  <si>
    <t>CO2 per km</t>
  </si>
  <si>
    <t>Average daily commute</t>
  </si>
  <si>
    <t>Hot/Warm</t>
  </si>
  <si>
    <t>Warm/Warm</t>
  </si>
  <si>
    <t>Hot/Cold</t>
  </si>
  <si>
    <t>Warm/Cold</t>
  </si>
  <si>
    <t>Cold/Cold</t>
  </si>
  <si>
    <t>Wash/Rinse Setting</t>
  </si>
  <si>
    <t>Electrical Use kWh/load</t>
  </si>
  <si>
    <t>Cold Wash vs Hot Wash</t>
  </si>
  <si>
    <t>https://coldwatersaves.org/</t>
  </si>
  <si>
    <t>Lighting</t>
  </si>
  <si>
    <t>Clothes Dryer</t>
  </si>
  <si>
    <t>https://www.energyrating.gov.au/calculator</t>
  </si>
  <si>
    <t>3.5 star</t>
  </si>
  <si>
    <t>7kg rated</t>
  </si>
  <si>
    <t>3 uses per week</t>
  </si>
  <si>
    <t>https://www.energyrating.gov.au/document/factsheet-light-bulb-buyers-guide</t>
  </si>
  <si>
    <t>Watts per bulb</t>
  </si>
  <si>
    <t>5 hrs/day</t>
  </si>
  <si>
    <t>Incandescent</t>
  </si>
  <si>
    <t>LED</t>
  </si>
  <si>
    <t>CO2 generated per year per bulb (kg)</t>
  </si>
  <si>
    <t>GHG saved per bulb</t>
  </si>
  <si>
    <t>https://watchmywaste.com.au/food-waste-greenhouse-gas-calculator/</t>
  </si>
  <si>
    <t>1.9kg of CO2 per kg of food waste</t>
  </si>
  <si>
    <t>2.6 capita per household</t>
  </si>
  <si>
    <t>https://quickstats.censusdata.abs.gov.au/census_services/getproduct/census/2016/quickstat/036?opendocument</t>
  </si>
  <si>
    <t>2.7 tonnes per capita</t>
  </si>
  <si>
    <t>https://www.environment.gov.au/system/files/resources/7381c1de-31d0-429b-912c-91a6dbc83af7/files/national-waste-report-2018.pdf</t>
  </si>
  <si>
    <t>2016-17</t>
  </si>
  <si>
    <t>kg of C02 from waste per HH anually</t>
  </si>
  <si>
    <t>https://www.ipcc-nggip.iges.or.jp/public/2006gl/vol5.html</t>
  </si>
  <si>
    <t>tonnes per HH per anum</t>
  </si>
  <si>
    <t>http://citeseerx.ist.psu.edu/viewdoc/download?doi=10.1.1.976.9906&amp;rep=rep1&amp;type=pdf</t>
  </si>
  <si>
    <t>kg C02 per hh per anum</t>
  </si>
  <si>
    <t>473 kg CO2 per tonne of MSW</t>
  </si>
  <si>
    <t>IPCC 2007</t>
  </si>
  <si>
    <t>Waste per HH/yr (tonnes)</t>
  </si>
  <si>
    <t>CO2 per tonne of MSW</t>
  </si>
  <si>
    <t>Average</t>
  </si>
  <si>
    <t>Food/Organics</t>
  </si>
  <si>
    <t>Waste Type</t>
  </si>
  <si>
    <t>http://www.stopwaste.co/calculator/</t>
  </si>
  <si>
    <t>Coefficient</t>
  </si>
  <si>
    <t>Portion of total waste</t>
  </si>
  <si>
    <t>OCC</t>
  </si>
  <si>
    <t>Mixed Paper</t>
  </si>
  <si>
    <t>Mixed Paper/Cardboard</t>
  </si>
  <si>
    <t>Beverage Containers</t>
  </si>
  <si>
    <t>Mixed Rigid Plastic</t>
  </si>
  <si>
    <t>Wood Waste</t>
  </si>
  <si>
    <t>Metals</t>
  </si>
  <si>
    <t>Comingled Recycling</t>
  </si>
  <si>
    <t>Plastic Film</t>
  </si>
  <si>
    <t>Glass (Non Beverage)</t>
  </si>
  <si>
    <t>old apple</t>
  </si>
  <si>
    <t>TP roll</t>
  </si>
  <si>
    <t>cola can</t>
  </si>
  <si>
    <t>pop stick</t>
  </si>
  <si>
    <t>light bulbs</t>
  </si>
  <si>
    <t>greasy pizza box</t>
  </si>
  <si>
    <t>coffee cup</t>
  </si>
  <si>
    <t>toothpaste</t>
  </si>
  <si>
    <t>Trees</t>
  </si>
  <si>
    <t>https://onetreeplanted.org/blogs/stories/planting-trees-reduce-carbon-footprint</t>
  </si>
  <si>
    <t>CO2 saved per year per tree (kg)</t>
  </si>
  <si>
    <t>assumes fully matured tree</t>
  </si>
  <si>
    <t>Annual saved CO2 (kg)</t>
  </si>
  <si>
    <t>Bicycle over car</t>
  </si>
  <si>
    <t>Bin</t>
  </si>
  <si>
    <t>FOGO</t>
  </si>
  <si>
    <t>Recycling</t>
  </si>
  <si>
    <t>Chip packet</t>
  </si>
  <si>
    <t>rusty razor (in container)</t>
  </si>
  <si>
    <t>general waste</t>
  </si>
  <si>
    <t>general waste - recycle only through terracycle</t>
  </si>
  <si>
    <t>FOGO Total saved</t>
  </si>
  <si>
    <t>Recycling Total saved</t>
  </si>
  <si>
    <t>Lost if contaminated</t>
  </si>
  <si>
    <t>kg C02 saved per hh per anum (per item)</t>
  </si>
  <si>
    <t>CO2 saved per annum (kg)</t>
  </si>
  <si>
    <t>CO2 generated per annum (kg)</t>
  </si>
  <si>
    <t>CO2 saved per annum per tree (kg)</t>
  </si>
  <si>
    <t>Cold</t>
  </si>
  <si>
    <t>Medium</t>
  </si>
  <si>
    <t>Hot</t>
  </si>
  <si>
    <t>GHG saved per bulb per annum (kg)</t>
  </si>
  <si>
    <t>Old Apple</t>
  </si>
  <si>
    <t>Greasy Pizza Box</t>
  </si>
  <si>
    <t>TP Roll</t>
  </si>
  <si>
    <t>Cola Can</t>
  </si>
  <si>
    <t>Pop Stick</t>
  </si>
  <si>
    <t xml:space="preserve"> </t>
  </si>
  <si>
    <t>Rusty Razor</t>
  </si>
  <si>
    <t>Chip Packet</t>
  </si>
  <si>
    <t>Toothpaste Tube</t>
  </si>
  <si>
    <t>Coffee Cup</t>
  </si>
  <si>
    <t>FOGO Waste</t>
  </si>
  <si>
    <t>Recycled Waste</t>
  </si>
  <si>
    <t>General Waste</t>
  </si>
  <si>
    <t>Single Lightbulb</t>
  </si>
  <si>
    <t>TV (LCD)</t>
  </si>
  <si>
    <t>Large Lamp</t>
  </si>
  <si>
    <t>Desk Lamp</t>
  </si>
  <si>
    <t>Food</t>
  </si>
  <si>
    <t>Beef</t>
  </si>
  <si>
    <t>Veggie</t>
  </si>
  <si>
    <t>https://ourworldindata.org/food-choice-vs-eating-local</t>
  </si>
  <si>
    <t>Fish</t>
  </si>
  <si>
    <t>Daily CO2 averaging at 500g portion</t>
  </si>
  <si>
    <t>(Average of plant-based products)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</si>
</sst>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0" fillId="0" borderId="0" xfId="0" quotePrefix="1"/>
    <xf numFmtId="0" fontId="1" fillId="0" borderId="2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0CD3-03EF-4A0C-8847-EE42BB27358F}">
  <dimension ref="A1:C91"/>
  <sheetViews>
    <sheetView tabSelected="1" zoomScale="85" zoomScaleNormal="85" workbookViewId="0">
      <selection activeCell="K19" sqref="K19"/>
    </sheetView>
  </sheetViews>
  <sheetFormatPr defaultRowHeight="14.4" x14ac:dyDescent="0.3"/>
  <cols>
    <col min="1" max="1" width="21.88671875" customWidth="1"/>
    <col min="2" max="2" width="37" customWidth="1"/>
    <col min="3" max="3" width="17.5546875" customWidth="1"/>
  </cols>
  <sheetData>
    <row r="1" spans="1:2" x14ac:dyDescent="0.3">
      <c r="A1" s="5"/>
      <c r="B1" s="13" t="s">
        <v>105</v>
      </c>
    </row>
    <row r="2" spans="1:2" x14ac:dyDescent="0.3">
      <c r="A2" s="14" t="s">
        <v>86</v>
      </c>
      <c r="B2" s="10">
        <v>21.772400000000001</v>
      </c>
    </row>
    <row r="4" spans="1:2" x14ac:dyDescent="0.3">
      <c r="A4" s="15" t="s">
        <v>1</v>
      </c>
      <c r="B4" s="13" t="s">
        <v>103</v>
      </c>
    </row>
    <row r="5" spans="1:2" x14ac:dyDescent="0.3">
      <c r="A5" s="7" t="s">
        <v>6</v>
      </c>
      <c r="B5" s="8">
        <v>1106.2127999999998</v>
      </c>
    </row>
    <row r="6" spans="1:2" x14ac:dyDescent="0.3">
      <c r="A6" s="7" t="s">
        <v>124</v>
      </c>
      <c r="B6" s="8">
        <v>1060.1206</v>
      </c>
    </row>
    <row r="7" spans="1:2" x14ac:dyDescent="0.3">
      <c r="A7" s="7" t="s">
        <v>4</v>
      </c>
      <c r="B7" s="8">
        <v>13827.659999999998</v>
      </c>
    </row>
    <row r="8" spans="1:2" x14ac:dyDescent="0.3">
      <c r="A8" s="7" t="s">
        <v>9</v>
      </c>
      <c r="B8" s="8">
        <v>1843.6879999999999</v>
      </c>
    </row>
    <row r="9" spans="1:2" x14ac:dyDescent="0.3">
      <c r="A9" s="7" t="s">
        <v>2</v>
      </c>
      <c r="B9" s="8">
        <v>1198.3971999999999</v>
      </c>
    </row>
    <row r="10" spans="1:2" x14ac:dyDescent="0.3">
      <c r="A10" s="7" t="s">
        <v>125</v>
      </c>
      <c r="B10" s="8">
        <v>0</v>
      </c>
    </row>
    <row r="11" spans="1:2" x14ac:dyDescent="0.3">
      <c r="A11" s="18" t="s">
        <v>126</v>
      </c>
      <c r="B11" s="19">
        <v>0</v>
      </c>
    </row>
    <row r="12" spans="1:2" x14ac:dyDescent="0.3">
      <c r="A12" s="17"/>
      <c r="B12" s="17"/>
    </row>
    <row r="13" spans="1:2" x14ac:dyDescent="0.3">
      <c r="A13" s="5"/>
      <c r="B13" s="13" t="s">
        <v>103</v>
      </c>
    </row>
    <row r="14" spans="1:2" x14ac:dyDescent="0.3">
      <c r="A14" s="14" t="s">
        <v>91</v>
      </c>
      <c r="B14" s="10">
        <v>3560.94</v>
      </c>
    </row>
    <row r="16" spans="1:2" x14ac:dyDescent="0.3">
      <c r="A16" s="15" t="s">
        <v>31</v>
      </c>
      <c r="B16" s="13" t="s">
        <v>103</v>
      </c>
    </row>
    <row r="17" spans="1:3" x14ac:dyDescent="0.3">
      <c r="A17" s="7" t="s">
        <v>108</v>
      </c>
      <c r="B17" s="8">
        <v>0</v>
      </c>
    </row>
    <row r="18" spans="1:3" x14ac:dyDescent="0.3">
      <c r="A18" s="7" t="s">
        <v>107</v>
      </c>
      <c r="B18" s="8">
        <v>185.64000000000004</v>
      </c>
    </row>
    <row r="19" spans="1:3" x14ac:dyDescent="0.3">
      <c r="A19" s="9" t="s">
        <v>106</v>
      </c>
      <c r="B19" s="10">
        <v>458.64</v>
      </c>
    </row>
    <row r="21" spans="1:3" x14ac:dyDescent="0.3">
      <c r="A21" s="5"/>
      <c r="B21" s="13" t="s">
        <v>103</v>
      </c>
    </row>
    <row r="22" spans="1:3" x14ac:dyDescent="0.3">
      <c r="A22" s="16" t="s">
        <v>34</v>
      </c>
      <c r="B22" s="10">
        <v>518.69999999999993</v>
      </c>
    </row>
    <row r="24" spans="1:3" x14ac:dyDescent="0.3">
      <c r="A24" s="5"/>
      <c r="B24" s="13" t="s">
        <v>109</v>
      </c>
    </row>
    <row r="25" spans="1:3" x14ac:dyDescent="0.3">
      <c r="A25" s="14" t="s">
        <v>33</v>
      </c>
      <c r="B25" s="10">
        <v>8.6869999999999994</v>
      </c>
    </row>
    <row r="27" spans="1:3" x14ac:dyDescent="0.3">
      <c r="A27" s="15" t="s">
        <v>120</v>
      </c>
      <c r="B27" s="13" t="s">
        <v>103</v>
      </c>
    </row>
    <row r="28" spans="1:3" x14ac:dyDescent="0.3">
      <c r="A28" s="7" t="s">
        <v>110</v>
      </c>
      <c r="B28" s="8">
        <v>618.32159999999999</v>
      </c>
    </row>
    <row r="29" spans="1:3" x14ac:dyDescent="0.3">
      <c r="A29" s="7" t="s">
        <v>111</v>
      </c>
      <c r="B29" s="8">
        <v>618.32159999999999</v>
      </c>
    </row>
    <row r="30" spans="1:3" x14ac:dyDescent="0.3">
      <c r="A30" s="9" t="s">
        <v>114</v>
      </c>
      <c r="B30" s="10">
        <v>1368.9</v>
      </c>
    </row>
    <row r="31" spans="1:3" x14ac:dyDescent="0.3">
      <c r="C31" t="s">
        <v>101</v>
      </c>
    </row>
    <row r="32" spans="1:3" x14ac:dyDescent="0.3">
      <c r="A32" s="15" t="s">
        <v>121</v>
      </c>
      <c r="B32" s="13" t="s">
        <v>103</v>
      </c>
    </row>
    <row r="33" spans="1:3" x14ac:dyDescent="0.3">
      <c r="A33" s="7" t="s">
        <v>112</v>
      </c>
      <c r="B33" s="8">
        <v>2421.9</v>
      </c>
    </row>
    <row r="34" spans="1:3" x14ac:dyDescent="0.3">
      <c r="A34" s="7" t="s">
        <v>113</v>
      </c>
      <c r="B34" s="8">
        <v>1235.52</v>
      </c>
    </row>
    <row r="35" spans="1:3" x14ac:dyDescent="0.3">
      <c r="A35" s="7" t="s">
        <v>116</v>
      </c>
      <c r="B35" s="8">
        <v>4766.58</v>
      </c>
    </row>
    <row r="36" spans="1:3" x14ac:dyDescent="0.3">
      <c r="A36" s="7" t="s">
        <v>117</v>
      </c>
      <c r="B36" s="8">
        <v>4766.58</v>
      </c>
      <c r="C36" t="s">
        <v>101</v>
      </c>
    </row>
    <row r="37" spans="1:3" x14ac:dyDescent="0.3">
      <c r="A37" s="9" t="s">
        <v>123</v>
      </c>
      <c r="B37" s="10">
        <v>38.61</v>
      </c>
    </row>
    <row r="39" spans="1:3" x14ac:dyDescent="0.3">
      <c r="A39" s="15" t="s">
        <v>122</v>
      </c>
      <c r="B39" s="13" t="s">
        <v>103</v>
      </c>
    </row>
    <row r="40" spans="1:3" x14ac:dyDescent="0.3">
      <c r="A40" s="7" t="s">
        <v>118</v>
      </c>
      <c r="B40" s="8">
        <v>0</v>
      </c>
    </row>
    <row r="41" spans="1:3" x14ac:dyDescent="0.3">
      <c r="A41" s="9" t="s">
        <v>119</v>
      </c>
      <c r="B41" s="10">
        <v>0</v>
      </c>
    </row>
    <row r="43" spans="1:3" x14ac:dyDescent="0.3">
      <c r="A43" s="15" t="s">
        <v>127</v>
      </c>
      <c r="B43" s="13" t="s">
        <v>103</v>
      </c>
    </row>
    <row r="44" spans="1:3" x14ac:dyDescent="0.3">
      <c r="A44" s="7" t="s">
        <v>128</v>
      </c>
      <c r="B44" s="8">
        <v>0</v>
      </c>
    </row>
    <row r="45" spans="1:3" x14ac:dyDescent="0.3">
      <c r="A45" s="7" t="s">
        <v>131</v>
      </c>
      <c r="B45" s="8">
        <v>10037.5</v>
      </c>
    </row>
    <row r="46" spans="1:3" x14ac:dyDescent="0.3">
      <c r="A46" s="9" t="s">
        <v>129</v>
      </c>
      <c r="B46" s="10">
        <v>10767.5</v>
      </c>
    </row>
    <row r="91" spans="1:1" x14ac:dyDescent="0.3">
      <c r="A91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C878-1FD9-46B7-A6E0-D04C4FBE7811}">
  <dimension ref="A1:L75"/>
  <sheetViews>
    <sheetView workbookViewId="0">
      <selection activeCell="A2" sqref="A2:B4"/>
    </sheetView>
  </sheetViews>
  <sheetFormatPr defaultRowHeight="14.4" x14ac:dyDescent="0.3"/>
  <cols>
    <col min="1" max="1" width="33" customWidth="1"/>
    <col min="2" max="2" width="37.88671875" customWidth="1"/>
    <col min="3" max="3" width="24" customWidth="1"/>
    <col min="4" max="4" width="26.21875" customWidth="1"/>
  </cols>
  <sheetData>
    <row r="1" spans="1:6" x14ac:dyDescent="0.3">
      <c r="A1" s="1" t="s">
        <v>127</v>
      </c>
      <c r="B1" s="1" t="s">
        <v>104</v>
      </c>
      <c r="C1" t="s">
        <v>132</v>
      </c>
    </row>
    <row r="2" spans="1:6" x14ac:dyDescent="0.3">
      <c r="A2" t="s">
        <v>128</v>
      </c>
      <c r="B2">
        <f>C2*365</f>
        <v>10950</v>
      </c>
      <c r="C2">
        <v>30</v>
      </c>
      <c r="D2" t="s">
        <v>130</v>
      </c>
    </row>
    <row r="3" spans="1:6" x14ac:dyDescent="0.3">
      <c r="A3" t="s">
        <v>131</v>
      </c>
      <c r="B3">
        <f>C3*365</f>
        <v>912.5</v>
      </c>
      <c r="C3">
        <v>2.5</v>
      </c>
    </row>
    <row r="4" spans="1:6" x14ac:dyDescent="0.3">
      <c r="A4" t="s">
        <v>129</v>
      </c>
      <c r="B4">
        <f>C4*365</f>
        <v>182.5</v>
      </c>
      <c r="C4">
        <v>0.5</v>
      </c>
      <c r="D4" t="s">
        <v>133</v>
      </c>
    </row>
    <row r="9" spans="1:6" x14ac:dyDescent="0.3">
      <c r="B9" s="1" t="s">
        <v>88</v>
      </c>
    </row>
    <row r="10" spans="1:6" x14ac:dyDescent="0.3">
      <c r="A10" s="1" t="s">
        <v>86</v>
      </c>
      <c r="B10">
        <v>21.772400000000001</v>
      </c>
      <c r="C10" t="s">
        <v>89</v>
      </c>
      <c r="D10" t="s">
        <v>87</v>
      </c>
    </row>
    <row r="13" spans="1:6" x14ac:dyDescent="0.3">
      <c r="A13" s="1" t="s">
        <v>1</v>
      </c>
      <c r="B13" s="1" t="s">
        <v>17</v>
      </c>
      <c r="C13" s="1" t="s">
        <v>15</v>
      </c>
      <c r="D13" s="1" t="s">
        <v>16</v>
      </c>
      <c r="E13" s="1" t="s">
        <v>19</v>
      </c>
      <c r="F13" t="s">
        <v>13</v>
      </c>
    </row>
    <row r="14" spans="1:6" x14ac:dyDescent="0.3">
      <c r="A14" t="s">
        <v>6</v>
      </c>
      <c r="B14">
        <f t="shared" ref="B14:B24" si="0">0.7*D14</f>
        <v>1106.2127999999998</v>
      </c>
      <c r="C14">
        <v>2.4</v>
      </c>
      <c r="D14">
        <f t="shared" ref="D14:D24" si="1">C14/1000*658460</f>
        <v>1580.3039999999999</v>
      </c>
    </row>
    <row r="15" spans="1:6" x14ac:dyDescent="0.3">
      <c r="A15" t="s">
        <v>5</v>
      </c>
      <c r="B15">
        <f t="shared" si="0"/>
        <v>1060.1206</v>
      </c>
      <c r="C15">
        <v>2.2999999999999998</v>
      </c>
      <c r="D15">
        <f t="shared" si="1"/>
        <v>1514.4580000000001</v>
      </c>
    </row>
    <row r="16" spans="1:6" x14ac:dyDescent="0.3">
      <c r="A16" t="s">
        <v>3</v>
      </c>
      <c r="B16">
        <f t="shared" si="0"/>
        <v>2488.9787999999999</v>
      </c>
      <c r="C16">
        <v>5.4</v>
      </c>
      <c r="D16">
        <f t="shared" si="1"/>
        <v>3555.6840000000002</v>
      </c>
    </row>
    <row r="17" spans="1:5" x14ac:dyDescent="0.3">
      <c r="A17" t="s">
        <v>4</v>
      </c>
      <c r="B17">
        <f t="shared" si="0"/>
        <v>13827.659999999998</v>
      </c>
      <c r="C17">
        <v>30</v>
      </c>
      <c r="D17">
        <f t="shared" si="1"/>
        <v>19753.8</v>
      </c>
    </row>
    <row r="18" spans="1:5" x14ac:dyDescent="0.3">
      <c r="A18" t="s">
        <v>8</v>
      </c>
      <c r="B18">
        <f t="shared" si="0"/>
        <v>460.92199999999997</v>
      </c>
      <c r="C18">
        <v>1</v>
      </c>
      <c r="D18">
        <f t="shared" si="1"/>
        <v>658.46</v>
      </c>
    </row>
    <row r="19" spans="1:5" x14ac:dyDescent="0.3">
      <c r="A19" t="s">
        <v>7</v>
      </c>
      <c r="B19">
        <f t="shared" si="0"/>
        <v>691.38300000000004</v>
      </c>
      <c r="C19">
        <v>1.5</v>
      </c>
      <c r="D19">
        <f t="shared" si="1"/>
        <v>987.69</v>
      </c>
    </row>
    <row r="20" spans="1:5" x14ac:dyDescent="0.3">
      <c r="A20" t="s">
        <v>9</v>
      </c>
      <c r="B20">
        <f t="shared" si="0"/>
        <v>1843.6879999999999</v>
      </c>
      <c r="C20">
        <v>4</v>
      </c>
      <c r="D20">
        <f t="shared" si="1"/>
        <v>2633.84</v>
      </c>
    </row>
    <row r="21" spans="1:5" x14ac:dyDescent="0.3">
      <c r="A21" t="s">
        <v>2</v>
      </c>
      <c r="B21">
        <f t="shared" si="0"/>
        <v>1198.3971999999999</v>
      </c>
      <c r="C21">
        <v>2.6</v>
      </c>
      <c r="D21">
        <f t="shared" si="1"/>
        <v>1711.9959999999999</v>
      </c>
    </row>
    <row r="22" spans="1:5" x14ac:dyDescent="0.3">
      <c r="A22" t="s">
        <v>10</v>
      </c>
      <c r="B22">
        <f t="shared" si="0"/>
        <v>1382.7660000000001</v>
      </c>
      <c r="C22">
        <v>3</v>
      </c>
      <c r="D22">
        <f t="shared" si="1"/>
        <v>1975.38</v>
      </c>
    </row>
    <row r="23" spans="1:5" x14ac:dyDescent="0.3">
      <c r="A23" t="s">
        <v>11</v>
      </c>
      <c r="B23">
        <f t="shared" si="0"/>
        <v>921.84399999999994</v>
      </c>
      <c r="C23">
        <v>2</v>
      </c>
      <c r="D23">
        <f t="shared" si="1"/>
        <v>1316.92</v>
      </c>
    </row>
    <row r="24" spans="1:5" x14ac:dyDescent="0.3">
      <c r="A24" t="s">
        <v>12</v>
      </c>
      <c r="B24">
        <f t="shared" si="0"/>
        <v>3917.8370000000004</v>
      </c>
      <c r="C24">
        <v>8.5</v>
      </c>
      <c r="D24">
        <f t="shared" si="1"/>
        <v>5596.9100000000008</v>
      </c>
    </row>
    <row r="25" spans="1:5" x14ac:dyDescent="0.3">
      <c r="A25" s="1" t="s">
        <v>18</v>
      </c>
      <c r="B25" s="1">
        <f>SUM(B14:B24)</f>
        <v>28899.809399999995</v>
      </c>
      <c r="C25" s="1">
        <f>SUM(C14:C24)</f>
        <v>62.7</v>
      </c>
      <c r="D25" s="1">
        <f>SUM(D14:D24)</f>
        <v>41285.441999999995</v>
      </c>
    </row>
    <row r="26" spans="1:5" x14ac:dyDescent="0.3">
      <c r="B26" t="s">
        <v>14</v>
      </c>
    </row>
    <row r="29" spans="1:5" x14ac:dyDescent="0.3">
      <c r="B29" s="1" t="s">
        <v>90</v>
      </c>
      <c r="C29" s="1" t="s">
        <v>22</v>
      </c>
      <c r="D29" s="1" t="s">
        <v>23</v>
      </c>
      <c r="E29" t="s">
        <v>20</v>
      </c>
    </row>
    <row r="30" spans="1:5" x14ac:dyDescent="0.3">
      <c r="A30" s="1" t="s">
        <v>91</v>
      </c>
      <c r="B30">
        <f>C30*D30*365</f>
        <v>3560.94</v>
      </c>
      <c r="C30">
        <v>0.27100000000000002</v>
      </c>
      <c r="D30">
        <v>36</v>
      </c>
      <c r="E30" t="s">
        <v>21</v>
      </c>
    </row>
    <row r="34" spans="1:5" x14ac:dyDescent="0.3">
      <c r="A34" s="1" t="s">
        <v>31</v>
      </c>
      <c r="B34" s="1" t="s">
        <v>17</v>
      </c>
      <c r="C34" s="3" t="s">
        <v>29</v>
      </c>
      <c r="D34" s="3" t="s">
        <v>30</v>
      </c>
    </row>
    <row r="35" spans="1:5" x14ac:dyDescent="0.3">
      <c r="A35" s="2" t="s">
        <v>24</v>
      </c>
      <c r="B35">
        <f>0.7*D35</f>
        <v>491.4</v>
      </c>
      <c r="C35" s="2">
        <v>4.5</v>
      </c>
      <c r="D35" s="2">
        <f>C35*3*52</f>
        <v>702</v>
      </c>
      <c r="E35" t="s">
        <v>32</v>
      </c>
    </row>
    <row r="36" spans="1:5" x14ac:dyDescent="0.3">
      <c r="A36" s="2" t="s">
        <v>25</v>
      </c>
      <c r="B36">
        <f>0.7*D36</f>
        <v>382.2</v>
      </c>
      <c r="C36" s="2">
        <v>3.5</v>
      </c>
      <c r="D36" s="2">
        <f>C36*3*52</f>
        <v>546</v>
      </c>
    </row>
    <row r="37" spans="1:5" x14ac:dyDescent="0.3">
      <c r="A37" s="2" t="s">
        <v>26</v>
      </c>
      <c r="B37">
        <f>0.7*D37</f>
        <v>305.75999999999993</v>
      </c>
      <c r="C37" s="2">
        <v>2.8</v>
      </c>
      <c r="D37" s="2">
        <f>C37*3*52</f>
        <v>436.79999999999995</v>
      </c>
    </row>
    <row r="38" spans="1:5" x14ac:dyDescent="0.3">
      <c r="A38" s="2" t="s">
        <v>27</v>
      </c>
      <c r="B38">
        <f>0.7*D38</f>
        <v>207.47999999999996</v>
      </c>
      <c r="C38" s="2">
        <v>1.9</v>
      </c>
      <c r="D38" s="2">
        <f>C38*3*52</f>
        <v>296.39999999999998</v>
      </c>
    </row>
    <row r="39" spans="1:5" x14ac:dyDescent="0.3">
      <c r="A39" s="2" t="s">
        <v>28</v>
      </c>
      <c r="B39">
        <f>0.7*D39</f>
        <v>32.76</v>
      </c>
      <c r="C39" s="2">
        <v>0.3</v>
      </c>
      <c r="D39" s="2">
        <f>C39*3*52</f>
        <v>46.8</v>
      </c>
    </row>
    <row r="42" spans="1:5" x14ac:dyDescent="0.3">
      <c r="A42" s="4" t="s">
        <v>34</v>
      </c>
      <c r="B42" s="1" t="s">
        <v>17</v>
      </c>
      <c r="C42" s="1" t="s">
        <v>16</v>
      </c>
      <c r="D42" t="s">
        <v>36</v>
      </c>
      <c r="E42" t="s">
        <v>35</v>
      </c>
    </row>
    <row r="43" spans="1:5" x14ac:dyDescent="0.3">
      <c r="B43">
        <f>0.7*C43</f>
        <v>518.69999999999993</v>
      </c>
      <c r="C43">
        <v>741</v>
      </c>
      <c r="D43" t="s">
        <v>37</v>
      </c>
    </row>
    <row r="44" spans="1:5" x14ac:dyDescent="0.3">
      <c r="D44" t="s">
        <v>38</v>
      </c>
    </row>
    <row r="46" spans="1:5" x14ac:dyDescent="0.3">
      <c r="A46" s="1" t="s">
        <v>33</v>
      </c>
      <c r="B46" s="1" t="s">
        <v>44</v>
      </c>
      <c r="C46" s="1" t="s">
        <v>40</v>
      </c>
      <c r="D46" s="1" t="s">
        <v>16</v>
      </c>
    </row>
    <row r="47" spans="1:5" x14ac:dyDescent="0.3">
      <c r="A47" t="s">
        <v>42</v>
      </c>
      <c r="B47">
        <f>0.7*D47</f>
        <v>10.219999999999999</v>
      </c>
      <c r="C47">
        <v>40</v>
      </c>
      <c r="D47">
        <f>C47/1000*365</f>
        <v>14.6</v>
      </c>
      <c r="E47" t="s">
        <v>39</v>
      </c>
    </row>
    <row r="48" spans="1:5" x14ac:dyDescent="0.3">
      <c r="A48" t="s">
        <v>43</v>
      </c>
      <c r="B48">
        <f>0.7*D48</f>
        <v>1.5329999999999999</v>
      </c>
      <c r="C48">
        <v>6</v>
      </c>
      <c r="D48">
        <f>C48/1000*365</f>
        <v>2.19</v>
      </c>
      <c r="E48" t="s">
        <v>41</v>
      </c>
    </row>
    <row r="49" spans="1:12" x14ac:dyDescent="0.3">
      <c r="A49" s="1" t="s">
        <v>45</v>
      </c>
      <c r="B49" s="1">
        <f>B47-B48</f>
        <v>8.6869999999999994</v>
      </c>
    </row>
    <row r="52" spans="1:12" x14ac:dyDescent="0.3">
      <c r="A52" s="1" t="s">
        <v>0</v>
      </c>
      <c r="B52" s="11" t="s">
        <v>57</v>
      </c>
      <c r="C52" s="1" t="s">
        <v>60</v>
      </c>
      <c r="D52" s="1" t="s">
        <v>61</v>
      </c>
      <c r="J52" t="s">
        <v>52</v>
      </c>
    </row>
    <row r="53" spans="1:12" x14ac:dyDescent="0.3">
      <c r="A53" t="s">
        <v>62</v>
      </c>
      <c r="B53">
        <f>C53*D53</f>
        <v>3320.4599999999996</v>
      </c>
      <c r="C53">
        <v>7.02</v>
      </c>
      <c r="D53">
        <v>473</v>
      </c>
      <c r="J53" t="s">
        <v>47</v>
      </c>
      <c r="K53" t="s">
        <v>46</v>
      </c>
    </row>
    <row r="54" spans="1:12" x14ac:dyDescent="0.3">
      <c r="B54">
        <f>B53*0.1</f>
        <v>332.04599999999999</v>
      </c>
      <c r="J54" t="s">
        <v>48</v>
      </c>
      <c r="K54" t="s">
        <v>49</v>
      </c>
    </row>
    <row r="55" spans="1:12" x14ac:dyDescent="0.3">
      <c r="A55" s="1" t="s">
        <v>64</v>
      </c>
      <c r="B55" s="1" t="s">
        <v>102</v>
      </c>
      <c r="C55" s="1" t="s">
        <v>66</v>
      </c>
      <c r="D55" s="1" t="s">
        <v>67</v>
      </c>
      <c r="E55">
        <v>7.02</v>
      </c>
      <c r="H55" s="1" t="s">
        <v>92</v>
      </c>
      <c r="J55" t="s">
        <v>50</v>
      </c>
      <c r="K55" t="s">
        <v>51</v>
      </c>
    </row>
    <row r="56" spans="1:12" x14ac:dyDescent="0.3">
      <c r="A56" t="s">
        <v>63</v>
      </c>
      <c r="B56">
        <f t="shared" ref="B56:B65" si="2">C56*D56*$E$55*1000</f>
        <v>618.32159999999999</v>
      </c>
      <c r="C56">
        <v>0.88080000000000003</v>
      </c>
      <c r="D56" s="12">
        <v>0.1</v>
      </c>
      <c r="E56" t="s">
        <v>78</v>
      </c>
      <c r="F56" t="s">
        <v>83</v>
      </c>
      <c r="H56" t="s">
        <v>93</v>
      </c>
      <c r="J56">
        <f>2700*2.6*1.9</f>
        <v>13338</v>
      </c>
      <c r="K56" t="s">
        <v>53</v>
      </c>
    </row>
    <row r="57" spans="1:12" x14ac:dyDescent="0.3">
      <c r="A57" t="s">
        <v>68</v>
      </c>
      <c r="B57">
        <f t="shared" si="2"/>
        <v>2421.9</v>
      </c>
      <c r="C57">
        <v>3.45</v>
      </c>
      <c r="D57">
        <v>0.1</v>
      </c>
      <c r="E57" t="s">
        <v>79</v>
      </c>
      <c r="H57" t="s">
        <v>94</v>
      </c>
      <c r="L57" t="s">
        <v>54</v>
      </c>
    </row>
    <row r="58" spans="1:12" x14ac:dyDescent="0.3">
      <c r="A58" t="s">
        <v>69</v>
      </c>
      <c r="B58">
        <f t="shared" si="2"/>
        <v>0</v>
      </c>
      <c r="C58">
        <v>3.78</v>
      </c>
      <c r="D58">
        <v>0</v>
      </c>
      <c r="J58" s="5">
        <f>2.7*2.6</f>
        <v>7.0200000000000005</v>
      </c>
      <c r="K58" s="6" t="s">
        <v>55</v>
      </c>
    </row>
    <row r="59" spans="1:12" x14ac:dyDescent="0.3">
      <c r="A59" t="s">
        <v>76</v>
      </c>
      <c r="B59">
        <f t="shared" si="2"/>
        <v>0</v>
      </c>
      <c r="C59">
        <v>1.76</v>
      </c>
      <c r="D59">
        <v>0</v>
      </c>
      <c r="J59" s="7">
        <f>J58*473</f>
        <v>3320.46</v>
      </c>
      <c r="K59" s="8" t="s">
        <v>57</v>
      </c>
    </row>
    <row r="60" spans="1:12" x14ac:dyDescent="0.3">
      <c r="A60" t="s">
        <v>77</v>
      </c>
      <c r="B60">
        <f t="shared" si="2"/>
        <v>231.66</v>
      </c>
      <c r="C60">
        <v>0.33</v>
      </c>
      <c r="D60">
        <v>0.1</v>
      </c>
      <c r="E60" t="s">
        <v>82</v>
      </c>
      <c r="H60" t="s">
        <v>94</v>
      </c>
      <c r="J60" s="7"/>
      <c r="K60" s="8"/>
    </row>
    <row r="61" spans="1:12" x14ac:dyDescent="0.3">
      <c r="A61" t="s">
        <v>70</v>
      </c>
      <c r="B61">
        <f t="shared" si="2"/>
        <v>0</v>
      </c>
      <c r="C61">
        <v>3.61</v>
      </c>
      <c r="D61">
        <v>0</v>
      </c>
      <c r="J61" s="7"/>
      <c r="K61" s="8"/>
    </row>
    <row r="62" spans="1:12" x14ac:dyDescent="0.3">
      <c r="A62" t="s">
        <v>71</v>
      </c>
      <c r="B62">
        <f t="shared" si="2"/>
        <v>1235.52</v>
      </c>
      <c r="C62">
        <v>1.76</v>
      </c>
      <c r="D62">
        <v>0.1</v>
      </c>
      <c r="E62" t="s">
        <v>80</v>
      </c>
      <c r="H62" t="s">
        <v>94</v>
      </c>
      <c r="J62" s="7" t="s">
        <v>58</v>
      </c>
      <c r="K62" s="8" t="s">
        <v>56</v>
      </c>
    </row>
    <row r="63" spans="1:12" x14ac:dyDescent="0.3">
      <c r="A63" t="s">
        <v>72</v>
      </c>
      <c r="B63">
        <f t="shared" si="2"/>
        <v>0</v>
      </c>
      <c r="C63">
        <v>1.43</v>
      </c>
      <c r="D63">
        <v>0</v>
      </c>
      <c r="J63" s="9" t="s">
        <v>59</v>
      </c>
      <c r="K63" s="10"/>
    </row>
    <row r="64" spans="1:12" x14ac:dyDescent="0.3">
      <c r="A64" t="s">
        <v>73</v>
      </c>
      <c r="B64">
        <f t="shared" si="2"/>
        <v>1368.9</v>
      </c>
      <c r="C64">
        <v>1.95</v>
      </c>
      <c r="D64">
        <v>0.1</v>
      </c>
      <c r="E64" t="s">
        <v>81</v>
      </c>
      <c r="H64" t="s">
        <v>93</v>
      </c>
    </row>
    <row r="65" spans="1:10" x14ac:dyDescent="0.3">
      <c r="A65" t="s">
        <v>74</v>
      </c>
      <c r="B65">
        <f t="shared" si="2"/>
        <v>4766.58</v>
      </c>
      <c r="C65">
        <v>6.79</v>
      </c>
      <c r="D65">
        <v>0.1</v>
      </c>
      <c r="E65" t="s">
        <v>96</v>
      </c>
      <c r="F65" t="s">
        <v>95</v>
      </c>
      <c r="H65" t="s">
        <v>94</v>
      </c>
      <c r="J65" t="s">
        <v>65</v>
      </c>
    </row>
    <row r="66" spans="1:10" x14ac:dyDescent="0.3">
      <c r="A66" s="1" t="s">
        <v>18</v>
      </c>
      <c r="B66" s="1">
        <f>SUM(B56:B65)</f>
        <v>10642.881599999999</v>
      </c>
      <c r="C66" s="1">
        <f>SUM(C56:C65)</f>
        <v>25.740799999999997</v>
      </c>
      <c r="D66" s="1">
        <f>SUM(D56:D65)</f>
        <v>0.6</v>
      </c>
    </row>
    <row r="67" spans="1:10" x14ac:dyDescent="0.3">
      <c r="B67">
        <f>B60/6</f>
        <v>38.61</v>
      </c>
    </row>
    <row r="68" spans="1:10" x14ac:dyDescent="0.3">
      <c r="A68" t="s">
        <v>75</v>
      </c>
      <c r="B68">
        <f>C68*D68*$E$55*1000</f>
        <v>24219</v>
      </c>
      <c r="C68">
        <v>3.45</v>
      </c>
      <c r="D68">
        <v>1</v>
      </c>
    </row>
    <row r="70" spans="1:10" x14ac:dyDescent="0.3">
      <c r="B70" t="s">
        <v>85</v>
      </c>
      <c r="C70" t="s">
        <v>98</v>
      </c>
    </row>
    <row r="71" spans="1:10" x14ac:dyDescent="0.3">
      <c r="B71" t="s">
        <v>84</v>
      </c>
      <c r="C71" t="s">
        <v>97</v>
      </c>
    </row>
    <row r="73" spans="1:10" x14ac:dyDescent="0.3">
      <c r="A73" s="1" t="s">
        <v>99</v>
      </c>
      <c r="B73" s="1" t="s">
        <v>100</v>
      </c>
    </row>
    <row r="74" spans="1:10" x14ac:dyDescent="0.3">
      <c r="A74">
        <f>B56+B64</f>
        <v>1987.2216000000001</v>
      </c>
      <c r="B74">
        <f>B57+B60+B62+B65</f>
        <v>8655.66</v>
      </c>
    </row>
    <row r="75" spans="1:10" x14ac:dyDescent="0.3">
      <c r="A75" t="s">
        <v>101</v>
      </c>
      <c r="B75" t="s">
        <v>101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Vreeken</dc:creator>
  <cp:lastModifiedBy>Darcy Vreeken</cp:lastModifiedBy>
  <dcterms:created xsi:type="dcterms:W3CDTF">2020-05-13T16:24:21Z</dcterms:created>
  <dcterms:modified xsi:type="dcterms:W3CDTF">2020-05-26T17:47:21Z</dcterms:modified>
</cp:coreProperties>
</file>