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otorious\Downloads\"/>
    </mc:Choice>
  </mc:AlternateContent>
  <xr:revisionPtr revIDLastSave="0" documentId="13_ncr:1_{BBBD6A12-6C61-44EB-8EB6-792219B873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rived Arrival &amp; Exit Rates" sheetId="4" r:id="rId1"/>
    <sheet name="2019 Monthly Rates" sheetId="5" r:id="rId2"/>
    <sheet name="2018 Monthly Rates" sheetId="6" r:id="rId3"/>
    <sheet name="2017 Monthly Rate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3" i="6" l="1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C31" i="6"/>
  <c r="AB31" i="6"/>
  <c r="AC30" i="6"/>
  <c r="AB30" i="6"/>
  <c r="AC29" i="6"/>
  <c r="AB29" i="6"/>
  <c r="AC28" i="6"/>
  <c r="AB28" i="6"/>
  <c r="AC27" i="6"/>
  <c r="AB27" i="6"/>
  <c r="AC26" i="6"/>
  <c r="AB26" i="6"/>
  <c r="AC25" i="6"/>
  <c r="AB25" i="6"/>
  <c r="AC24" i="6"/>
  <c r="AB24" i="6"/>
  <c r="AC23" i="6"/>
  <c r="AB23" i="6"/>
  <c r="AC22" i="6"/>
  <c r="AB22" i="6"/>
  <c r="AC21" i="6"/>
  <c r="AB21" i="6"/>
  <c r="AC20" i="6"/>
  <c r="AC33" i="6" s="1"/>
  <c r="AB20" i="6"/>
  <c r="AB33" i="6" s="1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C15" i="6"/>
  <c r="AB15" i="6"/>
  <c r="AC14" i="6"/>
  <c r="AB14" i="6"/>
  <c r="AC13" i="6"/>
  <c r="AB13" i="6"/>
  <c r="AC12" i="6"/>
  <c r="AB12" i="6"/>
  <c r="AC11" i="6"/>
  <c r="AB11" i="6"/>
  <c r="AC10" i="6"/>
  <c r="AB10" i="6"/>
  <c r="AC9" i="6"/>
  <c r="AB9" i="6"/>
  <c r="AC8" i="6"/>
  <c r="AB8" i="6"/>
  <c r="AC7" i="6"/>
  <c r="AB7" i="6"/>
  <c r="AC6" i="6"/>
  <c r="AB6" i="6"/>
  <c r="AC5" i="6"/>
  <c r="AB5" i="6"/>
  <c r="AC4" i="6"/>
  <c r="AC17" i="6" s="1"/>
  <c r="AB4" i="6"/>
  <c r="AB17" i="6" s="1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29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C7" i="4"/>
  <c r="AB7" i="4"/>
  <c r="AC6" i="4"/>
  <c r="AC12" i="4" s="1"/>
  <c r="AB6" i="4"/>
</calcChain>
</file>

<file path=xl/sharedStrings.xml><?xml version="1.0" encoding="utf-8"?>
<sst xmlns="http://schemas.openxmlformats.org/spreadsheetml/2006/main" count="279" uniqueCount="43">
  <si>
    <t>DATE</t>
  </si>
  <si>
    <t>North Ave</t>
  </si>
  <si>
    <t>Quezon Ave</t>
  </si>
  <si>
    <t>GMA Kamuning</t>
  </si>
  <si>
    <t>Cubao</t>
  </si>
  <si>
    <t>Santolan</t>
  </si>
  <si>
    <t>Ortigas</t>
  </si>
  <si>
    <t>Shaw Blvd</t>
  </si>
  <si>
    <t>Boni Ave</t>
  </si>
  <si>
    <t>Guadalupe</t>
  </si>
  <si>
    <t>Buendia</t>
  </si>
  <si>
    <t>Ayala Ave</t>
  </si>
  <si>
    <t>Magallanes</t>
  </si>
  <si>
    <t>Taft</t>
  </si>
  <si>
    <t>Total</t>
  </si>
  <si>
    <t>Entry</t>
  </si>
  <si>
    <t>Exit</t>
  </si>
  <si>
    <t>2019 AM Peak</t>
  </si>
  <si>
    <t>2019 PM Peak</t>
  </si>
  <si>
    <t>2018 AM Peak</t>
  </si>
  <si>
    <t>2018 PM Peak</t>
  </si>
  <si>
    <t>2017 AM Peak</t>
  </si>
  <si>
    <t>2017 PM Peak</t>
  </si>
  <si>
    <t>Final Rates</t>
  </si>
  <si>
    <t>Passenger Entry Rates</t>
  </si>
  <si>
    <t>Arrival Rates</t>
  </si>
  <si>
    <t>Passenger Offboarding Rates</t>
  </si>
  <si>
    <t>Offboard Rates</t>
  </si>
  <si>
    <t>Morning Peak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</si>
  <si>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</si>
  <si>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</si>
  <si>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</si>
  <si>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</si>
  <si>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</si>
  <si>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</si>
  <si>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</si>
  <si>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</si>
  <si>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</si>
  <si>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</si>
  <si>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</si>
  <si>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</si>
  <si>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</si>
  <si>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Evening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</si>
</sst>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9"/>
      <color theme="1"/>
      <name val="Arial"/>
    </font>
    <font>
      <b/>
      <sz val="9"/>
      <color theme="1"/>
      <name val="&quot;Arial Narrow&quot;"/>
    </font>
    <font>
      <sz val="10"/>
      <color rgb="FF000000"/>
      <name val="Arial"/>
    </font>
    <font>
      <sz val="10"/>
      <color theme="1"/>
      <name val="Arial"/>
    </font>
    <font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9"/>
      <color rgb="FFFFFFFF"/>
      <name val="&quot;Google Sans Mono&quot;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19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1" fontId="2" fillId="0" borderId="0" xfId="0" applyNumberFormat="1" applyFont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1" fontId="6" fillId="0" borderId="10" xfId="0" applyNumberFormat="1" applyFont="1" applyBorder="1" applyAlignment="1">
      <alignment horizontal="right"/>
    </xf>
    <xf numFmtId="0" fontId="2" fillId="0" borderId="11" xfId="0" applyFont="1" applyBorder="1"/>
    <xf numFmtId="0" fontId="6" fillId="0" borderId="11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2" fillId="0" borderId="12" xfId="0" applyFont="1" applyBorder="1"/>
    <xf numFmtId="0" fontId="1" fillId="2" borderId="10" xfId="0" applyFont="1" applyFill="1" applyBorder="1"/>
    <xf numFmtId="1" fontId="2" fillId="3" borderId="10" xfId="0" applyNumberFormat="1" applyFont="1" applyFill="1" applyBorder="1"/>
    <xf numFmtId="0" fontId="1" fillId="0" borderId="0" xfId="0" applyFont="1" applyAlignment="1">
      <alignment vertical="top"/>
    </xf>
    <xf numFmtId="0" fontId="9" fillId="5" borderId="0" xfId="0" applyFont="1" applyFill="1"/>
    <xf numFmtId="0" fontId="8" fillId="5" borderId="0" xfId="0" applyFont="1" applyFill="1"/>
    <xf numFmtId="1" fontId="8" fillId="5" borderId="0" xfId="0" applyNumberFormat="1" applyFont="1" applyFill="1"/>
    <xf numFmtId="0" fontId="1" fillId="2" borderId="0" xfId="0" applyFont="1" applyFill="1"/>
    <xf numFmtId="0" fontId="10" fillId="5" borderId="0" xfId="0" applyFont="1" applyFill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0" fillId="0" borderId="0" xfId="0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1" xfId="0" applyFont="1" applyBorder="1" applyAlignment="1">
      <alignment horizontal="center" vertical="center"/>
    </xf>
    <xf numFmtId="0" fontId="3" fillId="0" borderId="4" xfId="0" applyFont="1" applyBorder="1"/>
    <xf numFmtId="0" fontId="2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lang="en-PH" b="0">
                <a:solidFill>
                  <a:srgbClr val="FFFFFF"/>
                </a:solidFill>
                <a:latin typeface="+mn-lt"/>
              </a:rPr>
              <a:t>Arrival Rates per Station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'Derived Arrival &amp; Exit Rates'!$A$26</c:f>
              <c:strCache>
                <c:ptCount val="1"/>
                <c:pt idx="0">
                  <c:v>Arrival Rates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chemeClr val="accent6"/>
              </a:solidFill>
            </a:ln>
          </c:spPr>
          <c:invertIfNegative val="1"/>
          <c:cat>
            <c:strRef>
              <c:f>'Derived Arrival &amp; Exit Rates'!$B$15:$N$15</c:f>
              <c:strCache>
                <c:ptCount val="13"/>
                <c:pt idx="0">
                  <c:v>North Ave</c:v>
                </c:pt>
                <c:pt idx="1">
                  <c:v>Quezon Ave</c:v>
                </c:pt>
                <c:pt idx="2">
                  <c:v>GMA Kamuning</c:v>
                </c:pt>
                <c:pt idx="3">
                  <c:v>Cubao</c:v>
                </c:pt>
                <c:pt idx="4">
                  <c:v>Santolan</c:v>
                </c:pt>
                <c:pt idx="5">
                  <c:v>Ortigas</c:v>
                </c:pt>
                <c:pt idx="6">
                  <c:v>Shaw Blvd</c:v>
                </c:pt>
                <c:pt idx="7">
                  <c:v>Boni Ave</c:v>
                </c:pt>
                <c:pt idx="8">
                  <c:v>Guadalupe</c:v>
                </c:pt>
                <c:pt idx="9">
                  <c:v>Buendia</c:v>
                </c:pt>
                <c:pt idx="10">
                  <c:v>Ayala Ave</c:v>
                </c:pt>
                <c:pt idx="11">
                  <c:v>Magallanes</c:v>
                </c:pt>
                <c:pt idx="12">
                  <c:v>Taft</c:v>
                </c:pt>
              </c:strCache>
            </c:strRef>
          </c:cat>
          <c:val>
            <c:numRef>
              <c:f>'Derived Arrival &amp; Exit Rates'!$B$26:$N$26</c:f>
              <c:numCache>
                <c:formatCode>0</c:formatCode>
                <c:ptCount val="13"/>
                <c:pt idx="0">
                  <c:v>15.1666666666666</c:v>
                </c:pt>
                <c:pt idx="1">
                  <c:v>6.6666666666666599</c:v>
                </c:pt>
                <c:pt idx="2">
                  <c:v>3.3333333333333299</c:v>
                </c:pt>
                <c:pt idx="3">
                  <c:v>7.5</c:v>
                </c:pt>
                <c:pt idx="4">
                  <c:v>1.5</c:v>
                </c:pt>
                <c:pt idx="5">
                  <c:v>3.5</c:v>
                </c:pt>
                <c:pt idx="6">
                  <c:v>7.3333333333333304</c:v>
                </c:pt>
                <c:pt idx="7">
                  <c:v>4.5</c:v>
                </c:pt>
                <c:pt idx="8">
                  <c:v>6.1666666666666599</c:v>
                </c:pt>
                <c:pt idx="9">
                  <c:v>2.5</c:v>
                </c:pt>
                <c:pt idx="10">
                  <c:v>6.8333333333333304</c:v>
                </c:pt>
                <c:pt idx="11">
                  <c:v>6.8333333333333304</c:v>
                </c:pt>
                <c:pt idx="12">
                  <c:v>16.3333333333333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6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37-4C21-ACD6-7B62190F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2571166"/>
        <c:axId val="969076885"/>
        <c:axId val="0"/>
      </c:bar3DChart>
      <c:catAx>
        <c:axId val="1622571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FFFFFF"/>
                    </a:solidFill>
                    <a:latin typeface="+mn-lt"/>
                  </a:rPr>
                  <a:t>Arrival Rates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969076885"/>
        <c:crosses val="autoZero"/>
        <c:auto val="1"/>
        <c:lblAlgn val="ctr"/>
        <c:lblOffset val="100"/>
        <c:noMultiLvlLbl val="1"/>
      </c:catAx>
      <c:valAx>
        <c:axId val="969076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6225711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43434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lang="en-PH" b="0">
                <a:solidFill>
                  <a:srgbClr val="FFFFFF"/>
                </a:solidFill>
                <a:latin typeface="+mn-lt"/>
              </a:rPr>
              <a:t>Offboard Rates per Station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'Derived Arrival &amp; Exit Rates'!$A$40</c:f>
              <c:strCache>
                <c:ptCount val="1"/>
                <c:pt idx="0">
                  <c:v>Offboard Rates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chemeClr val="accent6"/>
              </a:solidFill>
            </a:ln>
          </c:spPr>
          <c:invertIfNegative val="1"/>
          <c:cat>
            <c:strRef>
              <c:f>'Derived Arrival &amp; Exit Rates'!$B$15:$N$15</c:f>
              <c:strCache>
                <c:ptCount val="13"/>
                <c:pt idx="0">
                  <c:v>North Ave</c:v>
                </c:pt>
                <c:pt idx="1">
                  <c:v>Quezon Ave</c:v>
                </c:pt>
                <c:pt idx="2">
                  <c:v>GMA Kamuning</c:v>
                </c:pt>
                <c:pt idx="3">
                  <c:v>Cubao</c:v>
                </c:pt>
                <c:pt idx="4">
                  <c:v>Santolan</c:v>
                </c:pt>
                <c:pt idx="5">
                  <c:v>Ortigas</c:v>
                </c:pt>
                <c:pt idx="6">
                  <c:v>Shaw Blvd</c:v>
                </c:pt>
                <c:pt idx="7">
                  <c:v>Boni Ave</c:v>
                </c:pt>
                <c:pt idx="8">
                  <c:v>Guadalupe</c:v>
                </c:pt>
                <c:pt idx="9">
                  <c:v>Buendia</c:v>
                </c:pt>
                <c:pt idx="10">
                  <c:v>Ayala Ave</c:v>
                </c:pt>
                <c:pt idx="11">
                  <c:v>Magallanes</c:v>
                </c:pt>
                <c:pt idx="12">
                  <c:v>Taft</c:v>
                </c:pt>
              </c:strCache>
            </c:strRef>
          </c:cat>
          <c:val>
            <c:numRef>
              <c:f>'Derived Arrival &amp; Exit Rates'!$B$40:$N$40</c:f>
              <c:numCache>
                <c:formatCode>0</c:formatCode>
                <c:ptCount val="13"/>
                <c:pt idx="0">
                  <c:v>9</c:v>
                </c:pt>
                <c:pt idx="1">
                  <c:v>5.8333333333333304</c:v>
                </c:pt>
                <c:pt idx="2">
                  <c:v>2.3333333333333299</c:v>
                </c:pt>
                <c:pt idx="3">
                  <c:v>10.8333333333333</c:v>
                </c:pt>
                <c:pt idx="4">
                  <c:v>2.1666666666666599</c:v>
                </c:pt>
                <c:pt idx="5">
                  <c:v>5.8333333333333304</c:v>
                </c:pt>
                <c:pt idx="6">
                  <c:v>9.5</c:v>
                </c:pt>
                <c:pt idx="7">
                  <c:v>5.3333333333333304</c:v>
                </c:pt>
                <c:pt idx="8">
                  <c:v>6.5</c:v>
                </c:pt>
                <c:pt idx="9">
                  <c:v>3.1666666666666599</c:v>
                </c:pt>
                <c:pt idx="10">
                  <c:v>7.5</c:v>
                </c:pt>
                <c:pt idx="11">
                  <c:v>4.3333333333333304</c:v>
                </c:pt>
                <c:pt idx="12">
                  <c:v>13.1666666666666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6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A3-4D7D-B02A-D64CB284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4233912"/>
        <c:axId val="1546574031"/>
        <c:axId val="0"/>
      </c:bar3DChart>
      <c:catAx>
        <c:axId val="20042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FFFFFF"/>
                    </a:solidFill>
                    <a:latin typeface="+mn-lt"/>
                  </a:rPr>
                  <a:t>Offboard Rates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546574031"/>
        <c:crosses val="autoZero"/>
        <c:auto val="1"/>
        <c:lblAlgn val="ctr"/>
        <c:lblOffset val="100"/>
        <c:noMultiLvlLbl val="1"/>
      </c:catAx>
      <c:valAx>
        <c:axId val="1546574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20042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43434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228600</xdr:colOff>
      <xdr:row>12</xdr:row>
      <xdr:rowOff>190500</xdr:rowOff>
    </xdr:from>
    <xdr:ext cx="4514850" cy="2571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228600</xdr:colOff>
      <xdr:row>27</xdr:row>
      <xdr:rowOff>0</xdr:rowOff>
    </xdr:from>
    <xdr:ext cx="4514850" cy="25717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40"/>
  <sheetViews>
    <sheetView tabSelected="1" workbookViewId="0">
      <selection sqref="A1:A2"/>
    </sheetView>
  </sheetViews>
  <sheetFormatPr defaultColWidth="12.5703125" defaultRowHeight="15.75" customHeight="1"/>
  <cols>
    <col min="2" max="3" width="4.42578125" customWidth="1"/>
    <col min="4" max="4" width="5.28515625" customWidth="1"/>
    <col min="5" max="5" width="4.5703125" customWidth="1"/>
    <col min="6" max="6" width="6.85546875" customWidth="1"/>
    <col min="7" max="7" width="5.42578125" customWidth="1"/>
    <col min="8" max="8" width="5.28515625" customWidth="1"/>
    <col min="9" max="9" width="3.42578125" customWidth="1"/>
    <col min="10" max="10" width="6" customWidth="1"/>
    <col min="11" max="11" width="3.28515625" customWidth="1"/>
    <col min="12" max="12" width="5.42578125" customWidth="1"/>
    <col min="13" max="13" width="3.28515625" customWidth="1"/>
    <col min="14" max="14" width="6.5703125" customWidth="1"/>
    <col min="15" max="15" width="3.42578125" customWidth="1"/>
    <col min="16" max="16" width="6.140625" customWidth="1"/>
    <col min="17" max="17" width="3.28515625" customWidth="1"/>
    <col min="18" max="18" width="6.42578125" customWidth="1"/>
    <col min="19" max="19" width="3.42578125" customWidth="1"/>
    <col min="20" max="20" width="5.42578125" customWidth="1"/>
    <col min="21" max="21" width="3.28515625" customWidth="1"/>
    <col min="22" max="22" width="6.140625" customWidth="1"/>
    <col min="23" max="23" width="3.42578125" customWidth="1"/>
    <col min="24" max="24" width="6.5703125" customWidth="1"/>
    <col min="25" max="25" width="3.28515625" customWidth="1"/>
    <col min="26" max="26" width="3.7109375" customWidth="1"/>
    <col min="27" max="27" width="3.28515625" customWidth="1"/>
    <col min="28" max="28" width="4.5703125" customWidth="1"/>
    <col min="29" max="29" width="3.42578125" customWidth="1"/>
  </cols>
  <sheetData>
    <row r="1" spans="1:29">
      <c r="A1" s="37" t="s">
        <v>0</v>
      </c>
      <c r="B1" s="35" t="s">
        <v>1</v>
      </c>
      <c r="C1" s="36"/>
      <c r="D1" s="35" t="s">
        <v>2</v>
      </c>
      <c r="E1" s="36"/>
      <c r="F1" s="35" t="s">
        <v>3</v>
      </c>
      <c r="G1" s="36"/>
      <c r="H1" s="35" t="s">
        <v>4</v>
      </c>
      <c r="I1" s="36"/>
      <c r="J1" s="35" t="s">
        <v>5</v>
      </c>
      <c r="K1" s="36"/>
      <c r="L1" s="35" t="s">
        <v>6</v>
      </c>
      <c r="M1" s="36"/>
      <c r="N1" s="35" t="s">
        <v>7</v>
      </c>
      <c r="O1" s="36"/>
      <c r="P1" s="35" t="s">
        <v>8</v>
      </c>
      <c r="Q1" s="36"/>
      <c r="R1" s="35" t="s">
        <v>9</v>
      </c>
      <c r="S1" s="36"/>
      <c r="T1" s="35" t="s">
        <v>10</v>
      </c>
      <c r="U1" s="36"/>
      <c r="V1" s="35" t="s">
        <v>11</v>
      </c>
      <c r="W1" s="36"/>
      <c r="X1" s="35" t="s">
        <v>12</v>
      </c>
      <c r="Y1" s="36"/>
      <c r="Z1" s="35" t="s">
        <v>13</v>
      </c>
      <c r="AA1" s="36"/>
      <c r="AB1" s="35" t="s">
        <v>14</v>
      </c>
      <c r="AC1" s="36"/>
    </row>
    <row r="2" spans="1:29">
      <c r="A2" s="38"/>
      <c r="B2" s="4" t="s">
        <v>15</v>
      </c>
      <c r="C2" s="5" t="s">
        <v>16</v>
      </c>
      <c r="D2" s="6" t="s">
        <v>15</v>
      </c>
      <c r="E2" s="7" t="s">
        <v>16</v>
      </c>
      <c r="F2" s="4" t="s">
        <v>15</v>
      </c>
      <c r="G2" s="5" t="s">
        <v>16</v>
      </c>
      <c r="H2" s="6" t="s">
        <v>15</v>
      </c>
      <c r="I2" s="7" t="s">
        <v>16</v>
      </c>
      <c r="J2" s="4" t="s">
        <v>15</v>
      </c>
      <c r="K2" s="5" t="s">
        <v>16</v>
      </c>
      <c r="L2" s="6" t="s">
        <v>15</v>
      </c>
      <c r="M2" s="4" t="s">
        <v>16</v>
      </c>
      <c r="N2" s="8" t="s">
        <v>15</v>
      </c>
      <c r="O2" s="9" t="s">
        <v>16</v>
      </c>
      <c r="P2" s="4" t="s">
        <v>15</v>
      </c>
      <c r="Q2" s="5" t="s">
        <v>16</v>
      </c>
      <c r="R2" s="6" t="s">
        <v>15</v>
      </c>
      <c r="S2" s="7" t="s">
        <v>16</v>
      </c>
      <c r="T2" s="4" t="s">
        <v>15</v>
      </c>
      <c r="U2" s="5" t="s">
        <v>16</v>
      </c>
      <c r="V2" s="6" t="s">
        <v>15</v>
      </c>
      <c r="W2" s="7" t="s">
        <v>16</v>
      </c>
      <c r="X2" s="4" t="s">
        <v>15</v>
      </c>
      <c r="Y2" s="5" t="s">
        <v>16</v>
      </c>
      <c r="Z2" s="6" t="s">
        <v>15</v>
      </c>
      <c r="AA2" s="4" t="s">
        <v>16</v>
      </c>
      <c r="AB2" s="8" t="s">
        <v>15</v>
      </c>
      <c r="AC2" s="9" t="s">
        <v>16</v>
      </c>
    </row>
    <row r="3" spans="1:29">
      <c r="A3" s="10" t="s">
        <v>17</v>
      </c>
      <c r="B3" s="11">
        <v>13</v>
      </c>
      <c r="C3" s="11">
        <v>8</v>
      </c>
      <c r="D3" s="11">
        <v>5</v>
      </c>
      <c r="E3" s="11">
        <v>4</v>
      </c>
      <c r="F3" s="11">
        <v>3</v>
      </c>
      <c r="G3" s="11">
        <v>2</v>
      </c>
      <c r="H3" s="11">
        <v>6</v>
      </c>
      <c r="I3" s="11">
        <v>9</v>
      </c>
      <c r="J3" s="11">
        <v>1</v>
      </c>
      <c r="K3" s="11">
        <v>2</v>
      </c>
      <c r="L3" s="11">
        <v>3</v>
      </c>
      <c r="M3" s="11">
        <v>5</v>
      </c>
      <c r="N3" s="11">
        <v>6</v>
      </c>
      <c r="O3" s="11">
        <v>8</v>
      </c>
      <c r="P3" s="11">
        <v>4</v>
      </c>
      <c r="Q3" s="11">
        <v>5</v>
      </c>
      <c r="R3" s="11">
        <v>5</v>
      </c>
      <c r="S3" s="11">
        <v>5</v>
      </c>
      <c r="T3" s="11">
        <v>2</v>
      </c>
      <c r="U3" s="11">
        <v>3</v>
      </c>
      <c r="V3" s="11">
        <v>6</v>
      </c>
      <c r="W3" s="11">
        <v>7</v>
      </c>
      <c r="X3" s="11">
        <v>6</v>
      </c>
      <c r="Y3" s="11">
        <v>4</v>
      </c>
      <c r="Z3" s="11">
        <v>14</v>
      </c>
      <c r="AA3" s="11">
        <v>11</v>
      </c>
      <c r="AB3" s="11">
        <v>71</v>
      </c>
      <c r="AC3" s="11">
        <v>71</v>
      </c>
    </row>
    <row r="4" spans="1:29">
      <c r="A4" s="12" t="s">
        <v>18</v>
      </c>
      <c r="B4" s="13">
        <v>13</v>
      </c>
      <c r="C4" s="13">
        <v>8</v>
      </c>
      <c r="D4" s="13">
        <v>5</v>
      </c>
      <c r="E4" s="13">
        <v>5</v>
      </c>
      <c r="F4" s="13">
        <v>3</v>
      </c>
      <c r="G4" s="13">
        <v>2</v>
      </c>
      <c r="H4" s="13">
        <v>7</v>
      </c>
      <c r="I4" s="13">
        <v>9</v>
      </c>
      <c r="J4" s="13">
        <v>1</v>
      </c>
      <c r="K4" s="13">
        <v>2</v>
      </c>
      <c r="L4" s="13">
        <v>3</v>
      </c>
      <c r="M4" s="13">
        <v>5</v>
      </c>
      <c r="N4" s="13">
        <v>6</v>
      </c>
      <c r="O4" s="13">
        <v>8</v>
      </c>
      <c r="P4" s="13">
        <v>4</v>
      </c>
      <c r="Q4" s="13">
        <v>5</v>
      </c>
      <c r="R4" s="13">
        <v>5</v>
      </c>
      <c r="S4" s="13">
        <v>5</v>
      </c>
      <c r="T4" s="13">
        <v>2</v>
      </c>
      <c r="U4" s="13">
        <v>3</v>
      </c>
      <c r="V4" s="13">
        <v>6</v>
      </c>
      <c r="W4" s="13">
        <v>6</v>
      </c>
      <c r="X4" s="13">
        <v>6</v>
      </c>
      <c r="Y4" s="13">
        <v>4</v>
      </c>
      <c r="Z4" s="13">
        <v>14</v>
      </c>
      <c r="AA4" s="13">
        <v>11</v>
      </c>
      <c r="AB4" s="13">
        <v>72</v>
      </c>
      <c r="AC4" s="13">
        <v>71</v>
      </c>
    </row>
    <row r="5" spans="1:2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0" t="s">
        <v>19</v>
      </c>
      <c r="B6" s="14">
        <v>18</v>
      </c>
      <c r="C6" s="10">
        <v>4</v>
      </c>
      <c r="D6" s="10">
        <v>6</v>
      </c>
      <c r="E6" s="10">
        <v>4</v>
      </c>
      <c r="F6" s="10">
        <v>3</v>
      </c>
      <c r="G6" s="10">
        <v>2</v>
      </c>
      <c r="H6" s="10">
        <v>5</v>
      </c>
      <c r="I6" s="10">
        <v>6</v>
      </c>
      <c r="J6" s="10">
        <v>1</v>
      </c>
      <c r="K6" s="10">
        <v>3</v>
      </c>
      <c r="L6" s="10">
        <v>1</v>
      </c>
      <c r="M6" s="10">
        <v>6</v>
      </c>
      <c r="N6" s="10">
        <v>5</v>
      </c>
      <c r="O6" s="10">
        <v>9</v>
      </c>
      <c r="P6" s="10">
        <v>4</v>
      </c>
      <c r="Q6" s="10">
        <v>4</v>
      </c>
      <c r="R6" s="10">
        <v>6</v>
      </c>
      <c r="S6" s="10">
        <v>5</v>
      </c>
      <c r="T6" s="10">
        <v>1</v>
      </c>
      <c r="U6" s="10">
        <v>4</v>
      </c>
      <c r="V6" s="10">
        <v>3</v>
      </c>
      <c r="W6" s="10">
        <v>8</v>
      </c>
      <c r="X6" s="10">
        <v>4</v>
      </c>
      <c r="Y6" s="10">
        <v>5</v>
      </c>
      <c r="Z6" s="10">
        <v>15</v>
      </c>
      <c r="AA6" s="10">
        <v>9</v>
      </c>
      <c r="AB6" s="10">
        <f t="shared" ref="AB6:AC6" si="0">SUM(B6,D6,F6,H6,J6,L6,N6,P6,R6,T6,V6,X6,Z6)</f>
        <v>72</v>
      </c>
      <c r="AC6" s="10">
        <f t="shared" si="0"/>
        <v>69</v>
      </c>
    </row>
    <row r="7" spans="1:29">
      <c r="A7" s="10" t="s">
        <v>20</v>
      </c>
      <c r="B7" s="15">
        <v>10</v>
      </c>
      <c r="C7" s="15">
        <v>13</v>
      </c>
      <c r="D7" s="15">
        <v>6</v>
      </c>
      <c r="E7" s="15">
        <v>6</v>
      </c>
      <c r="F7" s="15">
        <v>3</v>
      </c>
      <c r="G7" s="15">
        <v>2</v>
      </c>
      <c r="H7" s="15">
        <v>8</v>
      </c>
      <c r="I7" s="15">
        <v>13</v>
      </c>
      <c r="J7" s="15">
        <v>2</v>
      </c>
      <c r="K7" s="15">
        <v>1</v>
      </c>
      <c r="L7" s="15">
        <v>5</v>
      </c>
      <c r="M7" s="15">
        <v>4</v>
      </c>
      <c r="N7" s="15">
        <v>8</v>
      </c>
      <c r="O7" s="15">
        <v>8</v>
      </c>
      <c r="P7" s="15">
        <v>4</v>
      </c>
      <c r="Q7" s="15">
        <v>5</v>
      </c>
      <c r="R7" s="15">
        <v>5</v>
      </c>
      <c r="S7" s="15">
        <v>7</v>
      </c>
      <c r="T7" s="15">
        <v>3</v>
      </c>
      <c r="U7" s="15">
        <v>1</v>
      </c>
      <c r="V7" s="15">
        <v>9</v>
      </c>
      <c r="W7" s="15">
        <v>5</v>
      </c>
      <c r="X7" s="15">
        <v>8</v>
      </c>
      <c r="Y7" s="15">
        <v>3</v>
      </c>
      <c r="Z7" s="15">
        <v>15</v>
      </c>
      <c r="AA7" s="15">
        <v>16</v>
      </c>
      <c r="AB7" s="10">
        <f t="shared" ref="AB7:AC7" si="1">SUM(B7,D7,F7,H7,J7,L7,N7,P7,R7,T7,V7,X7,Z7)</f>
        <v>86</v>
      </c>
      <c r="AC7" s="10">
        <f t="shared" si="1"/>
        <v>84</v>
      </c>
    </row>
    <row r="8" spans="1:2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>
      <c r="A9" s="10" t="s">
        <v>21</v>
      </c>
      <c r="B9" s="3">
        <v>25</v>
      </c>
      <c r="C9" s="3">
        <v>5</v>
      </c>
      <c r="D9" s="3">
        <v>10</v>
      </c>
      <c r="E9" s="3">
        <v>6</v>
      </c>
      <c r="F9" s="3">
        <v>4</v>
      </c>
      <c r="G9" s="3">
        <v>3</v>
      </c>
      <c r="H9" s="3">
        <v>8</v>
      </c>
      <c r="I9" s="3">
        <v>9</v>
      </c>
      <c r="J9" s="3">
        <v>1</v>
      </c>
      <c r="K9" s="3">
        <v>4</v>
      </c>
      <c r="L9" s="3">
        <v>2</v>
      </c>
      <c r="M9" s="3">
        <v>10</v>
      </c>
      <c r="N9" s="3">
        <v>8</v>
      </c>
      <c r="O9" s="3">
        <v>13</v>
      </c>
      <c r="P9" s="3">
        <v>5</v>
      </c>
      <c r="Q9" s="3">
        <v>6</v>
      </c>
      <c r="R9" s="3">
        <v>8</v>
      </c>
      <c r="S9" s="3">
        <v>7</v>
      </c>
      <c r="T9" s="3">
        <v>2</v>
      </c>
      <c r="U9" s="3">
        <v>6</v>
      </c>
      <c r="V9" s="3">
        <v>4</v>
      </c>
      <c r="W9" s="3">
        <v>12</v>
      </c>
      <c r="X9" s="3">
        <v>6</v>
      </c>
      <c r="Y9" s="3">
        <v>7</v>
      </c>
      <c r="Z9" s="3">
        <v>20</v>
      </c>
      <c r="AA9" s="3">
        <v>12</v>
      </c>
      <c r="AB9" s="3">
        <v>102</v>
      </c>
      <c r="AC9" s="3">
        <v>99</v>
      </c>
    </row>
    <row r="10" spans="1:29">
      <c r="A10" s="10" t="s">
        <v>22</v>
      </c>
      <c r="B10" s="3">
        <v>12</v>
      </c>
      <c r="C10" s="3">
        <v>16</v>
      </c>
      <c r="D10" s="3">
        <v>8</v>
      </c>
      <c r="E10" s="3">
        <v>10</v>
      </c>
      <c r="F10" s="3">
        <v>4</v>
      </c>
      <c r="G10" s="3">
        <v>3</v>
      </c>
      <c r="H10" s="3">
        <v>11</v>
      </c>
      <c r="I10" s="3">
        <v>19</v>
      </c>
      <c r="J10" s="3">
        <v>3</v>
      </c>
      <c r="K10" s="3">
        <v>1</v>
      </c>
      <c r="L10" s="3">
        <v>7</v>
      </c>
      <c r="M10" s="3">
        <v>5</v>
      </c>
      <c r="N10" s="3">
        <v>11</v>
      </c>
      <c r="O10" s="3">
        <v>11</v>
      </c>
      <c r="P10" s="3">
        <v>6</v>
      </c>
      <c r="Q10" s="3">
        <v>7</v>
      </c>
      <c r="R10" s="3">
        <v>8</v>
      </c>
      <c r="S10" s="3">
        <v>10</v>
      </c>
      <c r="T10" s="3">
        <v>5</v>
      </c>
      <c r="U10" s="3">
        <v>2</v>
      </c>
      <c r="V10" s="3">
        <v>13</v>
      </c>
      <c r="W10" s="3">
        <v>7</v>
      </c>
      <c r="X10" s="3">
        <v>11</v>
      </c>
      <c r="Y10" s="3">
        <v>3</v>
      </c>
      <c r="Z10" s="3">
        <v>20</v>
      </c>
      <c r="AA10" s="3">
        <v>20</v>
      </c>
      <c r="AB10" s="3">
        <v>117</v>
      </c>
      <c r="AC10" s="3">
        <v>113</v>
      </c>
    </row>
    <row r="11" spans="1:29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>
      <c r="A12" s="17" t="s">
        <v>23</v>
      </c>
      <c r="B12" s="18">
        <f t="shared" ref="B12:AC12" si="2">AVERAGE(B3:B10)</f>
        <v>15.166666666666666</v>
      </c>
      <c r="C12" s="18">
        <f t="shared" si="2"/>
        <v>9</v>
      </c>
      <c r="D12" s="18">
        <f t="shared" si="2"/>
        <v>6.666666666666667</v>
      </c>
      <c r="E12" s="18">
        <f t="shared" si="2"/>
        <v>5.833333333333333</v>
      </c>
      <c r="F12" s="18">
        <f t="shared" si="2"/>
        <v>3.3333333333333335</v>
      </c>
      <c r="G12" s="18">
        <f t="shared" si="2"/>
        <v>2.3333333333333335</v>
      </c>
      <c r="H12" s="18">
        <f t="shared" si="2"/>
        <v>7.5</v>
      </c>
      <c r="I12" s="18">
        <f t="shared" si="2"/>
        <v>10.833333333333334</v>
      </c>
      <c r="J12" s="18">
        <f t="shared" si="2"/>
        <v>1.5</v>
      </c>
      <c r="K12" s="18">
        <f t="shared" si="2"/>
        <v>2.1666666666666665</v>
      </c>
      <c r="L12" s="18">
        <f t="shared" si="2"/>
        <v>3.5</v>
      </c>
      <c r="M12" s="18">
        <f t="shared" si="2"/>
        <v>5.833333333333333</v>
      </c>
      <c r="N12" s="18">
        <f t="shared" si="2"/>
        <v>7.333333333333333</v>
      </c>
      <c r="O12" s="18">
        <f t="shared" si="2"/>
        <v>9.5</v>
      </c>
      <c r="P12" s="18">
        <f t="shared" si="2"/>
        <v>4.5</v>
      </c>
      <c r="Q12" s="18">
        <f t="shared" si="2"/>
        <v>5.333333333333333</v>
      </c>
      <c r="R12" s="18">
        <f t="shared" si="2"/>
        <v>6.166666666666667</v>
      </c>
      <c r="S12" s="18">
        <f t="shared" si="2"/>
        <v>6.5</v>
      </c>
      <c r="T12" s="18">
        <f t="shared" si="2"/>
        <v>2.5</v>
      </c>
      <c r="U12" s="18">
        <f t="shared" si="2"/>
        <v>3.1666666666666665</v>
      </c>
      <c r="V12" s="18">
        <f t="shared" si="2"/>
        <v>6.833333333333333</v>
      </c>
      <c r="W12" s="18">
        <f t="shared" si="2"/>
        <v>7.5</v>
      </c>
      <c r="X12" s="18">
        <f t="shared" si="2"/>
        <v>6.833333333333333</v>
      </c>
      <c r="Y12" s="18">
        <f t="shared" si="2"/>
        <v>4.333333333333333</v>
      </c>
      <c r="Z12" s="18">
        <f t="shared" si="2"/>
        <v>16.333333333333332</v>
      </c>
      <c r="AA12" s="18">
        <f t="shared" si="2"/>
        <v>13.166666666666666</v>
      </c>
      <c r="AB12" s="18">
        <f t="shared" si="2"/>
        <v>86.666666666666671</v>
      </c>
      <c r="AC12" s="18">
        <f t="shared" si="2"/>
        <v>84.5</v>
      </c>
    </row>
    <row r="14" spans="1:29">
      <c r="A14" s="40" t="s">
        <v>24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19"/>
    </row>
    <row r="15" spans="1:29">
      <c r="A15" s="39"/>
      <c r="B15" s="20" t="str">
        <f ca="1">IFERROR(__xludf.DUMMYFUNCTION("FILTER(B1:AA12,B2:AA2=""Entry"")"),"North Ave")</f>
        <v>North Ave</v>
      </c>
      <c r="C15" s="20" t="str">
        <f ca="1">IFERROR(__xludf.DUMMYFUNCTION("""COMPUTED_VALUE"""),"Quezon Ave")</f>
        <v>Quezon Ave</v>
      </c>
      <c r="D15" s="20" t="str">
        <f ca="1">IFERROR(__xludf.DUMMYFUNCTION("""COMPUTED_VALUE"""),"GMA Kamuning")</f>
        <v>GMA Kamuning</v>
      </c>
      <c r="E15" s="20" t="str">
        <f ca="1">IFERROR(__xludf.DUMMYFUNCTION("""COMPUTED_VALUE"""),"Cubao")</f>
        <v>Cubao</v>
      </c>
      <c r="F15" s="20" t="str">
        <f ca="1">IFERROR(__xludf.DUMMYFUNCTION("""COMPUTED_VALUE"""),"Santolan")</f>
        <v>Santolan</v>
      </c>
      <c r="G15" s="20" t="str">
        <f ca="1">IFERROR(__xludf.DUMMYFUNCTION("""COMPUTED_VALUE"""),"Ortigas")</f>
        <v>Ortigas</v>
      </c>
      <c r="H15" s="20" t="str">
        <f ca="1">IFERROR(__xludf.DUMMYFUNCTION("""COMPUTED_VALUE"""),"Shaw Blvd")</f>
        <v>Shaw Blvd</v>
      </c>
      <c r="I15" s="20" t="str">
        <f ca="1">IFERROR(__xludf.DUMMYFUNCTION("""COMPUTED_VALUE"""),"Boni Ave")</f>
        <v>Boni Ave</v>
      </c>
      <c r="J15" s="20" t="str">
        <f ca="1">IFERROR(__xludf.DUMMYFUNCTION("""COMPUTED_VALUE"""),"Guadalupe")</f>
        <v>Guadalupe</v>
      </c>
      <c r="K15" s="20" t="str">
        <f ca="1">IFERROR(__xludf.DUMMYFUNCTION("""COMPUTED_VALUE"""),"Buendia")</f>
        <v>Buendia</v>
      </c>
      <c r="L15" s="20" t="str">
        <f ca="1">IFERROR(__xludf.DUMMYFUNCTION("""COMPUTED_VALUE"""),"Ayala Ave")</f>
        <v>Ayala Ave</v>
      </c>
      <c r="M15" s="20" t="str">
        <f ca="1">IFERROR(__xludf.DUMMYFUNCTION("""COMPUTED_VALUE"""),"Magallanes")</f>
        <v>Magallanes</v>
      </c>
      <c r="N15" s="20" t="str">
        <f ca="1">IFERROR(__xludf.DUMMYFUNCTION("""COMPUTED_VALUE"""),"Taft")</f>
        <v>Taft</v>
      </c>
      <c r="O15" s="19"/>
    </row>
    <row r="16" spans="1:29">
      <c r="A16" s="34"/>
      <c r="B16" s="21" t="str">
        <f ca="1">IFERROR(__xludf.DUMMYFUNCTION("""COMPUTED_VALUE"""),"Entry")</f>
        <v>Entry</v>
      </c>
      <c r="C16" s="21" t="str">
        <f ca="1">IFERROR(__xludf.DUMMYFUNCTION("""COMPUTED_VALUE"""),"Entry")</f>
        <v>Entry</v>
      </c>
      <c r="D16" s="21" t="str">
        <f ca="1">IFERROR(__xludf.DUMMYFUNCTION("""COMPUTED_VALUE"""),"Entry")</f>
        <v>Entry</v>
      </c>
      <c r="E16" s="21" t="str">
        <f ca="1">IFERROR(__xludf.DUMMYFUNCTION("""COMPUTED_VALUE"""),"Entry")</f>
        <v>Entry</v>
      </c>
      <c r="F16" s="21" t="str">
        <f ca="1">IFERROR(__xludf.DUMMYFUNCTION("""COMPUTED_VALUE"""),"Entry")</f>
        <v>Entry</v>
      </c>
      <c r="G16" s="21" t="str">
        <f ca="1">IFERROR(__xludf.DUMMYFUNCTION("""COMPUTED_VALUE"""),"Entry")</f>
        <v>Entry</v>
      </c>
      <c r="H16" s="21" t="str">
        <f ca="1">IFERROR(__xludf.DUMMYFUNCTION("""COMPUTED_VALUE"""),"Entry")</f>
        <v>Entry</v>
      </c>
      <c r="I16" s="21" t="str">
        <f ca="1">IFERROR(__xludf.DUMMYFUNCTION("""COMPUTED_VALUE"""),"Entry")</f>
        <v>Entry</v>
      </c>
      <c r="J16" s="21" t="str">
        <f ca="1">IFERROR(__xludf.DUMMYFUNCTION("""COMPUTED_VALUE"""),"Entry")</f>
        <v>Entry</v>
      </c>
      <c r="K16" s="21" t="str">
        <f ca="1">IFERROR(__xludf.DUMMYFUNCTION("""COMPUTED_VALUE"""),"Entry")</f>
        <v>Entry</v>
      </c>
      <c r="L16" s="21" t="str">
        <f ca="1">IFERROR(__xludf.DUMMYFUNCTION("""COMPUTED_VALUE"""),"Entry")</f>
        <v>Entry</v>
      </c>
      <c r="M16" s="21" t="str">
        <f ca="1">IFERROR(__xludf.DUMMYFUNCTION("""COMPUTED_VALUE"""),"Entry")</f>
        <v>Entry</v>
      </c>
      <c r="N16" s="21" t="str">
        <f ca="1">IFERROR(__xludf.DUMMYFUNCTION("""COMPUTED_VALUE"""),"Entry")</f>
        <v>Entry</v>
      </c>
      <c r="O16" s="1"/>
    </row>
    <row r="17" spans="1:14">
      <c r="A17" s="20" t="s">
        <v>17</v>
      </c>
      <c r="B17" s="22">
        <f ca="1">IFERROR(__xludf.DUMMYFUNCTION("""COMPUTED_VALUE"""),13)</f>
        <v>13</v>
      </c>
      <c r="C17" s="22">
        <f ca="1">IFERROR(__xludf.DUMMYFUNCTION("""COMPUTED_VALUE"""),5)</f>
        <v>5</v>
      </c>
      <c r="D17" s="22">
        <f ca="1">IFERROR(__xludf.DUMMYFUNCTION("""COMPUTED_VALUE"""),3)</f>
        <v>3</v>
      </c>
      <c r="E17" s="22">
        <f ca="1">IFERROR(__xludf.DUMMYFUNCTION("""COMPUTED_VALUE"""),6)</f>
        <v>6</v>
      </c>
      <c r="F17" s="22">
        <f ca="1">IFERROR(__xludf.DUMMYFUNCTION("""COMPUTED_VALUE"""),1)</f>
        <v>1</v>
      </c>
      <c r="G17" s="22">
        <f ca="1">IFERROR(__xludf.DUMMYFUNCTION("""COMPUTED_VALUE"""),3)</f>
        <v>3</v>
      </c>
      <c r="H17" s="22">
        <f ca="1">IFERROR(__xludf.DUMMYFUNCTION("""COMPUTED_VALUE"""),6)</f>
        <v>6</v>
      </c>
      <c r="I17" s="22">
        <f ca="1">IFERROR(__xludf.DUMMYFUNCTION("""COMPUTED_VALUE"""),4)</f>
        <v>4</v>
      </c>
      <c r="J17" s="22">
        <f ca="1">IFERROR(__xludf.DUMMYFUNCTION("""COMPUTED_VALUE"""),5)</f>
        <v>5</v>
      </c>
      <c r="K17" s="22">
        <f ca="1">IFERROR(__xludf.DUMMYFUNCTION("""COMPUTED_VALUE"""),2)</f>
        <v>2</v>
      </c>
      <c r="L17" s="22">
        <f ca="1">IFERROR(__xludf.DUMMYFUNCTION("""COMPUTED_VALUE"""),6)</f>
        <v>6</v>
      </c>
      <c r="M17" s="22">
        <f ca="1">IFERROR(__xludf.DUMMYFUNCTION("""COMPUTED_VALUE"""),6)</f>
        <v>6</v>
      </c>
      <c r="N17" s="22">
        <f ca="1">IFERROR(__xludf.DUMMYFUNCTION("""COMPUTED_VALUE"""),14)</f>
        <v>14</v>
      </c>
    </row>
    <row r="18" spans="1:14">
      <c r="A18" s="20" t="s">
        <v>18</v>
      </c>
      <c r="B18" s="21">
        <f ca="1">IFERROR(__xludf.DUMMYFUNCTION("""COMPUTED_VALUE"""),13)</f>
        <v>13</v>
      </c>
      <c r="C18" s="21">
        <f ca="1">IFERROR(__xludf.DUMMYFUNCTION("""COMPUTED_VALUE"""),5)</f>
        <v>5</v>
      </c>
      <c r="D18" s="21">
        <f ca="1">IFERROR(__xludf.DUMMYFUNCTION("""COMPUTED_VALUE"""),3)</f>
        <v>3</v>
      </c>
      <c r="E18" s="21">
        <f ca="1">IFERROR(__xludf.DUMMYFUNCTION("""COMPUTED_VALUE"""),7)</f>
        <v>7</v>
      </c>
      <c r="F18" s="21">
        <f ca="1">IFERROR(__xludf.DUMMYFUNCTION("""COMPUTED_VALUE"""),1)</f>
        <v>1</v>
      </c>
      <c r="G18" s="21">
        <f ca="1">IFERROR(__xludf.DUMMYFUNCTION("""COMPUTED_VALUE"""),3)</f>
        <v>3</v>
      </c>
      <c r="H18" s="21">
        <f ca="1">IFERROR(__xludf.DUMMYFUNCTION("""COMPUTED_VALUE"""),6)</f>
        <v>6</v>
      </c>
      <c r="I18" s="21">
        <f ca="1">IFERROR(__xludf.DUMMYFUNCTION("""COMPUTED_VALUE"""),4)</f>
        <v>4</v>
      </c>
      <c r="J18" s="21">
        <f ca="1">IFERROR(__xludf.DUMMYFUNCTION("""COMPUTED_VALUE"""),5)</f>
        <v>5</v>
      </c>
      <c r="K18" s="21">
        <f ca="1">IFERROR(__xludf.DUMMYFUNCTION("""COMPUTED_VALUE"""),2)</f>
        <v>2</v>
      </c>
      <c r="L18" s="21">
        <f ca="1">IFERROR(__xludf.DUMMYFUNCTION("""COMPUTED_VALUE"""),6)</f>
        <v>6</v>
      </c>
      <c r="M18" s="21">
        <f ca="1">IFERROR(__xludf.DUMMYFUNCTION("""COMPUTED_VALUE"""),6)</f>
        <v>6</v>
      </c>
      <c r="N18" s="21">
        <f ca="1">IFERROR(__xludf.DUMMYFUNCTION("""COMPUTED_VALUE"""),14)</f>
        <v>14</v>
      </c>
    </row>
    <row r="19" spans="1:14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>
      <c r="A20" s="20" t="s">
        <v>19</v>
      </c>
      <c r="B20" s="21">
        <f ca="1">IFERROR(__xludf.DUMMYFUNCTION("""COMPUTED_VALUE"""),18)</f>
        <v>18</v>
      </c>
      <c r="C20" s="21">
        <f ca="1">IFERROR(__xludf.DUMMYFUNCTION("""COMPUTED_VALUE"""),6)</f>
        <v>6</v>
      </c>
      <c r="D20" s="21">
        <f ca="1">IFERROR(__xludf.DUMMYFUNCTION("""COMPUTED_VALUE"""),3)</f>
        <v>3</v>
      </c>
      <c r="E20" s="21">
        <f ca="1">IFERROR(__xludf.DUMMYFUNCTION("""COMPUTED_VALUE"""),5)</f>
        <v>5</v>
      </c>
      <c r="F20" s="21">
        <f ca="1">IFERROR(__xludf.DUMMYFUNCTION("""COMPUTED_VALUE"""),1)</f>
        <v>1</v>
      </c>
      <c r="G20" s="21">
        <f ca="1">IFERROR(__xludf.DUMMYFUNCTION("""COMPUTED_VALUE"""),1)</f>
        <v>1</v>
      </c>
      <c r="H20" s="21">
        <f ca="1">IFERROR(__xludf.DUMMYFUNCTION("""COMPUTED_VALUE"""),5)</f>
        <v>5</v>
      </c>
      <c r="I20" s="21">
        <f ca="1">IFERROR(__xludf.DUMMYFUNCTION("""COMPUTED_VALUE"""),4)</f>
        <v>4</v>
      </c>
      <c r="J20" s="21">
        <f ca="1">IFERROR(__xludf.DUMMYFUNCTION("""COMPUTED_VALUE"""),6)</f>
        <v>6</v>
      </c>
      <c r="K20" s="21">
        <f ca="1">IFERROR(__xludf.DUMMYFUNCTION("""COMPUTED_VALUE"""),1)</f>
        <v>1</v>
      </c>
      <c r="L20" s="21">
        <f ca="1">IFERROR(__xludf.DUMMYFUNCTION("""COMPUTED_VALUE"""),3)</f>
        <v>3</v>
      </c>
      <c r="M20" s="21">
        <f ca="1">IFERROR(__xludf.DUMMYFUNCTION("""COMPUTED_VALUE"""),4)</f>
        <v>4</v>
      </c>
      <c r="N20" s="21">
        <f ca="1">IFERROR(__xludf.DUMMYFUNCTION("""COMPUTED_VALUE"""),15)</f>
        <v>15</v>
      </c>
    </row>
    <row r="21" spans="1:14">
      <c r="A21" s="20" t="s">
        <v>20</v>
      </c>
      <c r="B21" s="21">
        <f ca="1">IFERROR(__xludf.DUMMYFUNCTION("""COMPUTED_VALUE"""),10)</f>
        <v>10</v>
      </c>
      <c r="C21" s="21">
        <f ca="1">IFERROR(__xludf.DUMMYFUNCTION("""COMPUTED_VALUE"""),6)</f>
        <v>6</v>
      </c>
      <c r="D21" s="21">
        <f ca="1">IFERROR(__xludf.DUMMYFUNCTION("""COMPUTED_VALUE"""),3)</f>
        <v>3</v>
      </c>
      <c r="E21" s="21">
        <f ca="1">IFERROR(__xludf.DUMMYFUNCTION("""COMPUTED_VALUE"""),8)</f>
        <v>8</v>
      </c>
      <c r="F21" s="21">
        <f ca="1">IFERROR(__xludf.DUMMYFUNCTION("""COMPUTED_VALUE"""),2)</f>
        <v>2</v>
      </c>
      <c r="G21" s="21">
        <f ca="1">IFERROR(__xludf.DUMMYFUNCTION("""COMPUTED_VALUE"""),5)</f>
        <v>5</v>
      </c>
      <c r="H21" s="21">
        <f ca="1">IFERROR(__xludf.DUMMYFUNCTION("""COMPUTED_VALUE"""),8)</f>
        <v>8</v>
      </c>
      <c r="I21" s="21">
        <f ca="1">IFERROR(__xludf.DUMMYFUNCTION("""COMPUTED_VALUE"""),4)</f>
        <v>4</v>
      </c>
      <c r="J21" s="21">
        <f ca="1">IFERROR(__xludf.DUMMYFUNCTION("""COMPUTED_VALUE"""),5)</f>
        <v>5</v>
      </c>
      <c r="K21" s="21">
        <f ca="1">IFERROR(__xludf.DUMMYFUNCTION("""COMPUTED_VALUE"""),3)</f>
        <v>3</v>
      </c>
      <c r="L21" s="21">
        <f ca="1">IFERROR(__xludf.DUMMYFUNCTION("""COMPUTED_VALUE"""),9)</f>
        <v>9</v>
      </c>
      <c r="M21" s="21">
        <f ca="1">IFERROR(__xludf.DUMMYFUNCTION("""COMPUTED_VALUE"""),8)</f>
        <v>8</v>
      </c>
      <c r="N21" s="21">
        <f ca="1">IFERROR(__xludf.DUMMYFUNCTION("""COMPUTED_VALUE"""),15)</f>
        <v>15</v>
      </c>
    </row>
    <row r="22" spans="1:14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>
      <c r="A23" s="20" t="s">
        <v>21</v>
      </c>
      <c r="B23" s="22">
        <f ca="1">IFERROR(__xludf.DUMMYFUNCTION("""COMPUTED_VALUE"""),25)</f>
        <v>25</v>
      </c>
      <c r="C23" s="22">
        <f ca="1">IFERROR(__xludf.DUMMYFUNCTION("""COMPUTED_VALUE"""),10)</f>
        <v>10</v>
      </c>
      <c r="D23" s="22">
        <f ca="1">IFERROR(__xludf.DUMMYFUNCTION("""COMPUTED_VALUE"""),4)</f>
        <v>4</v>
      </c>
      <c r="E23" s="22">
        <f ca="1">IFERROR(__xludf.DUMMYFUNCTION("""COMPUTED_VALUE"""),8)</f>
        <v>8</v>
      </c>
      <c r="F23" s="22">
        <f ca="1">IFERROR(__xludf.DUMMYFUNCTION("""COMPUTED_VALUE"""),1)</f>
        <v>1</v>
      </c>
      <c r="G23" s="22">
        <f ca="1">IFERROR(__xludf.DUMMYFUNCTION("""COMPUTED_VALUE"""),2)</f>
        <v>2</v>
      </c>
      <c r="H23" s="22">
        <f ca="1">IFERROR(__xludf.DUMMYFUNCTION("""COMPUTED_VALUE"""),8)</f>
        <v>8</v>
      </c>
      <c r="I23" s="22">
        <f ca="1">IFERROR(__xludf.DUMMYFUNCTION("""COMPUTED_VALUE"""),5)</f>
        <v>5</v>
      </c>
      <c r="J23" s="22">
        <f ca="1">IFERROR(__xludf.DUMMYFUNCTION("""COMPUTED_VALUE"""),8)</f>
        <v>8</v>
      </c>
      <c r="K23" s="22">
        <f ca="1">IFERROR(__xludf.DUMMYFUNCTION("""COMPUTED_VALUE"""),2)</f>
        <v>2</v>
      </c>
      <c r="L23" s="22">
        <f ca="1">IFERROR(__xludf.DUMMYFUNCTION("""COMPUTED_VALUE"""),4)</f>
        <v>4</v>
      </c>
      <c r="M23" s="22">
        <f ca="1">IFERROR(__xludf.DUMMYFUNCTION("""COMPUTED_VALUE"""),6)</f>
        <v>6</v>
      </c>
      <c r="N23" s="22">
        <f ca="1">IFERROR(__xludf.DUMMYFUNCTION("""COMPUTED_VALUE"""),20)</f>
        <v>20</v>
      </c>
    </row>
    <row r="24" spans="1:14">
      <c r="A24" s="20" t="s">
        <v>22</v>
      </c>
      <c r="B24" s="22">
        <f ca="1">IFERROR(__xludf.DUMMYFUNCTION("""COMPUTED_VALUE"""),12)</f>
        <v>12</v>
      </c>
      <c r="C24" s="22">
        <f ca="1">IFERROR(__xludf.DUMMYFUNCTION("""COMPUTED_VALUE"""),8)</f>
        <v>8</v>
      </c>
      <c r="D24" s="22">
        <f ca="1">IFERROR(__xludf.DUMMYFUNCTION("""COMPUTED_VALUE"""),4)</f>
        <v>4</v>
      </c>
      <c r="E24" s="22">
        <f ca="1">IFERROR(__xludf.DUMMYFUNCTION("""COMPUTED_VALUE"""),11)</f>
        <v>11</v>
      </c>
      <c r="F24" s="22">
        <f ca="1">IFERROR(__xludf.DUMMYFUNCTION("""COMPUTED_VALUE"""),3)</f>
        <v>3</v>
      </c>
      <c r="G24" s="22">
        <f ca="1">IFERROR(__xludf.DUMMYFUNCTION("""COMPUTED_VALUE"""),7)</f>
        <v>7</v>
      </c>
      <c r="H24" s="22">
        <f ca="1">IFERROR(__xludf.DUMMYFUNCTION("""COMPUTED_VALUE"""),11)</f>
        <v>11</v>
      </c>
      <c r="I24" s="22">
        <f ca="1">IFERROR(__xludf.DUMMYFUNCTION("""COMPUTED_VALUE"""),6)</f>
        <v>6</v>
      </c>
      <c r="J24" s="22">
        <f ca="1">IFERROR(__xludf.DUMMYFUNCTION("""COMPUTED_VALUE"""),8)</f>
        <v>8</v>
      </c>
      <c r="K24" s="22">
        <f ca="1">IFERROR(__xludf.DUMMYFUNCTION("""COMPUTED_VALUE"""),5)</f>
        <v>5</v>
      </c>
      <c r="L24" s="22">
        <f ca="1">IFERROR(__xludf.DUMMYFUNCTION("""COMPUTED_VALUE"""),13)</f>
        <v>13</v>
      </c>
      <c r="M24" s="22">
        <f ca="1">IFERROR(__xludf.DUMMYFUNCTION("""COMPUTED_VALUE"""),11)</f>
        <v>11</v>
      </c>
      <c r="N24" s="22">
        <f ca="1">IFERROR(__xludf.DUMMYFUNCTION("""COMPUTED_VALUE"""),20)</f>
        <v>20</v>
      </c>
    </row>
    <row r="25" spans="1:14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>
      <c r="A26" s="23" t="s">
        <v>25</v>
      </c>
      <c r="B26" s="22">
        <f ca="1">IFERROR(__xludf.DUMMYFUNCTION("""COMPUTED_VALUE"""),15.1666666666666)</f>
        <v>15.1666666666666</v>
      </c>
      <c r="C26" s="22">
        <f ca="1">IFERROR(__xludf.DUMMYFUNCTION("""COMPUTED_VALUE"""),6.66666666666666)</f>
        <v>6.6666666666666599</v>
      </c>
      <c r="D26" s="22">
        <f ca="1">IFERROR(__xludf.DUMMYFUNCTION("""COMPUTED_VALUE"""),3.33333333333333)</f>
        <v>3.3333333333333299</v>
      </c>
      <c r="E26" s="22">
        <f ca="1">IFERROR(__xludf.DUMMYFUNCTION("""COMPUTED_VALUE"""),7.5)</f>
        <v>7.5</v>
      </c>
      <c r="F26" s="22">
        <f ca="1">IFERROR(__xludf.DUMMYFUNCTION("""COMPUTED_VALUE"""),1.5)</f>
        <v>1.5</v>
      </c>
      <c r="G26" s="22">
        <f ca="1">IFERROR(__xludf.DUMMYFUNCTION("""COMPUTED_VALUE"""),3.5)</f>
        <v>3.5</v>
      </c>
      <c r="H26" s="22">
        <f ca="1">IFERROR(__xludf.DUMMYFUNCTION("""COMPUTED_VALUE"""),7.33333333333333)</f>
        <v>7.3333333333333304</v>
      </c>
      <c r="I26" s="22">
        <f ca="1">IFERROR(__xludf.DUMMYFUNCTION("""COMPUTED_VALUE"""),4.5)</f>
        <v>4.5</v>
      </c>
      <c r="J26" s="22">
        <f ca="1">IFERROR(__xludf.DUMMYFUNCTION("""COMPUTED_VALUE"""),6.16666666666666)</f>
        <v>6.1666666666666599</v>
      </c>
      <c r="K26" s="22">
        <f ca="1">IFERROR(__xludf.DUMMYFUNCTION("""COMPUTED_VALUE"""),2.5)</f>
        <v>2.5</v>
      </c>
      <c r="L26" s="22">
        <f ca="1">IFERROR(__xludf.DUMMYFUNCTION("""COMPUTED_VALUE"""),6.83333333333333)</f>
        <v>6.8333333333333304</v>
      </c>
      <c r="M26" s="22">
        <f ca="1">IFERROR(__xludf.DUMMYFUNCTION("""COMPUTED_VALUE"""),6.83333333333333)</f>
        <v>6.8333333333333304</v>
      </c>
      <c r="N26" s="22">
        <f ca="1">IFERROR(__xludf.DUMMYFUNCTION("""COMPUTED_VALUE"""),16.3333333333333)</f>
        <v>16.3333333333333</v>
      </c>
    </row>
    <row r="28" spans="1:14">
      <c r="A28" s="40" t="s">
        <v>26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>
      <c r="A29" s="20"/>
      <c r="B29" s="24" t="str">
        <f ca="1">IFERROR(__xludf.DUMMYFUNCTION("FILTER(B1:AA12,B2:AA2=""Exit"")"),"")</f>
        <v/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>
      <c r="A30" s="20" t="s">
        <v>17</v>
      </c>
      <c r="B30" s="21" t="str">
        <f ca="1">IFERROR(__xludf.DUMMYFUNCTION("""COMPUTED_VALUE"""),"Exit")</f>
        <v>Exit</v>
      </c>
      <c r="C30" s="21" t="str">
        <f ca="1">IFERROR(__xludf.DUMMYFUNCTION("""COMPUTED_VALUE"""),"Exit")</f>
        <v>Exit</v>
      </c>
      <c r="D30" s="21" t="str">
        <f ca="1">IFERROR(__xludf.DUMMYFUNCTION("""COMPUTED_VALUE"""),"Exit")</f>
        <v>Exit</v>
      </c>
      <c r="E30" s="21" t="str">
        <f ca="1">IFERROR(__xludf.DUMMYFUNCTION("""COMPUTED_VALUE"""),"Exit")</f>
        <v>Exit</v>
      </c>
      <c r="F30" s="21" t="str">
        <f ca="1">IFERROR(__xludf.DUMMYFUNCTION("""COMPUTED_VALUE"""),"Exit")</f>
        <v>Exit</v>
      </c>
      <c r="G30" s="21" t="str">
        <f ca="1">IFERROR(__xludf.DUMMYFUNCTION("""COMPUTED_VALUE"""),"Exit")</f>
        <v>Exit</v>
      </c>
      <c r="H30" s="21" t="str">
        <f ca="1">IFERROR(__xludf.DUMMYFUNCTION("""COMPUTED_VALUE"""),"Exit")</f>
        <v>Exit</v>
      </c>
      <c r="I30" s="21" t="str">
        <f ca="1">IFERROR(__xludf.DUMMYFUNCTION("""COMPUTED_VALUE"""),"Exit")</f>
        <v>Exit</v>
      </c>
      <c r="J30" s="21" t="str">
        <f ca="1">IFERROR(__xludf.DUMMYFUNCTION("""COMPUTED_VALUE"""),"Exit")</f>
        <v>Exit</v>
      </c>
      <c r="K30" s="21" t="str">
        <f ca="1">IFERROR(__xludf.DUMMYFUNCTION("""COMPUTED_VALUE"""),"Exit")</f>
        <v>Exit</v>
      </c>
      <c r="L30" s="21" t="str">
        <f ca="1">IFERROR(__xludf.DUMMYFUNCTION("""COMPUTED_VALUE"""),"Exit")</f>
        <v>Exit</v>
      </c>
      <c r="M30" s="21" t="str">
        <f ca="1">IFERROR(__xludf.DUMMYFUNCTION("""COMPUTED_VALUE"""),"Exit")</f>
        <v>Exit</v>
      </c>
      <c r="N30" s="21" t="str">
        <f ca="1">IFERROR(__xludf.DUMMYFUNCTION("""COMPUTED_VALUE"""),"Exit")</f>
        <v>Exit</v>
      </c>
    </row>
    <row r="31" spans="1:14">
      <c r="A31" s="20" t="s">
        <v>18</v>
      </c>
      <c r="B31" s="22">
        <f ca="1">IFERROR(__xludf.DUMMYFUNCTION("""COMPUTED_VALUE"""),8)</f>
        <v>8</v>
      </c>
      <c r="C31" s="22">
        <f ca="1">IFERROR(__xludf.DUMMYFUNCTION("""COMPUTED_VALUE"""),4)</f>
        <v>4</v>
      </c>
      <c r="D31" s="22">
        <f ca="1">IFERROR(__xludf.DUMMYFUNCTION("""COMPUTED_VALUE"""),2)</f>
        <v>2</v>
      </c>
      <c r="E31" s="22">
        <f ca="1">IFERROR(__xludf.DUMMYFUNCTION("""COMPUTED_VALUE"""),9)</f>
        <v>9</v>
      </c>
      <c r="F31" s="22">
        <f ca="1">IFERROR(__xludf.DUMMYFUNCTION("""COMPUTED_VALUE"""),2)</f>
        <v>2</v>
      </c>
      <c r="G31" s="22">
        <f ca="1">IFERROR(__xludf.DUMMYFUNCTION("""COMPUTED_VALUE"""),5)</f>
        <v>5</v>
      </c>
      <c r="H31" s="22">
        <f ca="1">IFERROR(__xludf.DUMMYFUNCTION("""COMPUTED_VALUE"""),8)</f>
        <v>8</v>
      </c>
      <c r="I31" s="22">
        <f ca="1">IFERROR(__xludf.DUMMYFUNCTION("""COMPUTED_VALUE"""),5)</f>
        <v>5</v>
      </c>
      <c r="J31" s="22">
        <f ca="1">IFERROR(__xludf.DUMMYFUNCTION("""COMPUTED_VALUE"""),5)</f>
        <v>5</v>
      </c>
      <c r="K31" s="22">
        <f ca="1">IFERROR(__xludf.DUMMYFUNCTION("""COMPUTED_VALUE"""),3)</f>
        <v>3</v>
      </c>
      <c r="L31" s="22">
        <f ca="1">IFERROR(__xludf.DUMMYFUNCTION("""COMPUTED_VALUE"""),7)</f>
        <v>7</v>
      </c>
      <c r="M31" s="22">
        <f ca="1">IFERROR(__xludf.DUMMYFUNCTION("""COMPUTED_VALUE"""),4)</f>
        <v>4</v>
      </c>
      <c r="N31" s="22">
        <f ca="1">IFERROR(__xludf.DUMMYFUNCTION("""COMPUTED_VALUE"""),11)</f>
        <v>11</v>
      </c>
    </row>
    <row r="32" spans="1:14">
      <c r="A32" s="20"/>
      <c r="B32" s="21">
        <f ca="1">IFERROR(__xludf.DUMMYFUNCTION("""COMPUTED_VALUE"""),8)</f>
        <v>8</v>
      </c>
      <c r="C32" s="21">
        <f ca="1">IFERROR(__xludf.DUMMYFUNCTION("""COMPUTED_VALUE"""),5)</f>
        <v>5</v>
      </c>
      <c r="D32" s="21">
        <f ca="1">IFERROR(__xludf.DUMMYFUNCTION("""COMPUTED_VALUE"""),2)</f>
        <v>2</v>
      </c>
      <c r="E32" s="21">
        <f ca="1">IFERROR(__xludf.DUMMYFUNCTION("""COMPUTED_VALUE"""),9)</f>
        <v>9</v>
      </c>
      <c r="F32" s="21">
        <f ca="1">IFERROR(__xludf.DUMMYFUNCTION("""COMPUTED_VALUE"""),2)</f>
        <v>2</v>
      </c>
      <c r="G32" s="21">
        <f ca="1">IFERROR(__xludf.DUMMYFUNCTION("""COMPUTED_VALUE"""),5)</f>
        <v>5</v>
      </c>
      <c r="H32" s="21">
        <f ca="1">IFERROR(__xludf.DUMMYFUNCTION("""COMPUTED_VALUE"""),8)</f>
        <v>8</v>
      </c>
      <c r="I32" s="21">
        <f ca="1">IFERROR(__xludf.DUMMYFUNCTION("""COMPUTED_VALUE"""),5)</f>
        <v>5</v>
      </c>
      <c r="J32" s="21">
        <f ca="1">IFERROR(__xludf.DUMMYFUNCTION("""COMPUTED_VALUE"""),5)</f>
        <v>5</v>
      </c>
      <c r="K32" s="21">
        <f ca="1">IFERROR(__xludf.DUMMYFUNCTION("""COMPUTED_VALUE"""),3)</f>
        <v>3</v>
      </c>
      <c r="L32" s="21">
        <f ca="1">IFERROR(__xludf.DUMMYFUNCTION("""COMPUTED_VALUE"""),6)</f>
        <v>6</v>
      </c>
      <c r="M32" s="21">
        <f ca="1">IFERROR(__xludf.DUMMYFUNCTION("""COMPUTED_VALUE"""),4)</f>
        <v>4</v>
      </c>
      <c r="N32" s="21">
        <f ca="1">IFERROR(__xludf.DUMMYFUNCTION("""COMPUTED_VALUE"""),11)</f>
        <v>11</v>
      </c>
    </row>
    <row r="33" spans="1:14">
      <c r="A33" s="20" t="s">
        <v>19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>
      <c r="A34" s="20" t="s">
        <v>20</v>
      </c>
      <c r="B34" s="21">
        <f ca="1">IFERROR(__xludf.DUMMYFUNCTION("""COMPUTED_VALUE"""),4)</f>
        <v>4</v>
      </c>
      <c r="C34" s="21">
        <f ca="1">IFERROR(__xludf.DUMMYFUNCTION("""COMPUTED_VALUE"""),4)</f>
        <v>4</v>
      </c>
      <c r="D34" s="21">
        <f ca="1">IFERROR(__xludf.DUMMYFUNCTION("""COMPUTED_VALUE"""),2)</f>
        <v>2</v>
      </c>
      <c r="E34" s="21">
        <f ca="1">IFERROR(__xludf.DUMMYFUNCTION("""COMPUTED_VALUE"""),6)</f>
        <v>6</v>
      </c>
      <c r="F34" s="21">
        <f ca="1">IFERROR(__xludf.DUMMYFUNCTION("""COMPUTED_VALUE"""),3)</f>
        <v>3</v>
      </c>
      <c r="G34" s="21">
        <f ca="1">IFERROR(__xludf.DUMMYFUNCTION("""COMPUTED_VALUE"""),6)</f>
        <v>6</v>
      </c>
      <c r="H34" s="21">
        <f ca="1">IFERROR(__xludf.DUMMYFUNCTION("""COMPUTED_VALUE"""),9)</f>
        <v>9</v>
      </c>
      <c r="I34" s="21">
        <f ca="1">IFERROR(__xludf.DUMMYFUNCTION("""COMPUTED_VALUE"""),4)</f>
        <v>4</v>
      </c>
      <c r="J34" s="21">
        <f ca="1">IFERROR(__xludf.DUMMYFUNCTION("""COMPUTED_VALUE"""),5)</f>
        <v>5</v>
      </c>
      <c r="K34" s="21">
        <f ca="1">IFERROR(__xludf.DUMMYFUNCTION("""COMPUTED_VALUE"""),4)</f>
        <v>4</v>
      </c>
      <c r="L34" s="21">
        <f ca="1">IFERROR(__xludf.DUMMYFUNCTION("""COMPUTED_VALUE"""),8)</f>
        <v>8</v>
      </c>
      <c r="M34" s="21">
        <f ca="1">IFERROR(__xludf.DUMMYFUNCTION("""COMPUTED_VALUE"""),5)</f>
        <v>5</v>
      </c>
      <c r="N34" s="21">
        <f ca="1">IFERROR(__xludf.DUMMYFUNCTION("""COMPUTED_VALUE"""),9)</f>
        <v>9</v>
      </c>
    </row>
    <row r="35" spans="1:14">
      <c r="A35" s="20"/>
      <c r="B35" s="21">
        <f ca="1">IFERROR(__xludf.DUMMYFUNCTION("""COMPUTED_VALUE"""),13)</f>
        <v>13</v>
      </c>
      <c r="C35" s="21">
        <f ca="1">IFERROR(__xludf.DUMMYFUNCTION("""COMPUTED_VALUE"""),6)</f>
        <v>6</v>
      </c>
      <c r="D35" s="21">
        <f ca="1">IFERROR(__xludf.DUMMYFUNCTION("""COMPUTED_VALUE"""),2)</f>
        <v>2</v>
      </c>
      <c r="E35" s="21">
        <f ca="1">IFERROR(__xludf.DUMMYFUNCTION("""COMPUTED_VALUE"""),13)</f>
        <v>13</v>
      </c>
      <c r="F35" s="21">
        <f ca="1">IFERROR(__xludf.DUMMYFUNCTION("""COMPUTED_VALUE"""),1)</f>
        <v>1</v>
      </c>
      <c r="G35" s="21">
        <f ca="1">IFERROR(__xludf.DUMMYFUNCTION("""COMPUTED_VALUE"""),4)</f>
        <v>4</v>
      </c>
      <c r="H35" s="21">
        <f ca="1">IFERROR(__xludf.DUMMYFUNCTION("""COMPUTED_VALUE"""),8)</f>
        <v>8</v>
      </c>
      <c r="I35" s="21">
        <f ca="1">IFERROR(__xludf.DUMMYFUNCTION("""COMPUTED_VALUE"""),5)</f>
        <v>5</v>
      </c>
      <c r="J35" s="21">
        <f ca="1">IFERROR(__xludf.DUMMYFUNCTION("""COMPUTED_VALUE"""),7)</f>
        <v>7</v>
      </c>
      <c r="K35" s="21">
        <f ca="1">IFERROR(__xludf.DUMMYFUNCTION("""COMPUTED_VALUE"""),1)</f>
        <v>1</v>
      </c>
      <c r="L35" s="21">
        <f ca="1">IFERROR(__xludf.DUMMYFUNCTION("""COMPUTED_VALUE"""),5)</f>
        <v>5</v>
      </c>
      <c r="M35" s="21">
        <f ca="1">IFERROR(__xludf.DUMMYFUNCTION("""COMPUTED_VALUE"""),3)</f>
        <v>3</v>
      </c>
      <c r="N35" s="21">
        <f ca="1">IFERROR(__xludf.DUMMYFUNCTION("""COMPUTED_VALUE"""),16)</f>
        <v>16</v>
      </c>
    </row>
    <row r="36" spans="1:14">
      <c r="A36" s="20" t="s">
        <v>21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>
      <c r="A37" s="20" t="s">
        <v>22</v>
      </c>
      <c r="B37" s="22">
        <f ca="1">IFERROR(__xludf.DUMMYFUNCTION("""COMPUTED_VALUE"""),5)</f>
        <v>5</v>
      </c>
      <c r="C37" s="22">
        <f ca="1">IFERROR(__xludf.DUMMYFUNCTION("""COMPUTED_VALUE"""),6)</f>
        <v>6</v>
      </c>
      <c r="D37" s="22">
        <f ca="1">IFERROR(__xludf.DUMMYFUNCTION("""COMPUTED_VALUE"""),3)</f>
        <v>3</v>
      </c>
      <c r="E37" s="22">
        <f ca="1">IFERROR(__xludf.DUMMYFUNCTION("""COMPUTED_VALUE"""),9)</f>
        <v>9</v>
      </c>
      <c r="F37" s="22">
        <f ca="1">IFERROR(__xludf.DUMMYFUNCTION("""COMPUTED_VALUE"""),4)</f>
        <v>4</v>
      </c>
      <c r="G37" s="22">
        <f ca="1">IFERROR(__xludf.DUMMYFUNCTION("""COMPUTED_VALUE"""),10)</f>
        <v>10</v>
      </c>
      <c r="H37" s="22">
        <f ca="1">IFERROR(__xludf.DUMMYFUNCTION("""COMPUTED_VALUE"""),13)</f>
        <v>13</v>
      </c>
      <c r="I37" s="22">
        <f ca="1">IFERROR(__xludf.DUMMYFUNCTION("""COMPUTED_VALUE"""),6)</f>
        <v>6</v>
      </c>
      <c r="J37" s="22">
        <f ca="1">IFERROR(__xludf.DUMMYFUNCTION("""COMPUTED_VALUE"""),7)</f>
        <v>7</v>
      </c>
      <c r="K37" s="22">
        <f ca="1">IFERROR(__xludf.DUMMYFUNCTION("""COMPUTED_VALUE"""),6)</f>
        <v>6</v>
      </c>
      <c r="L37" s="22">
        <f ca="1">IFERROR(__xludf.DUMMYFUNCTION("""COMPUTED_VALUE"""),12)</f>
        <v>12</v>
      </c>
      <c r="M37" s="22">
        <f ca="1">IFERROR(__xludf.DUMMYFUNCTION("""COMPUTED_VALUE"""),7)</f>
        <v>7</v>
      </c>
      <c r="N37" s="22">
        <f ca="1">IFERROR(__xludf.DUMMYFUNCTION("""COMPUTED_VALUE"""),12)</f>
        <v>12</v>
      </c>
    </row>
    <row r="38" spans="1:14">
      <c r="A38" s="20"/>
      <c r="B38" s="22">
        <f ca="1">IFERROR(__xludf.DUMMYFUNCTION("""COMPUTED_VALUE"""),16)</f>
        <v>16</v>
      </c>
      <c r="C38" s="22">
        <f ca="1">IFERROR(__xludf.DUMMYFUNCTION("""COMPUTED_VALUE"""),10)</f>
        <v>10</v>
      </c>
      <c r="D38" s="22">
        <f ca="1">IFERROR(__xludf.DUMMYFUNCTION("""COMPUTED_VALUE"""),3)</f>
        <v>3</v>
      </c>
      <c r="E38" s="22">
        <f ca="1">IFERROR(__xludf.DUMMYFUNCTION("""COMPUTED_VALUE"""),19)</f>
        <v>19</v>
      </c>
      <c r="F38" s="22">
        <f ca="1">IFERROR(__xludf.DUMMYFUNCTION("""COMPUTED_VALUE"""),1)</f>
        <v>1</v>
      </c>
      <c r="G38" s="22">
        <f ca="1">IFERROR(__xludf.DUMMYFUNCTION("""COMPUTED_VALUE"""),5)</f>
        <v>5</v>
      </c>
      <c r="H38" s="22">
        <f ca="1">IFERROR(__xludf.DUMMYFUNCTION("""COMPUTED_VALUE"""),11)</f>
        <v>11</v>
      </c>
      <c r="I38" s="22">
        <f ca="1">IFERROR(__xludf.DUMMYFUNCTION("""COMPUTED_VALUE"""),7)</f>
        <v>7</v>
      </c>
      <c r="J38" s="22">
        <f ca="1">IFERROR(__xludf.DUMMYFUNCTION("""COMPUTED_VALUE"""),10)</f>
        <v>10</v>
      </c>
      <c r="K38" s="22">
        <f ca="1">IFERROR(__xludf.DUMMYFUNCTION("""COMPUTED_VALUE"""),2)</f>
        <v>2</v>
      </c>
      <c r="L38" s="22">
        <f ca="1">IFERROR(__xludf.DUMMYFUNCTION("""COMPUTED_VALUE"""),7)</f>
        <v>7</v>
      </c>
      <c r="M38" s="22">
        <f ca="1">IFERROR(__xludf.DUMMYFUNCTION("""COMPUTED_VALUE"""),3)</f>
        <v>3</v>
      </c>
      <c r="N38" s="22">
        <f ca="1">IFERROR(__xludf.DUMMYFUNCTION("""COMPUTED_VALUE"""),20)</f>
        <v>20</v>
      </c>
    </row>
    <row r="39" spans="1:14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>
      <c r="A40" s="23" t="s">
        <v>27</v>
      </c>
      <c r="B40" s="22">
        <f ca="1">IFERROR(__xludf.DUMMYFUNCTION("""COMPUTED_VALUE"""),9)</f>
        <v>9</v>
      </c>
      <c r="C40" s="22">
        <f ca="1">IFERROR(__xludf.DUMMYFUNCTION("""COMPUTED_VALUE"""),5.83333333333333)</f>
        <v>5.8333333333333304</v>
      </c>
      <c r="D40" s="22">
        <f ca="1">IFERROR(__xludf.DUMMYFUNCTION("""COMPUTED_VALUE"""),2.33333333333333)</f>
        <v>2.3333333333333299</v>
      </c>
      <c r="E40" s="22">
        <f ca="1">IFERROR(__xludf.DUMMYFUNCTION("""COMPUTED_VALUE"""),10.8333333333333)</f>
        <v>10.8333333333333</v>
      </c>
      <c r="F40" s="22">
        <f ca="1">IFERROR(__xludf.DUMMYFUNCTION("""COMPUTED_VALUE"""),2.16666666666666)</f>
        <v>2.1666666666666599</v>
      </c>
      <c r="G40" s="22">
        <f ca="1">IFERROR(__xludf.DUMMYFUNCTION("""COMPUTED_VALUE"""),5.83333333333333)</f>
        <v>5.8333333333333304</v>
      </c>
      <c r="H40" s="22">
        <f ca="1">IFERROR(__xludf.DUMMYFUNCTION("""COMPUTED_VALUE"""),9.5)</f>
        <v>9.5</v>
      </c>
      <c r="I40" s="22">
        <f ca="1">IFERROR(__xludf.DUMMYFUNCTION("""COMPUTED_VALUE"""),5.33333333333333)</f>
        <v>5.3333333333333304</v>
      </c>
      <c r="J40" s="22">
        <f ca="1">IFERROR(__xludf.DUMMYFUNCTION("""COMPUTED_VALUE"""),6.5)</f>
        <v>6.5</v>
      </c>
      <c r="K40" s="22">
        <f ca="1">IFERROR(__xludf.DUMMYFUNCTION("""COMPUTED_VALUE"""),3.16666666666666)</f>
        <v>3.1666666666666599</v>
      </c>
      <c r="L40" s="22">
        <f ca="1">IFERROR(__xludf.DUMMYFUNCTION("""COMPUTED_VALUE"""),7.5)</f>
        <v>7.5</v>
      </c>
      <c r="M40" s="22">
        <f ca="1">IFERROR(__xludf.DUMMYFUNCTION("""COMPUTED_VALUE"""),4.33333333333333)</f>
        <v>4.3333333333333304</v>
      </c>
      <c r="N40" s="22">
        <f ca="1">IFERROR(__xludf.DUMMYFUNCTION("""COMPUTED_VALUE"""),13.1666666666666)</f>
        <v>13.1666666666666</v>
      </c>
    </row>
  </sheetData>
  <mergeCells count="18">
    <mergeCell ref="A28:N28"/>
    <mergeCell ref="X1:Y1"/>
    <mergeCell ref="Z1:AA1"/>
    <mergeCell ref="AB1:AC1"/>
    <mergeCell ref="A1:A2"/>
    <mergeCell ref="A15:A16"/>
    <mergeCell ref="B1:C1"/>
    <mergeCell ref="D1:E1"/>
    <mergeCell ref="F1:G1"/>
    <mergeCell ref="H1:I1"/>
    <mergeCell ref="J1:K1"/>
    <mergeCell ref="L1:M1"/>
    <mergeCell ref="A14:N14"/>
    <mergeCell ref="N1:O1"/>
    <mergeCell ref="P1:Q1"/>
    <mergeCell ref="R1:S1"/>
    <mergeCell ref="T1:U1"/>
    <mergeCell ref="V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33"/>
  <sheetViews>
    <sheetView workbookViewId="0">
      <selection sqref="A1:A2"/>
    </sheetView>
  </sheetViews>
  <sheetFormatPr defaultColWidth="12.5703125" defaultRowHeight="15.75" customHeight="1"/>
  <cols>
    <col min="1" max="1" width="11.85546875" customWidth="1"/>
    <col min="2" max="2" width="8.28515625" customWidth="1"/>
    <col min="3" max="3" width="3.28515625" customWidth="1"/>
    <col min="4" max="4" width="9.7109375" customWidth="1"/>
    <col min="5" max="5" width="3.42578125" customWidth="1"/>
    <col min="6" max="6" width="12.42578125" customWidth="1"/>
    <col min="7" max="7" width="3.28515625" customWidth="1"/>
    <col min="8" max="8" width="5.7109375" customWidth="1"/>
    <col min="9" max="9" width="3.42578125" customWidth="1"/>
    <col min="10" max="10" width="7.42578125" customWidth="1"/>
    <col min="11" max="11" width="3.28515625" customWidth="1"/>
    <col min="12" max="12" width="6.42578125" customWidth="1"/>
    <col min="13" max="13" width="3.28515625" customWidth="1"/>
    <col min="14" max="14" width="8.7109375" customWidth="1"/>
    <col min="15" max="15" width="3.42578125" customWidth="1"/>
    <col min="16" max="16" width="7.5703125" customWidth="1"/>
    <col min="17" max="17" width="3.28515625" customWidth="1"/>
    <col min="18" max="18" width="8.85546875" customWidth="1"/>
    <col min="19" max="19" width="3.42578125" customWidth="1"/>
    <col min="20" max="20" width="7" customWidth="1"/>
    <col min="21" max="21" width="3.28515625" customWidth="1"/>
    <col min="22" max="22" width="8.140625" customWidth="1"/>
    <col min="23" max="23" width="3.42578125" customWidth="1"/>
    <col min="24" max="24" width="9.28515625" customWidth="1"/>
    <col min="25" max="25" width="3.28515625" customWidth="1"/>
    <col min="26" max="26" width="4.140625" customWidth="1"/>
    <col min="27" max="27" width="3.28515625" customWidth="1"/>
    <col min="28" max="28" width="4.5703125" customWidth="1"/>
    <col min="29" max="29" width="3.42578125" customWidth="1"/>
  </cols>
  <sheetData>
    <row r="1" spans="1:29">
      <c r="A1" s="41" t="s">
        <v>0</v>
      </c>
      <c r="B1" s="35" t="s">
        <v>1</v>
      </c>
      <c r="C1" s="36"/>
      <c r="D1" s="35" t="s">
        <v>2</v>
      </c>
      <c r="E1" s="36"/>
      <c r="F1" s="35" t="s">
        <v>3</v>
      </c>
      <c r="G1" s="36"/>
      <c r="H1" s="35" t="s">
        <v>4</v>
      </c>
      <c r="I1" s="36"/>
      <c r="J1" s="35" t="s">
        <v>5</v>
      </c>
      <c r="K1" s="36"/>
      <c r="L1" s="35" t="s">
        <v>6</v>
      </c>
      <c r="M1" s="36"/>
      <c r="N1" s="35" t="s">
        <v>7</v>
      </c>
      <c r="O1" s="36"/>
      <c r="P1" s="35" t="s">
        <v>8</v>
      </c>
      <c r="Q1" s="36"/>
      <c r="R1" s="35" t="s">
        <v>9</v>
      </c>
      <c r="S1" s="36"/>
      <c r="T1" s="35" t="s">
        <v>10</v>
      </c>
      <c r="U1" s="36"/>
      <c r="V1" s="35" t="s">
        <v>11</v>
      </c>
      <c r="W1" s="36"/>
      <c r="X1" s="35" t="s">
        <v>12</v>
      </c>
      <c r="Y1" s="36"/>
      <c r="Z1" s="35" t="s">
        <v>13</v>
      </c>
      <c r="AA1" s="36"/>
      <c r="AB1" s="35" t="s">
        <v>14</v>
      </c>
      <c r="AC1" s="36"/>
    </row>
    <row r="2" spans="1:29">
      <c r="A2" s="38"/>
      <c r="B2" s="25" t="s">
        <v>15</v>
      </c>
      <c r="C2" s="26" t="s">
        <v>16</v>
      </c>
      <c r="D2" s="27" t="s">
        <v>15</v>
      </c>
      <c r="E2" s="28" t="s">
        <v>16</v>
      </c>
      <c r="F2" s="25" t="s">
        <v>15</v>
      </c>
      <c r="G2" s="26" t="s">
        <v>16</v>
      </c>
      <c r="H2" s="27" t="s">
        <v>15</v>
      </c>
      <c r="I2" s="28" t="s">
        <v>16</v>
      </c>
      <c r="J2" s="25" t="s">
        <v>15</v>
      </c>
      <c r="K2" s="26" t="s">
        <v>16</v>
      </c>
      <c r="L2" s="27" t="s">
        <v>15</v>
      </c>
      <c r="M2" s="25" t="s">
        <v>16</v>
      </c>
      <c r="N2" s="29" t="s">
        <v>15</v>
      </c>
      <c r="O2" s="30" t="s">
        <v>16</v>
      </c>
      <c r="P2" s="25" t="s">
        <v>15</v>
      </c>
      <c r="Q2" s="26" t="s">
        <v>16</v>
      </c>
      <c r="R2" s="27" t="s">
        <v>15</v>
      </c>
      <c r="S2" s="28" t="s">
        <v>16</v>
      </c>
      <c r="T2" s="25" t="s">
        <v>15</v>
      </c>
      <c r="U2" s="26" t="s">
        <v>16</v>
      </c>
      <c r="V2" s="27" t="s">
        <v>15</v>
      </c>
      <c r="W2" s="28" t="s">
        <v>16</v>
      </c>
      <c r="X2" s="25" t="s">
        <v>15</v>
      </c>
      <c r="Y2" s="26" t="s">
        <v>16</v>
      </c>
      <c r="Z2" s="27" t="s">
        <v>15</v>
      </c>
      <c r="AA2" s="25" t="s">
        <v>16</v>
      </c>
      <c r="AB2" s="29" t="s">
        <v>15</v>
      </c>
      <c r="AC2" s="30" t="s">
        <v>16</v>
      </c>
    </row>
    <row r="3" spans="1:29">
      <c r="A3" s="2" t="s">
        <v>28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>
      <c r="A4" s="1" t="s">
        <v>29</v>
      </c>
      <c r="B4" s="31">
        <v>15</v>
      </c>
      <c r="C4" s="31">
        <v>9</v>
      </c>
      <c r="D4" s="31">
        <v>6</v>
      </c>
      <c r="E4" s="31">
        <v>5</v>
      </c>
      <c r="F4" s="31">
        <v>3</v>
      </c>
      <c r="G4" s="31">
        <v>2</v>
      </c>
      <c r="H4" s="31">
        <v>7</v>
      </c>
      <c r="I4" s="31">
        <v>10</v>
      </c>
      <c r="J4" s="31">
        <v>2</v>
      </c>
      <c r="K4" s="31">
        <v>2</v>
      </c>
      <c r="L4" s="31">
        <v>3</v>
      </c>
      <c r="M4" s="31">
        <v>5</v>
      </c>
      <c r="N4" s="31">
        <v>7</v>
      </c>
      <c r="O4" s="31">
        <v>9</v>
      </c>
      <c r="P4" s="31">
        <v>4</v>
      </c>
      <c r="Q4" s="31">
        <v>5</v>
      </c>
      <c r="R4" s="31">
        <v>5</v>
      </c>
      <c r="S4" s="31">
        <v>6</v>
      </c>
      <c r="T4" s="31">
        <v>2</v>
      </c>
      <c r="U4" s="31">
        <v>3</v>
      </c>
      <c r="V4" s="31">
        <v>6</v>
      </c>
      <c r="W4" s="31">
        <v>7</v>
      </c>
      <c r="X4" s="31">
        <v>6</v>
      </c>
      <c r="Y4" s="31">
        <v>4</v>
      </c>
      <c r="Z4" s="31">
        <v>14</v>
      </c>
      <c r="AA4" s="31">
        <v>12</v>
      </c>
      <c r="AB4" s="31">
        <v>79</v>
      </c>
      <c r="AC4" s="31">
        <v>79</v>
      </c>
    </row>
    <row r="5" spans="1:29">
      <c r="A5" s="1" t="s">
        <v>30</v>
      </c>
      <c r="B5" s="31">
        <v>14</v>
      </c>
      <c r="C5" s="31">
        <v>8</v>
      </c>
      <c r="D5" s="31">
        <v>6</v>
      </c>
      <c r="E5" s="31">
        <v>5</v>
      </c>
      <c r="F5" s="31">
        <v>3</v>
      </c>
      <c r="G5" s="31">
        <v>2</v>
      </c>
      <c r="H5" s="31">
        <v>7</v>
      </c>
      <c r="I5" s="31">
        <v>10</v>
      </c>
      <c r="J5" s="31">
        <v>2</v>
      </c>
      <c r="K5" s="31">
        <v>2</v>
      </c>
      <c r="L5" s="31">
        <v>3</v>
      </c>
      <c r="M5" s="31">
        <v>5</v>
      </c>
      <c r="N5" s="31">
        <v>6</v>
      </c>
      <c r="O5" s="31">
        <v>9</v>
      </c>
      <c r="P5" s="31">
        <v>4</v>
      </c>
      <c r="Q5" s="31">
        <v>5</v>
      </c>
      <c r="R5" s="31">
        <v>5</v>
      </c>
      <c r="S5" s="31">
        <v>6</v>
      </c>
      <c r="T5" s="31">
        <v>2</v>
      </c>
      <c r="U5" s="31">
        <v>3</v>
      </c>
      <c r="V5" s="31">
        <v>6</v>
      </c>
      <c r="W5" s="31">
        <v>7</v>
      </c>
      <c r="X5" s="31">
        <v>6</v>
      </c>
      <c r="Y5" s="31">
        <v>4</v>
      </c>
      <c r="Z5" s="31">
        <v>14</v>
      </c>
      <c r="AA5" s="31">
        <v>12</v>
      </c>
      <c r="AB5" s="31">
        <v>77</v>
      </c>
      <c r="AC5" s="31">
        <v>76</v>
      </c>
    </row>
    <row r="6" spans="1:29">
      <c r="A6" s="1" t="s">
        <v>31</v>
      </c>
      <c r="B6" s="31">
        <v>14</v>
      </c>
      <c r="C6" s="31">
        <v>9</v>
      </c>
      <c r="D6" s="31">
        <v>6</v>
      </c>
      <c r="E6" s="31">
        <v>5</v>
      </c>
      <c r="F6" s="31">
        <v>3</v>
      </c>
      <c r="G6" s="31">
        <v>2</v>
      </c>
      <c r="H6" s="31">
        <v>7</v>
      </c>
      <c r="I6" s="31">
        <v>10</v>
      </c>
      <c r="J6" s="31">
        <v>1</v>
      </c>
      <c r="K6" s="31">
        <v>2</v>
      </c>
      <c r="L6" s="31">
        <v>3</v>
      </c>
      <c r="M6" s="31">
        <v>5</v>
      </c>
      <c r="N6" s="31">
        <v>6</v>
      </c>
      <c r="O6" s="31">
        <v>9</v>
      </c>
      <c r="P6" s="31">
        <v>4</v>
      </c>
      <c r="Q6" s="31">
        <v>5</v>
      </c>
      <c r="R6" s="31">
        <v>5</v>
      </c>
      <c r="S6" s="31">
        <v>6</v>
      </c>
      <c r="T6" s="31">
        <v>2</v>
      </c>
      <c r="U6" s="31">
        <v>3</v>
      </c>
      <c r="V6" s="31">
        <v>6</v>
      </c>
      <c r="W6" s="31">
        <v>7</v>
      </c>
      <c r="X6" s="31">
        <v>6</v>
      </c>
      <c r="Y6" s="31">
        <v>4</v>
      </c>
      <c r="Z6" s="31">
        <v>14</v>
      </c>
      <c r="AA6" s="31">
        <v>12</v>
      </c>
      <c r="AB6" s="31">
        <v>77</v>
      </c>
      <c r="AC6" s="31">
        <v>76</v>
      </c>
    </row>
    <row r="7" spans="1:29">
      <c r="A7" s="1" t="s">
        <v>32</v>
      </c>
      <c r="B7" s="31">
        <v>13</v>
      </c>
      <c r="C7" s="31">
        <v>8</v>
      </c>
      <c r="D7" s="31">
        <v>5</v>
      </c>
      <c r="E7" s="31">
        <v>5</v>
      </c>
      <c r="F7" s="31">
        <v>3</v>
      </c>
      <c r="G7" s="31">
        <v>2</v>
      </c>
      <c r="H7" s="31">
        <v>6</v>
      </c>
      <c r="I7" s="31">
        <v>9</v>
      </c>
      <c r="J7" s="31">
        <v>1</v>
      </c>
      <c r="K7" s="31">
        <v>2</v>
      </c>
      <c r="L7" s="31">
        <v>3</v>
      </c>
      <c r="M7" s="31">
        <v>5</v>
      </c>
      <c r="N7" s="31">
        <v>6</v>
      </c>
      <c r="O7" s="31">
        <v>8</v>
      </c>
      <c r="P7" s="31">
        <v>4</v>
      </c>
      <c r="Q7" s="31">
        <v>4</v>
      </c>
      <c r="R7" s="31">
        <v>5</v>
      </c>
      <c r="S7" s="31">
        <v>5</v>
      </c>
      <c r="T7" s="31">
        <v>2</v>
      </c>
      <c r="U7" s="31">
        <v>3</v>
      </c>
      <c r="V7" s="31">
        <v>5</v>
      </c>
      <c r="W7" s="31">
        <v>7</v>
      </c>
      <c r="X7" s="31">
        <v>5</v>
      </c>
      <c r="Y7" s="31">
        <v>4</v>
      </c>
      <c r="Z7" s="31">
        <v>13</v>
      </c>
      <c r="AA7" s="31">
        <v>11</v>
      </c>
      <c r="AB7" s="31">
        <v>55</v>
      </c>
      <c r="AC7" s="31">
        <v>55</v>
      </c>
    </row>
    <row r="8" spans="1:29">
      <c r="A8" s="1" t="s">
        <v>33</v>
      </c>
      <c r="B8" s="31">
        <v>13</v>
      </c>
      <c r="C8" s="31">
        <v>8</v>
      </c>
      <c r="D8" s="31">
        <v>5</v>
      </c>
      <c r="E8" s="31">
        <v>4</v>
      </c>
      <c r="F8" s="31">
        <v>2</v>
      </c>
      <c r="G8" s="31">
        <v>2</v>
      </c>
      <c r="H8" s="31">
        <v>7</v>
      </c>
      <c r="I8" s="31">
        <v>9</v>
      </c>
      <c r="J8" s="31">
        <v>1</v>
      </c>
      <c r="K8" s="31">
        <v>2</v>
      </c>
      <c r="L8" s="31">
        <v>3</v>
      </c>
      <c r="M8" s="31">
        <v>5</v>
      </c>
      <c r="N8" s="31">
        <v>6</v>
      </c>
      <c r="O8" s="31">
        <v>8</v>
      </c>
      <c r="P8" s="31">
        <v>4</v>
      </c>
      <c r="Q8" s="31">
        <v>5</v>
      </c>
      <c r="R8" s="31">
        <v>5</v>
      </c>
      <c r="S8" s="31">
        <v>5</v>
      </c>
      <c r="T8" s="31">
        <v>2</v>
      </c>
      <c r="U8" s="31">
        <v>2</v>
      </c>
      <c r="V8" s="31">
        <v>6</v>
      </c>
      <c r="W8" s="31">
        <v>6</v>
      </c>
      <c r="X8" s="31">
        <v>6</v>
      </c>
      <c r="Y8" s="31">
        <v>4</v>
      </c>
      <c r="Z8" s="31">
        <v>13</v>
      </c>
      <c r="AA8" s="31">
        <v>11</v>
      </c>
      <c r="AB8" s="31">
        <v>72</v>
      </c>
      <c r="AC8" s="31">
        <v>72</v>
      </c>
    </row>
    <row r="9" spans="1:29">
      <c r="A9" s="1" t="s">
        <v>34</v>
      </c>
      <c r="B9" s="31">
        <v>12</v>
      </c>
      <c r="C9" s="31">
        <v>8</v>
      </c>
      <c r="D9" s="31">
        <v>5</v>
      </c>
      <c r="E9" s="31">
        <v>4</v>
      </c>
      <c r="F9" s="31">
        <v>2</v>
      </c>
      <c r="G9" s="31">
        <v>2</v>
      </c>
      <c r="H9" s="31">
        <v>6</v>
      </c>
      <c r="I9" s="31">
        <v>9</v>
      </c>
      <c r="J9" s="31">
        <v>1</v>
      </c>
      <c r="K9" s="31">
        <v>2</v>
      </c>
      <c r="L9" s="31">
        <v>3</v>
      </c>
      <c r="M9" s="31">
        <v>4</v>
      </c>
      <c r="N9" s="31">
        <v>6</v>
      </c>
      <c r="O9" s="31">
        <v>8</v>
      </c>
      <c r="P9" s="31">
        <v>4</v>
      </c>
      <c r="Q9" s="31">
        <v>4</v>
      </c>
      <c r="R9" s="31">
        <v>5</v>
      </c>
      <c r="S9" s="31">
        <v>5</v>
      </c>
      <c r="T9" s="31">
        <v>2</v>
      </c>
      <c r="U9" s="31">
        <v>2</v>
      </c>
      <c r="V9" s="31">
        <v>6</v>
      </c>
      <c r="W9" s="31">
        <v>6</v>
      </c>
      <c r="X9" s="31">
        <v>6</v>
      </c>
      <c r="Y9" s="31">
        <v>3</v>
      </c>
      <c r="Z9" s="31">
        <v>13</v>
      </c>
      <c r="AA9" s="31">
        <v>11</v>
      </c>
      <c r="AB9" s="31">
        <v>68</v>
      </c>
      <c r="AC9" s="31">
        <v>69</v>
      </c>
    </row>
    <row r="10" spans="1:29">
      <c r="A10" s="1" t="s">
        <v>35</v>
      </c>
      <c r="B10" s="31">
        <v>13</v>
      </c>
      <c r="C10" s="31">
        <v>8</v>
      </c>
      <c r="D10" s="31">
        <v>5</v>
      </c>
      <c r="E10" s="31">
        <v>5</v>
      </c>
      <c r="F10" s="31">
        <v>3</v>
      </c>
      <c r="G10" s="31">
        <v>2</v>
      </c>
      <c r="H10" s="31">
        <v>7</v>
      </c>
      <c r="I10" s="31">
        <v>10</v>
      </c>
      <c r="J10" s="31">
        <v>2</v>
      </c>
      <c r="K10" s="31">
        <v>2</v>
      </c>
      <c r="L10" s="31">
        <v>3</v>
      </c>
      <c r="M10" s="31">
        <v>5</v>
      </c>
      <c r="N10" s="31">
        <v>6</v>
      </c>
      <c r="O10" s="31">
        <v>8</v>
      </c>
      <c r="P10" s="31">
        <v>4</v>
      </c>
      <c r="Q10" s="31">
        <v>5</v>
      </c>
      <c r="R10" s="31">
        <v>5</v>
      </c>
      <c r="S10" s="31">
        <v>6</v>
      </c>
      <c r="T10" s="31">
        <v>2</v>
      </c>
      <c r="U10" s="31">
        <v>3</v>
      </c>
      <c r="V10" s="31">
        <v>6</v>
      </c>
      <c r="W10" s="31">
        <v>7</v>
      </c>
      <c r="X10" s="31">
        <v>6</v>
      </c>
      <c r="Y10" s="31">
        <v>4</v>
      </c>
      <c r="Z10" s="31">
        <v>14</v>
      </c>
      <c r="AA10" s="31">
        <v>11</v>
      </c>
      <c r="AB10" s="31">
        <v>76</v>
      </c>
      <c r="AC10" s="31">
        <v>74</v>
      </c>
    </row>
    <row r="11" spans="1:29">
      <c r="A11" s="1" t="s">
        <v>36</v>
      </c>
      <c r="B11" s="31">
        <v>13</v>
      </c>
      <c r="C11" s="31">
        <v>8</v>
      </c>
      <c r="D11" s="31">
        <v>5</v>
      </c>
      <c r="E11" s="31">
        <v>4</v>
      </c>
      <c r="F11" s="31">
        <v>3</v>
      </c>
      <c r="G11" s="31">
        <v>2</v>
      </c>
      <c r="H11" s="31">
        <v>6</v>
      </c>
      <c r="I11" s="31">
        <v>9</v>
      </c>
      <c r="J11" s="31">
        <v>1</v>
      </c>
      <c r="K11" s="31">
        <v>2</v>
      </c>
      <c r="L11" s="31">
        <v>3</v>
      </c>
      <c r="M11" s="31">
        <v>5</v>
      </c>
      <c r="N11" s="31">
        <v>6</v>
      </c>
      <c r="O11" s="31">
        <v>8</v>
      </c>
      <c r="P11" s="31">
        <v>4</v>
      </c>
      <c r="Q11" s="31">
        <v>4</v>
      </c>
      <c r="R11" s="31">
        <v>5</v>
      </c>
      <c r="S11" s="31">
        <v>5</v>
      </c>
      <c r="T11" s="31">
        <v>2</v>
      </c>
      <c r="U11" s="31">
        <v>2</v>
      </c>
      <c r="V11" s="31">
        <v>5</v>
      </c>
      <c r="W11" s="31">
        <v>6</v>
      </c>
      <c r="X11" s="31">
        <v>5</v>
      </c>
      <c r="Y11" s="31">
        <v>3</v>
      </c>
      <c r="Z11" s="31">
        <v>13</v>
      </c>
      <c r="AA11" s="31">
        <v>11</v>
      </c>
      <c r="AB11" s="31">
        <v>70</v>
      </c>
      <c r="AC11" s="31">
        <v>69</v>
      </c>
    </row>
    <row r="12" spans="1:29">
      <c r="A12" s="1" t="s">
        <v>37</v>
      </c>
      <c r="B12" s="31">
        <v>14</v>
      </c>
      <c r="C12" s="31">
        <v>8</v>
      </c>
      <c r="D12" s="31">
        <v>5</v>
      </c>
      <c r="E12" s="31">
        <v>4</v>
      </c>
      <c r="F12" s="31">
        <v>2</v>
      </c>
      <c r="G12" s="31">
        <v>2</v>
      </c>
      <c r="H12" s="31">
        <v>6</v>
      </c>
      <c r="I12" s="31">
        <v>9</v>
      </c>
      <c r="J12" s="31">
        <v>1</v>
      </c>
      <c r="K12" s="31">
        <v>2</v>
      </c>
      <c r="L12" s="31">
        <v>3</v>
      </c>
      <c r="M12" s="31">
        <v>5</v>
      </c>
      <c r="N12" s="31">
        <v>6</v>
      </c>
      <c r="O12" s="31">
        <v>8</v>
      </c>
      <c r="P12" s="31">
        <v>4</v>
      </c>
      <c r="Q12" s="31">
        <v>5</v>
      </c>
      <c r="R12" s="31">
        <v>5</v>
      </c>
      <c r="S12" s="31">
        <v>5</v>
      </c>
      <c r="T12" s="31">
        <v>2</v>
      </c>
      <c r="U12" s="31">
        <v>2</v>
      </c>
      <c r="V12" s="31">
        <v>5</v>
      </c>
      <c r="W12" s="31">
        <v>6</v>
      </c>
      <c r="X12" s="31">
        <v>5</v>
      </c>
      <c r="Y12" s="31">
        <v>3</v>
      </c>
      <c r="Z12" s="31">
        <v>13</v>
      </c>
      <c r="AA12" s="31">
        <v>11</v>
      </c>
      <c r="AB12" s="31">
        <v>72</v>
      </c>
      <c r="AC12" s="31">
        <v>71</v>
      </c>
    </row>
    <row r="13" spans="1:29">
      <c r="A13" s="1" t="s">
        <v>38</v>
      </c>
      <c r="B13" s="31">
        <v>14</v>
      </c>
      <c r="C13" s="31">
        <v>8</v>
      </c>
      <c r="D13" s="31">
        <v>5</v>
      </c>
      <c r="E13" s="31">
        <v>4</v>
      </c>
      <c r="F13" s="31">
        <v>2</v>
      </c>
      <c r="G13" s="31">
        <v>2</v>
      </c>
      <c r="H13" s="31">
        <v>6</v>
      </c>
      <c r="I13" s="31">
        <v>9</v>
      </c>
      <c r="J13" s="31">
        <v>1</v>
      </c>
      <c r="K13" s="31">
        <v>2</v>
      </c>
      <c r="L13" s="31">
        <v>3</v>
      </c>
      <c r="M13" s="31">
        <v>5</v>
      </c>
      <c r="N13" s="31">
        <v>6</v>
      </c>
      <c r="O13" s="31">
        <v>9</v>
      </c>
      <c r="P13" s="31">
        <v>4</v>
      </c>
      <c r="Q13" s="31">
        <v>5</v>
      </c>
      <c r="R13" s="31">
        <v>5</v>
      </c>
      <c r="S13" s="31">
        <v>5</v>
      </c>
      <c r="T13" s="31">
        <v>2</v>
      </c>
      <c r="U13" s="31">
        <v>3</v>
      </c>
      <c r="V13" s="31">
        <v>5</v>
      </c>
      <c r="W13" s="31">
        <v>7</v>
      </c>
      <c r="X13" s="31">
        <v>6</v>
      </c>
      <c r="Y13" s="31">
        <v>4</v>
      </c>
      <c r="Z13" s="31">
        <v>14</v>
      </c>
      <c r="AA13" s="31">
        <v>11</v>
      </c>
      <c r="AB13" s="31">
        <v>74</v>
      </c>
      <c r="AC13" s="31">
        <v>73</v>
      </c>
    </row>
    <row r="14" spans="1:29">
      <c r="A14" s="1" t="s">
        <v>39</v>
      </c>
      <c r="B14" s="31">
        <v>13</v>
      </c>
      <c r="C14" s="31">
        <v>7</v>
      </c>
      <c r="D14" s="31">
        <v>5</v>
      </c>
      <c r="E14" s="31">
        <v>4</v>
      </c>
      <c r="F14" s="31">
        <v>2</v>
      </c>
      <c r="G14" s="31">
        <v>2</v>
      </c>
      <c r="H14" s="31">
        <v>6</v>
      </c>
      <c r="I14" s="31">
        <v>9</v>
      </c>
      <c r="J14" s="31">
        <v>1</v>
      </c>
      <c r="K14" s="31">
        <v>2</v>
      </c>
      <c r="L14" s="31">
        <v>3</v>
      </c>
      <c r="M14" s="31">
        <v>5</v>
      </c>
      <c r="N14" s="31">
        <v>6</v>
      </c>
      <c r="O14" s="31">
        <v>8</v>
      </c>
      <c r="P14" s="31">
        <v>4</v>
      </c>
      <c r="Q14" s="31">
        <v>5</v>
      </c>
      <c r="R14" s="31">
        <v>5</v>
      </c>
      <c r="S14" s="31">
        <v>5</v>
      </c>
      <c r="T14" s="31">
        <v>2</v>
      </c>
      <c r="U14" s="31">
        <v>2</v>
      </c>
      <c r="V14" s="31">
        <v>5</v>
      </c>
      <c r="W14" s="31">
        <v>6</v>
      </c>
      <c r="X14" s="31">
        <v>6</v>
      </c>
      <c r="Y14" s="31">
        <v>3</v>
      </c>
      <c r="Z14" s="31">
        <v>14</v>
      </c>
      <c r="AA14" s="31">
        <v>11</v>
      </c>
      <c r="AB14" s="31">
        <v>71</v>
      </c>
      <c r="AC14" s="31">
        <v>70</v>
      </c>
    </row>
    <row r="15" spans="1:29">
      <c r="A15" s="1" t="s">
        <v>40</v>
      </c>
      <c r="B15" s="31">
        <v>13</v>
      </c>
      <c r="C15" s="31">
        <v>7</v>
      </c>
      <c r="D15" s="31">
        <v>5</v>
      </c>
      <c r="E15" s="31">
        <v>4</v>
      </c>
      <c r="F15" s="31">
        <v>2</v>
      </c>
      <c r="G15" s="31">
        <v>2</v>
      </c>
      <c r="H15" s="31">
        <v>6</v>
      </c>
      <c r="I15" s="31">
        <v>9</v>
      </c>
      <c r="J15" s="31">
        <v>1</v>
      </c>
      <c r="K15" s="31">
        <v>2</v>
      </c>
      <c r="L15" s="31">
        <v>2</v>
      </c>
      <c r="M15" s="31">
        <v>4</v>
      </c>
      <c r="N15" s="31">
        <v>6</v>
      </c>
      <c r="O15" s="31">
        <v>8</v>
      </c>
      <c r="P15" s="31">
        <v>3</v>
      </c>
      <c r="Q15" s="31">
        <v>4</v>
      </c>
      <c r="R15" s="31">
        <v>5</v>
      </c>
      <c r="S15" s="31">
        <v>5</v>
      </c>
      <c r="T15" s="31">
        <v>2</v>
      </c>
      <c r="U15" s="31">
        <v>2</v>
      </c>
      <c r="V15" s="31">
        <v>5</v>
      </c>
      <c r="W15" s="31">
        <v>6</v>
      </c>
      <c r="X15" s="31">
        <v>5</v>
      </c>
      <c r="Y15" s="31">
        <v>3</v>
      </c>
      <c r="Z15" s="31">
        <v>13</v>
      </c>
      <c r="AA15" s="31">
        <v>11</v>
      </c>
      <c r="AB15" s="31">
        <v>66</v>
      </c>
      <c r="AC15" s="31">
        <v>66</v>
      </c>
    </row>
    <row r="17" spans="1:29">
      <c r="A17" s="2" t="s">
        <v>41</v>
      </c>
      <c r="B17" s="3">
        <f t="shared" ref="B17:AC17" si="0">AVERAGE(B3:B15)</f>
        <v>13.416666666666666</v>
      </c>
      <c r="C17" s="3">
        <f t="shared" si="0"/>
        <v>8</v>
      </c>
      <c r="D17" s="3">
        <f t="shared" si="0"/>
        <v>5.25</v>
      </c>
      <c r="E17" s="3">
        <f t="shared" si="0"/>
        <v>4.416666666666667</v>
      </c>
      <c r="F17" s="3">
        <f t="shared" si="0"/>
        <v>2.5</v>
      </c>
      <c r="G17" s="3">
        <f t="shared" si="0"/>
        <v>2</v>
      </c>
      <c r="H17" s="3">
        <f t="shared" si="0"/>
        <v>6.416666666666667</v>
      </c>
      <c r="I17" s="3">
        <f t="shared" si="0"/>
        <v>9.3333333333333339</v>
      </c>
      <c r="J17" s="3">
        <f t="shared" si="0"/>
        <v>1.25</v>
      </c>
      <c r="K17" s="3">
        <f t="shared" si="0"/>
        <v>2</v>
      </c>
      <c r="L17" s="3">
        <f t="shared" si="0"/>
        <v>2.9166666666666665</v>
      </c>
      <c r="M17" s="3">
        <f t="shared" si="0"/>
        <v>4.833333333333333</v>
      </c>
      <c r="N17" s="3">
        <f t="shared" si="0"/>
        <v>6.083333333333333</v>
      </c>
      <c r="O17" s="3">
        <f t="shared" si="0"/>
        <v>8.3333333333333339</v>
      </c>
      <c r="P17" s="3">
        <f t="shared" si="0"/>
        <v>3.9166666666666665</v>
      </c>
      <c r="Q17" s="3">
        <f t="shared" si="0"/>
        <v>4.666666666666667</v>
      </c>
      <c r="R17" s="3">
        <f t="shared" si="0"/>
        <v>5</v>
      </c>
      <c r="S17" s="3">
        <f t="shared" si="0"/>
        <v>5.333333333333333</v>
      </c>
      <c r="T17" s="3">
        <f t="shared" si="0"/>
        <v>2</v>
      </c>
      <c r="U17" s="3">
        <f t="shared" si="0"/>
        <v>2.5</v>
      </c>
      <c r="V17" s="3">
        <f t="shared" si="0"/>
        <v>5.5</v>
      </c>
      <c r="W17" s="3">
        <f t="shared" si="0"/>
        <v>6.5</v>
      </c>
      <c r="X17" s="3">
        <f t="shared" si="0"/>
        <v>5.666666666666667</v>
      </c>
      <c r="Y17" s="3">
        <f t="shared" si="0"/>
        <v>3.5833333333333335</v>
      </c>
      <c r="Z17" s="3">
        <f t="shared" si="0"/>
        <v>13.5</v>
      </c>
      <c r="AA17" s="3">
        <f t="shared" si="0"/>
        <v>11.25</v>
      </c>
      <c r="AB17" s="3">
        <f t="shared" si="0"/>
        <v>71.416666666666671</v>
      </c>
      <c r="AC17" s="3">
        <f t="shared" si="0"/>
        <v>70.833333333333329</v>
      </c>
    </row>
    <row r="18" spans="1:29">
      <c r="A18" s="2"/>
    </row>
    <row r="19" spans="1:29">
      <c r="A19" s="2" t="s">
        <v>42</v>
      </c>
    </row>
    <row r="20" spans="1:29">
      <c r="A20" s="1" t="s">
        <v>29</v>
      </c>
      <c r="B20" s="31">
        <v>15</v>
      </c>
      <c r="C20" s="31">
        <v>9</v>
      </c>
      <c r="D20" s="31">
        <v>6</v>
      </c>
      <c r="E20" s="31">
        <v>5</v>
      </c>
      <c r="F20" s="31">
        <v>3</v>
      </c>
      <c r="G20" s="31">
        <v>2</v>
      </c>
      <c r="H20" s="31">
        <v>7</v>
      </c>
      <c r="I20" s="31">
        <v>10</v>
      </c>
      <c r="J20" s="31">
        <v>2</v>
      </c>
      <c r="K20" s="31">
        <v>2</v>
      </c>
      <c r="L20" s="31">
        <v>3</v>
      </c>
      <c r="M20" s="31">
        <v>5</v>
      </c>
      <c r="N20" s="31">
        <v>7</v>
      </c>
      <c r="O20" s="31">
        <v>9</v>
      </c>
      <c r="P20" s="31">
        <v>4</v>
      </c>
      <c r="Q20" s="31">
        <v>5</v>
      </c>
      <c r="R20" s="31">
        <v>6</v>
      </c>
      <c r="S20" s="31">
        <v>6</v>
      </c>
      <c r="T20" s="31">
        <v>2</v>
      </c>
      <c r="U20" s="31">
        <v>3</v>
      </c>
      <c r="V20" s="31">
        <v>6</v>
      </c>
      <c r="W20" s="31">
        <v>7</v>
      </c>
      <c r="X20" s="31">
        <v>6</v>
      </c>
      <c r="Y20" s="31">
        <v>4</v>
      </c>
      <c r="Z20" s="31">
        <v>14</v>
      </c>
      <c r="AA20" s="31">
        <v>12</v>
      </c>
      <c r="AB20" s="31">
        <v>81</v>
      </c>
      <c r="AC20" s="31">
        <v>80</v>
      </c>
    </row>
    <row r="21" spans="1:29">
      <c r="A21" s="1" t="s">
        <v>30</v>
      </c>
      <c r="B21" s="31">
        <v>14</v>
      </c>
      <c r="C21" s="31">
        <v>9</v>
      </c>
      <c r="D21" s="31">
        <v>6</v>
      </c>
      <c r="E21" s="31">
        <v>5</v>
      </c>
      <c r="F21" s="31">
        <v>3</v>
      </c>
      <c r="G21" s="31">
        <v>2</v>
      </c>
      <c r="H21" s="31">
        <v>7</v>
      </c>
      <c r="I21" s="31">
        <v>10</v>
      </c>
      <c r="J21" s="31">
        <v>2</v>
      </c>
      <c r="K21" s="31">
        <v>2</v>
      </c>
      <c r="L21" s="31">
        <v>3</v>
      </c>
      <c r="M21" s="31">
        <v>5</v>
      </c>
      <c r="N21" s="31">
        <v>6</v>
      </c>
      <c r="O21" s="31">
        <v>8</v>
      </c>
      <c r="P21" s="31">
        <v>4</v>
      </c>
      <c r="Q21" s="31">
        <v>5</v>
      </c>
      <c r="R21" s="31">
        <v>5</v>
      </c>
      <c r="S21" s="31">
        <v>6</v>
      </c>
      <c r="T21" s="31">
        <v>2</v>
      </c>
      <c r="U21" s="31">
        <v>3</v>
      </c>
      <c r="V21" s="31">
        <v>6</v>
      </c>
      <c r="W21" s="31">
        <v>7</v>
      </c>
      <c r="X21" s="31">
        <v>6</v>
      </c>
      <c r="Y21" s="31">
        <v>4</v>
      </c>
      <c r="Z21" s="31">
        <v>14</v>
      </c>
      <c r="AA21" s="31">
        <v>12</v>
      </c>
      <c r="AB21" s="31">
        <v>77</v>
      </c>
      <c r="AC21" s="31">
        <v>76</v>
      </c>
    </row>
    <row r="22" spans="1:29">
      <c r="A22" s="1" t="s">
        <v>31</v>
      </c>
      <c r="B22" s="31">
        <v>14</v>
      </c>
      <c r="C22" s="31">
        <v>9</v>
      </c>
      <c r="D22" s="31">
        <v>6</v>
      </c>
      <c r="E22" s="31">
        <v>5</v>
      </c>
      <c r="F22" s="31">
        <v>3</v>
      </c>
      <c r="G22" s="31">
        <v>2</v>
      </c>
      <c r="H22" s="31">
        <v>7</v>
      </c>
      <c r="I22" s="31">
        <v>10</v>
      </c>
      <c r="J22" s="31">
        <v>1</v>
      </c>
      <c r="K22" s="31">
        <v>2</v>
      </c>
      <c r="L22" s="31">
        <v>3</v>
      </c>
      <c r="M22" s="31">
        <v>5</v>
      </c>
      <c r="N22" s="31">
        <v>6</v>
      </c>
      <c r="O22" s="31">
        <v>8</v>
      </c>
      <c r="P22" s="31">
        <v>4</v>
      </c>
      <c r="Q22" s="31">
        <v>5</v>
      </c>
      <c r="R22" s="31">
        <v>5</v>
      </c>
      <c r="S22" s="31">
        <v>6</v>
      </c>
      <c r="T22" s="31">
        <v>2</v>
      </c>
      <c r="U22" s="31">
        <v>3</v>
      </c>
      <c r="V22" s="31">
        <v>6</v>
      </c>
      <c r="W22" s="31">
        <v>7</v>
      </c>
      <c r="X22" s="31">
        <v>6</v>
      </c>
      <c r="Y22" s="31">
        <v>4</v>
      </c>
      <c r="Z22" s="31">
        <v>14</v>
      </c>
      <c r="AA22" s="31">
        <v>12</v>
      </c>
      <c r="AB22" s="31">
        <v>76</v>
      </c>
      <c r="AC22" s="31">
        <v>76</v>
      </c>
    </row>
    <row r="23" spans="1:29">
      <c r="A23" s="1" t="s">
        <v>32</v>
      </c>
      <c r="B23" s="31">
        <v>13</v>
      </c>
      <c r="C23" s="31">
        <v>8</v>
      </c>
      <c r="D23" s="31">
        <v>5</v>
      </c>
      <c r="E23" s="31">
        <v>5</v>
      </c>
      <c r="F23" s="31">
        <v>3</v>
      </c>
      <c r="G23" s="31">
        <v>2</v>
      </c>
      <c r="H23" s="31">
        <v>7</v>
      </c>
      <c r="I23" s="31">
        <v>9</v>
      </c>
      <c r="J23" s="31">
        <v>1</v>
      </c>
      <c r="K23" s="31">
        <v>2</v>
      </c>
      <c r="L23" s="31">
        <v>3</v>
      </c>
      <c r="M23" s="31">
        <v>5</v>
      </c>
      <c r="N23" s="31">
        <v>6</v>
      </c>
      <c r="O23" s="31">
        <v>8</v>
      </c>
      <c r="P23" s="31">
        <v>4</v>
      </c>
      <c r="Q23" s="31">
        <v>4</v>
      </c>
      <c r="R23" s="31">
        <v>5</v>
      </c>
      <c r="S23" s="31">
        <v>5</v>
      </c>
      <c r="T23" s="31">
        <v>2</v>
      </c>
      <c r="U23" s="31">
        <v>3</v>
      </c>
      <c r="V23" s="31">
        <v>6</v>
      </c>
      <c r="W23" s="31">
        <v>6</v>
      </c>
      <c r="X23" s="31">
        <v>6</v>
      </c>
      <c r="Y23" s="31">
        <v>4</v>
      </c>
      <c r="Z23" s="31">
        <v>13</v>
      </c>
      <c r="AA23" s="31">
        <v>11</v>
      </c>
      <c r="AB23" s="31">
        <v>55</v>
      </c>
      <c r="AC23" s="31">
        <v>55</v>
      </c>
    </row>
    <row r="24" spans="1:29">
      <c r="A24" s="1" t="s">
        <v>33</v>
      </c>
      <c r="B24" s="31">
        <v>13</v>
      </c>
      <c r="C24" s="31">
        <v>8</v>
      </c>
      <c r="D24" s="31">
        <v>5</v>
      </c>
      <c r="E24" s="31">
        <v>5</v>
      </c>
      <c r="F24" s="31">
        <v>2</v>
      </c>
      <c r="G24" s="31">
        <v>2</v>
      </c>
      <c r="H24" s="31">
        <v>7</v>
      </c>
      <c r="I24" s="31">
        <v>10</v>
      </c>
      <c r="J24" s="31">
        <v>1</v>
      </c>
      <c r="K24" s="31">
        <v>2</v>
      </c>
      <c r="L24" s="31">
        <v>3</v>
      </c>
      <c r="M24" s="31">
        <v>5</v>
      </c>
      <c r="N24" s="31">
        <v>6</v>
      </c>
      <c r="O24" s="31">
        <v>8</v>
      </c>
      <c r="P24" s="31">
        <v>4</v>
      </c>
      <c r="Q24" s="31">
        <v>5</v>
      </c>
      <c r="R24" s="31">
        <v>5</v>
      </c>
      <c r="S24" s="31">
        <v>6</v>
      </c>
      <c r="T24" s="31">
        <v>2</v>
      </c>
      <c r="U24" s="31">
        <v>3</v>
      </c>
      <c r="V24" s="31">
        <v>6</v>
      </c>
      <c r="W24" s="31">
        <v>6</v>
      </c>
      <c r="X24" s="31">
        <v>6</v>
      </c>
      <c r="Y24" s="31">
        <v>4</v>
      </c>
      <c r="Z24" s="31">
        <v>13</v>
      </c>
      <c r="AA24" s="31">
        <v>11</v>
      </c>
      <c r="AB24" s="31">
        <v>73</v>
      </c>
      <c r="AC24" s="31">
        <v>73</v>
      </c>
    </row>
    <row r="25" spans="1:29">
      <c r="A25" s="1" t="s">
        <v>34</v>
      </c>
      <c r="B25" s="31">
        <v>12</v>
      </c>
      <c r="C25" s="31">
        <v>8</v>
      </c>
      <c r="D25" s="31">
        <v>5</v>
      </c>
      <c r="E25" s="31">
        <v>4</v>
      </c>
      <c r="F25" s="31">
        <v>2</v>
      </c>
      <c r="G25" s="31">
        <v>2</v>
      </c>
      <c r="H25" s="31">
        <v>6</v>
      </c>
      <c r="I25" s="31">
        <v>9</v>
      </c>
      <c r="J25" s="31">
        <v>1</v>
      </c>
      <c r="K25" s="31">
        <v>2</v>
      </c>
      <c r="L25" s="31">
        <v>3</v>
      </c>
      <c r="M25" s="31">
        <v>4</v>
      </c>
      <c r="N25" s="31">
        <v>6</v>
      </c>
      <c r="O25" s="31">
        <v>8</v>
      </c>
      <c r="P25" s="31">
        <v>4</v>
      </c>
      <c r="Q25" s="31">
        <v>4</v>
      </c>
      <c r="R25" s="31">
        <v>5</v>
      </c>
      <c r="S25" s="31">
        <v>5</v>
      </c>
      <c r="T25" s="31">
        <v>2</v>
      </c>
      <c r="U25" s="31">
        <v>2</v>
      </c>
      <c r="V25" s="31">
        <v>6</v>
      </c>
      <c r="W25" s="31">
        <v>6</v>
      </c>
      <c r="X25" s="31">
        <v>6</v>
      </c>
      <c r="Y25" s="31">
        <v>3</v>
      </c>
      <c r="Z25" s="31">
        <v>13</v>
      </c>
      <c r="AA25" s="31">
        <v>11</v>
      </c>
      <c r="AB25" s="31">
        <v>68</v>
      </c>
      <c r="AC25" s="31">
        <v>69</v>
      </c>
    </row>
    <row r="26" spans="1:29">
      <c r="A26" s="1" t="s">
        <v>35</v>
      </c>
      <c r="B26" s="31">
        <v>13</v>
      </c>
      <c r="C26" s="31">
        <v>8</v>
      </c>
      <c r="D26" s="31">
        <v>5</v>
      </c>
      <c r="E26" s="31">
        <v>5</v>
      </c>
      <c r="F26" s="31">
        <v>3</v>
      </c>
      <c r="G26" s="31">
        <v>2</v>
      </c>
      <c r="H26" s="31">
        <v>7</v>
      </c>
      <c r="I26" s="31">
        <v>10</v>
      </c>
      <c r="J26" s="31">
        <v>2</v>
      </c>
      <c r="K26" s="31">
        <v>2</v>
      </c>
      <c r="L26" s="31">
        <v>3</v>
      </c>
      <c r="M26" s="31">
        <v>5</v>
      </c>
      <c r="N26" s="31">
        <v>6</v>
      </c>
      <c r="O26" s="31">
        <v>8</v>
      </c>
      <c r="P26" s="31">
        <v>4</v>
      </c>
      <c r="Q26" s="31">
        <v>5</v>
      </c>
      <c r="R26" s="31">
        <v>5</v>
      </c>
      <c r="S26" s="31">
        <v>6</v>
      </c>
      <c r="T26" s="31">
        <v>2</v>
      </c>
      <c r="U26" s="31">
        <v>3</v>
      </c>
      <c r="V26" s="31">
        <v>6</v>
      </c>
      <c r="W26" s="31">
        <v>7</v>
      </c>
      <c r="X26" s="31">
        <v>6</v>
      </c>
      <c r="Y26" s="31">
        <v>4</v>
      </c>
      <c r="Z26" s="31">
        <v>14</v>
      </c>
      <c r="AA26" s="31">
        <v>11</v>
      </c>
      <c r="AB26" s="31">
        <v>76</v>
      </c>
      <c r="AC26" s="31">
        <v>75</v>
      </c>
    </row>
    <row r="27" spans="1:29">
      <c r="A27" s="1" t="s">
        <v>36</v>
      </c>
      <c r="B27" s="31">
        <v>13</v>
      </c>
      <c r="C27" s="31">
        <v>8</v>
      </c>
      <c r="D27" s="31">
        <v>5</v>
      </c>
      <c r="E27" s="31">
        <v>4</v>
      </c>
      <c r="F27" s="31">
        <v>3</v>
      </c>
      <c r="G27" s="31">
        <v>2</v>
      </c>
      <c r="H27" s="31">
        <v>6</v>
      </c>
      <c r="I27" s="31">
        <v>9</v>
      </c>
      <c r="J27" s="31">
        <v>1</v>
      </c>
      <c r="K27" s="31">
        <v>2</v>
      </c>
      <c r="L27" s="31">
        <v>3</v>
      </c>
      <c r="M27" s="31">
        <v>5</v>
      </c>
      <c r="N27" s="31">
        <v>6</v>
      </c>
      <c r="O27" s="31">
        <v>8</v>
      </c>
      <c r="P27" s="31">
        <v>4</v>
      </c>
      <c r="Q27" s="31">
        <v>4</v>
      </c>
      <c r="R27" s="31">
        <v>5</v>
      </c>
      <c r="S27" s="31">
        <v>5</v>
      </c>
      <c r="T27" s="31">
        <v>2</v>
      </c>
      <c r="U27" s="31">
        <v>2</v>
      </c>
      <c r="V27" s="31">
        <v>5</v>
      </c>
      <c r="W27" s="31">
        <v>6</v>
      </c>
      <c r="X27" s="31">
        <v>5</v>
      </c>
      <c r="Y27" s="31">
        <v>3</v>
      </c>
      <c r="Z27" s="31">
        <v>13</v>
      </c>
      <c r="AA27" s="31">
        <v>11</v>
      </c>
      <c r="AB27" s="31">
        <v>70</v>
      </c>
      <c r="AC27" s="31">
        <v>69</v>
      </c>
    </row>
    <row r="28" spans="1:29">
      <c r="A28" s="1" t="s">
        <v>37</v>
      </c>
      <c r="B28" s="31">
        <v>14</v>
      </c>
      <c r="C28" s="31">
        <v>8</v>
      </c>
      <c r="D28" s="31">
        <v>5</v>
      </c>
      <c r="E28" s="31">
        <v>4</v>
      </c>
      <c r="F28" s="31">
        <v>2</v>
      </c>
      <c r="G28" s="31">
        <v>2</v>
      </c>
      <c r="H28" s="31">
        <v>6</v>
      </c>
      <c r="I28" s="31">
        <v>9</v>
      </c>
      <c r="J28" s="31">
        <v>1</v>
      </c>
      <c r="K28" s="31">
        <v>2</v>
      </c>
      <c r="L28" s="31">
        <v>3</v>
      </c>
      <c r="M28" s="31">
        <v>5</v>
      </c>
      <c r="N28" s="31">
        <v>6</v>
      </c>
      <c r="O28" s="31">
        <v>8</v>
      </c>
      <c r="P28" s="31">
        <v>4</v>
      </c>
      <c r="Q28" s="31">
        <v>5</v>
      </c>
      <c r="R28" s="31">
        <v>5</v>
      </c>
      <c r="S28" s="31">
        <v>5</v>
      </c>
      <c r="T28" s="31">
        <v>2</v>
      </c>
      <c r="U28" s="31">
        <v>2</v>
      </c>
      <c r="V28" s="31">
        <v>6</v>
      </c>
      <c r="W28" s="31">
        <v>6</v>
      </c>
      <c r="X28" s="31">
        <v>6</v>
      </c>
      <c r="Y28" s="31">
        <v>3</v>
      </c>
      <c r="Z28" s="31">
        <v>13</v>
      </c>
      <c r="AA28" s="31">
        <v>11</v>
      </c>
      <c r="AB28" s="31">
        <v>72</v>
      </c>
      <c r="AC28" s="31">
        <v>72</v>
      </c>
    </row>
    <row r="29" spans="1:29">
      <c r="A29" s="1" t="s">
        <v>38</v>
      </c>
      <c r="B29" s="31">
        <v>14</v>
      </c>
      <c r="C29" s="31">
        <v>8</v>
      </c>
      <c r="D29" s="31">
        <v>5</v>
      </c>
      <c r="E29" s="31">
        <v>5</v>
      </c>
      <c r="F29" s="31">
        <v>2</v>
      </c>
      <c r="G29" s="31">
        <v>2</v>
      </c>
      <c r="H29" s="31">
        <v>6</v>
      </c>
      <c r="I29" s="31">
        <v>9</v>
      </c>
      <c r="J29" s="31">
        <v>1</v>
      </c>
      <c r="K29" s="31">
        <v>2</v>
      </c>
      <c r="L29" s="31">
        <v>3</v>
      </c>
      <c r="M29" s="31">
        <v>5</v>
      </c>
      <c r="N29" s="31">
        <v>6</v>
      </c>
      <c r="O29" s="31">
        <v>9</v>
      </c>
      <c r="P29" s="31">
        <v>4</v>
      </c>
      <c r="Q29" s="31">
        <v>5</v>
      </c>
      <c r="R29" s="31">
        <v>5</v>
      </c>
      <c r="S29" s="31">
        <v>5</v>
      </c>
      <c r="T29" s="31">
        <v>2</v>
      </c>
      <c r="U29" s="31">
        <v>3</v>
      </c>
      <c r="V29" s="31">
        <v>5</v>
      </c>
      <c r="W29" s="31">
        <v>6</v>
      </c>
      <c r="X29" s="31">
        <v>6</v>
      </c>
      <c r="Y29" s="31">
        <v>4</v>
      </c>
      <c r="Z29" s="31">
        <v>14</v>
      </c>
      <c r="AA29" s="31">
        <v>11</v>
      </c>
      <c r="AB29" s="31">
        <v>73</v>
      </c>
      <c r="AC29" s="31">
        <v>73</v>
      </c>
    </row>
    <row r="30" spans="1:29">
      <c r="A30" s="1" t="s">
        <v>39</v>
      </c>
      <c r="B30" s="31">
        <v>13</v>
      </c>
      <c r="C30" s="31">
        <v>8</v>
      </c>
      <c r="D30" s="31">
        <v>5</v>
      </c>
      <c r="E30" s="31">
        <v>4</v>
      </c>
      <c r="F30" s="31">
        <v>2</v>
      </c>
      <c r="G30" s="31">
        <v>2</v>
      </c>
      <c r="H30" s="31">
        <v>6</v>
      </c>
      <c r="I30" s="31">
        <v>9</v>
      </c>
      <c r="J30" s="31">
        <v>1</v>
      </c>
      <c r="K30" s="31">
        <v>2</v>
      </c>
      <c r="L30" s="31">
        <v>3</v>
      </c>
      <c r="M30" s="31">
        <v>5</v>
      </c>
      <c r="N30" s="31">
        <v>6</v>
      </c>
      <c r="O30" s="31">
        <v>8</v>
      </c>
      <c r="P30" s="31">
        <v>4</v>
      </c>
      <c r="Q30" s="31">
        <v>5</v>
      </c>
      <c r="R30" s="31">
        <v>5</v>
      </c>
      <c r="S30" s="31">
        <v>5</v>
      </c>
      <c r="T30" s="31">
        <v>2</v>
      </c>
      <c r="U30" s="31">
        <v>2</v>
      </c>
      <c r="V30" s="31">
        <v>5</v>
      </c>
      <c r="W30" s="31">
        <v>6</v>
      </c>
      <c r="X30" s="31">
        <v>6</v>
      </c>
      <c r="Y30" s="31">
        <v>3</v>
      </c>
      <c r="Z30" s="31">
        <v>14</v>
      </c>
      <c r="AA30" s="31">
        <v>11</v>
      </c>
      <c r="AB30" s="31">
        <v>71</v>
      </c>
      <c r="AC30" s="31">
        <v>70</v>
      </c>
    </row>
    <row r="31" spans="1:29">
      <c r="A31" s="1" t="s">
        <v>40</v>
      </c>
      <c r="B31" s="31">
        <v>13</v>
      </c>
      <c r="C31" s="31">
        <v>7</v>
      </c>
      <c r="D31" s="31">
        <v>5</v>
      </c>
      <c r="E31" s="31">
        <v>4</v>
      </c>
      <c r="F31" s="31">
        <v>2</v>
      </c>
      <c r="G31" s="31">
        <v>2</v>
      </c>
      <c r="H31" s="31">
        <v>6</v>
      </c>
      <c r="I31" s="31">
        <v>9</v>
      </c>
      <c r="J31" s="31">
        <v>1</v>
      </c>
      <c r="K31" s="31">
        <v>2</v>
      </c>
      <c r="L31" s="31">
        <v>2</v>
      </c>
      <c r="M31" s="31">
        <v>4</v>
      </c>
      <c r="N31" s="31">
        <v>6</v>
      </c>
      <c r="O31" s="31">
        <v>8</v>
      </c>
      <c r="P31" s="31">
        <v>3</v>
      </c>
      <c r="Q31" s="31">
        <v>4</v>
      </c>
      <c r="R31" s="31">
        <v>5</v>
      </c>
      <c r="S31" s="31">
        <v>5</v>
      </c>
      <c r="T31" s="31">
        <v>2</v>
      </c>
      <c r="U31" s="31">
        <v>2</v>
      </c>
      <c r="V31" s="31">
        <v>5</v>
      </c>
      <c r="W31" s="31">
        <v>6</v>
      </c>
      <c r="X31" s="31">
        <v>5</v>
      </c>
      <c r="Y31" s="31">
        <v>3</v>
      </c>
      <c r="Z31" s="31">
        <v>13</v>
      </c>
      <c r="AA31" s="31">
        <v>11</v>
      </c>
      <c r="AB31" s="31">
        <v>66</v>
      </c>
      <c r="AC31" s="31">
        <v>65</v>
      </c>
    </row>
    <row r="33" spans="1:29">
      <c r="A33" s="2" t="s">
        <v>41</v>
      </c>
      <c r="B33" s="3">
        <f t="shared" ref="B33:AC33" si="1">AVERAGE(B20:B31)</f>
        <v>13.416666666666666</v>
      </c>
      <c r="C33" s="3">
        <f t="shared" si="1"/>
        <v>8.1666666666666661</v>
      </c>
      <c r="D33" s="3">
        <f t="shared" si="1"/>
        <v>5.25</v>
      </c>
      <c r="E33" s="3">
        <f t="shared" si="1"/>
        <v>4.583333333333333</v>
      </c>
      <c r="F33" s="3">
        <f t="shared" si="1"/>
        <v>2.5</v>
      </c>
      <c r="G33" s="3">
        <f t="shared" si="1"/>
        <v>2</v>
      </c>
      <c r="H33" s="3">
        <f t="shared" si="1"/>
        <v>6.5</v>
      </c>
      <c r="I33" s="3">
        <f t="shared" si="1"/>
        <v>9.4166666666666661</v>
      </c>
      <c r="J33" s="3">
        <f t="shared" si="1"/>
        <v>1.25</v>
      </c>
      <c r="K33" s="3">
        <f t="shared" si="1"/>
        <v>2</v>
      </c>
      <c r="L33" s="3">
        <f t="shared" si="1"/>
        <v>2.9166666666666665</v>
      </c>
      <c r="M33" s="3">
        <f t="shared" si="1"/>
        <v>4.833333333333333</v>
      </c>
      <c r="N33" s="3">
        <f t="shared" si="1"/>
        <v>6.083333333333333</v>
      </c>
      <c r="O33" s="3">
        <f t="shared" si="1"/>
        <v>8.1666666666666661</v>
      </c>
      <c r="P33" s="3">
        <f t="shared" si="1"/>
        <v>3.9166666666666665</v>
      </c>
      <c r="Q33" s="3">
        <f t="shared" si="1"/>
        <v>4.666666666666667</v>
      </c>
      <c r="R33" s="3">
        <f t="shared" si="1"/>
        <v>5.083333333333333</v>
      </c>
      <c r="S33" s="3">
        <f t="shared" si="1"/>
        <v>5.416666666666667</v>
      </c>
      <c r="T33" s="3">
        <f t="shared" si="1"/>
        <v>2</v>
      </c>
      <c r="U33" s="3">
        <f t="shared" si="1"/>
        <v>2.5833333333333335</v>
      </c>
      <c r="V33" s="3">
        <f t="shared" si="1"/>
        <v>5.666666666666667</v>
      </c>
      <c r="W33" s="3">
        <f t="shared" si="1"/>
        <v>6.333333333333333</v>
      </c>
      <c r="X33" s="3">
        <f t="shared" si="1"/>
        <v>5.833333333333333</v>
      </c>
      <c r="Y33" s="3">
        <f t="shared" si="1"/>
        <v>3.5833333333333335</v>
      </c>
      <c r="Z33" s="3">
        <f t="shared" si="1"/>
        <v>13.5</v>
      </c>
      <c r="AA33" s="3">
        <f t="shared" si="1"/>
        <v>11.25</v>
      </c>
      <c r="AB33" s="3">
        <f t="shared" si="1"/>
        <v>71.5</v>
      </c>
      <c r="AC33" s="3">
        <f t="shared" si="1"/>
        <v>71.083333333333329</v>
      </c>
    </row>
  </sheetData>
  <mergeCells count="15">
    <mergeCell ref="X1:Y1"/>
    <mergeCell ref="Z1:AA1"/>
    <mergeCell ref="AB1:AC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33"/>
  <sheetViews>
    <sheetView workbookViewId="0">
      <selection sqref="A1:A2"/>
    </sheetView>
  </sheetViews>
  <sheetFormatPr defaultColWidth="12.5703125" defaultRowHeight="15.75" customHeight="1"/>
  <cols>
    <col min="1" max="1" width="11.85546875" customWidth="1"/>
    <col min="2" max="2" width="8.28515625" customWidth="1"/>
    <col min="3" max="3" width="3.28515625" customWidth="1"/>
    <col min="4" max="4" width="9.7109375" customWidth="1"/>
    <col min="5" max="5" width="3.42578125" customWidth="1"/>
    <col min="6" max="6" width="12.42578125" customWidth="1"/>
    <col min="7" max="7" width="3.28515625" customWidth="1"/>
    <col min="8" max="8" width="5.7109375" customWidth="1"/>
    <col min="9" max="9" width="3.42578125" customWidth="1"/>
    <col min="10" max="10" width="7.42578125" customWidth="1"/>
    <col min="11" max="11" width="3.28515625" customWidth="1"/>
    <col min="12" max="12" width="6.42578125" customWidth="1"/>
    <col min="13" max="13" width="3.28515625" customWidth="1"/>
    <col min="14" max="14" width="8.7109375" customWidth="1"/>
    <col min="15" max="15" width="3.42578125" customWidth="1"/>
    <col min="16" max="16" width="7.5703125" customWidth="1"/>
    <col min="17" max="17" width="3.28515625" customWidth="1"/>
    <col min="18" max="18" width="8.85546875" customWidth="1"/>
    <col min="19" max="19" width="3.42578125" customWidth="1"/>
    <col min="20" max="20" width="7" customWidth="1"/>
    <col min="21" max="21" width="3.28515625" customWidth="1"/>
    <col min="22" max="22" width="8.140625" customWidth="1"/>
    <col min="23" max="23" width="3.42578125" customWidth="1"/>
    <col min="24" max="24" width="9.28515625" customWidth="1"/>
    <col min="25" max="25" width="3.28515625" customWidth="1"/>
    <col min="26" max="26" width="4.140625" customWidth="1"/>
    <col min="27" max="27" width="3.28515625" customWidth="1"/>
    <col min="28" max="28" width="4.5703125" customWidth="1"/>
    <col min="29" max="29" width="3.42578125" customWidth="1"/>
  </cols>
  <sheetData>
    <row r="1" spans="1:29">
      <c r="A1" s="41" t="s">
        <v>0</v>
      </c>
      <c r="B1" s="35" t="s">
        <v>1</v>
      </c>
      <c r="C1" s="36"/>
      <c r="D1" s="35" t="s">
        <v>2</v>
      </c>
      <c r="E1" s="36"/>
      <c r="F1" s="35" t="s">
        <v>3</v>
      </c>
      <c r="G1" s="36"/>
      <c r="H1" s="35" t="s">
        <v>4</v>
      </c>
      <c r="I1" s="36"/>
      <c r="J1" s="35" t="s">
        <v>5</v>
      </c>
      <c r="K1" s="36"/>
      <c r="L1" s="35" t="s">
        <v>6</v>
      </c>
      <c r="M1" s="36"/>
      <c r="N1" s="35" t="s">
        <v>7</v>
      </c>
      <c r="O1" s="36"/>
      <c r="P1" s="35" t="s">
        <v>8</v>
      </c>
      <c r="Q1" s="36"/>
      <c r="R1" s="35" t="s">
        <v>9</v>
      </c>
      <c r="S1" s="36"/>
      <c r="T1" s="35" t="s">
        <v>10</v>
      </c>
      <c r="U1" s="36"/>
      <c r="V1" s="35" t="s">
        <v>11</v>
      </c>
      <c r="W1" s="36"/>
      <c r="X1" s="35" t="s">
        <v>12</v>
      </c>
      <c r="Y1" s="36"/>
      <c r="Z1" s="35" t="s">
        <v>13</v>
      </c>
      <c r="AA1" s="36"/>
      <c r="AB1" s="35" t="s">
        <v>14</v>
      </c>
      <c r="AC1" s="36"/>
    </row>
    <row r="2" spans="1:29">
      <c r="A2" s="38"/>
      <c r="B2" s="25" t="s">
        <v>15</v>
      </c>
      <c r="C2" s="26" t="s">
        <v>16</v>
      </c>
      <c r="D2" s="27" t="s">
        <v>15</v>
      </c>
      <c r="E2" s="28" t="s">
        <v>16</v>
      </c>
      <c r="F2" s="25" t="s">
        <v>15</v>
      </c>
      <c r="G2" s="26" t="s">
        <v>16</v>
      </c>
      <c r="H2" s="27" t="s">
        <v>15</v>
      </c>
      <c r="I2" s="28" t="s">
        <v>16</v>
      </c>
      <c r="J2" s="25" t="s">
        <v>15</v>
      </c>
      <c r="K2" s="26" t="s">
        <v>16</v>
      </c>
      <c r="L2" s="27" t="s">
        <v>15</v>
      </c>
      <c r="M2" s="25" t="s">
        <v>16</v>
      </c>
      <c r="N2" s="29" t="s">
        <v>15</v>
      </c>
      <c r="O2" s="30" t="s">
        <v>16</v>
      </c>
      <c r="P2" s="25" t="s">
        <v>15</v>
      </c>
      <c r="Q2" s="26" t="s">
        <v>16</v>
      </c>
      <c r="R2" s="27" t="s">
        <v>15</v>
      </c>
      <c r="S2" s="28" t="s">
        <v>16</v>
      </c>
      <c r="T2" s="25" t="s">
        <v>15</v>
      </c>
      <c r="U2" s="26" t="s">
        <v>16</v>
      </c>
      <c r="V2" s="27" t="s">
        <v>15</v>
      </c>
      <c r="W2" s="28" t="s">
        <v>16</v>
      </c>
      <c r="X2" s="25" t="s">
        <v>15</v>
      </c>
      <c r="Y2" s="26" t="s">
        <v>16</v>
      </c>
      <c r="Z2" s="27" t="s">
        <v>15</v>
      </c>
      <c r="AA2" s="25" t="s">
        <v>16</v>
      </c>
      <c r="AB2" s="29" t="s">
        <v>15</v>
      </c>
      <c r="AC2" s="30" t="s">
        <v>16</v>
      </c>
    </row>
    <row r="3" spans="1:29">
      <c r="A3" s="2" t="s">
        <v>28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>
      <c r="A4" s="1" t="s">
        <v>29</v>
      </c>
      <c r="B4" s="1">
        <v>20</v>
      </c>
      <c r="C4" s="1">
        <v>4</v>
      </c>
      <c r="D4" s="1">
        <v>7</v>
      </c>
      <c r="E4" s="1">
        <v>5</v>
      </c>
      <c r="F4" s="1">
        <v>3</v>
      </c>
      <c r="G4" s="1">
        <v>2</v>
      </c>
      <c r="H4" s="1">
        <v>5</v>
      </c>
      <c r="I4" s="1">
        <v>7</v>
      </c>
      <c r="J4" s="1">
        <v>1</v>
      </c>
      <c r="K4" s="1">
        <v>3</v>
      </c>
      <c r="L4" s="1">
        <v>2</v>
      </c>
      <c r="M4" s="1">
        <v>7</v>
      </c>
      <c r="N4" s="1">
        <v>6</v>
      </c>
      <c r="O4" s="1">
        <v>10</v>
      </c>
      <c r="P4" s="1">
        <v>4</v>
      </c>
      <c r="Q4" s="1">
        <v>5</v>
      </c>
      <c r="R4" s="1">
        <v>7</v>
      </c>
      <c r="S4" s="1">
        <v>5</v>
      </c>
      <c r="T4" s="1">
        <v>1</v>
      </c>
      <c r="U4" s="1">
        <v>5</v>
      </c>
      <c r="V4" s="1">
        <v>4</v>
      </c>
      <c r="W4" s="1">
        <v>9</v>
      </c>
      <c r="X4" s="1">
        <v>5</v>
      </c>
      <c r="Y4" s="1">
        <v>6</v>
      </c>
      <c r="Z4" s="1">
        <v>18</v>
      </c>
      <c r="AA4" s="1">
        <v>9</v>
      </c>
      <c r="AB4" s="1">
        <f t="shared" ref="AB4:AC4" si="0">SUM(B4,D4,F4,H4,J4,L4,N4,P4,R4,T4,V4,X4,Z4)</f>
        <v>83</v>
      </c>
      <c r="AC4" s="1">
        <f t="shared" si="0"/>
        <v>77</v>
      </c>
    </row>
    <row r="5" spans="1:29">
      <c r="A5" s="1" t="s">
        <v>30</v>
      </c>
      <c r="B5" s="31">
        <v>14</v>
      </c>
      <c r="C5" s="31">
        <v>3</v>
      </c>
      <c r="D5" s="31">
        <v>5</v>
      </c>
      <c r="E5" s="31">
        <v>4</v>
      </c>
      <c r="F5" s="31">
        <v>2</v>
      </c>
      <c r="G5" s="31">
        <v>2</v>
      </c>
      <c r="H5" s="31">
        <v>4</v>
      </c>
      <c r="I5" s="31">
        <v>5</v>
      </c>
      <c r="J5" s="31">
        <v>1</v>
      </c>
      <c r="K5" s="31">
        <v>2</v>
      </c>
      <c r="L5" s="31">
        <v>1</v>
      </c>
      <c r="M5" s="31">
        <v>5</v>
      </c>
      <c r="N5" s="31">
        <v>4</v>
      </c>
      <c r="O5" s="31">
        <v>7</v>
      </c>
      <c r="P5" s="31">
        <v>3</v>
      </c>
      <c r="Q5" s="31">
        <v>3</v>
      </c>
      <c r="R5" s="31">
        <v>4</v>
      </c>
      <c r="S5" s="31">
        <v>4</v>
      </c>
      <c r="T5" s="31">
        <v>1</v>
      </c>
      <c r="U5" s="31">
        <v>3</v>
      </c>
      <c r="V5" s="31">
        <v>2</v>
      </c>
      <c r="W5" s="31">
        <v>6</v>
      </c>
      <c r="X5" s="31">
        <v>3</v>
      </c>
      <c r="Y5" s="31">
        <v>4</v>
      </c>
      <c r="Z5" s="31">
        <v>13</v>
      </c>
      <c r="AA5" s="31">
        <v>7</v>
      </c>
      <c r="AB5" s="1">
        <f t="shared" ref="AB5:AC5" si="1">SUM(B5,D5,F5,H5,J5,L5,N5,P5,R5,T5,V5,X5,Z5)</f>
        <v>57</v>
      </c>
      <c r="AC5" s="1">
        <f t="shared" si="1"/>
        <v>55</v>
      </c>
    </row>
    <row r="6" spans="1:29">
      <c r="A6" s="1" t="s">
        <v>31</v>
      </c>
      <c r="B6" s="31">
        <v>14</v>
      </c>
      <c r="C6" s="31">
        <v>3</v>
      </c>
      <c r="D6" s="31">
        <v>5</v>
      </c>
      <c r="E6" s="31">
        <v>4</v>
      </c>
      <c r="F6" s="31">
        <v>2</v>
      </c>
      <c r="G6" s="31">
        <v>2</v>
      </c>
      <c r="H6" s="31">
        <v>4</v>
      </c>
      <c r="I6" s="31">
        <v>5</v>
      </c>
      <c r="J6" s="31">
        <v>1</v>
      </c>
      <c r="K6" s="31">
        <v>2</v>
      </c>
      <c r="L6" s="31">
        <v>1</v>
      </c>
      <c r="M6" s="31">
        <v>5</v>
      </c>
      <c r="N6" s="31">
        <v>4</v>
      </c>
      <c r="O6" s="31">
        <v>7</v>
      </c>
      <c r="P6" s="31">
        <v>3</v>
      </c>
      <c r="Q6" s="31">
        <v>3</v>
      </c>
      <c r="R6" s="31">
        <v>4</v>
      </c>
      <c r="S6" s="31">
        <v>4</v>
      </c>
      <c r="T6" s="31">
        <v>1</v>
      </c>
      <c r="U6" s="31">
        <v>3</v>
      </c>
      <c r="V6" s="31">
        <v>2</v>
      </c>
      <c r="W6" s="31">
        <v>6</v>
      </c>
      <c r="X6" s="31">
        <v>3</v>
      </c>
      <c r="Y6" s="31">
        <v>4</v>
      </c>
      <c r="Z6" s="31">
        <v>13</v>
      </c>
      <c r="AA6" s="31">
        <v>7</v>
      </c>
      <c r="AB6" s="1">
        <f t="shared" ref="AB6:AC6" si="2">SUM(B6,D6,F6,H6,J6,L6,N6,P6,R6,T6,V6,X6,Z6)</f>
        <v>57</v>
      </c>
      <c r="AC6" s="1">
        <f t="shared" si="2"/>
        <v>55</v>
      </c>
    </row>
    <row r="7" spans="1:29">
      <c r="A7" s="1" t="s">
        <v>32</v>
      </c>
      <c r="B7" s="32">
        <v>17</v>
      </c>
      <c r="C7" s="32">
        <v>4</v>
      </c>
      <c r="D7" s="32">
        <v>6</v>
      </c>
      <c r="E7" s="32">
        <v>4</v>
      </c>
      <c r="F7" s="32">
        <v>3</v>
      </c>
      <c r="G7" s="32">
        <v>2</v>
      </c>
      <c r="H7" s="32">
        <v>5</v>
      </c>
      <c r="I7" s="32">
        <v>6</v>
      </c>
      <c r="J7" s="32">
        <v>1</v>
      </c>
      <c r="K7" s="32">
        <v>3</v>
      </c>
      <c r="L7" s="32">
        <v>1</v>
      </c>
      <c r="M7" s="32">
        <v>6</v>
      </c>
      <c r="N7" s="32">
        <v>5</v>
      </c>
      <c r="O7" s="32">
        <v>9</v>
      </c>
      <c r="P7" s="32">
        <v>4</v>
      </c>
      <c r="Q7" s="32">
        <v>4</v>
      </c>
      <c r="R7" s="32">
        <v>5</v>
      </c>
      <c r="S7" s="32">
        <v>5</v>
      </c>
      <c r="T7" s="32">
        <v>1</v>
      </c>
      <c r="U7" s="32">
        <v>4</v>
      </c>
      <c r="V7" s="32">
        <v>3</v>
      </c>
      <c r="W7" s="32">
        <v>8</v>
      </c>
      <c r="X7" s="32">
        <v>4</v>
      </c>
      <c r="Y7" s="32">
        <v>5</v>
      </c>
      <c r="Z7" s="32">
        <v>15</v>
      </c>
      <c r="AA7" s="32">
        <v>8</v>
      </c>
      <c r="AB7" s="1">
        <f t="shared" ref="AB7:AC7" si="3">SUM(B7,D7,F7,H7,J7,L7,N7,P7,R7,T7,V7,X7,Z7)</f>
        <v>70</v>
      </c>
      <c r="AC7" s="1">
        <f t="shared" si="3"/>
        <v>68</v>
      </c>
    </row>
    <row r="8" spans="1:29">
      <c r="A8" s="1" t="s">
        <v>33</v>
      </c>
      <c r="B8" s="32">
        <v>18</v>
      </c>
      <c r="C8" s="32">
        <v>4</v>
      </c>
      <c r="D8" s="32">
        <v>6</v>
      </c>
      <c r="E8" s="32">
        <v>4</v>
      </c>
      <c r="F8" s="32">
        <v>3</v>
      </c>
      <c r="G8" s="32">
        <v>2</v>
      </c>
      <c r="H8" s="32">
        <v>5</v>
      </c>
      <c r="I8" s="32">
        <v>6</v>
      </c>
      <c r="J8" s="32">
        <v>1</v>
      </c>
      <c r="K8" s="32">
        <v>3</v>
      </c>
      <c r="L8" s="32">
        <v>1</v>
      </c>
      <c r="M8" s="32">
        <v>7</v>
      </c>
      <c r="N8" s="32">
        <v>5</v>
      </c>
      <c r="O8" s="32">
        <v>9</v>
      </c>
      <c r="P8" s="32">
        <v>4</v>
      </c>
      <c r="Q8" s="32">
        <v>5</v>
      </c>
      <c r="R8" s="32">
        <v>6</v>
      </c>
      <c r="S8" s="32">
        <v>5</v>
      </c>
      <c r="T8" s="32">
        <v>1</v>
      </c>
      <c r="U8" s="32">
        <v>4</v>
      </c>
      <c r="V8" s="32">
        <v>3</v>
      </c>
      <c r="W8" s="32">
        <v>8</v>
      </c>
      <c r="X8" s="32">
        <v>4</v>
      </c>
      <c r="Y8" s="32">
        <v>5</v>
      </c>
      <c r="Z8" s="32">
        <v>16</v>
      </c>
      <c r="AA8" s="32">
        <v>9</v>
      </c>
      <c r="AB8" s="1">
        <f t="shared" ref="AB8:AC8" si="4">SUM(B8,D8,F8,H8,J8,L8,N8,P8,R8,T8,V8,X8,Z8)</f>
        <v>73</v>
      </c>
      <c r="AC8" s="1">
        <f t="shared" si="4"/>
        <v>71</v>
      </c>
    </row>
    <row r="9" spans="1:29">
      <c r="A9" s="1" t="s">
        <v>34</v>
      </c>
      <c r="B9" s="32">
        <v>17</v>
      </c>
      <c r="C9" s="32">
        <v>4</v>
      </c>
      <c r="D9" s="32">
        <v>6</v>
      </c>
      <c r="E9" s="32">
        <v>4</v>
      </c>
      <c r="F9" s="32">
        <v>3</v>
      </c>
      <c r="G9" s="32">
        <v>2</v>
      </c>
      <c r="H9" s="32">
        <v>5</v>
      </c>
      <c r="I9" s="32">
        <v>6</v>
      </c>
      <c r="J9" s="32">
        <v>1</v>
      </c>
      <c r="K9" s="32">
        <v>2</v>
      </c>
      <c r="L9" s="32">
        <v>1</v>
      </c>
      <c r="M9" s="32">
        <v>6</v>
      </c>
      <c r="N9" s="32">
        <v>5</v>
      </c>
      <c r="O9" s="32">
        <v>9</v>
      </c>
      <c r="P9" s="32">
        <v>4</v>
      </c>
      <c r="Q9" s="32">
        <v>4</v>
      </c>
      <c r="R9" s="32">
        <v>5</v>
      </c>
      <c r="S9" s="32">
        <v>5</v>
      </c>
      <c r="T9" s="32">
        <v>1</v>
      </c>
      <c r="U9" s="32">
        <v>4</v>
      </c>
      <c r="V9" s="32">
        <v>3</v>
      </c>
      <c r="W9" s="32">
        <v>8</v>
      </c>
      <c r="X9" s="32">
        <v>4</v>
      </c>
      <c r="Y9" s="32">
        <v>5</v>
      </c>
      <c r="Z9" s="32">
        <v>15</v>
      </c>
      <c r="AA9" s="32">
        <v>8</v>
      </c>
      <c r="AB9" s="1">
        <f t="shared" ref="AB9:AC9" si="5">SUM(B9,D9,F9,H9,J9,L9,N9,P9,R9,T9,V9,X9,Z9)</f>
        <v>70</v>
      </c>
      <c r="AC9" s="1">
        <f t="shared" si="5"/>
        <v>67</v>
      </c>
    </row>
    <row r="10" spans="1:29">
      <c r="A10" s="1" t="s">
        <v>35</v>
      </c>
      <c r="B10" s="32">
        <v>20</v>
      </c>
      <c r="C10" s="32">
        <v>4</v>
      </c>
      <c r="D10" s="32">
        <v>7</v>
      </c>
      <c r="E10" s="32">
        <v>4</v>
      </c>
      <c r="F10" s="32">
        <v>3</v>
      </c>
      <c r="G10" s="32">
        <v>2</v>
      </c>
      <c r="H10" s="32">
        <v>6</v>
      </c>
      <c r="I10" s="32">
        <v>7</v>
      </c>
      <c r="J10" s="32">
        <v>1</v>
      </c>
      <c r="K10" s="32">
        <v>3</v>
      </c>
      <c r="L10" s="32">
        <v>2</v>
      </c>
      <c r="M10" s="32">
        <v>7</v>
      </c>
      <c r="N10" s="32">
        <v>6</v>
      </c>
      <c r="O10" s="32">
        <v>10</v>
      </c>
      <c r="P10" s="32">
        <v>4</v>
      </c>
      <c r="Q10" s="32">
        <v>5</v>
      </c>
      <c r="R10" s="32">
        <v>6</v>
      </c>
      <c r="S10" s="32">
        <v>5</v>
      </c>
      <c r="T10" s="32">
        <v>1</v>
      </c>
      <c r="U10" s="32">
        <v>5</v>
      </c>
      <c r="V10" s="32">
        <v>3</v>
      </c>
      <c r="W10" s="32">
        <v>9</v>
      </c>
      <c r="X10" s="32">
        <v>4</v>
      </c>
      <c r="Y10" s="32">
        <v>5</v>
      </c>
      <c r="Z10" s="32">
        <v>17</v>
      </c>
      <c r="AA10" s="32">
        <v>9</v>
      </c>
      <c r="AB10" s="1">
        <f t="shared" ref="AB10:AC10" si="6">SUM(B10,D10,F10,H10,J10,L10,N10,P10,R10,T10,V10,X10,Z10)</f>
        <v>80</v>
      </c>
      <c r="AC10" s="1">
        <f t="shared" si="6"/>
        <v>75</v>
      </c>
    </row>
    <row r="11" spans="1:29">
      <c r="A11" s="1" t="s">
        <v>36</v>
      </c>
      <c r="B11" s="32">
        <v>20</v>
      </c>
      <c r="C11" s="32">
        <v>4</v>
      </c>
      <c r="D11" s="32">
        <v>7</v>
      </c>
      <c r="E11" s="32">
        <v>4</v>
      </c>
      <c r="F11" s="32">
        <v>3</v>
      </c>
      <c r="G11" s="32">
        <v>2</v>
      </c>
      <c r="H11" s="32">
        <v>6</v>
      </c>
      <c r="I11" s="32">
        <v>7</v>
      </c>
      <c r="J11" s="32">
        <v>1</v>
      </c>
      <c r="K11" s="32">
        <v>3</v>
      </c>
      <c r="L11" s="32">
        <v>2</v>
      </c>
      <c r="M11" s="32">
        <v>7</v>
      </c>
      <c r="N11" s="32">
        <v>6</v>
      </c>
      <c r="O11" s="32">
        <v>10</v>
      </c>
      <c r="P11" s="32">
        <v>4</v>
      </c>
      <c r="Q11" s="32">
        <v>5</v>
      </c>
      <c r="R11" s="32">
        <v>6</v>
      </c>
      <c r="S11" s="32">
        <v>5</v>
      </c>
      <c r="T11" s="32">
        <v>1</v>
      </c>
      <c r="U11" s="32">
        <v>5</v>
      </c>
      <c r="V11" s="32">
        <v>3</v>
      </c>
      <c r="W11" s="32">
        <v>9</v>
      </c>
      <c r="X11" s="32">
        <v>5</v>
      </c>
      <c r="Y11" s="32">
        <v>5</v>
      </c>
      <c r="Z11" s="32">
        <v>17</v>
      </c>
      <c r="AA11" s="32">
        <v>9</v>
      </c>
      <c r="AB11" s="1">
        <f t="shared" ref="AB11:AC11" si="7">SUM(B11,D11,F11,H11,J11,L11,N11,P11,R11,T11,V11,X11,Z11)</f>
        <v>81</v>
      </c>
      <c r="AC11" s="1">
        <f t="shared" si="7"/>
        <v>75</v>
      </c>
    </row>
    <row r="12" spans="1:29">
      <c r="A12" s="1" t="s">
        <v>37</v>
      </c>
      <c r="B12" s="32">
        <v>19</v>
      </c>
      <c r="C12" s="32">
        <v>4</v>
      </c>
      <c r="D12" s="32">
        <v>6</v>
      </c>
      <c r="E12" s="32">
        <v>4</v>
      </c>
      <c r="F12" s="32">
        <v>3</v>
      </c>
      <c r="G12" s="32">
        <v>2</v>
      </c>
      <c r="H12" s="32">
        <v>5</v>
      </c>
      <c r="I12" s="32">
        <v>6</v>
      </c>
      <c r="J12" s="32">
        <v>1</v>
      </c>
      <c r="K12" s="32">
        <v>3</v>
      </c>
      <c r="L12" s="32">
        <v>2</v>
      </c>
      <c r="M12" s="32">
        <v>7</v>
      </c>
      <c r="N12" s="32">
        <v>6</v>
      </c>
      <c r="O12" s="32">
        <v>9</v>
      </c>
      <c r="P12" s="32">
        <v>4</v>
      </c>
      <c r="Q12" s="32">
        <v>5</v>
      </c>
      <c r="R12" s="32">
        <v>6</v>
      </c>
      <c r="S12" s="32">
        <v>5</v>
      </c>
      <c r="T12" s="32">
        <v>1</v>
      </c>
      <c r="U12" s="32">
        <v>4</v>
      </c>
      <c r="V12" s="32">
        <v>3</v>
      </c>
      <c r="W12" s="32">
        <v>9</v>
      </c>
      <c r="X12" s="32">
        <v>4</v>
      </c>
      <c r="Y12" s="32">
        <v>5</v>
      </c>
      <c r="Z12" s="32">
        <v>15</v>
      </c>
      <c r="AA12" s="32">
        <v>9</v>
      </c>
      <c r="AB12" s="1">
        <f t="shared" ref="AB12:AC12" si="8">SUM(B12,D12,F12,H12,J12,L12,N12,P12,R12,T12,V12,X12,Z12)</f>
        <v>75</v>
      </c>
      <c r="AC12" s="1">
        <f t="shared" si="8"/>
        <v>72</v>
      </c>
    </row>
    <row r="13" spans="1:29">
      <c r="A13" s="1" t="s">
        <v>38</v>
      </c>
      <c r="B13" s="32">
        <v>20</v>
      </c>
      <c r="C13" s="32">
        <v>4</v>
      </c>
      <c r="D13" s="32">
        <v>6</v>
      </c>
      <c r="E13" s="32">
        <v>4</v>
      </c>
      <c r="F13" s="32">
        <v>3</v>
      </c>
      <c r="G13" s="32">
        <v>2</v>
      </c>
      <c r="H13" s="32">
        <v>5</v>
      </c>
      <c r="I13" s="32">
        <v>7</v>
      </c>
      <c r="J13" s="32">
        <v>1</v>
      </c>
      <c r="K13" s="32">
        <v>3</v>
      </c>
      <c r="L13" s="32">
        <v>2</v>
      </c>
      <c r="M13" s="32">
        <v>7</v>
      </c>
      <c r="N13" s="32">
        <v>6</v>
      </c>
      <c r="O13" s="32">
        <v>10</v>
      </c>
      <c r="P13" s="32">
        <v>4</v>
      </c>
      <c r="Q13" s="32">
        <v>5</v>
      </c>
      <c r="R13" s="32">
        <v>6</v>
      </c>
      <c r="S13" s="32">
        <v>5</v>
      </c>
      <c r="T13" s="32">
        <v>1</v>
      </c>
      <c r="U13" s="32">
        <v>5</v>
      </c>
      <c r="V13" s="32">
        <v>3</v>
      </c>
      <c r="W13" s="32">
        <v>9</v>
      </c>
      <c r="X13" s="32">
        <v>5</v>
      </c>
      <c r="Y13" s="32">
        <v>5</v>
      </c>
      <c r="Z13" s="32">
        <v>16</v>
      </c>
      <c r="AA13" s="32">
        <v>9</v>
      </c>
      <c r="AB13" s="1">
        <f t="shared" ref="AB13:AC13" si="9">SUM(B13,D13,F13,H13,J13,L13,N13,P13,R13,T13,V13,X13,Z13)</f>
        <v>78</v>
      </c>
      <c r="AC13" s="1">
        <f t="shared" si="9"/>
        <v>75</v>
      </c>
    </row>
    <row r="14" spans="1:29">
      <c r="A14" s="1" t="s">
        <v>39</v>
      </c>
      <c r="B14" s="32">
        <v>18</v>
      </c>
      <c r="C14" s="32">
        <v>4</v>
      </c>
      <c r="D14" s="32">
        <v>6</v>
      </c>
      <c r="E14" s="32">
        <v>4</v>
      </c>
      <c r="F14" s="32">
        <v>3</v>
      </c>
      <c r="G14" s="32">
        <v>2</v>
      </c>
      <c r="H14" s="32">
        <v>5</v>
      </c>
      <c r="I14" s="32">
        <v>6</v>
      </c>
      <c r="J14" s="32">
        <v>1</v>
      </c>
      <c r="K14" s="32">
        <v>3</v>
      </c>
      <c r="L14" s="32">
        <v>1</v>
      </c>
      <c r="M14" s="32">
        <v>6</v>
      </c>
      <c r="N14" s="32">
        <v>5</v>
      </c>
      <c r="O14" s="32">
        <v>9</v>
      </c>
      <c r="P14" s="32">
        <v>4</v>
      </c>
      <c r="Q14" s="32">
        <v>4</v>
      </c>
      <c r="R14" s="32">
        <v>6</v>
      </c>
      <c r="S14" s="32">
        <v>5</v>
      </c>
      <c r="T14" s="32">
        <v>1</v>
      </c>
      <c r="U14" s="32">
        <v>4</v>
      </c>
      <c r="V14" s="32">
        <v>3</v>
      </c>
      <c r="W14" s="32">
        <v>8</v>
      </c>
      <c r="X14" s="32">
        <v>4</v>
      </c>
      <c r="Y14" s="32">
        <v>5</v>
      </c>
      <c r="Z14" s="32">
        <v>14</v>
      </c>
      <c r="AA14" s="32">
        <v>9</v>
      </c>
      <c r="AB14" s="1">
        <f t="shared" ref="AB14:AC14" si="10">SUM(B14,D14,F14,H14,J14,L14,N14,P14,R14,T14,V14,X14,Z14)</f>
        <v>71</v>
      </c>
      <c r="AC14" s="1">
        <f t="shared" si="10"/>
        <v>69</v>
      </c>
    </row>
    <row r="15" spans="1:29">
      <c r="A15" s="1" t="s">
        <v>40</v>
      </c>
      <c r="B15" s="32">
        <v>17</v>
      </c>
      <c r="C15" s="32">
        <v>3</v>
      </c>
      <c r="D15" s="32">
        <v>6</v>
      </c>
      <c r="E15" s="32">
        <v>3</v>
      </c>
      <c r="F15" s="32">
        <v>3</v>
      </c>
      <c r="G15" s="32">
        <v>2</v>
      </c>
      <c r="H15" s="32">
        <v>5</v>
      </c>
      <c r="I15" s="32">
        <v>6</v>
      </c>
      <c r="J15" s="32">
        <v>1</v>
      </c>
      <c r="K15" s="32">
        <v>2</v>
      </c>
      <c r="L15" s="32">
        <v>1</v>
      </c>
      <c r="M15" s="32">
        <v>6</v>
      </c>
      <c r="N15" s="32">
        <v>5</v>
      </c>
      <c r="O15" s="32">
        <v>8</v>
      </c>
      <c r="P15" s="32">
        <v>4</v>
      </c>
      <c r="Q15" s="32">
        <v>4</v>
      </c>
      <c r="R15" s="32">
        <v>5</v>
      </c>
      <c r="S15" s="32">
        <v>5</v>
      </c>
      <c r="T15" s="32">
        <v>1</v>
      </c>
      <c r="U15" s="32">
        <v>4</v>
      </c>
      <c r="V15" s="32">
        <v>3</v>
      </c>
      <c r="W15" s="32">
        <v>7</v>
      </c>
      <c r="X15" s="32">
        <v>4</v>
      </c>
      <c r="Y15" s="32">
        <v>4</v>
      </c>
      <c r="Z15" s="32">
        <v>13</v>
      </c>
      <c r="AA15" s="32">
        <v>9</v>
      </c>
      <c r="AB15" s="1">
        <f t="shared" ref="AB15:AC15" si="11">SUM(B15,D15,F15,H15,J15,L15,N15,P15,R15,T15,V15,X15,Z15)</f>
        <v>68</v>
      </c>
      <c r="AC15" s="1">
        <f t="shared" si="11"/>
        <v>63</v>
      </c>
    </row>
    <row r="17" spans="1:29">
      <c r="A17" s="2" t="s">
        <v>41</v>
      </c>
      <c r="B17" s="3">
        <f t="shared" ref="B17:AC17" si="12">AVERAGE(B3:B15)</f>
        <v>17.833333333333332</v>
      </c>
      <c r="C17" s="3">
        <f t="shared" si="12"/>
        <v>3.75</v>
      </c>
      <c r="D17" s="3">
        <f t="shared" si="12"/>
        <v>6.083333333333333</v>
      </c>
      <c r="E17" s="3">
        <f t="shared" si="12"/>
        <v>4</v>
      </c>
      <c r="F17" s="3">
        <f t="shared" si="12"/>
        <v>2.8333333333333335</v>
      </c>
      <c r="G17" s="3">
        <f t="shared" si="12"/>
        <v>2</v>
      </c>
      <c r="H17" s="3">
        <f t="shared" si="12"/>
        <v>5</v>
      </c>
      <c r="I17" s="3">
        <f t="shared" si="12"/>
        <v>6.166666666666667</v>
      </c>
      <c r="J17" s="3">
        <f t="shared" si="12"/>
        <v>1</v>
      </c>
      <c r="K17" s="3">
        <f t="shared" si="12"/>
        <v>2.6666666666666665</v>
      </c>
      <c r="L17" s="3">
        <f t="shared" si="12"/>
        <v>1.4166666666666667</v>
      </c>
      <c r="M17" s="3">
        <f t="shared" si="12"/>
        <v>6.333333333333333</v>
      </c>
      <c r="N17" s="3">
        <f t="shared" si="12"/>
        <v>5.25</v>
      </c>
      <c r="O17" s="3">
        <f t="shared" si="12"/>
        <v>8.9166666666666661</v>
      </c>
      <c r="P17" s="3">
        <f t="shared" si="12"/>
        <v>3.8333333333333335</v>
      </c>
      <c r="Q17" s="3">
        <f t="shared" si="12"/>
        <v>4.333333333333333</v>
      </c>
      <c r="R17" s="3">
        <f t="shared" si="12"/>
        <v>5.5</v>
      </c>
      <c r="S17" s="3">
        <f t="shared" si="12"/>
        <v>4.833333333333333</v>
      </c>
      <c r="T17" s="3">
        <f t="shared" si="12"/>
        <v>1</v>
      </c>
      <c r="U17" s="3">
        <f t="shared" si="12"/>
        <v>4.166666666666667</v>
      </c>
      <c r="V17" s="3">
        <f t="shared" si="12"/>
        <v>2.9166666666666665</v>
      </c>
      <c r="W17" s="3">
        <f t="shared" si="12"/>
        <v>8</v>
      </c>
      <c r="X17" s="3">
        <f t="shared" si="12"/>
        <v>4.083333333333333</v>
      </c>
      <c r="Y17" s="3">
        <f t="shared" si="12"/>
        <v>4.833333333333333</v>
      </c>
      <c r="Z17" s="3">
        <f t="shared" si="12"/>
        <v>15.166666666666666</v>
      </c>
      <c r="AA17" s="3">
        <f t="shared" si="12"/>
        <v>8.5</v>
      </c>
      <c r="AB17" s="3">
        <f t="shared" si="12"/>
        <v>71.916666666666671</v>
      </c>
      <c r="AC17" s="3">
        <f t="shared" si="12"/>
        <v>68.5</v>
      </c>
    </row>
    <row r="18" spans="1:29">
      <c r="A18" s="2"/>
    </row>
    <row r="19" spans="1:29">
      <c r="A19" s="2" t="s">
        <v>42</v>
      </c>
    </row>
    <row r="20" spans="1:29">
      <c r="A20" s="1" t="s">
        <v>29</v>
      </c>
      <c r="B20" s="31">
        <v>11</v>
      </c>
      <c r="C20" s="31">
        <v>13</v>
      </c>
      <c r="D20" s="31">
        <v>7</v>
      </c>
      <c r="E20" s="31">
        <v>7</v>
      </c>
      <c r="F20" s="31">
        <v>4</v>
      </c>
      <c r="G20" s="31">
        <v>2</v>
      </c>
      <c r="H20" s="31">
        <v>9</v>
      </c>
      <c r="I20" s="31">
        <v>14</v>
      </c>
      <c r="J20" s="31">
        <v>2</v>
      </c>
      <c r="K20" s="31">
        <v>1</v>
      </c>
      <c r="L20" s="31">
        <v>5</v>
      </c>
      <c r="M20" s="31">
        <v>4</v>
      </c>
      <c r="N20" s="31">
        <v>9</v>
      </c>
      <c r="O20" s="31">
        <v>8</v>
      </c>
      <c r="P20" s="31">
        <v>4</v>
      </c>
      <c r="Q20" s="31">
        <v>5</v>
      </c>
      <c r="R20" s="31">
        <v>6</v>
      </c>
      <c r="S20" s="31">
        <v>7</v>
      </c>
      <c r="T20" s="31">
        <v>3</v>
      </c>
      <c r="U20" s="31">
        <v>2</v>
      </c>
      <c r="V20" s="31">
        <v>9</v>
      </c>
      <c r="W20" s="31">
        <v>6</v>
      </c>
      <c r="X20" s="31">
        <v>9</v>
      </c>
      <c r="Y20" s="31">
        <v>3</v>
      </c>
      <c r="Z20" s="31">
        <v>16</v>
      </c>
      <c r="AA20" s="31">
        <v>17</v>
      </c>
      <c r="AB20" s="31">
        <f t="shared" ref="AB20:AC20" si="13">SUM(B20,D20,F20,H20,J20,L20,N20,P20,R20,T20,V20,X20,Z20)</f>
        <v>94</v>
      </c>
      <c r="AC20" s="31">
        <f t="shared" si="13"/>
        <v>89</v>
      </c>
    </row>
    <row r="21" spans="1:29">
      <c r="A21" s="1" t="s">
        <v>30</v>
      </c>
      <c r="B21" s="32">
        <v>9</v>
      </c>
      <c r="C21" s="32">
        <v>10</v>
      </c>
      <c r="D21" s="32">
        <v>5</v>
      </c>
      <c r="E21" s="32">
        <v>5</v>
      </c>
      <c r="F21" s="32">
        <v>2</v>
      </c>
      <c r="G21" s="32">
        <v>2</v>
      </c>
      <c r="H21" s="32">
        <v>6</v>
      </c>
      <c r="I21" s="32">
        <v>10</v>
      </c>
      <c r="J21" s="32">
        <v>1</v>
      </c>
      <c r="K21" s="32">
        <v>1</v>
      </c>
      <c r="L21" s="32">
        <v>3</v>
      </c>
      <c r="M21" s="32">
        <v>3</v>
      </c>
      <c r="N21" s="32">
        <v>6</v>
      </c>
      <c r="O21" s="32">
        <v>6</v>
      </c>
      <c r="P21" s="32">
        <v>3</v>
      </c>
      <c r="Q21" s="32">
        <v>4</v>
      </c>
      <c r="R21" s="32">
        <v>4</v>
      </c>
      <c r="S21" s="32">
        <v>5</v>
      </c>
      <c r="T21" s="32">
        <v>2</v>
      </c>
      <c r="U21" s="32">
        <v>1</v>
      </c>
      <c r="V21" s="32">
        <v>6</v>
      </c>
      <c r="W21" s="32">
        <v>4</v>
      </c>
      <c r="X21" s="32">
        <v>6</v>
      </c>
      <c r="Y21" s="32">
        <v>2</v>
      </c>
      <c r="Z21" s="32">
        <v>12</v>
      </c>
      <c r="AA21" s="32">
        <v>13</v>
      </c>
      <c r="AB21" s="31">
        <f t="shared" ref="AB21:AC21" si="14">SUM(B21,D21,F21,H21,J21,L21,N21,P21,R21,T21,V21,X21,Z21)</f>
        <v>65</v>
      </c>
      <c r="AC21" s="31">
        <f t="shared" si="14"/>
        <v>66</v>
      </c>
    </row>
    <row r="22" spans="1:29">
      <c r="A22" s="1" t="s">
        <v>31</v>
      </c>
      <c r="B22" s="32">
        <v>9</v>
      </c>
      <c r="C22" s="32">
        <v>10</v>
      </c>
      <c r="D22" s="32">
        <v>5</v>
      </c>
      <c r="E22" s="32">
        <v>5</v>
      </c>
      <c r="F22" s="32">
        <v>2</v>
      </c>
      <c r="G22" s="32">
        <v>2</v>
      </c>
      <c r="H22" s="32">
        <v>6</v>
      </c>
      <c r="I22" s="32">
        <v>10</v>
      </c>
      <c r="J22" s="32">
        <v>1</v>
      </c>
      <c r="K22" s="32">
        <v>1</v>
      </c>
      <c r="L22" s="32">
        <v>3</v>
      </c>
      <c r="M22" s="32">
        <v>3</v>
      </c>
      <c r="N22" s="32">
        <v>6</v>
      </c>
      <c r="O22" s="32">
        <v>6</v>
      </c>
      <c r="P22" s="32">
        <v>3</v>
      </c>
      <c r="Q22" s="32">
        <v>4</v>
      </c>
      <c r="R22" s="32">
        <v>4</v>
      </c>
      <c r="S22" s="32">
        <v>5</v>
      </c>
      <c r="T22" s="32">
        <v>2</v>
      </c>
      <c r="U22" s="32">
        <v>1</v>
      </c>
      <c r="V22" s="32">
        <v>6</v>
      </c>
      <c r="W22" s="32">
        <v>4</v>
      </c>
      <c r="X22" s="32">
        <v>6</v>
      </c>
      <c r="Y22" s="32">
        <v>2</v>
      </c>
      <c r="Z22" s="32">
        <v>12</v>
      </c>
      <c r="AA22" s="32">
        <v>13</v>
      </c>
      <c r="AB22" s="31">
        <f t="shared" ref="AB22:AC22" si="15">SUM(B22,D22,F22,H22,J22,L22,N22,P22,R22,T22,V22,X22,Z22)</f>
        <v>65</v>
      </c>
      <c r="AC22" s="31">
        <f t="shared" si="15"/>
        <v>66</v>
      </c>
    </row>
    <row r="23" spans="1:29">
      <c r="A23" s="1" t="s">
        <v>32</v>
      </c>
      <c r="B23" s="33">
        <v>10</v>
      </c>
      <c r="C23" s="33">
        <v>12</v>
      </c>
      <c r="D23" s="33">
        <v>5</v>
      </c>
      <c r="E23" s="33">
        <v>6</v>
      </c>
      <c r="F23" s="33">
        <v>3</v>
      </c>
      <c r="G23" s="33">
        <v>2</v>
      </c>
      <c r="H23" s="33">
        <v>8</v>
      </c>
      <c r="I23" s="33">
        <v>13</v>
      </c>
      <c r="J23" s="33">
        <v>2</v>
      </c>
      <c r="K23" s="33">
        <v>1</v>
      </c>
      <c r="L23" s="33">
        <v>4</v>
      </c>
      <c r="M23" s="33">
        <v>3</v>
      </c>
      <c r="N23" s="33">
        <v>7</v>
      </c>
      <c r="O23" s="33">
        <v>7</v>
      </c>
      <c r="P23" s="33">
        <v>4</v>
      </c>
      <c r="Q23" s="33">
        <v>4</v>
      </c>
      <c r="R23" s="33">
        <v>5</v>
      </c>
      <c r="S23" s="33">
        <v>6</v>
      </c>
      <c r="T23" s="33">
        <v>3</v>
      </c>
      <c r="U23" s="33">
        <v>1</v>
      </c>
      <c r="V23" s="33">
        <v>9</v>
      </c>
      <c r="W23" s="33">
        <v>5</v>
      </c>
      <c r="X23" s="33">
        <v>7</v>
      </c>
      <c r="Y23" s="33">
        <v>3</v>
      </c>
      <c r="Z23" s="33">
        <v>14</v>
      </c>
      <c r="AA23" s="33">
        <v>15</v>
      </c>
      <c r="AB23" s="31">
        <f t="shared" ref="AB23:AC23" si="16">SUM(B23,D23,F23,H23,J23,L23,N23,P23,R23,T23,V23,X23,Z23)</f>
        <v>81</v>
      </c>
      <c r="AC23" s="31">
        <f t="shared" si="16"/>
        <v>78</v>
      </c>
    </row>
    <row r="24" spans="1:29">
      <c r="A24" s="1" t="s">
        <v>33</v>
      </c>
      <c r="B24" s="33">
        <v>10</v>
      </c>
      <c r="C24" s="33">
        <v>13</v>
      </c>
      <c r="D24" s="33">
        <v>6</v>
      </c>
      <c r="E24" s="33">
        <v>6</v>
      </c>
      <c r="F24" s="33">
        <v>3</v>
      </c>
      <c r="G24" s="33">
        <v>2</v>
      </c>
      <c r="H24" s="33">
        <v>8</v>
      </c>
      <c r="I24" s="33">
        <v>14</v>
      </c>
      <c r="J24" s="33">
        <v>2</v>
      </c>
      <c r="K24" s="33">
        <v>1</v>
      </c>
      <c r="L24" s="33">
        <v>5</v>
      </c>
      <c r="M24" s="33">
        <v>4</v>
      </c>
      <c r="N24" s="33">
        <v>8</v>
      </c>
      <c r="O24" s="33">
        <v>8</v>
      </c>
      <c r="P24" s="33">
        <v>4</v>
      </c>
      <c r="Q24" s="33">
        <v>5</v>
      </c>
      <c r="R24" s="33">
        <v>5</v>
      </c>
      <c r="S24" s="33">
        <v>7</v>
      </c>
      <c r="T24" s="33">
        <v>3</v>
      </c>
      <c r="U24" s="33">
        <v>1</v>
      </c>
      <c r="V24" s="33">
        <v>9</v>
      </c>
      <c r="W24" s="33">
        <v>5</v>
      </c>
      <c r="X24" s="33">
        <v>8</v>
      </c>
      <c r="Y24" s="33">
        <v>3</v>
      </c>
      <c r="Z24" s="33">
        <v>15</v>
      </c>
      <c r="AA24" s="33">
        <v>16</v>
      </c>
      <c r="AB24" s="31">
        <f t="shared" ref="AB24:AC24" si="17">SUM(B24,D24,F24,H24,J24,L24,N24,P24,R24,T24,V24,X24,Z24)</f>
        <v>86</v>
      </c>
      <c r="AC24" s="31">
        <f t="shared" si="17"/>
        <v>85</v>
      </c>
    </row>
    <row r="25" spans="1:29">
      <c r="A25" s="1" t="s">
        <v>34</v>
      </c>
      <c r="B25" s="33">
        <v>10</v>
      </c>
      <c r="C25" s="33">
        <v>12</v>
      </c>
      <c r="D25" s="33">
        <v>5</v>
      </c>
      <c r="E25" s="33">
        <v>6</v>
      </c>
      <c r="F25" s="33">
        <v>3</v>
      </c>
      <c r="G25" s="33">
        <v>2</v>
      </c>
      <c r="H25" s="33">
        <v>8</v>
      </c>
      <c r="I25" s="33">
        <v>14</v>
      </c>
      <c r="J25" s="33">
        <v>2</v>
      </c>
      <c r="K25" s="33">
        <v>1</v>
      </c>
      <c r="L25" s="33">
        <v>5</v>
      </c>
      <c r="M25" s="33">
        <v>3</v>
      </c>
      <c r="N25" s="33">
        <v>8</v>
      </c>
      <c r="O25" s="33">
        <v>7</v>
      </c>
      <c r="P25" s="33">
        <v>4</v>
      </c>
      <c r="Q25" s="33">
        <v>5</v>
      </c>
      <c r="R25" s="33">
        <v>5</v>
      </c>
      <c r="S25" s="33">
        <v>7</v>
      </c>
      <c r="T25" s="33">
        <v>3</v>
      </c>
      <c r="U25" s="33">
        <v>1</v>
      </c>
      <c r="V25" s="33">
        <v>9</v>
      </c>
      <c r="W25" s="33">
        <v>5</v>
      </c>
      <c r="X25" s="33">
        <v>8</v>
      </c>
      <c r="Y25" s="33">
        <v>3</v>
      </c>
      <c r="Z25" s="33">
        <v>14</v>
      </c>
      <c r="AA25" s="33">
        <v>15</v>
      </c>
      <c r="AB25" s="31">
        <f t="shared" ref="AB25:AC25" si="18">SUM(B25,D25,F25,H25,J25,L25,N25,P25,R25,T25,V25,X25,Z25)</f>
        <v>84</v>
      </c>
      <c r="AC25" s="31">
        <f t="shared" si="18"/>
        <v>81</v>
      </c>
    </row>
    <row r="26" spans="1:29">
      <c r="A26" s="1" t="s">
        <v>35</v>
      </c>
      <c r="B26" s="33">
        <v>11</v>
      </c>
      <c r="C26" s="33">
        <v>14</v>
      </c>
      <c r="D26" s="33">
        <v>6</v>
      </c>
      <c r="E26" s="33">
        <v>7</v>
      </c>
      <c r="F26" s="33">
        <v>3</v>
      </c>
      <c r="G26" s="33">
        <v>2</v>
      </c>
      <c r="H26" s="33">
        <v>9</v>
      </c>
      <c r="I26" s="33">
        <v>15</v>
      </c>
      <c r="J26" s="33">
        <v>2</v>
      </c>
      <c r="K26" s="33">
        <v>1</v>
      </c>
      <c r="L26" s="33">
        <v>5</v>
      </c>
      <c r="M26" s="33">
        <v>4</v>
      </c>
      <c r="N26" s="33">
        <v>9</v>
      </c>
      <c r="O26" s="33">
        <v>8</v>
      </c>
      <c r="P26" s="33">
        <v>5</v>
      </c>
      <c r="Q26" s="33">
        <v>6</v>
      </c>
      <c r="R26" s="33">
        <v>6</v>
      </c>
      <c r="S26" s="33">
        <v>8</v>
      </c>
      <c r="T26" s="33">
        <v>3</v>
      </c>
      <c r="U26" s="33">
        <v>2</v>
      </c>
      <c r="V26" s="33">
        <v>10</v>
      </c>
      <c r="W26" s="33">
        <v>6</v>
      </c>
      <c r="X26" s="33">
        <v>9</v>
      </c>
      <c r="Y26" s="33">
        <v>3</v>
      </c>
      <c r="Z26" s="33">
        <v>17</v>
      </c>
      <c r="AA26" s="33">
        <v>17</v>
      </c>
      <c r="AB26" s="31">
        <f t="shared" ref="AB26:AC26" si="19">SUM(B26,D26,F26,H26,J26,L26,N26,P26,R26,T26,V26,X26,Z26)</f>
        <v>95</v>
      </c>
      <c r="AC26" s="31">
        <f t="shared" si="19"/>
        <v>93</v>
      </c>
    </row>
    <row r="27" spans="1:29">
      <c r="A27" s="1" t="s">
        <v>36</v>
      </c>
      <c r="B27" s="33">
        <v>11</v>
      </c>
      <c r="C27" s="33">
        <v>14</v>
      </c>
      <c r="D27" s="33">
        <v>6</v>
      </c>
      <c r="E27" s="33">
        <v>6</v>
      </c>
      <c r="F27" s="33">
        <v>4</v>
      </c>
      <c r="G27" s="33">
        <v>2</v>
      </c>
      <c r="H27" s="33">
        <v>9</v>
      </c>
      <c r="I27" s="33">
        <v>15</v>
      </c>
      <c r="J27" s="33">
        <v>2</v>
      </c>
      <c r="K27" s="33">
        <v>1</v>
      </c>
      <c r="L27" s="33">
        <v>5</v>
      </c>
      <c r="M27" s="33">
        <v>4</v>
      </c>
      <c r="N27" s="33">
        <v>9</v>
      </c>
      <c r="O27" s="33">
        <v>8</v>
      </c>
      <c r="P27" s="33">
        <v>4</v>
      </c>
      <c r="Q27" s="33">
        <v>5</v>
      </c>
      <c r="R27" s="33">
        <v>6</v>
      </c>
      <c r="S27" s="33">
        <v>7</v>
      </c>
      <c r="T27" s="33">
        <v>3</v>
      </c>
      <c r="U27" s="33">
        <v>2</v>
      </c>
      <c r="V27" s="33">
        <v>10</v>
      </c>
      <c r="W27" s="33">
        <v>6</v>
      </c>
      <c r="X27" s="33">
        <v>9</v>
      </c>
      <c r="Y27" s="33">
        <v>3</v>
      </c>
      <c r="Z27" s="33">
        <v>15</v>
      </c>
      <c r="AA27" s="33">
        <v>17</v>
      </c>
      <c r="AB27" s="31">
        <f t="shared" ref="AB27:AC27" si="20">SUM(B27,D27,F27,H27,J27,L27,N27,P27,R27,T27,V27,X27,Z27)</f>
        <v>93</v>
      </c>
      <c r="AC27" s="31">
        <f t="shared" si="20"/>
        <v>90</v>
      </c>
    </row>
    <row r="28" spans="1:29">
      <c r="A28" s="1" t="s">
        <v>37</v>
      </c>
      <c r="B28" s="33">
        <v>11</v>
      </c>
      <c r="C28" s="33">
        <v>13</v>
      </c>
      <c r="D28" s="33">
        <v>6</v>
      </c>
      <c r="E28" s="33">
        <v>6</v>
      </c>
      <c r="F28" s="33">
        <v>3</v>
      </c>
      <c r="G28" s="33">
        <v>2</v>
      </c>
      <c r="H28" s="33">
        <v>9</v>
      </c>
      <c r="I28" s="33">
        <v>14</v>
      </c>
      <c r="J28" s="33">
        <v>2</v>
      </c>
      <c r="K28" s="33">
        <v>1</v>
      </c>
      <c r="L28" s="33">
        <v>5</v>
      </c>
      <c r="M28" s="33">
        <v>4</v>
      </c>
      <c r="N28" s="33">
        <v>8</v>
      </c>
      <c r="O28" s="33">
        <v>8</v>
      </c>
      <c r="P28" s="33">
        <v>4</v>
      </c>
      <c r="Q28" s="33">
        <v>5</v>
      </c>
      <c r="R28" s="33">
        <v>5</v>
      </c>
      <c r="S28" s="33">
        <v>7</v>
      </c>
      <c r="T28" s="33">
        <v>3</v>
      </c>
      <c r="U28" s="33">
        <v>2</v>
      </c>
      <c r="V28" s="33">
        <v>9</v>
      </c>
      <c r="W28" s="33">
        <v>6</v>
      </c>
      <c r="X28" s="33">
        <v>8</v>
      </c>
      <c r="Y28" s="33">
        <v>3</v>
      </c>
      <c r="Z28" s="33">
        <v>15</v>
      </c>
      <c r="AA28" s="33">
        <v>16</v>
      </c>
      <c r="AB28" s="31">
        <f t="shared" ref="AB28:AC28" si="21">SUM(B28,D28,F28,H28,J28,L28,N28,P28,R28,T28,V28,X28,Z28)</f>
        <v>88</v>
      </c>
      <c r="AC28" s="31">
        <f t="shared" si="21"/>
        <v>87</v>
      </c>
    </row>
    <row r="29" spans="1:29">
      <c r="A29" s="1" t="s">
        <v>38</v>
      </c>
      <c r="B29" s="33">
        <v>11</v>
      </c>
      <c r="C29" s="33">
        <v>14</v>
      </c>
      <c r="D29" s="33">
        <v>6</v>
      </c>
      <c r="E29" s="33">
        <v>7</v>
      </c>
      <c r="F29" s="33">
        <v>3</v>
      </c>
      <c r="G29" s="33">
        <v>2</v>
      </c>
      <c r="H29" s="33">
        <v>9</v>
      </c>
      <c r="I29" s="33">
        <v>15</v>
      </c>
      <c r="J29" s="33">
        <v>2</v>
      </c>
      <c r="K29" s="33">
        <v>1</v>
      </c>
      <c r="L29" s="33">
        <v>5</v>
      </c>
      <c r="M29" s="33">
        <v>4</v>
      </c>
      <c r="N29" s="33">
        <v>9</v>
      </c>
      <c r="O29" s="33">
        <v>8</v>
      </c>
      <c r="P29" s="33">
        <v>5</v>
      </c>
      <c r="Q29" s="33">
        <v>5</v>
      </c>
      <c r="R29" s="33">
        <v>6</v>
      </c>
      <c r="S29" s="33">
        <v>7</v>
      </c>
      <c r="T29" s="33">
        <v>3</v>
      </c>
      <c r="U29" s="33">
        <v>2</v>
      </c>
      <c r="V29" s="33">
        <v>10</v>
      </c>
      <c r="W29" s="33">
        <v>6</v>
      </c>
      <c r="X29" s="33">
        <v>9</v>
      </c>
      <c r="Y29" s="33">
        <v>3</v>
      </c>
      <c r="Z29" s="33">
        <v>16</v>
      </c>
      <c r="AA29" s="33">
        <v>17</v>
      </c>
      <c r="AB29" s="31">
        <f t="shared" ref="AB29:AC29" si="22">SUM(B29,D29,F29,H29,J29,L29,N29,P29,R29,T29,V29,X29,Z29)</f>
        <v>94</v>
      </c>
      <c r="AC29" s="31">
        <f t="shared" si="22"/>
        <v>91</v>
      </c>
    </row>
    <row r="30" spans="1:29">
      <c r="A30" s="1" t="s">
        <v>39</v>
      </c>
      <c r="B30" s="33">
        <v>10</v>
      </c>
      <c r="C30" s="33">
        <v>13</v>
      </c>
      <c r="D30" s="33">
        <v>6</v>
      </c>
      <c r="E30" s="33">
        <v>6</v>
      </c>
      <c r="F30" s="33">
        <v>3</v>
      </c>
      <c r="G30" s="33">
        <v>2</v>
      </c>
      <c r="H30" s="33">
        <v>9</v>
      </c>
      <c r="I30" s="33">
        <v>13</v>
      </c>
      <c r="J30" s="33">
        <v>2</v>
      </c>
      <c r="K30" s="33">
        <v>1</v>
      </c>
      <c r="L30" s="33">
        <v>5</v>
      </c>
      <c r="M30" s="33">
        <v>4</v>
      </c>
      <c r="N30" s="33">
        <v>8</v>
      </c>
      <c r="O30" s="33">
        <v>8</v>
      </c>
      <c r="P30" s="33">
        <v>4</v>
      </c>
      <c r="Q30" s="33">
        <v>5</v>
      </c>
      <c r="R30" s="33">
        <v>5</v>
      </c>
      <c r="S30" s="33">
        <v>7</v>
      </c>
      <c r="T30" s="33">
        <v>3</v>
      </c>
      <c r="U30" s="33">
        <v>1</v>
      </c>
      <c r="V30" s="33">
        <v>9</v>
      </c>
      <c r="W30" s="33">
        <v>6</v>
      </c>
      <c r="X30" s="33">
        <v>8</v>
      </c>
      <c r="Y30" s="33">
        <v>3</v>
      </c>
      <c r="Z30" s="33">
        <v>15</v>
      </c>
      <c r="AA30" s="33">
        <v>16</v>
      </c>
      <c r="AB30" s="31">
        <f t="shared" ref="AB30:AC30" si="23">SUM(B30,D30,F30,H30,J30,L30,N30,P30,R30,T30,V30,X30,Z30)</f>
        <v>87</v>
      </c>
      <c r="AC30" s="31">
        <f t="shared" si="23"/>
        <v>85</v>
      </c>
    </row>
    <row r="31" spans="1:29">
      <c r="A31" s="1" t="s">
        <v>40</v>
      </c>
      <c r="B31" s="33">
        <v>11</v>
      </c>
      <c r="C31" s="33">
        <v>13</v>
      </c>
      <c r="D31" s="33">
        <v>6</v>
      </c>
      <c r="E31" s="33">
        <v>6</v>
      </c>
      <c r="F31" s="33">
        <v>3</v>
      </c>
      <c r="G31" s="33">
        <v>2</v>
      </c>
      <c r="H31" s="33">
        <v>9</v>
      </c>
      <c r="I31" s="33">
        <v>14</v>
      </c>
      <c r="J31" s="33">
        <v>2</v>
      </c>
      <c r="K31" s="33">
        <v>1</v>
      </c>
      <c r="L31" s="33">
        <v>4</v>
      </c>
      <c r="M31" s="33">
        <v>4</v>
      </c>
      <c r="N31" s="33">
        <v>8</v>
      </c>
      <c r="O31" s="33">
        <v>8</v>
      </c>
      <c r="P31" s="33">
        <v>4</v>
      </c>
      <c r="Q31" s="33">
        <v>5</v>
      </c>
      <c r="R31" s="33">
        <v>5</v>
      </c>
      <c r="S31" s="33">
        <v>7</v>
      </c>
      <c r="T31" s="33">
        <v>3</v>
      </c>
      <c r="U31" s="33">
        <v>1</v>
      </c>
      <c r="V31" s="33">
        <v>8</v>
      </c>
      <c r="W31" s="33">
        <v>6</v>
      </c>
      <c r="X31" s="33">
        <v>7</v>
      </c>
      <c r="Y31" s="33">
        <v>3</v>
      </c>
      <c r="Z31" s="33">
        <v>15</v>
      </c>
      <c r="AA31" s="33">
        <v>16</v>
      </c>
      <c r="AB31" s="31">
        <f t="shared" ref="AB31:AC31" si="24">SUM(B31,D31,F31,H31,J31,L31,N31,P31,R31,T31,V31,X31,Z31)</f>
        <v>85</v>
      </c>
      <c r="AC31" s="31">
        <f t="shared" si="24"/>
        <v>86</v>
      </c>
    </row>
    <row r="33" spans="1:29">
      <c r="A33" s="2" t="s">
        <v>41</v>
      </c>
      <c r="B33" s="3">
        <f t="shared" ref="B33:AC33" si="25">AVERAGE(B20:B31)</f>
        <v>10.333333333333334</v>
      </c>
      <c r="C33" s="3">
        <f t="shared" si="25"/>
        <v>12.583333333333334</v>
      </c>
      <c r="D33" s="3">
        <f t="shared" si="25"/>
        <v>5.75</v>
      </c>
      <c r="E33" s="3">
        <f t="shared" si="25"/>
        <v>6.083333333333333</v>
      </c>
      <c r="F33" s="3">
        <f t="shared" si="25"/>
        <v>3</v>
      </c>
      <c r="G33" s="3">
        <f t="shared" si="25"/>
        <v>2</v>
      </c>
      <c r="H33" s="3">
        <f t="shared" si="25"/>
        <v>8.25</v>
      </c>
      <c r="I33" s="3">
        <f t="shared" si="25"/>
        <v>13.416666666666666</v>
      </c>
      <c r="J33" s="3">
        <f t="shared" si="25"/>
        <v>1.8333333333333333</v>
      </c>
      <c r="K33" s="3">
        <f t="shared" si="25"/>
        <v>1</v>
      </c>
      <c r="L33" s="3">
        <f t="shared" si="25"/>
        <v>4.5</v>
      </c>
      <c r="M33" s="3">
        <f t="shared" si="25"/>
        <v>3.6666666666666665</v>
      </c>
      <c r="N33" s="3">
        <f t="shared" si="25"/>
        <v>7.916666666666667</v>
      </c>
      <c r="O33" s="3">
        <f t="shared" si="25"/>
        <v>7.5</v>
      </c>
      <c r="P33" s="3">
        <f t="shared" si="25"/>
        <v>4</v>
      </c>
      <c r="Q33" s="3">
        <f t="shared" si="25"/>
        <v>4.833333333333333</v>
      </c>
      <c r="R33" s="3">
        <f t="shared" si="25"/>
        <v>5.166666666666667</v>
      </c>
      <c r="S33" s="3">
        <f t="shared" si="25"/>
        <v>6.666666666666667</v>
      </c>
      <c r="T33" s="3">
        <f t="shared" si="25"/>
        <v>2.8333333333333335</v>
      </c>
      <c r="U33" s="3">
        <f t="shared" si="25"/>
        <v>1.4166666666666667</v>
      </c>
      <c r="V33" s="3">
        <f t="shared" si="25"/>
        <v>8.6666666666666661</v>
      </c>
      <c r="W33" s="3">
        <f t="shared" si="25"/>
        <v>5.416666666666667</v>
      </c>
      <c r="X33" s="3">
        <f t="shared" si="25"/>
        <v>7.833333333333333</v>
      </c>
      <c r="Y33" s="3">
        <f t="shared" si="25"/>
        <v>2.8333333333333335</v>
      </c>
      <c r="Z33" s="3">
        <f t="shared" si="25"/>
        <v>14.666666666666666</v>
      </c>
      <c r="AA33" s="3">
        <f t="shared" si="25"/>
        <v>15.666666666666666</v>
      </c>
      <c r="AB33" s="3">
        <f t="shared" si="25"/>
        <v>84.75</v>
      </c>
      <c r="AC33" s="3">
        <f t="shared" si="25"/>
        <v>83.083333333333329</v>
      </c>
    </row>
  </sheetData>
  <mergeCells count="15">
    <mergeCell ref="X1:Y1"/>
    <mergeCell ref="Z1:AA1"/>
    <mergeCell ref="AB1:AC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33"/>
  <sheetViews>
    <sheetView workbookViewId="0">
      <selection sqref="A1:A2"/>
    </sheetView>
  </sheetViews>
  <sheetFormatPr defaultColWidth="12.5703125" defaultRowHeight="15.75" customHeight="1"/>
  <cols>
    <col min="1" max="1" width="11.85546875" customWidth="1"/>
    <col min="2" max="2" width="8.28515625" customWidth="1"/>
    <col min="3" max="3" width="3.28515625" customWidth="1"/>
    <col min="4" max="4" width="9.7109375" customWidth="1"/>
    <col min="5" max="5" width="3.42578125" customWidth="1"/>
    <col min="6" max="6" width="12.42578125" customWidth="1"/>
    <col min="7" max="7" width="3.28515625" customWidth="1"/>
    <col min="8" max="8" width="5.7109375" customWidth="1"/>
    <col min="9" max="9" width="3.42578125" customWidth="1"/>
    <col min="10" max="10" width="7.42578125" customWidth="1"/>
    <col min="11" max="11" width="3.28515625" customWidth="1"/>
    <col min="12" max="12" width="6.42578125" customWidth="1"/>
    <col min="13" max="13" width="3.28515625" customWidth="1"/>
    <col min="14" max="14" width="8.7109375" customWidth="1"/>
    <col min="15" max="15" width="3.42578125" customWidth="1"/>
    <col min="16" max="16" width="7.5703125" customWidth="1"/>
    <col min="17" max="17" width="3.28515625" customWidth="1"/>
    <col min="18" max="18" width="8.85546875" customWidth="1"/>
    <col min="19" max="19" width="3.42578125" customWidth="1"/>
    <col min="20" max="20" width="7" customWidth="1"/>
    <col min="21" max="21" width="3.28515625" customWidth="1"/>
    <col min="22" max="22" width="8.140625" customWidth="1"/>
    <col min="23" max="23" width="3.42578125" customWidth="1"/>
    <col min="24" max="24" width="9.28515625" customWidth="1"/>
    <col min="25" max="25" width="3.28515625" customWidth="1"/>
    <col min="26" max="26" width="4.140625" customWidth="1"/>
    <col min="27" max="27" width="3.28515625" customWidth="1"/>
    <col min="28" max="28" width="4.5703125" customWidth="1"/>
    <col min="29" max="29" width="3.42578125" customWidth="1"/>
  </cols>
  <sheetData>
    <row r="1" spans="1:29">
      <c r="A1" s="41" t="s">
        <v>0</v>
      </c>
      <c r="B1" s="35" t="s">
        <v>1</v>
      </c>
      <c r="C1" s="36"/>
      <c r="D1" s="35" t="s">
        <v>2</v>
      </c>
      <c r="E1" s="36"/>
      <c r="F1" s="35" t="s">
        <v>3</v>
      </c>
      <c r="G1" s="36"/>
      <c r="H1" s="35" t="s">
        <v>4</v>
      </c>
      <c r="I1" s="36"/>
      <c r="J1" s="35" t="s">
        <v>5</v>
      </c>
      <c r="K1" s="36"/>
      <c r="L1" s="35" t="s">
        <v>6</v>
      </c>
      <c r="M1" s="36"/>
      <c r="N1" s="35" t="s">
        <v>7</v>
      </c>
      <c r="O1" s="36"/>
      <c r="P1" s="35" t="s">
        <v>8</v>
      </c>
      <c r="Q1" s="36"/>
      <c r="R1" s="35" t="s">
        <v>9</v>
      </c>
      <c r="S1" s="36"/>
      <c r="T1" s="35" t="s">
        <v>10</v>
      </c>
      <c r="U1" s="36"/>
      <c r="V1" s="35" t="s">
        <v>11</v>
      </c>
      <c r="W1" s="36"/>
      <c r="X1" s="35" t="s">
        <v>12</v>
      </c>
      <c r="Y1" s="36"/>
      <c r="Z1" s="35" t="s">
        <v>13</v>
      </c>
      <c r="AA1" s="36"/>
      <c r="AB1" s="35" t="s">
        <v>14</v>
      </c>
      <c r="AC1" s="36"/>
    </row>
    <row r="2" spans="1:29">
      <c r="A2" s="38"/>
      <c r="B2" s="25" t="s">
        <v>15</v>
      </c>
      <c r="C2" s="26" t="s">
        <v>16</v>
      </c>
      <c r="D2" s="27" t="s">
        <v>15</v>
      </c>
      <c r="E2" s="28" t="s">
        <v>16</v>
      </c>
      <c r="F2" s="25" t="s">
        <v>15</v>
      </c>
      <c r="G2" s="26" t="s">
        <v>16</v>
      </c>
      <c r="H2" s="27" t="s">
        <v>15</v>
      </c>
      <c r="I2" s="28" t="s">
        <v>16</v>
      </c>
      <c r="J2" s="25" t="s">
        <v>15</v>
      </c>
      <c r="K2" s="26" t="s">
        <v>16</v>
      </c>
      <c r="L2" s="27" t="s">
        <v>15</v>
      </c>
      <c r="M2" s="25" t="s">
        <v>16</v>
      </c>
      <c r="N2" s="29" t="s">
        <v>15</v>
      </c>
      <c r="O2" s="30" t="s">
        <v>16</v>
      </c>
      <c r="P2" s="25" t="s">
        <v>15</v>
      </c>
      <c r="Q2" s="26" t="s">
        <v>16</v>
      </c>
      <c r="R2" s="27" t="s">
        <v>15</v>
      </c>
      <c r="S2" s="28" t="s">
        <v>16</v>
      </c>
      <c r="T2" s="25" t="s">
        <v>15</v>
      </c>
      <c r="U2" s="26" t="s">
        <v>16</v>
      </c>
      <c r="V2" s="27" t="s">
        <v>15</v>
      </c>
      <c r="W2" s="28" t="s">
        <v>16</v>
      </c>
      <c r="X2" s="25" t="s">
        <v>15</v>
      </c>
      <c r="Y2" s="26" t="s">
        <v>16</v>
      </c>
      <c r="Z2" s="27" t="s">
        <v>15</v>
      </c>
      <c r="AA2" s="25" t="s">
        <v>16</v>
      </c>
      <c r="AB2" s="29" t="s">
        <v>15</v>
      </c>
      <c r="AC2" s="30" t="s">
        <v>16</v>
      </c>
    </row>
    <row r="3" spans="1:29">
      <c r="A3" s="2" t="s">
        <v>28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>
      <c r="A4" s="1" t="s">
        <v>29</v>
      </c>
      <c r="B4" s="31">
        <v>26</v>
      </c>
      <c r="C4" s="31">
        <v>5</v>
      </c>
      <c r="D4" s="31">
        <v>10</v>
      </c>
      <c r="E4" s="31">
        <v>6</v>
      </c>
      <c r="F4" s="31">
        <v>4</v>
      </c>
      <c r="G4" s="31">
        <v>3</v>
      </c>
      <c r="H4" s="31">
        <v>8</v>
      </c>
      <c r="I4" s="31">
        <v>9</v>
      </c>
      <c r="J4" s="31">
        <v>1</v>
      </c>
      <c r="K4" s="31">
        <v>4</v>
      </c>
      <c r="L4" s="31">
        <v>2</v>
      </c>
      <c r="M4" s="31">
        <v>10</v>
      </c>
      <c r="N4" s="31">
        <v>7</v>
      </c>
      <c r="O4" s="31">
        <v>13</v>
      </c>
      <c r="P4" s="31">
        <v>5</v>
      </c>
      <c r="Q4" s="31">
        <v>6</v>
      </c>
      <c r="R4" s="31">
        <v>8</v>
      </c>
      <c r="S4" s="31">
        <v>7</v>
      </c>
      <c r="T4" s="31">
        <v>1</v>
      </c>
      <c r="U4" s="31">
        <v>7</v>
      </c>
      <c r="V4" s="31">
        <v>4</v>
      </c>
      <c r="W4" s="31">
        <v>12</v>
      </c>
      <c r="X4" s="31">
        <v>6</v>
      </c>
      <c r="Y4" s="31">
        <v>7</v>
      </c>
      <c r="Z4" s="31">
        <v>20</v>
      </c>
      <c r="AA4" s="31">
        <v>12</v>
      </c>
      <c r="AB4" s="31">
        <v>102</v>
      </c>
      <c r="AC4" s="31">
        <v>101</v>
      </c>
    </row>
    <row r="5" spans="1:29">
      <c r="A5" s="1" t="s">
        <v>30</v>
      </c>
      <c r="B5" s="31">
        <v>27</v>
      </c>
      <c r="C5" s="31">
        <v>5</v>
      </c>
      <c r="D5" s="31">
        <v>11</v>
      </c>
      <c r="E5" s="31">
        <v>6</v>
      </c>
      <c r="F5" s="31">
        <v>5</v>
      </c>
      <c r="G5" s="31">
        <v>3</v>
      </c>
      <c r="H5" s="31">
        <v>9</v>
      </c>
      <c r="I5" s="31">
        <v>10</v>
      </c>
      <c r="J5" s="31">
        <v>2</v>
      </c>
      <c r="K5" s="31">
        <v>4</v>
      </c>
      <c r="L5" s="31">
        <v>2</v>
      </c>
      <c r="M5" s="31">
        <v>11</v>
      </c>
      <c r="N5" s="31">
        <v>8</v>
      </c>
      <c r="O5" s="31">
        <v>14</v>
      </c>
      <c r="P5" s="31">
        <v>6</v>
      </c>
      <c r="Q5" s="31">
        <v>7</v>
      </c>
      <c r="R5" s="31">
        <v>9</v>
      </c>
      <c r="S5" s="31">
        <v>7</v>
      </c>
      <c r="T5" s="31">
        <v>2</v>
      </c>
      <c r="U5" s="31">
        <v>7</v>
      </c>
      <c r="V5" s="31">
        <v>5</v>
      </c>
      <c r="W5" s="31">
        <v>13</v>
      </c>
      <c r="X5" s="31">
        <v>6</v>
      </c>
      <c r="Y5" s="31">
        <v>7</v>
      </c>
      <c r="Z5" s="31">
        <v>21</v>
      </c>
      <c r="AA5" s="31">
        <v>12</v>
      </c>
      <c r="AB5" s="31">
        <v>113</v>
      </c>
      <c r="AC5" s="31">
        <v>106</v>
      </c>
    </row>
    <row r="6" spans="1:29">
      <c r="A6" s="1" t="s">
        <v>31</v>
      </c>
      <c r="B6" s="31">
        <v>27</v>
      </c>
      <c r="C6" s="31">
        <v>5</v>
      </c>
      <c r="D6" s="31">
        <v>11</v>
      </c>
      <c r="E6" s="31">
        <v>6</v>
      </c>
      <c r="F6" s="31">
        <v>5</v>
      </c>
      <c r="G6" s="31">
        <v>3</v>
      </c>
      <c r="H6" s="31">
        <v>9</v>
      </c>
      <c r="I6" s="31">
        <v>10</v>
      </c>
      <c r="J6" s="31">
        <v>2</v>
      </c>
      <c r="K6" s="31">
        <v>4</v>
      </c>
      <c r="L6" s="31">
        <v>2</v>
      </c>
      <c r="M6" s="31">
        <v>11</v>
      </c>
      <c r="N6" s="31">
        <v>8</v>
      </c>
      <c r="O6" s="31">
        <v>15</v>
      </c>
      <c r="P6" s="31">
        <v>6</v>
      </c>
      <c r="Q6" s="31">
        <v>7</v>
      </c>
      <c r="R6" s="31">
        <v>9</v>
      </c>
      <c r="S6" s="31">
        <v>8</v>
      </c>
      <c r="T6" s="31">
        <v>2</v>
      </c>
      <c r="U6" s="31">
        <v>7</v>
      </c>
      <c r="V6" s="31">
        <v>5</v>
      </c>
      <c r="W6" s="31">
        <v>14</v>
      </c>
      <c r="X6" s="31">
        <v>6</v>
      </c>
      <c r="Y6" s="31">
        <v>7</v>
      </c>
      <c r="Z6" s="31">
        <v>22</v>
      </c>
      <c r="AA6" s="31">
        <v>13</v>
      </c>
      <c r="AB6" s="31">
        <v>114</v>
      </c>
      <c r="AC6" s="31">
        <v>110</v>
      </c>
    </row>
    <row r="7" spans="1:29">
      <c r="A7" s="1" t="s">
        <v>32</v>
      </c>
      <c r="B7" s="31">
        <v>25</v>
      </c>
      <c r="C7" s="31">
        <v>5</v>
      </c>
      <c r="D7" s="31">
        <v>10</v>
      </c>
      <c r="E7" s="31">
        <v>6</v>
      </c>
      <c r="F7" s="31">
        <v>4</v>
      </c>
      <c r="G7" s="31">
        <v>3</v>
      </c>
      <c r="H7" s="31">
        <v>8</v>
      </c>
      <c r="I7" s="31">
        <v>9</v>
      </c>
      <c r="J7" s="31">
        <v>1</v>
      </c>
      <c r="K7" s="31">
        <v>4</v>
      </c>
      <c r="L7" s="31">
        <v>2</v>
      </c>
      <c r="M7" s="31">
        <v>10</v>
      </c>
      <c r="N7" s="31">
        <v>7</v>
      </c>
      <c r="O7" s="31">
        <v>14</v>
      </c>
      <c r="P7" s="31">
        <v>5</v>
      </c>
      <c r="Q7" s="31">
        <v>6</v>
      </c>
      <c r="R7" s="31">
        <v>8</v>
      </c>
      <c r="S7" s="31">
        <v>7</v>
      </c>
      <c r="T7" s="31">
        <v>2</v>
      </c>
      <c r="U7" s="31">
        <v>6</v>
      </c>
      <c r="V7" s="31">
        <v>4</v>
      </c>
      <c r="W7" s="31">
        <v>12</v>
      </c>
      <c r="X7" s="31">
        <v>5</v>
      </c>
      <c r="Y7" s="31">
        <v>7</v>
      </c>
      <c r="Z7" s="31">
        <v>20</v>
      </c>
      <c r="AA7" s="31">
        <v>12</v>
      </c>
      <c r="AB7" s="31">
        <v>101</v>
      </c>
      <c r="AC7" s="31">
        <v>101</v>
      </c>
    </row>
    <row r="8" spans="1:29">
      <c r="A8" s="1" t="s">
        <v>33</v>
      </c>
      <c r="B8" s="31">
        <v>25</v>
      </c>
      <c r="C8" s="31">
        <v>5</v>
      </c>
      <c r="D8" s="31">
        <v>10</v>
      </c>
      <c r="E8" s="31">
        <v>6</v>
      </c>
      <c r="F8" s="31">
        <v>4</v>
      </c>
      <c r="G8" s="31">
        <v>3</v>
      </c>
      <c r="H8" s="31">
        <v>8</v>
      </c>
      <c r="I8" s="31">
        <v>9</v>
      </c>
      <c r="J8" s="31">
        <v>1</v>
      </c>
      <c r="K8" s="31">
        <v>4</v>
      </c>
      <c r="L8" s="31">
        <v>2</v>
      </c>
      <c r="M8" s="31">
        <v>10</v>
      </c>
      <c r="N8" s="31">
        <v>8</v>
      </c>
      <c r="O8" s="31">
        <v>13</v>
      </c>
      <c r="P8" s="31">
        <v>5</v>
      </c>
      <c r="Q8" s="31">
        <v>6</v>
      </c>
      <c r="R8" s="31">
        <v>8</v>
      </c>
      <c r="S8" s="31">
        <v>7</v>
      </c>
      <c r="T8" s="31">
        <v>2</v>
      </c>
      <c r="U8" s="31">
        <v>7</v>
      </c>
      <c r="V8" s="31">
        <v>4</v>
      </c>
      <c r="W8" s="31">
        <v>12</v>
      </c>
      <c r="X8" s="31">
        <v>6</v>
      </c>
      <c r="Y8" s="31">
        <v>7</v>
      </c>
      <c r="Z8" s="31">
        <v>20</v>
      </c>
      <c r="AA8" s="31">
        <v>12</v>
      </c>
      <c r="AB8" s="31">
        <v>103</v>
      </c>
      <c r="AC8" s="31">
        <v>101</v>
      </c>
    </row>
    <row r="9" spans="1:29">
      <c r="A9" s="1" t="s">
        <v>34</v>
      </c>
      <c r="B9" s="31">
        <v>23</v>
      </c>
      <c r="C9" s="31">
        <v>5</v>
      </c>
      <c r="D9" s="31">
        <v>9</v>
      </c>
      <c r="E9" s="31">
        <v>5</v>
      </c>
      <c r="F9" s="31">
        <v>4</v>
      </c>
      <c r="G9" s="31">
        <v>2</v>
      </c>
      <c r="H9" s="31">
        <v>8</v>
      </c>
      <c r="I9" s="31">
        <v>9</v>
      </c>
      <c r="J9" s="31">
        <v>1</v>
      </c>
      <c r="K9" s="31">
        <v>3</v>
      </c>
      <c r="L9" s="31">
        <v>2</v>
      </c>
      <c r="M9" s="31">
        <v>9</v>
      </c>
      <c r="N9" s="31">
        <v>7</v>
      </c>
      <c r="O9" s="31">
        <v>12</v>
      </c>
      <c r="P9" s="31">
        <v>5</v>
      </c>
      <c r="Q9" s="31">
        <v>6</v>
      </c>
      <c r="R9" s="31">
        <v>8</v>
      </c>
      <c r="S9" s="31">
        <v>7</v>
      </c>
      <c r="T9" s="31">
        <v>2</v>
      </c>
      <c r="U9" s="31">
        <v>6</v>
      </c>
      <c r="V9" s="31">
        <v>4</v>
      </c>
      <c r="W9" s="31">
        <v>12</v>
      </c>
      <c r="X9" s="31">
        <v>5</v>
      </c>
      <c r="Y9" s="31">
        <v>7</v>
      </c>
      <c r="Z9" s="31">
        <v>19</v>
      </c>
      <c r="AA9" s="31">
        <v>11</v>
      </c>
      <c r="AB9" s="31">
        <v>97</v>
      </c>
      <c r="AC9" s="31">
        <v>94</v>
      </c>
    </row>
    <row r="10" spans="1:29">
      <c r="A10" s="1" t="s">
        <v>35</v>
      </c>
      <c r="B10" s="31">
        <v>25</v>
      </c>
      <c r="C10" s="31">
        <v>5</v>
      </c>
      <c r="D10" s="31">
        <v>10</v>
      </c>
      <c r="E10" s="31">
        <v>6</v>
      </c>
      <c r="F10" s="31">
        <v>5</v>
      </c>
      <c r="G10" s="31">
        <v>3</v>
      </c>
      <c r="H10" s="31">
        <v>8</v>
      </c>
      <c r="I10" s="31">
        <v>9</v>
      </c>
      <c r="J10" s="31">
        <v>1</v>
      </c>
      <c r="K10" s="31">
        <v>4</v>
      </c>
      <c r="L10" s="31">
        <v>2</v>
      </c>
      <c r="M10" s="31">
        <v>10</v>
      </c>
      <c r="N10" s="31">
        <v>7</v>
      </c>
      <c r="O10" s="31">
        <v>13</v>
      </c>
      <c r="P10" s="31">
        <v>6</v>
      </c>
      <c r="Q10" s="31">
        <v>6</v>
      </c>
      <c r="R10" s="31">
        <v>9</v>
      </c>
      <c r="S10" s="31">
        <v>7</v>
      </c>
      <c r="T10" s="31">
        <v>2</v>
      </c>
      <c r="U10" s="31">
        <v>6</v>
      </c>
      <c r="V10" s="31">
        <v>4</v>
      </c>
      <c r="W10" s="31">
        <v>13</v>
      </c>
      <c r="X10" s="31">
        <v>6</v>
      </c>
      <c r="Y10" s="31">
        <v>7</v>
      </c>
      <c r="Z10" s="31">
        <v>20</v>
      </c>
      <c r="AA10" s="31">
        <v>12</v>
      </c>
      <c r="AB10" s="31">
        <v>105</v>
      </c>
      <c r="AC10" s="31">
        <v>101</v>
      </c>
    </row>
    <row r="11" spans="1:29">
      <c r="A11" s="1" t="s">
        <v>36</v>
      </c>
      <c r="B11" s="31">
        <v>26</v>
      </c>
      <c r="C11" s="31">
        <v>5</v>
      </c>
      <c r="D11" s="31">
        <v>11</v>
      </c>
      <c r="E11" s="31">
        <v>6</v>
      </c>
      <c r="F11" s="31">
        <v>5</v>
      </c>
      <c r="G11" s="31">
        <v>3</v>
      </c>
      <c r="H11" s="31">
        <v>8</v>
      </c>
      <c r="I11" s="31">
        <v>10</v>
      </c>
      <c r="J11" s="31">
        <v>1</v>
      </c>
      <c r="K11" s="31">
        <v>4</v>
      </c>
      <c r="L11" s="31">
        <v>2</v>
      </c>
      <c r="M11" s="31">
        <v>10</v>
      </c>
      <c r="N11" s="31">
        <v>8</v>
      </c>
      <c r="O11" s="31">
        <v>14</v>
      </c>
      <c r="P11" s="31">
        <v>6</v>
      </c>
      <c r="Q11" s="31">
        <v>7</v>
      </c>
      <c r="R11" s="31">
        <v>9</v>
      </c>
      <c r="S11" s="31">
        <v>8</v>
      </c>
      <c r="T11" s="31">
        <v>2</v>
      </c>
      <c r="U11" s="31">
        <v>7</v>
      </c>
      <c r="V11" s="31">
        <v>4</v>
      </c>
      <c r="W11" s="31">
        <v>13</v>
      </c>
      <c r="X11" s="31">
        <v>6</v>
      </c>
      <c r="Y11" s="31">
        <v>7</v>
      </c>
      <c r="Z11" s="31">
        <v>20</v>
      </c>
      <c r="AA11" s="31">
        <v>12</v>
      </c>
      <c r="AB11" s="31">
        <v>108</v>
      </c>
      <c r="AC11" s="31">
        <v>106</v>
      </c>
    </row>
    <row r="12" spans="1:29">
      <c r="A12" s="1" t="s">
        <v>37</v>
      </c>
      <c r="B12" s="31">
        <v>25</v>
      </c>
      <c r="C12" s="31">
        <v>5</v>
      </c>
      <c r="D12" s="31">
        <v>10</v>
      </c>
      <c r="E12" s="31">
        <v>6</v>
      </c>
      <c r="F12" s="31">
        <v>4</v>
      </c>
      <c r="G12" s="31">
        <v>3</v>
      </c>
      <c r="H12" s="31">
        <v>7</v>
      </c>
      <c r="I12" s="31">
        <v>9</v>
      </c>
      <c r="J12" s="31">
        <v>1</v>
      </c>
      <c r="K12" s="31">
        <v>4</v>
      </c>
      <c r="L12" s="31">
        <v>2</v>
      </c>
      <c r="M12" s="31">
        <v>10</v>
      </c>
      <c r="N12" s="31">
        <v>8</v>
      </c>
      <c r="O12" s="31">
        <v>13</v>
      </c>
      <c r="P12" s="31">
        <v>6</v>
      </c>
      <c r="Q12" s="31">
        <v>6</v>
      </c>
      <c r="R12" s="31">
        <v>9</v>
      </c>
      <c r="S12" s="31">
        <v>7</v>
      </c>
      <c r="T12" s="31">
        <v>2</v>
      </c>
      <c r="U12" s="31">
        <v>6</v>
      </c>
      <c r="V12" s="31">
        <v>4</v>
      </c>
      <c r="W12" s="31">
        <v>12</v>
      </c>
      <c r="X12" s="31">
        <v>6</v>
      </c>
      <c r="Y12" s="31">
        <v>7</v>
      </c>
      <c r="Z12" s="31">
        <v>20</v>
      </c>
      <c r="AA12" s="31">
        <v>12</v>
      </c>
      <c r="AB12" s="31">
        <v>104</v>
      </c>
      <c r="AC12" s="31">
        <v>100</v>
      </c>
    </row>
    <row r="13" spans="1:29">
      <c r="A13" s="1" t="s">
        <v>38</v>
      </c>
      <c r="B13" s="31">
        <v>25</v>
      </c>
      <c r="C13" s="31">
        <v>5</v>
      </c>
      <c r="D13" s="31">
        <v>10</v>
      </c>
      <c r="E13" s="31">
        <v>6</v>
      </c>
      <c r="F13" s="31">
        <v>4</v>
      </c>
      <c r="G13" s="31">
        <v>3</v>
      </c>
      <c r="H13" s="31">
        <v>7</v>
      </c>
      <c r="I13" s="31">
        <v>9</v>
      </c>
      <c r="J13" s="31">
        <v>1</v>
      </c>
      <c r="K13" s="31">
        <v>4</v>
      </c>
      <c r="L13" s="31">
        <v>2</v>
      </c>
      <c r="M13" s="31">
        <v>10</v>
      </c>
      <c r="N13" s="31">
        <v>8</v>
      </c>
      <c r="O13" s="31">
        <v>13</v>
      </c>
      <c r="P13" s="31">
        <v>5</v>
      </c>
      <c r="Q13" s="31">
        <v>6</v>
      </c>
      <c r="R13" s="31">
        <v>8</v>
      </c>
      <c r="S13" s="31">
        <v>7</v>
      </c>
      <c r="T13" s="31">
        <v>2</v>
      </c>
      <c r="U13" s="31">
        <v>6</v>
      </c>
      <c r="V13" s="31">
        <v>4</v>
      </c>
      <c r="W13" s="31">
        <v>12</v>
      </c>
      <c r="X13" s="31">
        <v>6</v>
      </c>
      <c r="Y13" s="31">
        <v>7</v>
      </c>
      <c r="Z13" s="31">
        <v>20</v>
      </c>
      <c r="AA13" s="31">
        <v>11</v>
      </c>
      <c r="AB13" s="31">
        <v>102</v>
      </c>
      <c r="AC13" s="31">
        <v>99</v>
      </c>
    </row>
    <row r="14" spans="1:29">
      <c r="A14" s="1" t="s">
        <v>39</v>
      </c>
      <c r="B14" s="31">
        <v>21</v>
      </c>
      <c r="C14" s="31">
        <v>5</v>
      </c>
      <c r="D14" s="31">
        <v>8</v>
      </c>
      <c r="E14" s="31">
        <v>5</v>
      </c>
      <c r="F14" s="31">
        <v>3</v>
      </c>
      <c r="G14" s="31">
        <v>2</v>
      </c>
      <c r="H14" s="31">
        <v>6</v>
      </c>
      <c r="I14" s="31">
        <v>8</v>
      </c>
      <c r="J14" s="31">
        <v>1</v>
      </c>
      <c r="K14" s="31">
        <v>3</v>
      </c>
      <c r="L14" s="31">
        <v>2</v>
      </c>
      <c r="M14" s="31">
        <v>8</v>
      </c>
      <c r="N14" s="31">
        <v>7</v>
      </c>
      <c r="O14" s="31">
        <v>11</v>
      </c>
      <c r="P14" s="31">
        <v>5</v>
      </c>
      <c r="Q14" s="31">
        <v>5</v>
      </c>
      <c r="R14" s="31">
        <v>7</v>
      </c>
      <c r="S14" s="31">
        <v>6</v>
      </c>
      <c r="T14" s="31">
        <v>1</v>
      </c>
      <c r="U14" s="31">
        <v>5</v>
      </c>
      <c r="V14" s="31">
        <v>4</v>
      </c>
      <c r="W14" s="31">
        <v>10</v>
      </c>
      <c r="X14" s="31">
        <v>5</v>
      </c>
      <c r="Y14" s="31">
        <v>6</v>
      </c>
      <c r="Z14" s="31">
        <v>18</v>
      </c>
      <c r="AA14" s="31">
        <v>10</v>
      </c>
      <c r="AB14" s="31">
        <v>88</v>
      </c>
      <c r="AC14" s="31">
        <v>84</v>
      </c>
    </row>
    <row r="15" spans="1:29">
      <c r="A15" s="1" t="s">
        <v>40</v>
      </c>
      <c r="B15" s="31">
        <v>21</v>
      </c>
      <c r="C15" s="31">
        <v>4</v>
      </c>
      <c r="D15" s="31">
        <v>8</v>
      </c>
      <c r="E15" s="31">
        <v>5</v>
      </c>
      <c r="F15" s="31">
        <v>3</v>
      </c>
      <c r="G15" s="31">
        <v>2</v>
      </c>
      <c r="H15" s="31">
        <v>6</v>
      </c>
      <c r="I15" s="31">
        <v>8</v>
      </c>
      <c r="J15" s="31">
        <v>1</v>
      </c>
      <c r="K15" s="31">
        <v>3</v>
      </c>
      <c r="L15" s="31">
        <v>2</v>
      </c>
      <c r="M15" s="31">
        <v>8</v>
      </c>
      <c r="N15" s="31">
        <v>7</v>
      </c>
      <c r="O15" s="31">
        <v>11</v>
      </c>
      <c r="P15" s="31">
        <v>4</v>
      </c>
      <c r="Q15" s="31">
        <v>5</v>
      </c>
      <c r="R15" s="31">
        <v>7</v>
      </c>
      <c r="S15" s="31">
        <v>6</v>
      </c>
      <c r="T15" s="31">
        <v>1</v>
      </c>
      <c r="U15" s="31">
        <v>5</v>
      </c>
      <c r="V15" s="31">
        <v>3</v>
      </c>
      <c r="W15" s="31">
        <v>9</v>
      </c>
      <c r="X15" s="31">
        <v>5</v>
      </c>
      <c r="Y15" s="31">
        <v>5</v>
      </c>
      <c r="Z15" s="31">
        <v>17</v>
      </c>
      <c r="AA15" s="31">
        <v>10</v>
      </c>
      <c r="AB15" s="31">
        <v>85</v>
      </c>
      <c r="AC15" s="31">
        <v>81</v>
      </c>
    </row>
    <row r="17" spans="1:29">
      <c r="A17" s="2" t="s">
        <v>41</v>
      </c>
      <c r="B17" s="3">
        <v>25</v>
      </c>
      <c r="C17" s="3">
        <v>5</v>
      </c>
      <c r="D17" s="3">
        <v>10</v>
      </c>
      <c r="E17" s="3">
        <v>6</v>
      </c>
      <c r="F17" s="3">
        <v>4</v>
      </c>
      <c r="G17" s="3">
        <v>3</v>
      </c>
      <c r="H17" s="3">
        <v>8</v>
      </c>
      <c r="I17" s="3">
        <v>9</v>
      </c>
      <c r="J17" s="3">
        <v>1</v>
      </c>
      <c r="K17" s="3">
        <v>4</v>
      </c>
      <c r="L17" s="3">
        <v>2</v>
      </c>
      <c r="M17" s="3">
        <v>10</v>
      </c>
      <c r="N17" s="3">
        <v>8</v>
      </c>
      <c r="O17" s="3">
        <v>13</v>
      </c>
      <c r="P17" s="3">
        <v>5</v>
      </c>
      <c r="Q17" s="3">
        <v>6</v>
      </c>
      <c r="R17" s="3">
        <v>8</v>
      </c>
      <c r="S17" s="3">
        <v>7</v>
      </c>
      <c r="T17" s="3">
        <v>2</v>
      </c>
      <c r="U17" s="3">
        <v>6</v>
      </c>
      <c r="V17" s="3">
        <v>4</v>
      </c>
      <c r="W17" s="3">
        <v>12</v>
      </c>
      <c r="X17" s="3">
        <v>6</v>
      </c>
      <c r="Y17" s="3">
        <v>7</v>
      </c>
      <c r="Z17" s="3">
        <v>20</v>
      </c>
      <c r="AA17" s="3">
        <v>12</v>
      </c>
      <c r="AB17" s="3">
        <v>102</v>
      </c>
      <c r="AC17" s="3">
        <v>99</v>
      </c>
    </row>
    <row r="18" spans="1:29">
      <c r="A18" s="2"/>
    </row>
    <row r="19" spans="1:29">
      <c r="A19" s="2" t="s">
        <v>42</v>
      </c>
    </row>
    <row r="20" spans="1:29">
      <c r="A20" s="1" t="s">
        <v>29</v>
      </c>
      <c r="B20" s="31">
        <v>13</v>
      </c>
      <c r="C20" s="31">
        <v>17</v>
      </c>
      <c r="D20" s="31">
        <v>8</v>
      </c>
      <c r="E20" s="31">
        <v>10</v>
      </c>
      <c r="F20" s="31">
        <v>4</v>
      </c>
      <c r="G20" s="31">
        <v>3</v>
      </c>
      <c r="H20" s="31">
        <v>11</v>
      </c>
      <c r="I20" s="31">
        <v>20</v>
      </c>
      <c r="J20" s="31">
        <v>3</v>
      </c>
      <c r="K20" s="31">
        <v>2</v>
      </c>
      <c r="L20" s="31">
        <v>7</v>
      </c>
      <c r="M20" s="31">
        <v>5</v>
      </c>
      <c r="N20" s="31">
        <v>11</v>
      </c>
      <c r="O20" s="31">
        <v>11</v>
      </c>
      <c r="P20" s="31">
        <v>6</v>
      </c>
      <c r="Q20" s="31">
        <v>7</v>
      </c>
      <c r="R20" s="31">
        <v>8</v>
      </c>
      <c r="S20" s="31">
        <v>10</v>
      </c>
      <c r="T20" s="31">
        <v>5</v>
      </c>
      <c r="U20" s="31">
        <v>2</v>
      </c>
      <c r="V20" s="31">
        <v>13</v>
      </c>
      <c r="W20" s="31">
        <v>7</v>
      </c>
      <c r="X20" s="31">
        <v>11</v>
      </c>
      <c r="Y20" s="31">
        <v>3</v>
      </c>
      <c r="Z20" s="31">
        <v>20</v>
      </c>
      <c r="AA20" s="31">
        <v>20</v>
      </c>
      <c r="AB20" s="31">
        <v>120</v>
      </c>
      <c r="AC20" s="31">
        <v>117</v>
      </c>
    </row>
    <row r="21" spans="1:29">
      <c r="A21" s="1" t="s">
        <v>30</v>
      </c>
      <c r="B21" s="31">
        <v>13</v>
      </c>
      <c r="C21" s="31">
        <v>18</v>
      </c>
      <c r="D21" s="31">
        <v>8</v>
      </c>
      <c r="E21" s="31">
        <v>11</v>
      </c>
      <c r="F21" s="31">
        <v>4</v>
      </c>
      <c r="G21" s="31">
        <v>4</v>
      </c>
      <c r="H21" s="31">
        <v>12</v>
      </c>
      <c r="I21" s="31">
        <v>21</v>
      </c>
      <c r="J21" s="31">
        <v>3</v>
      </c>
      <c r="K21" s="31">
        <v>2</v>
      </c>
      <c r="L21" s="31">
        <v>7</v>
      </c>
      <c r="M21" s="31">
        <v>5</v>
      </c>
      <c r="N21" s="31">
        <v>12</v>
      </c>
      <c r="O21" s="31">
        <v>11</v>
      </c>
      <c r="P21" s="31">
        <v>6</v>
      </c>
      <c r="Q21" s="31">
        <v>7</v>
      </c>
      <c r="R21" s="31">
        <v>8</v>
      </c>
      <c r="S21" s="31">
        <v>11</v>
      </c>
      <c r="T21" s="31">
        <v>6</v>
      </c>
      <c r="U21" s="31">
        <v>2</v>
      </c>
      <c r="V21" s="31">
        <v>15</v>
      </c>
      <c r="W21" s="31">
        <v>8</v>
      </c>
      <c r="X21" s="31">
        <v>12</v>
      </c>
      <c r="Y21" s="31">
        <v>3</v>
      </c>
      <c r="Z21" s="31">
        <v>22</v>
      </c>
      <c r="AA21" s="31">
        <v>22</v>
      </c>
      <c r="AB21" s="31">
        <v>128</v>
      </c>
      <c r="AC21" s="31">
        <v>125</v>
      </c>
    </row>
    <row r="22" spans="1:29">
      <c r="A22" s="1" t="s">
        <v>31</v>
      </c>
      <c r="B22" s="31">
        <v>13</v>
      </c>
      <c r="C22" s="31">
        <v>17</v>
      </c>
      <c r="D22" s="31">
        <v>8</v>
      </c>
      <c r="E22" s="31">
        <v>11</v>
      </c>
      <c r="F22" s="31">
        <v>4</v>
      </c>
      <c r="G22" s="31">
        <v>4</v>
      </c>
      <c r="H22" s="31">
        <v>12</v>
      </c>
      <c r="I22" s="31">
        <v>21</v>
      </c>
      <c r="J22" s="31">
        <v>3</v>
      </c>
      <c r="K22" s="31">
        <v>2</v>
      </c>
      <c r="L22" s="31">
        <v>7</v>
      </c>
      <c r="M22" s="31">
        <v>5</v>
      </c>
      <c r="N22" s="31">
        <v>12</v>
      </c>
      <c r="O22" s="31">
        <v>11</v>
      </c>
      <c r="P22" s="31">
        <v>6</v>
      </c>
      <c r="Q22" s="31">
        <v>7</v>
      </c>
      <c r="R22" s="31">
        <v>8</v>
      </c>
      <c r="S22" s="31">
        <v>10</v>
      </c>
      <c r="T22" s="31">
        <v>6</v>
      </c>
      <c r="U22" s="31">
        <v>2</v>
      </c>
      <c r="V22" s="31">
        <v>15</v>
      </c>
      <c r="W22" s="31">
        <v>8</v>
      </c>
      <c r="X22" s="31">
        <v>12</v>
      </c>
      <c r="Y22" s="31">
        <v>3</v>
      </c>
      <c r="Z22" s="31">
        <v>21</v>
      </c>
      <c r="AA22" s="31">
        <v>22</v>
      </c>
      <c r="AB22" s="31">
        <v>127</v>
      </c>
      <c r="AC22" s="31">
        <v>123</v>
      </c>
    </row>
    <row r="23" spans="1:29">
      <c r="A23" s="1" t="s">
        <v>32</v>
      </c>
      <c r="B23" s="31">
        <v>13</v>
      </c>
      <c r="C23" s="31">
        <v>16</v>
      </c>
      <c r="D23" s="31">
        <v>7</v>
      </c>
      <c r="E23" s="31">
        <v>10</v>
      </c>
      <c r="F23" s="31">
        <v>4</v>
      </c>
      <c r="G23" s="31">
        <v>3</v>
      </c>
      <c r="H23" s="31">
        <v>11</v>
      </c>
      <c r="I23" s="31">
        <v>20</v>
      </c>
      <c r="J23" s="31">
        <v>3</v>
      </c>
      <c r="K23" s="31">
        <v>1</v>
      </c>
      <c r="L23" s="31">
        <v>7</v>
      </c>
      <c r="M23" s="31">
        <v>5</v>
      </c>
      <c r="N23" s="31">
        <v>11</v>
      </c>
      <c r="O23" s="31">
        <v>11</v>
      </c>
      <c r="P23" s="31">
        <v>6</v>
      </c>
      <c r="Q23" s="31">
        <v>7</v>
      </c>
      <c r="R23" s="31">
        <v>8</v>
      </c>
      <c r="S23" s="31">
        <v>10</v>
      </c>
      <c r="T23" s="31">
        <v>5</v>
      </c>
      <c r="U23" s="31">
        <v>2</v>
      </c>
      <c r="V23" s="31">
        <v>13</v>
      </c>
      <c r="W23" s="31">
        <v>7</v>
      </c>
      <c r="X23" s="31">
        <v>11</v>
      </c>
      <c r="Y23" s="31">
        <v>3</v>
      </c>
      <c r="Z23" s="31">
        <v>20</v>
      </c>
      <c r="AA23" s="31">
        <v>20</v>
      </c>
      <c r="AB23" s="31">
        <v>119</v>
      </c>
      <c r="AC23" s="31">
        <v>115</v>
      </c>
    </row>
    <row r="24" spans="1:29">
      <c r="A24" s="1" t="s">
        <v>33</v>
      </c>
      <c r="B24" s="31">
        <v>12</v>
      </c>
      <c r="C24" s="31">
        <v>16</v>
      </c>
      <c r="D24" s="31">
        <v>7</v>
      </c>
      <c r="E24" s="31">
        <v>10</v>
      </c>
      <c r="F24" s="31">
        <v>4</v>
      </c>
      <c r="G24" s="31">
        <v>3</v>
      </c>
      <c r="H24" s="31">
        <v>11</v>
      </c>
      <c r="I24" s="31">
        <v>19</v>
      </c>
      <c r="J24" s="31">
        <v>3</v>
      </c>
      <c r="K24" s="31">
        <v>1</v>
      </c>
      <c r="L24" s="31">
        <v>7</v>
      </c>
      <c r="M24" s="31">
        <v>5</v>
      </c>
      <c r="N24" s="31">
        <v>11</v>
      </c>
      <c r="O24" s="31">
        <v>10</v>
      </c>
      <c r="P24" s="31">
        <v>6</v>
      </c>
      <c r="Q24" s="31">
        <v>7</v>
      </c>
      <c r="R24" s="31">
        <v>7</v>
      </c>
      <c r="S24" s="31">
        <v>9</v>
      </c>
      <c r="T24" s="31">
        <v>5</v>
      </c>
      <c r="U24" s="31">
        <v>2</v>
      </c>
      <c r="V24" s="31">
        <v>13</v>
      </c>
      <c r="W24" s="31">
        <v>7</v>
      </c>
      <c r="X24" s="31">
        <v>11</v>
      </c>
      <c r="Y24" s="31">
        <v>3</v>
      </c>
      <c r="Z24" s="31">
        <v>20</v>
      </c>
      <c r="AA24" s="31">
        <v>20</v>
      </c>
      <c r="AB24" s="31">
        <v>117</v>
      </c>
      <c r="AC24" s="31">
        <v>112</v>
      </c>
    </row>
    <row r="25" spans="1:29">
      <c r="A25" s="1" t="s">
        <v>34</v>
      </c>
      <c r="B25" s="31">
        <v>12</v>
      </c>
      <c r="C25" s="31">
        <v>15</v>
      </c>
      <c r="D25" s="31">
        <v>7</v>
      </c>
      <c r="E25" s="31">
        <v>9</v>
      </c>
      <c r="F25" s="31">
        <v>4</v>
      </c>
      <c r="G25" s="31">
        <v>3</v>
      </c>
      <c r="H25" s="31">
        <v>10</v>
      </c>
      <c r="I25" s="31">
        <v>18</v>
      </c>
      <c r="J25" s="31">
        <v>3</v>
      </c>
      <c r="K25" s="31">
        <v>1</v>
      </c>
      <c r="L25" s="31">
        <v>6</v>
      </c>
      <c r="M25" s="31">
        <v>5</v>
      </c>
      <c r="N25" s="31">
        <v>10</v>
      </c>
      <c r="O25" s="31">
        <v>10</v>
      </c>
      <c r="P25" s="31">
        <v>6</v>
      </c>
      <c r="Q25" s="31">
        <v>6</v>
      </c>
      <c r="R25" s="31">
        <v>7</v>
      </c>
      <c r="S25" s="31">
        <v>9</v>
      </c>
      <c r="T25" s="31">
        <v>4</v>
      </c>
      <c r="U25" s="31">
        <v>2</v>
      </c>
      <c r="V25" s="31">
        <v>12</v>
      </c>
      <c r="W25" s="31">
        <v>7</v>
      </c>
      <c r="X25" s="31">
        <v>10</v>
      </c>
      <c r="Y25" s="31">
        <v>3</v>
      </c>
      <c r="Z25" s="31">
        <v>19</v>
      </c>
      <c r="AA25" s="31">
        <v>19</v>
      </c>
      <c r="AB25" s="31">
        <v>110</v>
      </c>
      <c r="AC25" s="31">
        <v>107</v>
      </c>
    </row>
    <row r="26" spans="1:29">
      <c r="A26" s="1" t="s">
        <v>35</v>
      </c>
      <c r="B26" s="31">
        <v>12</v>
      </c>
      <c r="C26" s="31">
        <v>16</v>
      </c>
      <c r="D26" s="31">
        <v>7</v>
      </c>
      <c r="E26" s="31">
        <v>10</v>
      </c>
      <c r="F26" s="31">
        <v>4</v>
      </c>
      <c r="G26" s="31">
        <v>3</v>
      </c>
      <c r="H26" s="31">
        <v>11</v>
      </c>
      <c r="I26" s="31">
        <v>20</v>
      </c>
      <c r="J26" s="31">
        <v>3</v>
      </c>
      <c r="K26" s="31">
        <v>1</v>
      </c>
      <c r="L26" s="31">
        <v>6</v>
      </c>
      <c r="M26" s="31">
        <v>5</v>
      </c>
      <c r="N26" s="31">
        <v>11</v>
      </c>
      <c r="O26" s="31">
        <v>11</v>
      </c>
      <c r="P26" s="31">
        <v>6</v>
      </c>
      <c r="Q26" s="31">
        <v>7</v>
      </c>
      <c r="R26" s="31">
        <v>8</v>
      </c>
      <c r="S26" s="31">
        <v>10</v>
      </c>
      <c r="T26" s="31">
        <v>5</v>
      </c>
      <c r="U26" s="31">
        <v>2</v>
      </c>
      <c r="V26" s="31">
        <v>13</v>
      </c>
      <c r="W26" s="31">
        <v>7</v>
      </c>
      <c r="X26" s="31">
        <v>11</v>
      </c>
      <c r="Y26" s="31">
        <v>3</v>
      </c>
      <c r="Z26" s="31">
        <v>20</v>
      </c>
      <c r="AA26" s="31">
        <v>20</v>
      </c>
      <c r="AB26" s="31">
        <v>117</v>
      </c>
      <c r="AC26" s="31">
        <v>115</v>
      </c>
    </row>
    <row r="27" spans="1:29">
      <c r="A27" s="1" t="s">
        <v>36</v>
      </c>
      <c r="B27" s="31">
        <v>12</v>
      </c>
      <c r="C27" s="31">
        <v>16</v>
      </c>
      <c r="D27" s="31">
        <v>8</v>
      </c>
      <c r="E27" s="31">
        <v>10</v>
      </c>
      <c r="F27" s="31">
        <v>4</v>
      </c>
      <c r="G27" s="31">
        <v>3</v>
      </c>
      <c r="H27" s="31">
        <v>11</v>
      </c>
      <c r="I27" s="31">
        <v>19</v>
      </c>
      <c r="J27" s="31">
        <v>3</v>
      </c>
      <c r="K27" s="31">
        <v>1</v>
      </c>
      <c r="L27" s="31">
        <v>7</v>
      </c>
      <c r="M27" s="31">
        <v>5</v>
      </c>
      <c r="N27" s="31">
        <v>11</v>
      </c>
      <c r="O27" s="31">
        <v>11</v>
      </c>
      <c r="P27" s="31">
        <v>6</v>
      </c>
      <c r="Q27" s="31">
        <v>7</v>
      </c>
      <c r="R27" s="31">
        <v>8</v>
      </c>
      <c r="S27" s="31">
        <v>10</v>
      </c>
      <c r="T27" s="31">
        <v>5</v>
      </c>
      <c r="U27" s="31">
        <v>2</v>
      </c>
      <c r="V27" s="31">
        <v>13</v>
      </c>
      <c r="W27" s="31">
        <v>7</v>
      </c>
      <c r="X27" s="31">
        <v>11</v>
      </c>
      <c r="Y27" s="31">
        <v>3</v>
      </c>
      <c r="Z27" s="31">
        <v>20</v>
      </c>
      <c r="AA27" s="31">
        <v>20</v>
      </c>
      <c r="AB27" s="31">
        <v>119</v>
      </c>
      <c r="AC27" s="31">
        <v>114</v>
      </c>
    </row>
    <row r="28" spans="1:29">
      <c r="A28" s="1" t="s">
        <v>37</v>
      </c>
      <c r="B28" s="31">
        <v>12</v>
      </c>
      <c r="C28" s="31">
        <v>16</v>
      </c>
      <c r="D28" s="31">
        <v>8</v>
      </c>
      <c r="E28" s="31">
        <v>10</v>
      </c>
      <c r="F28" s="31">
        <v>4</v>
      </c>
      <c r="G28" s="31">
        <v>3</v>
      </c>
      <c r="H28" s="31">
        <v>11</v>
      </c>
      <c r="I28" s="31">
        <v>20</v>
      </c>
      <c r="J28" s="31">
        <v>3</v>
      </c>
      <c r="K28" s="31">
        <v>1</v>
      </c>
      <c r="L28" s="31">
        <v>7</v>
      </c>
      <c r="M28" s="31">
        <v>5</v>
      </c>
      <c r="N28" s="31">
        <v>11</v>
      </c>
      <c r="O28" s="31">
        <v>11</v>
      </c>
      <c r="P28" s="31">
        <v>6</v>
      </c>
      <c r="Q28" s="31">
        <v>7</v>
      </c>
      <c r="R28" s="31">
        <v>8</v>
      </c>
      <c r="S28" s="31">
        <v>10</v>
      </c>
      <c r="T28" s="31">
        <v>5</v>
      </c>
      <c r="U28" s="31">
        <v>2</v>
      </c>
      <c r="V28" s="31">
        <v>13</v>
      </c>
      <c r="W28" s="31">
        <v>7</v>
      </c>
      <c r="X28" s="31">
        <v>11</v>
      </c>
      <c r="Y28" s="31">
        <v>3</v>
      </c>
      <c r="Z28" s="31">
        <v>21</v>
      </c>
      <c r="AA28" s="31">
        <v>20</v>
      </c>
      <c r="AB28" s="31">
        <v>120</v>
      </c>
      <c r="AC28" s="31">
        <v>115</v>
      </c>
    </row>
    <row r="29" spans="1:29">
      <c r="A29" s="1" t="s">
        <v>38</v>
      </c>
      <c r="B29" s="31">
        <v>13</v>
      </c>
      <c r="C29" s="31">
        <v>16</v>
      </c>
      <c r="D29" s="31">
        <v>8</v>
      </c>
      <c r="E29" s="31">
        <v>10</v>
      </c>
      <c r="F29" s="31">
        <v>4</v>
      </c>
      <c r="G29" s="31">
        <v>3</v>
      </c>
      <c r="H29" s="31">
        <v>11</v>
      </c>
      <c r="I29" s="31">
        <v>19</v>
      </c>
      <c r="J29" s="31">
        <v>3</v>
      </c>
      <c r="K29" s="31">
        <v>1</v>
      </c>
      <c r="L29" s="31">
        <v>7</v>
      </c>
      <c r="M29" s="31">
        <v>5</v>
      </c>
      <c r="N29" s="31">
        <v>11</v>
      </c>
      <c r="O29" s="31">
        <v>11</v>
      </c>
      <c r="P29" s="31">
        <v>6</v>
      </c>
      <c r="Q29" s="31">
        <v>7</v>
      </c>
      <c r="R29" s="31">
        <v>8</v>
      </c>
      <c r="S29" s="31">
        <v>10</v>
      </c>
      <c r="T29" s="31">
        <v>5</v>
      </c>
      <c r="U29" s="31">
        <v>2</v>
      </c>
      <c r="V29" s="31">
        <v>13</v>
      </c>
      <c r="W29" s="31">
        <v>7</v>
      </c>
      <c r="X29" s="31">
        <v>11</v>
      </c>
      <c r="Y29" s="31">
        <v>4</v>
      </c>
      <c r="Z29" s="31">
        <v>20</v>
      </c>
      <c r="AA29" s="31">
        <v>20</v>
      </c>
      <c r="AB29" s="31">
        <v>120</v>
      </c>
      <c r="AC29" s="31">
        <v>115</v>
      </c>
    </row>
    <row r="30" spans="1:29">
      <c r="A30" s="1" t="s">
        <v>39</v>
      </c>
      <c r="B30" s="31">
        <v>12</v>
      </c>
      <c r="C30" s="31">
        <v>14</v>
      </c>
      <c r="D30" s="31">
        <v>7</v>
      </c>
      <c r="E30" s="31">
        <v>8</v>
      </c>
      <c r="F30" s="31">
        <v>4</v>
      </c>
      <c r="G30" s="31">
        <v>3</v>
      </c>
      <c r="H30" s="31">
        <v>10</v>
      </c>
      <c r="I30" s="31">
        <v>16</v>
      </c>
      <c r="J30" s="31">
        <v>2</v>
      </c>
      <c r="K30" s="31">
        <v>1</v>
      </c>
      <c r="L30" s="31">
        <v>6</v>
      </c>
      <c r="M30" s="31">
        <v>5</v>
      </c>
      <c r="N30" s="31">
        <v>10</v>
      </c>
      <c r="O30" s="31">
        <v>9</v>
      </c>
      <c r="P30" s="31">
        <v>5</v>
      </c>
      <c r="Q30" s="31">
        <v>6</v>
      </c>
      <c r="R30" s="31">
        <v>7</v>
      </c>
      <c r="S30" s="31">
        <v>9</v>
      </c>
      <c r="T30" s="31">
        <v>3</v>
      </c>
      <c r="U30" s="31">
        <v>2</v>
      </c>
      <c r="V30" s="31">
        <v>10</v>
      </c>
      <c r="W30" s="31">
        <v>7</v>
      </c>
      <c r="X30" s="31">
        <v>9</v>
      </c>
      <c r="Y30" s="31">
        <v>3</v>
      </c>
      <c r="Z30" s="31">
        <v>18</v>
      </c>
      <c r="AA30" s="31">
        <v>18</v>
      </c>
      <c r="AB30" s="31">
        <v>103</v>
      </c>
      <c r="AC30" s="31">
        <v>101</v>
      </c>
    </row>
    <row r="31" spans="1:29">
      <c r="A31" s="1" t="s">
        <v>40</v>
      </c>
      <c r="B31" s="31">
        <v>12</v>
      </c>
      <c r="C31" s="31">
        <v>15</v>
      </c>
      <c r="D31" s="31">
        <v>7</v>
      </c>
      <c r="E31" s="31">
        <v>8</v>
      </c>
      <c r="F31" s="31">
        <v>4</v>
      </c>
      <c r="G31" s="31">
        <v>3</v>
      </c>
      <c r="H31" s="31">
        <v>10</v>
      </c>
      <c r="I31" s="31">
        <v>16</v>
      </c>
      <c r="J31" s="31">
        <v>2</v>
      </c>
      <c r="K31" s="31">
        <v>1</v>
      </c>
      <c r="L31" s="31">
        <v>5</v>
      </c>
      <c r="M31" s="31">
        <v>5</v>
      </c>
      <c r="N31" s="31">
        <v>9</v>
      </c>
      <c r="O31" s="31">
        <v>9</v>
      </c>
      <c r="P31" s="31">
        <v>5</v>
      </c>
      <c r="Q31" s="31">
        <v>6</v>
      </c>
      <c r="R31" s="31">
        <v>7</v>
      </c>
      <c r="S31" s="31">
        <v>8</v>
      </c>
      <c r="T31" s="31">
        <v>3</v>
      </c>
      <c r="U31" s="31">
        <v>2</v>
      </c>
      <c r="V31" s="31">
        <v>10</v>
      </c>
      <c r="W31" s="31">
        <v>7</v>
      </c>
      <c r="X31" s="31">
        <v>9</v>
      </c>
      <c r="Y31" s="31">
        <v>3</v>
      </c>
      <c r="Z31" s="31">
        <v>18</v>
      </c>
      <c r="AA31" s="31">
        <v>18</v>
      </c>
      <c r="AB31" s="31">
        <v>101</v>
      </c>
      <c r="AC31" s="31">
        <v>101</v>
      </c>
    </row>
    <row r="33" spans="1:29">
      <c r="A33" s="2" t="s">
        <v>41</v>
      </c>
      <c r="B33" s="3">
        <v>12</v>
      </c>
      <c r="C33" s="3">
        <v>16</v>
      </c>
      <c r="D33" s="3">
        <v>8</v>
      </c>
      <c r="E33" s="3">
        <v>10</v>
      </c>
      <c r="F33" s="3">
        <v>4</v>
      </c>
      <c r="G33" s="3">
        <v>3</v>
      </c>
      <c r="H33" s="3">
        <v>11</v>
      </c>
      <c r="I33" s="3">
        <v>19</v>
      </c>
      <c r="J33" s="3">
        <v>3</v>
      </c>
      <c r="K33" s="3">
        <v>1</v>
      </c>
      <c r="L33" s="3">
        <v>7</v>
      </c>
      <c r="M33" s="3">
        <v>5</v>
      </c>
      <c r="N33" s="3">
        <v>11</v>
      </c>
      <c r="O33" s="3">
        <v>11</v>
      </c>
      <c r="P33" s="3">
        <v>6</v>
      </c>
      <c r="Q33" s="3">
        <v>7</v>
      </c>
      <c r="R33" s="3">
        <v>8</v>
      </c>
      <c r="S33" s="3">
        <v>10</v>
      </c>
      <c r="T33" s="3">
        <v>5</v>
      </c>
      <c r="U33" s="3">
        <v>2</v>
      </c>
      <c r="V33" s="3">
        <v>13</v>
      </c>
      <c r="W33" s="3">
        <v>7</v>
      </c>
      <c r="X33" s="3">
        <v>11</v>
      </c>
      <c r="Y33" s="3">
        <v>3</v>
      </c>
      <c r="Z33" s="3">
        <v>20</v>
      </c>
      <c r="AA33" s="3">
        <v>20</v>
      </c>
      <c r="AB33" s="3">
        <v>117</v>
      </c>
      <c r="AC33" s="3">
        <v>113</v>
      </c>
    </row>
  </sheetData>
  <mergeCells count="15">
    <mergeCell ref="X1:Y1"/>
    <mergeCell ref="Z1:AA1"/>
    <mergeCell ref="AB1:AC1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Derived Arrival &amp; Exit Rates</vt:lpstr>
      <vt:lpstr>2019 Monthly Rates</vt:lpstr>
      <vt:lpstr>2018 Monthly Rates</vt:lpstr>
      <vt:lpstr>2017 Monthly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Notorious</cp:lastModifiedBy>
  <dcterms:modified xsi:type="dcterms:W3CDTF">2023-08-05T08:38:00Z</dcterms:modified>
</cp:coreProperties>
</file>