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7240" windowHeight="14820" tabRatio="500" firstSheet="2" activeTab="3"/>
  </bookViews>
  <sheets>
    <sheet name="Different Planes" sheetId="2" r:id="rId1"/>
    <sheet name="Pileup Profiles" sheetId="4" r:id="rId2"/>
    <sheet name="Pileup Profiles 2" sheetId="5" r:id="rId3"/>
    <sheet name="Cutoff Area Changes" sheetId="6" r:id="rId4"/>
    <sheet name="Before and After Gold 200nm" sheetId="7" r:id="rId5"/>
    <sheet name="LP, AFM" sheetId="8" r:id="rId6"/>
    <sheet name="Human Error" sheetId="9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1" i="8" l="1"/>
  <c r="Q15" i="8"/>
  <c r="Q9" i="8"/>
  <c r="N21" i="8"/>
  <c r="N15" i="8"/>
  <c r="N9" i="8"/>
  <c r="G21" i="8"/>
  <c r="G15" i="8"/>
  <c r="G9" i="8"/>
  <c r="Y14" i="8"/>
  <c r="Y13" i="8"/>
  <c r="Y12" i="8"/>
  <c r="W14" i="8"/>
  <c r="W13" i="8"/>
  <c r="W12" i="8"/>
  <c r="U14" i="8"/>
  <c r="U13" i="8"/>
  <c r="U12" i="8"/>
  <c r="F21" i="8"/>
  <c r="F15" i="8"/>
  <c r="F9" i="8"/>
  <c r="M21" i="8"/>
  <c r="M15" i="8"/>
  <c r="M9" i="8"/>
  <c r="P21" i="8"/>
  <c r="P15" i="8"/>
  <c r="P9" i="8"/>
  <c r="X17" i="8"/>
  <c r="X18" i="8"/>
  <c r="X16" i="8"/>
  <c r="V17" i="8"/>
  <c r="V18" i="8"/>
  <c r="V16" i="8"/>
  <c r="V14" i="8"/>
  <c r="V13" i="8"/>
  <c r="V12" i="8"/>
  <c r="X14" i="8"/>
  <c r="X13" i="8"/>
  <c r="X12" i="8"/>
  <c r="T14" i="8"/>
  <c r="T13" i="8"/>
  <c r="T12" i="8"/>
  <c r="P20" i="8"/>
  <c r="P14" i="8"/>
  <c r="P8" i="8"/>
  <c r="O21" i="8"/>
  <c r="O20" i="8"/>
  <c r="O15" i="8"/>
  <c r="O14" i="8"/>
  <c r="O9" i="8"/>
  <c r="O8" i="8"/>
  <c r="T7" i="8"/>
  <c r="T8" i="8"/>
  <c r="AN16" i="6"/>
  <c r="AO16" i="6"/>
  <c r="AP16" i="6"/>
  <c r="AM16" i="6"/>
  <c r="L20" i="8"/>
  <c r="M20" i="8"/>
  <c r="L14" i="8"/>
  <c r="M14" i="8"/>
  <c r="L8" i="8"/>
  <c r="M8" i="8"/>
  <c r="L21" i="8"/>
  <c r="L15" i="8"/>
  <c r="L9" i="8"/>
  <c r="AL4" i="6"/>
  <c r="AL5" i="6"/>
  <c r="AL6" i="6"/>
  <c r="AL7" i="6"/>
  <c r="AL8" i="6"/>
  <c r="AL9" i="6"/>
  <c r="AL10" i="6"/>
  <c r="AL11" i="6"/>
  <c r="AL12" i="6"/>
  <c r="AL13" i="6"/>
  <c r="AL14" i="6"/>
  <c r="AL3" i="6"/>
  <c r="R9" i="9"/>
  <c r="R8" i="9"/>
  <c r="R7" i="9"/>
  <c r="Q9" i="9"/>
  <c r="Q8" i="9"/>
  <c r="Q7" i="9"/>
  <c r="P9" i="9"/>
  <c r="P8" i="9"/>
  <c r="P7" i="9"/>
  <c r="O9" i="9"/>
  <c r="O8" i="9"/>
  <c r="O7" i="9"/>
  <c r="L24" i="9"/>
  <c r="L23" i="9"/>
  <c r="H24" i="9"/>
  <c r="H23" i="9"/>
  <c r="L22" i="9"/>
  <c r="K22" i="9"/>
  <c r="G22" i="9"/>
  <c r="H22" i="9"/>
  <c r="L18" i="9"/>
  <c r="L17" i="9"/>
  <c r="H18" i="9"/>
  <c r="H17" i="9"/>
  <c r="C7" i="9"/>
  <c r="L7" i="9"/>
  <c r="C8" i="9"/>
  <c r="L8" i="9"/>
  <c r="C9" i="9"/>
  <c r="L9" i="9"/>
  <c r="C10" i="9"/>
  <c r="L10" i="9"/>
  <c r="L12" i="9"/>
  <c r="L11" i="9"/>
  <c r="H7" i="9"/>
  <c r="H8" i="9"/>
  <c r="H9" i="9"/>
  <c r="H10" i="9"/>
  <c r="H12" i="9"/>
  <c r="H11" i="9"/>
  <c r="C13" i="9"/>
  <c r="L13" i="9"/>
  <c r="C14" i="9"/>
  <c r="L14" i="9"/>
  <c r="C15" i="9"/>
  <c r="L15" i="9"/>
  <c r="C16" i="9"/>
  <c r="L16" i="9"/>
  <c r="C19" i="9"/>
  <c r="L19" i="9"/>
  <c r="C20" i="9"/>
  <c r="L20" i="9"/>
  <c r="C21" i="9"/>
  <c r="L21" i="9"/>
  <c r="C22" i="9"/>
  <c r="H13" i="9"/>
  <c r="H14" i="9"/>
  <c r="H15" i="9"/>
  <c r="H16" i="9"/>
  <c r="H19" i="9"/>
  <c r="H20" i="9"/>
  <c r="H21" i="9"/>
  <c r="K8" i="9"/>
  <c r="K9" i="9"/>
  <c r="K10" i="9"/>
  <c r="K13" i="9"/>
  <c r="K14" i="9"/>
  <c r="K15" i="9"/>
  <c r="K16" i="9"/>
  <c r="K19" i="9"/>
  <c r="K20" i="9"/>
  <c r="K21" i="9"/>
  <c r="K7" i="9"/>
  <c r="G8" i="9"/>
  <c r="G9" i="9"/>
  <c r="G10" i="9"/>
  <c r="G13" i="9"/>
  <c r="G14" i="9"/>
  <c r="G15" i="9"/>
  <c r="G16" i="9"/>
  <c r="G19" i="9"/>
  <c r="G20" i="9"/>
  <c r="G21" i="9"/>
  <c r="G7" i="9"/>
  <c r="J16" i="8"/>
  <c r="J17" i="8"/>
  <c r="J18" i="8"/>
  <c r="J20" i="8"/>
  <c r="J10" i="8"/>
  <c r="J12" i="8"/>
  <c r="J13" i="8"/>
  <c r="J14" i="8"/>
  <c r="J4" i="8"/>
  <c r="J5" i="8"/>
  <c r="J6" i="8"/>
  <c r="J7" i="8"/>
  <c r="J8" i="8"/>
  <c r="E20" i="8"/>
  <c r="F20" i="8"/>
  <c r="E14" i="8"/>
  <c r="F14" i="8"/>
  <c r="E8" i="8"/>
  <c r="F8" i="8"/>
  <c r="E9" i="8"/>
  <c r="E15" i="8"/>
  <c r="E21" i="8"/>
  <c r="J9" i="8"/>
  <c r="J21" i="8"/>
  <c r="J15" i="8"/>
  <c r="K12" i="8"/>
  <c r="K7" i="8"/>
  <c r="K6" i="8"/>
  <c r="K5" i="8"/>
  <c r="K4" i="8"/>
  <c r="K13" i="8"/>
  <c r="K10" i="8"/>
  <c r="K18" i="8"/>
  <c r="K17" i="8"/>
  <c r="K16" i="8"/>
  <c r="D21" i="8"/>
  <c r="D20" i="8"/>
  <c r="D15" i="8"/>
  <c r="D14" i="8"/>
  <c r="D9" i="8"/>
  <c r="D8" i="8"/>
  <c r="V18" i="6"/>
  <c r="T18" i="6"/>
  <c r="X17" i="6"/>
  <c r="W17" i="6"/>
  <c r="U17" i="6"/>
  <c r="X16" i="6"/>
  <c r="W16" i="6"/>
  <c r="U16" i="6"/>
  <c r="E15" i="7"/>
  <c r="E14" i="7"/>
  <c r="D51" i="7"/>
  <c r="D50" i="7"/>
  <c r="D39" i="7"/>
  <c r="D38" i="7"/>
  <c r="D27" i="7"/>
  <c r="D26" i="7"/>
  <c r="D15" i="7"/>
  <c r="D14" i="7"/>
  <c r="G17" i="6"/>
  <c r="F17" i="6"/>
  <c r="D17" i="6"/>
  <c r="E18" i="6"/>
  <c r="C18" i="6"/>
  <c r="G16" i="6"/>
  <c r="F16" i="6"/>
  <c r="D16" i="6"/>
  <c r="I9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I5" i="5"/>
  <c r="I6" i="5"/>
  <c r="I7" i="5"/>
  <c r="I8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4" i="5"/>
  <c r="J4" i="5"/>
  <c r="J54" i="5"/>
  <c r="I54" i="5"/>
  <c r="P8" i="5"/>
  <c r="O8" i="5"/>
  <c r="N8" i="5"/>
  <c r="M8" i="5"/>
  <c r="P7" i="5"/>
  <c r="O7" i="5"/>
  <c r="N7" i="5"/>
  <c r="M7" i="5"/>
  <c r="P6" i="5"/>
  <c r="O6" i="5"/>
  <c r="N6" i="5"/>
  <c r="M6" i="5"/>
  <c r="P5" i="5"/>
  <c r="O5" i="5"/>
  <c r="N5" i="5"/>
  <c r="M5" i="5"/>
  <c r="P4" i="5"/>
  <c r="O4" i="5"/>
  <c r="N4" i="5"/>
  <c r="M4" i="5"/>
  <c r="P8" i="4"/>
  <c r="P7" i="4"/>
  <c r="P6" i="4"/>
  <c r="P5" i="4"/>
  <c r="P4" i="4"/>
  <c r="O8" i="4"/>
  <c r="O7" i="4"/>
  <c r="O6" i="4"/>
  <c r="O5" i="4"/>
  <c r="O4" i="4"/>
  <c r="N8" i="4"/>
  <c r="N7" i="4"/>
  <c r="N6" i="4"/>
  <c r="N5" i="4"/>
  <c r="N4" i="4"/>
  <c r="M8" i="4"/>
  <c r="M7" i="4"/>
  <c r="M6" i="4"/>
  <c r="M5" i="4"/>
  <c r="M4" i="4"/>
  <c r="J34" i="4"/>
  <c r="I34" i="4"/>
  <c r="I29" i="4"/>
  <c r="I30" i="4"/>
  <c r="I31" i="4"/>
  <c r="I32" i="4"/>
  <c r="I33" i="4"/>
  <c r="I28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20" i="4"/>
  <c r="I21" i="4"/>
  <c r="I4" i="4"/>
  <c r="J23" i="4"/>
  <c r="J24" i="4"/>
  <c r="J25" i="4"/>
  <c r="J26" i="4"/>
  <c r="J27" i="4"/>
  <c r="J22" i="4"/>
  <c r="I23" i="4"/>
  <c r="I24" i="4"/>
  <c r="I25" i="4"/>
  <c r="I26" i="4"/>
  <c r="I27" i="4"/>
  <c r="I22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20" i="4"/>
  <c r="J21" i="4"/>
  <c r="J28" i="4"/>
  <c r="J29" i="4"/>
  <c r="J30" i="4"/>
  <c r="J31" i="4"/>
  <c r="J32" i="4"/>
  <c r="J33" i="4"/>
  <c r="J4" i="4"/>
  <c r="M11" i="2"/>
  <c r="M12" i="2"/>
  <c r="M10" i="2"/>
  <c r="AC6" i="2"/>
  <c r="AC7" i="2"/>
  <c r="AC5" i="2"/>
  <c r="AB6" i="2"/>
  <c r="AB7" i="2"/>
  <c r="AB5" i="2"/>
  <c r="AA7" i="2"/>
  <c r="AA6" i="2"/>
  <c r="AA5" i="2"/>
  <c r="X6" i="2"/>
  <c r="Q6" i="2"/>
  <c r="Z6" i="2"/>
  <c r="X7" i="2"/>
  <c r="Q7" i="2"/>
  <c r="Z7" i="2"/>
  <c r="X5" i="2"/>
  <c r="Q5" i="2"/>
  <c r="Z5" i="2"/>
  <c r="Y7" i="2"/>
  <c r="Y6" i="2"/>
  <c r="Y5" i="2"/>
  <c r="T6" i="2"/>
  <c r="W6" i="2"/>
  <c r="T7" i="2"/>
  <c r="W7" i="2"/>
  <c r="T5" i="2"/>
  <c r="W5" i="2"/>
  <c r="N6" i="2"/>
  <c r="L6" i="2"/>
  <c r="P6" i="2"/>
  <c r="N7" i="2"/>
  <c r="L7" i="2"/>
  <c r="P7" i="2"/>
  <c r="N5" i="2"/>
  <c r="L5" i="2"/>
  <c r="P5" i="2"/>
  <c r="V6" i="2"/>
  <c r="V7" i="2"/>
  <c r="V5" i="2"/>
  <c r="S6" i="2"/>
  <c r="S7" i="2"/>
  <c r="S5" i="2"/>
  <c r="U7" i="2"/>
  <c r="U6" i="2"/>
  <c r="U5" i="2"/>
  <c r="R7" i="2"/>
  <c r="R6" i="2"/>
  <c r="R5" i="2"/>
  <c r="O7" i="2"/>
  <c r="O6" i="2"/>
  <c r="O5" i="2"/>
  <c r="M7" i="2"/>
  <c r="M6" i="2"/>
  <c r="M5" i="2"/>
</calcChain>
</file>

<file path=xl/sharedStrings.xml><?xml version="1.0" encoding="utf-8"?>
<sst xmlns="http://schemas.openxmlformats.org/spreadsheetml/2006/main" count="132" uniqueCount="71">
  <si>
    <t>Load</t>
  </si>
  <si>
    <t>Number</t>
  </si>
  <si>
    <t>Loose Plane C.S. Area</t>
  </si>
  <si>
    <t>Tight Plane C.S. Area</t>
  </si>
  <si>
    <t>Loose Plane DCL/BCL Cut C.S. Area</t>
  </si>
  <si>
    <t>Tight Plane DCL/BCL Cut C.S. Area</t>
  </si>
  <si>
    <t>Average Loose Plane C.S. Area</t>
  </si>
  <si>
    <t>Average Tight Plane C.S. Area</t>
  </si>
  <si>
    <t>Average Loose Plane DCL/BCL Cut C.S. Area</t>
  </si>
  <si>
    <t>Average Tight Plane DCL/BCL Cut C.S. Area</t>
  </si>
  <si>
    <t>STDEV</t>
  </si>
  <si>
    <t>Percent Difference from no DCL/BCL Cut</t>
  </si>
  <si>
    <t>Percent Difference b/w Loose and Tight</t>
  </si>
  <si>
    <t>Percent Difference, DCL/BCL Cut b/w Loose and Tight Planes</t>
  </si>
  <si>
    <t>Loose Plane DCL/BCL Cut C.S. Area, Height Threshold -0.004 µm</t>
  </si>
  <si>
    <t>Tight Plane DCL/BCL Cut C.S. Area, Height Threshold -0.004 µm</t>
  </si>
  <si>
    <t>Average Loose Plane DCL/BCL Cut C.S. Area, Height Threshold</t>
  </si>
  <si>
    <t>Average Tight Plane DCL/BCL Cut C.S. Area, Height Threshold</t>
  </si>
  <si>
    <t>Percent Difference, no height threshold</t>
  </si>
  <si>
    <t>Hardness</t>
  </si>
  <si>
    <t>Max Pileup 2, Original</t>
  </si>
  <si>
    <t>Max Pileup 1, Original</t>
  </si>
  <si>
    <t>Max Pileup 1, Planed and Cut</t>
  </si>
  <si>
    <t>Max Pileup 2, Planed and Cut</t>
  </si>
  <si>
    <t>Percent Difference from not cut</t>
  </si>
  <si>
    <t>Average Max Pileup, nm</t>
  </si>
  <si>
    <t>Average Cut Max Pileup, nm</t>
  </si>
  <si>
    <t>STDEV, nm</t>
  </si>
  <si>
    <t>Percent change over range</t>
  </si>
  <si>
    <t>Extrapolate:</t>
  </si>
  <si>
    <t>Micron change</t>
  </si>
  <si>
    <t>Before Gold, Nanovea Hardness</t>
  </si>
  <si>
    <t>Sample 14 June</t>
  </si>
  <si>
    <t>40x mag</t>
  </si>
  <si>
    <t>Avg</t>
  </si>
  <si>
    <t>After Au-Pd, Nanovea Hardness</t>
  </si>
  <si>
    <t>AFM Area 1</t>
  </si>
  <si>
    <t>AFM Area 2</t>
  </si>
  <si>
    <t>Avg AFM Area</t>
  </si>
  <si>
    <t>STDEV AFM Area</t>
  </si>
  <si>
    <t>Metallization Area</t>
  </si>
  <si>
    <t>Keyence Area</t>
  </si>
  <si>
    <t>Revised Keyence Area</t>
  </si>
  <si>
    <t>Nicole calibrated it to 0, same calibration used across all experiments</t>
  </si>
  <si>
    <t>J diag 1</t>
  </si>
  <si>
    <t>J diag 2</t>
  </si>
  <si>
    <t>Diagonals all in microns</t>
  </si>
  <si>
    <t>Jackie area</t>
  </si>
  <si>
    <t>N area</t>
  </si>
  <si>
    <t>N diag 1</t>
  </si>
  <si>
    <t>N diag 2</t>
  </si>
  <si>
    <t>Jackie Vickers</t>
  </si>
  <si>
    <t>Nicole Vickers</t>
  </si>
  <si>
    <t>Load (kfg)</t>
  </si>
  <si>
    <t>Load (mN)</t>
  </si>
  <si>
    <t>Summary</t>
  </si>
  <si>
    <t>Laser Profiler 245.2 mN</t>
  </si>
  <si>
    <t>AFM 245.2 mN</t>
  </si>
  <si>
    <t>Laser Profiler 2942 mN</t>
  </si>
  <si>
    <t>AFM 2942 mN</t>
  </si>
  <si>
    <t>in nm</t>
  </si>
  <si>
    <t>Redone AFM Area</t>
  </si>
  <si>
    <t>Calibration: µm per pixel</t>
  </si>
  <si>
    <t>AFM</t>
  </si>
  <si>
    <t>Laser Profiler</t>
  </si>
  <si>
    <t>Metallization</t>
  </si>
  <si>
    <t>Error</t>
  </si>
  <si>
    <t>User 1</t>
  </si>
  <si>
    <t>User 2</t>
  </si>
  <si>
    <t>User 1 Error</t>
  </si>
  <si>
    <t>User 2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</si>
</sst>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"/>
    <numFmt numFmtId="166" formatCode="0.0000"/>
    <numFmt numFmtId="167" formatCode="0.00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7">
    <xf numFmtId="0" fontId="0" fillId="0" borderId="0" xfId="0"/>
    <xf numFmtId="164" fontId="0" fillId="0" borderId="0" xfId="0" applyNumberFormat="1"/>
    <xf numFmtId="0" fontId="3" fillId="0" borderId="0" xfId="0" applyFont="1"/>
    <xf numFmtId="165" fontId="0" fillId="0" borderId="0" xfId="0" applyNumberFormat="1"/>
    <xf numFmtId="0" fontId="0" fillId="0" borderId="0" xfId="0" applyFont="1"/>
    <xf numFmtId="164" fontId="0" fillId="0" borderId="0" xfId="0" applyNumberFormat="1" applyFont="1"/>
    <xf numFmtId="2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0" fontId="0" fillId="5" borderId="0" xfId="0" applyFill="1"/>
    <xf numFmtId="0" fontId="4" fillId="5" borderId="0" xfId="0" applyFont="1" applyFill="1"/>
    <xf numFmtId="164" fontId="0" fillId="5" borderId="0" xfId="0" applyNumberFormat="1" applyFill="1"/>
    <xf numFmtId="0" fontId="0" fillId="6" borderId="0" xfId="0" applyFill="1"/>
    <xf numFmtId="0" fontId="4" fillId="6" borderId="0" xfId="0" applyFont="1" applyFill="1"/>
    <xf numFmtId="164" fontId="0" fillId="6" borderId="0" xfId="0" applyNumberFormat="1" applyFill="1"/>
    <xf numFmtId="165" fontId="0" fillId="2" borderId="0" xfId="0" applyNumberFormat="1" applyFill="1"/>
    <xf numFmtId="165" fontId="3" fillId="0" borderId="0" xfId="0" applyNumberFormat="1" applyFont="1"/>
    <xf numFmtId="165" fontId="3" fillId="0" borderId="0" xfId="0" applyNumberFormat="1" applyFont="1" applyFill="1"/>
    <xf numFmtId="165" fontId="0" fillId="7" borderId="0" xfId="0" applyNumberFormat="1" applyFill="1"/>
    <xf numFmtId="0" fontId="0" fillId="8" borderId="0" xfId="0" applyFill="1"/>
    <xf numFmtId="2" fontId="0" fillId="8" borderId="0" xfId="0" applyNumberFormat="1" applyFill="1"/>
    <xf numFmtId="0" fontId="3" fillId="8" borderId="0" xfId="0" applyFont="1" applyFill="1"/>
    <xf numFmtId="165" fontId="3" fillId="8" borderId="0" xfId="0" applyNumberFormat="1" applyFont="1" applyFill="1"/>
    <xf numFmtId="165" fontId="0" fillId="8" borderId="0" xfId="0" applyNumberFormat="1" applyFill="1"/>
    <xf numFmtId="0" fontId="0" fillId="9" borderId="0" xfId="0" applyFill="1"/>
    <xf numFmtId="2" fontId="0" fillId="9" borderId="0" xfId="0" applyNumberFormat="1" applyFill="1"/>
    <xf numFmtId="0" fontId="5" fillId="9" borderId="0" xfId="0" applyFont="1" applyFill="1"/>
    <xf numFmtId="0" fontId="6" fillId="9" borderId="0" xfId="0" applyFont="1" applyFill="1"/>
    <xf numFmtId="0" fontId="3" fillId="9" borderId="0" xfId="0" applyFont="1" applyFill="1"/>
    <xf numFmtId="165" fontId="3" fillId="9" borderId="0" xfId="0" applyNumberFormat="1" applyFont="1" applyFill="1"/>
    <xf numFmtId="165" fontId="0" fillId="9" borderId="0" xfId="0" applyNumberFormat="1" applyFill="1"/>
    <xf numFmtId="0" fontId="4" fillId="2" borderId="0" xfId="0" applyFont="1" applyFill="1"/>
    <xf numFmtId="2" fontId="0" fillId="2" borderId="0" xfId="0" applyNumberFormat="1" applyFill="1"/>
    <xf numFmtId="0" fontId="5" fillId="2" borderId="0" xfId="0" applyFont="1" applyFill="1"/>
    <xf numFmtId="0" fontId="6" fillId="2" borderId="0" xfId="0" applyFont="1" applyFill="1"/>
    <xf numFmtId="0" fontId="3" fillId="2" borderId="0" xfId="0" applyFont="1" applyFill="1"/>
    <xf numFmtId="165" fontId="3" fillId="2" borderId="0" xfId="0" applyNumberFormat="1" applyFont="1" applyFill="1"/>
    <xf numFmtId="0" fontId="3" fillId="0" borderId="0" xfId="0" applyFont="1" applyFill="1"/>
    <xf numFmtId="0" fontId="0" fillId="0" borderId="0" xfId="0" applyFill="1"/>
    <xf numFmtId="165" fontId="0" fillId="0" borderId="0" xfId="0" applyNumberFormat="1" applyFill="1"/>
    <xf numFmtId="164" fontId="0" fillId="9" borderId="0" xfId="0" applyNumberFormat="1" applyFill="1"/>
    <xf numFmtId="2" fontId="0" fillId="0" borderId="0" xfId="0" applyNumberFormat="1" applyFill="1"/>
    <xf numFmtId="0" fontId="0" fillId="10" borderId="0" xfId="0" applyFill="1"/>
    <xf numFmtId="2" fontId="0" fillId="10" borderId="0" xfId="0" applyNumberFormat="1" applyFill="1"/>
    <xf numFmtId="165" fontId="0" fillId="10" borderId="0" xfId="0" applyNumberFormat="1" applyFill="1"/>
    <xf numFmtId="165" fontId="3" fillId="10" borderId="0" xfId="0" applyNumberFormat="1" applyFont="1" applyFill="1"/>
    <xf numFmtId="166" fontId="0" fillId="0" borderId="0" xfId="0" applyNumberFormat="1"/>
    <xf numFmtId="166" fontId="0" fillId="9" borderId="0" xfId="0" applyNumberFormat="1" applyFill="1"/>
    <xf numFmtId="166" fontId="6" fillId="9" borderId="0" xfId="0" applyNumberFormat="1" applyFont="1" applyFill="1"/>
    <xf numFmtId="166" fontId="0" fillId="8" borderId="0" xfId="0" applyNumberFormat="1" applyFill="1"/>
    <xf numFmtId="166" fontId="0" fillId="2" borderId="0" xfId="0" applyNumberFormat="1" applyFill="1"/>
    <xf numFmtId="167" fontId="0" fillId="0" borderId="0" xfId="0" applyNumberFormat="1"/>
    <xf numFmtId="164" fontId="0" fillId="0" borderId="0" xfId="0" applyNumberFormat="1" applyFill="1"/>
  </cellXfs>
  <cellStyles count="2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Area vs. Cutoff Height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490.3</c:v>
          </c:tx>
          <c:trendline>
            <c:trendlineType val="linear"/>
            <c:dispRSqr val="0"/>
            <c:dispEq val="1"/>
            <c:trendlineLbl>
              <c:layout>
                <c:manualLayout>
                  <c:x val="0.651150573983579"/>
                  <c:y val="0.0291754779744729"/>
                </c:manualLayout>
              </c:layout>
              <c:numFmt formatCode="General" sourceLinked="0"/>
            </c:trendlineLbl>
          </c:trendline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Changes'!$C$4:$C$15</c:f>
              <c:numCache>
                <c:formatCode>General</c:formatCode>
                <c:ptCount val="12"/>
                <c:pt idx="6">
                  <c:v>73.49</c:v>
                </c:pt>
                <c:pt idx="7">
                  <c:v>71.983</c:v>
                </c:pt>
                <c:pt idx="8">
                  <c:v>71.139</c:v>
                </c:pt>
                <c:pt idx="9">
                  <c:v>69.372</c:v>
                </c:pt>
                <c:pt idx="10">
                  <c:v>68.367</c:v>
                </c:pt>
                <c:pt idx="11">
                  <c:v>67.80500000000001</c:v>
                </c:pt>
              </c:numCache>
            </c:numRef>
          </c:yVal>
          <c:smooth val="1"/>
        </c:ser>
        <c:ser>
          <c:idx val="1"/>
          <c:order val="1"/>
          <c:tx>
            <c:v>980.7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Changes'!$D$4:$D$15</c:f>
              <c:numCache>
                <c:formatCode>General</c:formatCode>
                <c:ptCount val="12"/>
                <c:pt idx="0">
                  <c:v>142.199</c:v>
                </c:pt>
                <c:pt idx="1">
                  <c:v>141.937</c:v>
                </c:pt>
                <c:pt idx="2">
                  <c:v>141.696</c:v>
                </c:pt>
                <c:pt idx="3">
                  <c:v>141.475</c:v>
                </c:pt>
                <c:pt idx="4">
                  <c:v>141.335</c:v>
                </c:pt>
                <c:pt idx="5">
                  <c:v>141.174</c:v>
                </c:pt>
                <c:pt idx="6">
                  <c:v>140.049</c:v>
                </c:pt>
                <c:pt idx="7">
                  <c:v>138.904</c:v>
                </c:pt>
                <c:pt idx="8">
                  <c:v>138.04</c:v>
                </c:pt>
                <c:pt idx="9">
                  <c:v>136.111</c:v>
                </c:pt>
                <c:pt idx="10">
                  <c:v>135.187</c:v>
                </c:pt>
                <c:pt idx="11">
                  <c:v>134.404</c:v>
                </c:pt>
              </c:numCache>
            </c:numRef>
          </c:yVal>
          <c:smooth val="1"/>
        </c:ser>
        <c:ser>
          <c:idx val="2"/>
          <c:order val="2"/>
          <c:tx>
            <c:v>1961</c:v>
          </c:tx>
          <c:trendline>
            <c:trendlineType val="linear"/>
            <c:dispRSqr val="0"/>
            <c:dispEq val="1"/>
            <c:trendlineLbl>
              <c:layout>
                <c:manualLayout>
                  <c:x val="0.153765677711785"/>
                  <c:y val="0.0460163271598955"/>
                </c:manualLayout>
              </c:layout>
              <c:numFmt formatCode="General" sourceLinked="0"/>
            </c:trendlineLbl>
          </c:trendline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Changes'!$E$4:$E$15</c:f>
              <c:numCache>
                <c:formatCode>General</c:formatCode>
                <c:ptCount val="12"/>
                <c:pt idx="8">
                  <c:v>274.513</c:v>
                </c:pt>
                <c:pt idx="9">
                  <c:v>270.676</c:v>
                </c:pt>
                <c:pt idx="10">
                  <c:v>269.209</c:v>
                </c:pt>
                <c:pt idx="11">
                  <c:v>267.642</c:v>
                </c:pt>
              </c:numCache>
            </c:numRef>
          </c:yVal>
          <c:smooth val="1"/>
        </c:ser>
        <c:ser>
          <c:idx val="3"/>
          <c:order val="3"/>
          <c:tx>
            <c:v>2942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Changes'!$F$4:$F$15</c:f>
              <c:numCache>
                <c:formatCode>General</c:formatCode>
                <c:ptCount val="12"/>
                <c:pt idx="0">
                  <c:v>391.237</c:v>
                </c:pt>
                <c:pt idx="1">
                  <c:v>390.735</c:v>
                </c:pt>
                <c:pt idx="2">
                  <c:v>390.353</c:v>
                </c:pt>
                <c:pt idx="3">
                  <c:v>389.891</c:v>
                </c:pt>
                <c:pt idx="4">
                  <c:v>389.329</c:v>
                </c:pt>
                <c:pt idx="5">
                  <c:v>388.927</c:v>
                </c:pt>
                <c:pt idx="6">
                  <c:v>386.898</c:v>
                </c:pt>
                <c:pt idx="7">
                  <c:v>384.326</c:v>
                </c:pt>
                <c:pt idx="8">
                  <c:v>382.357</c:v>
                </c:pt>
                <c:pt idx="9">
                  <c:v>378.379</c:v>
                </c:pt>
                <c:pt idx="10">
                  <c:v>376.511</c:v>
                </c:pt>
                <c:pt idx="11">
                  <c:v>374.422</c:v>
                </c:pt>
              </c:numCache>
            </c:numRef>
          </c:yVal>
          <c:smooth val="1"/>
        </c:ser>
        <c:ser>
          <c:idx val="4"/>
          <c:order val="4"/>
          <c:tx>
            <c:v>4903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Changes'!$G$4:$G$15</c:f>
              <c:numCache>
                <c:formatCode>General</c:formatCode>
                <c:ptCount val="12"/>
                <c:pt idx="0">
                  <c:v>527.9109999999999</c:v>
                </c:pt>
                <c:pt idx="1">
                  <c:v>527.569</c:v>
                </c:pt>
                <c:pt idx="2">
                  <c:v>527.047</c:v>
                </c:pt>
                <c:pt idx="3">
                  <c:v>526.685</c:v>
                </c:pt>
                <c:pt idx="4">
                  <c:v>526.324</c:v>
                </c:pt>
                <c:pt idx="5">
                  <c:v>525.842</c:v>
                </c:pt>
                <c:pt idx="6">
                  <c:v>523.592</c:v>
                </c:pt>
                <c:pt idx="7">
                  <c:v>521.582</c:v>
                </c:pt>
                <c:pt idx="8">
                  <c:v>519.794</c:v>
                </c:pt>
                <c:pt idx="9">
                  <c:v>515.997</c:v>
                </c:pt>
                <c:pt idx="10">
                  <c:v>514.27</c:v>
                </c:pt>
                <c:pt idx="11">
                  <c:v>512.441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101896"/>
        <c:axId val="2116099480"/>
      </c:scatterChart>
      <c:valAx>
        <c:axId val="2116101896"/>
        <c:scaling>
          <c:orientation val="maxMin"/>
          <c:max val="-0.001"/>
          <c:min val="-0.04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Height Cutoff [µm]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6099480"/>
        <c:crosses val="autoZero"/>
        <c:crossBetween val="midCat"/>
      </c:valAx>
      <c:valAx>
        <c:axId val="2116099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Area [µm^2]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6101896"/>
        <c:crosses val="max"/>
        <c:crossBetween val="midCat"/>
      </c:valAx>
    </c:plotArea>
    <c:legend>
      <c:legendPos val="r"/>
      <c:legendEntry>
        <c:idx val="5"/>
        <c:delete val="1"/>
      </c:legendEntry>
      <c:legendEntry>
        <c:idx val="6"/>
        <c:delete val="1"/>
      </c:legendEntry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725872974624"/>
          <c:y val="0.0911206037690397"/>
          <c:w val="0.709733806528768"/>
          <c:h val="0.689473186904354"/>
        </c:manualLayout>
      </c:layout>
      <c:scatterChart>
        <c:scatterStyle val="smoothMarker"/>
        <c:varyColors val="0"/>
        <c:ser>
          <c:idx val="0"/>
          <c:order val="0"/>
          <c:tx>
            <c:v>490.3 mN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Changes'!$C$4:$C$15</c:f>
              <c:numCache>
                <c:formatCode>General</c:formatCode>
                <c:ptCount val="12"/>
                <c:pt idx="6">
                  <c:v>73.49</c:v>
                </c:pt>
                <c:pt idx="7">
                  <c:v>71.983</c:v>
                </c:pt>
                <c:pt idx="8">
                  <c:v>71.139</c:v>
                </c:pt>
                <c:pt idx="9">
                  <c:v>69.372</c:v>
                </c:pt>
                <c:pt idx="10">
                  <c:v>68.367</c:v>
                </c:pt>
                <c:pt idx="11">
                  <c:v>67.80500000000001</c:v>
                </c:pt>
              </c:numCache>
            </c:numRef>
          </c:yVal>
          <c:smooth val="1"/>
        </c:ser>
        <c:ser>
          <c:idx val="1"/>
          <c:order val="1"/>
          <c:tx>
            <c:v>980.7 mN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Changes'!$D$4:$D$15</c:f>
              <c:numCache>
                <c:formatCode>General</c:formatCode>
                <c:ptCount val="12"/>
                <c:pt idx="0">
                  <c:v>142.199</c:v>
                </c:pt>
                <c:pt idx="1">
                  <c:v>141.937</c:v>
                </c:pt>
                <c:pt idx="2">
                  <c:v>141.696</c:v>
                </c:pt>
                <c:pt idx="3">
                  <c:v>141.475</c:v>
                </c:pt>
                <c:pt idx="4">
                  <c:v>141.335</c:v>
                </c:pt>
                <c:pt idx="5">
                  <c:v>141.174</c:v>
                </c:pt>
                <c:pt idx="6">
                  <c:v>140.049</c:v>
                </c:pt>
                <c:pt idx="7">
                  <c:v>138.904</c:v>
                </c:pt>
                <c:pt idx="8">
                  <c:v>138.04</c:v>
                </c:pt>
                <c:pt idx="9">
                  <c:v>136.111</c:v>
                </c:pt>
                <c:pt idx="10">
                  <c:v>135.187</c:v>
                </c:pt>
                <c:pt idx="11">
                  <c:v>134.404</c:v>
                </c:pt>
              </c:numCache>
            </c:numRef>
          </c:yVal>
          <c:smooth val="1"/>
        </c:ser>
        <c:ser>
          <c:idx val="2"/>
          <c:order val="2"/>
          <c:tx>
            <c:v>1961 mN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Changes'!$E$4:$E$15</c:f>
              <c:numCache>
                <c:formatCode>General</c:formatCode>
                <c:ptCount val="12"/>
                <c:pt idx="8">
                  <c:v>274.513</c:v>
                </c:pt>
                <c:pt idx="9">
                  <c:v>270.676</c:v>
                </c:pt>
                <c:pt idx="10">
                  <c:v>269.209</c:v>
                </c:pt>
                <c:pt idx="11">
                  <c:v>267.642</c:v>
                </c:pt>
              </c:numCache>
            </c:numRef>
          </c:yVal>
          <c:smooth val="1"/>
        </c:ser>
        <c:ser>
          <c:idx val="3"/>
          <c:order val="3"/>
          <c:tx>
            <c:v>2942 mN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Changes'!$F$4:$F$15</c:f>
              <c:numCache>
                <c:formatCode>General</c:formatCode>
                <c:ptCount val="12"/>
                <c:pt idx="0">
                  <c:v>391.237</c:v>
                </c:pt>
                <c:pt idx="1">
                  <c:v>390.735</c:v>
                </c:pt>
                <c:pt idx="2">
                  <c:v>390.353</c:v>
                </c:pt>
                <c:pt idx="3">
                  <c:v>389.891</c:v>
                </c:pt>
                <c:pt idx="4">
                  <c:v>389.329</c:v>
                </c:pt>
                <c:pt idx="5">
                  <c:v>388.927</c:v>
                </c:pt>
                <c:pt idx="6">
                  <c:v>386.898</c:v>
                </c:pt>
                <c:pt idx="7">
                  <c:v>384.326</c:v>
                </c:pt>
                <c:pt idx="8">
                  <c:v>382.357</c:v>
                </c:pt>
                <c:pt idx="9">
                  <c:v>378.379</c:v>
                </c:pt>
                <c:pt idx="10">
                  <c:v>376.511</c:v>
                </c:pt>
                <c:pt idx="11">
                  <c:v>374.422</c:v>
                </c:pt>
              </c:numCache>
            </c:numRef>
          </c:yVal>
          <c:smooth val="1"/>
        </c:ser>
        <c:ser>
          <c:idx val="4"/>
          <c:order val="4"/>
          <c:tx>
            <c:v>4903 mN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Changes'!$G$4:$G$15</c:f>
              <c:numCache>
                <c:formatCode>General</c:formatCode>
                <c:ptCount val="12"/>
                <c:pt idx="0">
                  <c:v>527.9109999999999</c:v>
                </c:pt>
                <c:pt idx="1">
                  <c:v>527.569</c:v>
                </c:pt>
                <c:pt idx="2">
                  <c:v>527.047</c:v>
                </c:pt>
                <c:pt idx="3">
                  <c:v>526.685</c:v>
                </c:pt>
                <c:pt idx="4">
                  <c:v>526.324</c:v>
                </c:pt>
                <c:pt idx="5">
                  <c:v>525.842</c:v>
                </c:pt>
                <c:pt idx="6">
                  <c:v>523.592</c:v>
                </c:pt>
                <c:pt idx="7">
                  <c:v>521.582</c:v>
                </c:pt>
                <c:pt idx="8">
                  <c:v>519.794</c:v>
                </c:pt>
                <c:pt idx="9">
                  <c:v>515.997</c:v>
                </c:pt>
                <c:pt idx="10">
                  <c:v>514.27</c:v>
                </c:pt>
                <c:pt idx="11">
                  <c:v>512.441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059416"/>
        <c:axId val="2117963624"/>
      </c:scatterChart>
      <c:valAx>
        <c:axId val="2116059416"/>
        <c:scaling>
          <c:orientation val="maxMin"/>
          <c:max val="-0.001"/>
          <c:min val="-0.04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Height from Surface Plane [µm]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7963624"/>
        <c:crosses val="autoZero"/>
        <c:crossBetween val="midCat"/>
      </c:valAx>
      <c:valAx>
        <c:axId val="21179636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Area [µm^2]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6059416"/>
        <c:crosses val="max"/>
        <c:crossBetween val="midCat"/>
      </c:valAx>
    </c:plotArea>
    <c:legend>
      <c:legendPos val="r"/>
      <c:layout>
        <c:manualLayout>
          <c:xMode val="edge"/>
          <c:yMode val="edge"/>
          <c:x val="0.804190359448318"/>
          <c:y val="0.22866656940961"/>
          <c:w val="0.175435625789064"/>
          <c:h val="0.45049053379068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600221695589"/>
          <c:y val="0.0601851851851852"/>
          <c:w val="0.782733544836022"/>
          <c:h val="0.785350513427624"/>
        </c:manualLayout>
      </c:layout>
      <c:scatterChart>
        <c:scatterStyle val="smoothMarker"/>
        <c:varyColors val="0"/>
        <c:ser>
          <c:idx val="0"/>
          <c:order val="0"/>
          <c:tx>
            <c:v>AFM, 245.2 mN</c:v>
          </c:tx>
          <c:xVal>
            <c:numRef>
              <c:f>'Cutoff Area Changes'!$AL$3:$AL$14</c:f>
              <c:numCache>
                <c:formatCode>General</c:formatCode>
                <c:ptCount val="12"/>
                <c:pt idx="0">
                  <c:v>0.0</c:v>
                </c:pt>
                <c:pt idx="1">
                  <c:v>-1.0</c:v>
                </c:pt>
                <c:pt idx="2">
                  <c:v>-2.0</c:v>
                </c:pt>
                <c:pt idx="3">
                  <c:v>-3.0</c:v>
                </c:pt>
                <c:pt idx="4">
                  <c:v>-4.0</c:v>
                </c:pt>
                <c:pt idx="5">
                  <c:v>-5.0</c:v>
                </c:pt>
                <c:pt idx="6">
                  <c:v>-10.0</c:v>
                </c:pt>
                <c:pt idx="7">
                  <c:v>-15.0</c:v>
                </c:pt>
                <c:pt idx="8">
                  <c:v>-20.0</c:v>
                </c:pt>
                <c:pt idx="9">
                  <c:v>-30.0</c:v>
                </c:pt>
                <c:pt idx="10">
                  <c:v>-35.0</c:v>
                </c:pt>
                <c:pt idx="11">
                  <c:v>-40.0</c:v>
                </c:pt>
              </c:numCache>
            </c:numRef>
          </c:xVal>
          <c:yVal>
            <c:numRef>
              <c:f>'Cutoff Area Changes'!$AN$3:$AN$14</c:f>
              <c:numCache>
                <c:formatCode>General</c:formatCode>
                <c:ptCount val="12"/>
                <c:pt idx="0">
                  <c:v>32.2895</c:v>
                </c:pt>
                <c:pt idx="1">
                  <c:v>32.0829</c:v>
                </c:pt>
                <c:pt idx="2">
                  <c:v>31.7956</c:v>
                </c:pt>
                <c:pt idx="3">
                  <c:v>31.6356</c:v>
                </c:pt>
                <c:pt idx="4">
                  <c:v>31.4364</c:v>
                </c:pt>
                <c:pt idx="5">
                  <c:v>31.2311</c:v>
                </c:pt>
                <c:pt idx="6">
                  <c:v>30.2696</c:v>
                </c:pt>
                <c:pt idx="7">
                  <c:v>29.1974</c:v>
                </c:pt>
                <c:pt idx="8">
                  <c:v>28.3881</c:v>
                </c:pt>
                <c:pt idx="9">
                  <c:v>26.8889</c:v>
                </c:pt>
                <c:pt idx="10">
                  <c:v>26.3547</c:v>
                </c:pt>
                <c:pt idx="11">
                  <c:v>25.5443</c:v>
                </c:pt>
              </c:numCache>
            </c:numRef>
          </c:yVal>
          <c:smooth val="1"/>
        </c:ser>
        <c:ser>
          <c:idx val="1"/>
          <c:order val="1"/>
          <c:tx>
            <c:v>Laser Profiler, 245.2 mN</c:v>
          </c:tx>
          <c:xVal>
            <c:numRef>
              <c:f>'Cutoff Area Changes'!$AL$3:$AL$14</c:f>
              <c:numCache>
                <c:formatCode>General</c:formatCode>
                <c:ptCount val="12"/>
                <c:pt idx="0">
                  <c:v>0.0</c:v>
                </c:pt>
                <c:pt idx="1">
                  <c:v>-1.0</c:v>
                </c:pt>
                <c:pt idx="2">
                  <c:v>-2.0</c:v>
                </c:pt>
                <c:pt idx="3">
                  <c:v>-3.0</c:v>
                </c:pt>
                <c:pt idx="4">
                  <c:v>-4.0</c:v>
                </c:pt>
                <c:pt idx="5">
                  <c:v>-5.0</c:v>
                </c:pt>
                <c:pt idx="6">
                  <c:v>-10.0</c:v>
                </c:pt>
                <c:pt idx="7">
                  <c:v>-15.0</c:v>
                </c:pt>
                <c:pt idx="8">
                  <c:v>-20.0</c:v>
                </c:pt>
                <c:pt idx="9">
                  <c:v>-30.0</c:v>
                </c:pt>
                <c:pt idx="10">
                  <c:v>-35.0</c:v>
                </c:pt>
                <c:pt idx="11">
                  <c:v>-40.0</c:v>
                </c:pt>
              </c:numCache>
            </c:numRef>
          </c:xVal>
          <c:yVal>
            <c:numRef>
              <c:f>'Cutoff Area Changes'!$AM$3:$AM$14</c:f>
              <c:numCache>
                <c:formatCode>General</c:formatCode>
                <c:ptCount val="12"/>
                <c:pt idx="0">
                  <c:v>37.207</c:v>
                </c:pt>
                <c:pt idx="1">
                  <c:v>36.946</c:v>
                </c:pt>
                <c:pt idx="2">
                  <c:v>36.785</c:v>
                </c:pt>
                <c:pt idx="3">
                  <c:v>36.705</c:v>
                </c:pt>
                <c:pt idx="4">
                  <c:v>36.303</c:v>
                </c:pt>
                <c:pt idx="5">
                  <c:v>36.162</c:v>
                </c:pt>
                <c:pt idx="6">
                  <c:v>35.459</c:v>
                </c:pt>
                <c:pt idx="7">
                  <c:v>34.877</c:v>
                </c:pt>
                <c:pt idx="8">
                  <c:v>34.394</c:v>
                </c:pt>
                <c:pt idx="9" formatCode="0.000">
                  <c:v>33.29</c:v>
                </c:pt>
                <c:pt idx="10">
                  <c:v>32.727</c:v>
                </c:pt>
                <c:pt idx="11">
                  <c:v>32.225</c:v>
                </c:pt>
              </c:numCache>
            </c:numRef>
          </c:yVal>
          <c:smooth val="1"/>
        </c:ser>
        <c:ser>
          <c:idx val="2"/>
          <c:order val="2"/>
          <c:tx>
            <c:v>AFM, 2942 mN</c:v>
          </c:tx>
          <c:xVal>
            <c:numRef>
              <c:f>'Cutoff Area Changes'!$AL$3:$AL$14</c:f>
              <c:numCache>
                <c:formatCode>General</c:formatCode>
                <c:ptCount val="12"/>
                <c:pt idx="0">
                  <c:v>0.0</c:v>
                </c:pt>
                <c:pt idx="1">
                  <c:v>-1.0</c:v>
                </c:pt>
                <c:pt idx="2">
                  <c:v>-2.0</c:v>
                </c:pt>
                <c:pt idx="3">
                  <c:v>-3.0</c:v>
                </c:pt>
                <c:pt idx="4">
                  <c:v>-4.0</c:v>
                </c:pt>
                <c:pt idx="5">
                  <c:v>-5.0</c:v>
                </c:pt>
                <c:pt idx="6">
                  <c:v>-10.0</c:v>
                </c:pt>
                <c:pt idx="7">
                  <c:v>-15.0</c:v>
                </c:pt>
                <c:pt idx="8">
                  <c:v>-20.0</c:v>
                </c:pt>
                <c:pt idx="9">
                  <c:v>-30.0</c:v>
                </c:pt>
                <c:pt idx="10">
                  <c:v>-35.0</c:v>
                </c:pt>
                <c:pt idx="11">
                  <c:v>-40.0</c:v>
                </c:pt>
              </c:numCache>
            </c:numRef>
          </c:xVal>
          <c:yVal>
            <c:numRef>
              <c:f>'Cutoff Area Changes'!$AP$3:$AP$14</c:f>
              <c:numCache>
                <c:formatCode>General</c:formatCode>
                <c:ptCount val="12"/>
                <c:pt idx="0">
                  <c:v>367.3386</c:v>
                </c:pt>
                <c:pt idx="1">
                  <c:v>365.6177</c:v>
                </c:pt>
                <c:pt idx="2" formatCode="0.0000">
                  <c:v>366.627</c:v>
                </c:pt>
                <c:pt idx="3">
                  <c:v>365.0101</c:v>
                </c:pt>
                <c:pt idx="4">
                  <c:v>364.8468</c:v>
                </c:pt>
                <c:pt idx="5">
                  <c:v>366.0543</c:v>
                </c:pt>
                <c:pt idx="6" formatCode="0.0000">
                  <c:v>362.157</c:v>
                </c:pt>
                <c:pt idx="7">
                  <c:v>358.4554</c:v>
                </c:pt>
                <c:pt idx="8">
                  <c:v>354.8267</c:v>
                </c:pt>
                <c:pt idx="9">
                  <c:v>350.8613</c:v>
                </c:pt>
                <c:pt idx="10">
                  <c:v>346.3859</c:v>
                </c:pt>
                <c:pt idx="11">
                  <c:v>345.2583</c:v>
                </c:pt>
              </c:numCache>
            </c:numRef>
          </c:yVal>
          <c:smooth val="1"/>
        </c:ser>
        <c:ser>
          <c:idx val="3"/>
          <c:order val="3"/>
          <c:tx>
            <c:v>Laser Profiler, 2942 mN</c:v>
          </c:tx>
          <c:xVal>
            <c:numRef>
              <c:f>'Cutoff Area Changes'!$AL$3:$AL$14</c:f>
              <c:numCache>
                <c:formatCode>General</c:formatCode>
                <c:ptCount val="12"/>
                <c:pt idx="0">
                  <c:v>0.0</c:v>
                </c:pt>
                <c:pt idx="1">
                  <c:v>-1.0</c:v>
                </c:pt>
                <c:pt idx="2">
                  <c:v>-2.0</c:v>
                </c:pt>
                <c:pt idx="3">
                  <c:v>-3.0</c:v>
                </c:pt>
                <c:pt idx="4">
                  <c:v>-4.0</c:v>
                </c:pt>
                <c:pt idx="5">
                  <c:v>-5.0</c:v>
                </c:pt>
                <c:pt idx="6">
                  <c:v>-10.0</c:v>
                </c:pt>
                <c:pt idx="7">
                  <c:v>-15.0</c:v>
                </c:pt>
                <c:pt idx="8">
                  <c:v>-20.0</c:v>
                </c:pt>
                <c:pt idx="9">
                  <c:v>-30.0</c:v>
                </c:pt>
                <c:pt idx="10">
                  <c:v>-35.0</c:v>
                </c:pt>
                <c:pt idx="11">
                  <c:v>-40.0</c:v>
                </c:pt>
              </c:numCache>
            </c:numRef>
          </c:xVal>
          <c:yVal>
            <c:numRef>
              <c:f>'Cutoff Area Changes'!$AO$3:$AO$14</c:f>
              <c:numCache>
                <c:formatCode>General</c:formatCode>
                <c:ptCount val="12"/>
                <c:pt idx="0" formatCode="0.000">
                  <c:v>396.38</c:v>
                </c:pt>
                <c:pt idx="1">
                  <c:v>395.918</c:v>
                </c:pt>
                <c:pt idx="2">
                  <c:v>395.556</c:v>
                </c:pt>
                <c:pt idx="3">
                  <c:v>395.054</c:v>
                </c:pt>
                <c:pt idx="4">
                  <c:v>394.512</c:v>
                </c:pt>
                <c:pt idx="5">
                  <c:v>393.929</c:v>
                </c:pt>
                <c:pt idx="6">
                  <c:v>391.599</c:v>
                </c:pt>
                <c:pt idx="7">
                  <c:v>389.329</c:v>
                </c:pt>
                <c:pt idx="8">
                  <c:v>387.199</c:v>
                </c:pt>
                <c:pt idx="9">
                  <c:v>381.594</c:v>
                </c:pt>
                <c:pt idx="10">
                  <c:v>379.866</c:v>
                </c:pt>
                <c:pt idx="11">
                  <c:v>377.636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453144"/>
        <c:axId val="2118458456"/>
      </c:scatterChart>
      <c:valAx>
        <c:axId val="2118453144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Threshold Change (nm)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8458456"/>
        <c:crosses val="autoZero"/>
        <c:crossBetween val="midCat"/>
      </c:valAx>
      <c:valAx>
        <c:axId val="2118458456"/>
        <c:scaling>
          <c:orientation val="minMax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Area (sq. µm)</a:t>
                </a:r>
              </a:p>
            </c:rich>
          </c:tx>
          <c:layout>
            <c:manualLayout>
              <c:xMode val="edge"/>
              <c:yMode val="edge"/>
              <c:x val="0.00234120734908135"/>
              <c:y val="0.290864319043453"/>
            </c:manualLayout>
          </c:layout>
          <c:overlay val="0"/>
        </c:title>
        <c:numFmt formatCode="General" sourceLinked="1"/>
        <c:majorTickMark val="out"/>
        <c:minorTickMark val="none"/>
        <c:tickLblPos val="high"/>
        <c:crossAx val="21184531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85113332314043"/>
          <c:y val="0.360670152342075"/>
          <c:w val="0.495954628851005"/>
          <c:h val="0.326532027721222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AFM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'LP, AFM'!$U$12:$U$14</c:f>
                <c:numCache>
                  <c:formatCode>General</c:formatCode>
                  <c:ptCount val="3"/>
                  <c:pt idx="0">
                    <c:v>0.285899198044104</c:v>
                  </c:pt>
                  <c:pt idx="1">
                    <c:v>0.219193303442771</c:v>
                  </c:pt>
                  <c:pt idx="2">
                    <c:v>0.216400013584305</c:v>
                  </c:pt>
                </c:numCache>
              </c:numRef>
            </c:plus>
            <c:minus>
              <c:numRef>
                <c:f>'LP, AFM'!$U$12:$U$14</c:f>
                <c:numCache>
                  <c:formatCode>General</c:formatCode>
                  <c:ptCount val="3"/>
                  <c:pt idx="0">
                    <c:v>0.285899198044104</c:v>
                  </c:pt>
                  <c:pt idx="1">
                    <c:v>0.219193303442771</c:v>
                  </c:pt>
                  <c:pt idx="2">
                    <c:v>0.216400013584305</c:v>
                  </c:pt>
                </c:numCache>
              </c:numRef>
            </c:minus>
          </c:errBars>
          <c:xVal>
            <c:numRef>
              <c:f>'LP, AFM'!$S$12:$S$14</c:f>
              <c:numCache>
                <c:formatCode>General</c:formatCode>
                <c:ptCount val="3"/>
                <c:pt idx="0">
                  <c:v>245.2</c:v>
                </c:pt>
                <c:pt idx="1">
                  <c:v>490.3</c:v>
                </c:pt>
                <c:pt idx="2">
                  <c:v>2942.0</c:v>
                </c:pt>
              </c:numCache>
            </c:numRef>
          </c:xVal>
          <c:yVal>
            <c:numRef>
              <c:f>'LP, AFM'!$T$12:$T$14</c:f>
              <c:numCache>
                <c:formatCode>0.000</c:formatCode>
                <c:ptCount val="3"/>
                <c:pt idx="0">
                  <c:v>7.891172676573041</c:v>
                </c:pt>
                <c:pt idx="1">
                  <c:v>8.095248584708238</c:v>
                </c:pt>
                <c:pt idx="2">
                  <c:v>8.148357155345368</c:v>
                </c:pt>
              </c:numCache>
            </c:numRef>
          </c:yVal>
          <c:smooth val="0"/>
        </c:ser>
        <c:ser>
          <c:idx val="1"/>
          <c:order val="1"/>
          <c:tx>
            <c:v>Laser Profiler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'LP, AFM'!$W$12:$W$14</c:f>
                <c:numCache>
                  <c:formatCode>General</c:formatCode>
                  <c:ptCount val="3"/>
                  <c:pt idx="0">
                    <c:v>0.513469312278175</c:v>
                  </c:pt>
                  <c:pt idx="1">
                    <c:v>0.404656490245609</c:v>
                  </c:pt>
                  <c:pt idx="2">
                    <c:v>0.142506475522161</c:v>
                  </c:pt>
                </c:numCache>
              </c:numRef>
            </c:plus>
            <c:minus>
              <c:numRef>
                <c:f>'LP, AFM'!$W$12:$W$14</c:f>
                <c:numCache>
                  <c:formatCode>General</c:formatCode>
                  <c:ptCount val="3"/>
                  <c:pt idx="0">
                    <c:v>0.513469312278175</c:v>
                  </c:pt>
                  <c:pt idx="1">
                    <c:v>0.404656490245609</c:v>
                  </c:pt>
                  <c:pt idx="2">
                    <c:v>0.142506475522161</c:v>
                  </c:pt>
                </c:numCache>
              </c:numRef>
            </c:minus>
          </c:errBars>
          <c:xVal>
            <c:numRef>
              <c:f>'LP, AFM'!$S$12:$S$14</c:f>
              <c:numCache>
                <c:formatCode>General</c:formatCode>
                <c:ptCount val="3"/>
                <c:pt idx="0">
                  <c:v>245.2</c:v>
                </c:pt>
                <c:pt idx="1">
                  <c:v>490.3</c:v>
                </c:pt>
                <c:pt idx="2">
                  <c:v>2942.0</c:v>
                </c:pt>
              </c:numCache>
            </c:numRef>
          </c:xVal>
          <c:yVal>
            <c:numRef>
              <c:f>'LP, AFM'!$V$12:$V$14</c:f>
              <c:numCache>
                <c:formatCode>0.000</c:formatCode>
                <c:ptCount val="3"/>
                <c:pt idx="0">
                  <c:v>6.23150683770104</c:v>
                </c:pt>
                <c:pt idx="1">
                  <c:v>6.460317390559146</c:v>
                </c:pt>
                <c:pt idx="2">
                  <c:v>7.62883710799135</c:v>
                </c:pt>
              </c:numCache>
            </c:numRef>
          </c:yVal>
          <c:smooth val="0"/>
        </c:ser>
        <c:ser>
          <c:idx val="2"/>
          <c:order val="2"/>
          <c:tx>
            <c:v>Metallization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'LP, AFM'!$Y$12:$Y$14</c:f>
                <c:numCache>
                  <c:formatCode>General</c:formatCode>
                  <c:ptCount val="3"/>
                  <c:pt idx="0">
                    <c:v>0.137525251350069</c:v>
                  </c:pt>
                  <c:pt idx="1">
                    <c:v>0.478731655691993</c:v>
                  </c:pt>
                  <c:pt idx="2">
                    <c:v>0.194620933482092</c:v>
                  </c:pt>
                </c:numCache>
              </c:numRef>
            </c:plus>
            <c:minus>
              <c:numRef>
                <c:f>'LP, AFM'!$Y$12:$Y$14</c:f>
                <c:numCache>
                  <c:formatCode>General</c:formatCode>
                  <c:ptCount val="3"/>
                  <c:pt idx="0">
                    <c:v>0.137525251350069</c:v>
                  </c:pt>
                  <c:pt idx="1">
                    <c:v>0.478731655691993</c:v>
                  </c:pt>
                  <c:pt idx="2">
                    <c:v>0.194620933482092</c:v>
                  </c:pt>
                </c:numCache>
              </c:numRef>
            </c:minus>
          </c:errBars>
          <c:xVal>
            <c:numRef>
              <c:f>'LP, AFM'!$S$12:$S$14</c:f>
              <c:numCache>
                <c:formatCode>General</c:formatCode>
                <c:ptCount val="3"/>
                <c:pt idx="0">
                  <c:v>245.2</c:v>
                </c:pt>
                <c:pt idx="1">
                  <c:v>490.3</c:v>
                </c:pt>
                <c:pt idx="2">
                  <c:v>2942.0</c:v>
                </c:pt>
              </c:numCache>
            </c:numRef>
          </c:xVal>
          <c:yVal>
            <c:numRef>
              <c:f>'LP, AFM'!$X$12:$X$14</c:f>
              <c:numCache>
                <c:formatCode>0.000</c:formatCode>
                <c:ptCount val="3"/>
                <c:pt idx="0">
                  <c:v>7.012452111392085</c:v>
                </c:pt>
                <c:pt idx="1">
                  <c:v>6.927572232311186</c:v>
                </c:pt>
                <c:pt idx="2">
                  <c:v>7.92236264134766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513096"/>
        <c:axId val="2115869016"/>
      </c:scatterChart>
      <c:valAx>
        <c:axId val="2140513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Load (mN)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5869016"/>
        <c:crosses val="autoZero"/>
        <c:crossBetween val="midCat"/>
      </c:valAx>
      <c:valAx>
        <c:axId val="2115869016"/>
        <c:scaling>
          <c:orientation val="minMax"/>
          <c:max val="8.5"/>
          <c:min val="5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Hardness (GPa)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21405130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8890601440777"/>
          <c:y val="0.438107015719321"/>
          <c:w val="0.192229330708661"/>
          <c:h val="0.245325472414937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User 1</c:v>
          </c:tx>
          <c:spPr>
            <a:ln w="47625">
              <a:noFill/>
            </a:ln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'Human Error'!$P$7:$P$9</c:f>
                <c:numCache>
                  <c:formatCode>General</c:formatCode>
                  <c:ptCount val="3"/>
                  <c:pt idx="0">
                    <c:v>14.12453900981172</c:v>
                  </c:pt>
                  <c:pt idx="1">
                    <c:v>13.13808832425835</c:v>
                  </c:pt>
                  <c:pt idx="2">
                    <c:v>67.3061453220276</c:v>
                  </c:pt>
                </c:numCache>
              </c:numRef>
            </c:plus>
            <c:minus>
              <c:numRef>
                <c:f>'Human Error'!$P$7:$P$9</c:f>
                <c:numCache>
                  <c:formatCode>General</c:formatCode>
                  <c:ptCount val="3"/>
                  <c:pt idx="0">
                    <c:v>14.12453900981172</c:v>
                  </c:pt>
                  <c:pt idx="1">
                    <c:v>13.13808832425835</c:v>
                  </c:pt>
                  <c:pt idx="2">
                    <c:v>67.3061453220276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'Human Error'!$N$7:$N$9</c:f>
              <c:numCache>
                <c:formatCode>General</c:formatCode>
                <c:ptCount val="3"/>
                <c:pt idx="0">
                  <c:v>2942.0</c:v>
                </c:pt>
                <c:pt idx="1">
                  <c:v>490.3</c:v>
                </c:pt>
                <c:pt idx="2">
                  <c:v>245.2</c:v>
                </c:pt>
              </c:numCache>
            </c:numRef>
          </c:xVal>
          <c:yVal>
            <c:numRef>
              <c:f>'Human Error'!$O$7:$O$9</c:f>
              <c:numCache>
                <c:formatCode>0.0</c:formatCode>
                <c:ptCount val="3"/>
                <c:pt idx="0">
                  <c:v>685.3598677279909</c:v>
                </c:pt>
                <c:pt idx="1">
                  <c:v>701.3846865313373</c:v>
                </c:pt>
                <c:pt idx="2">
                  <c:v>646.2241175700025</c:v>
                </c:pt>
              </c:numCache>
            </c:numRef>
          </c:yVal>
          <c:smooth val="0"/>
        </c:ser>
        <c:ser>
          <c:idx val="1"/>
          <c:order val="1"/>
          <c:tx>
            <c:v>User 2</c:v>
          </c:tx>
          <c:spPr>
            <a:ln w="47625">
              <a:noFill/>
            </a:ln>
          </c:spPr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'Human Error'!$R$7:$R$9</c:f>
                <c:numCache>
                  <c:formatCode>General</c:formatCode>
                  <c:ptCount val="3"/>
                  <c:pt idx="0">
                    <c:v>31.36861291323757</c:v>
                  </c:pt>
                  <c:pt idx="1">
                    <c:v>23.77446554394838</c:v>
                  </c:pt>
                  <c:pt idx="2">
                    <c:v>45.42742108039214</c:v>
                  </c:pt>
                </c:numCache>
              </c:numRef>
            </c:plus>
            <c:minus>
              <c:numRef>
                <c:f>'Human Error'!$R$7:$R$9</c:f>
                <c:numCache>
                  <c:formatCode>General</c:formatCode>
                  <c:ptCount val="3"/>
                  <c:pt idx="0">
                    <c:v>31.36861291323757</c:v>
                  </c:pt>
                  <c:pt idx="1">
                    <c:v>23.77446554394838</c:v>
                  </c:pt>
                  <c:pt idx="2">
                    <c:v>45.42742108039214</c:v>
                  </c:pt>
                </c:numCache>
              </c:numRef>
            </c:minus>
            <c:spPr>
              <a:ln>
                <a:solidFill>
                  <a:schemeClr val="tx1"/>
                </a:solidFill>
              </a:ln>
            </c:spPr>
          </c:errBars>
          <c:xVal>
            <c:numRef>
              <c:f>'Human Error'!$N$7:$N$9</c:f>
              <c:numCache>
                <c:formatCode>General</c:formatCode>
                <c:ptCount val="3"/>
                <c:pt idx="0">
                  <c:v>2942.0</c:v>
                </c:pt>
                <c:pt idx="1">
                  <c:v>490.3</c:v>
                </c:pt>
                <c:pt idx="2">
                  <c:v>245.2</c:v>
                </c:pt>
              </c:numCache>
            </c:numRef>
          </c:xVal>
          <c:yVal>
            <c:numRef>
              <c:f>'Human Error'!$Q$7:$Q$9</c:f>
              <c:numCache>
                <c:formatCode>0.0</c:formatCode>
                <c:ptCount val="3"/>
                <c:pt idx="0">
                  <c:v>679.1655081103684</c:v>
                </c:pt>
                <c:pt idx="1">
                  <c:v>658.8312009525997</c:v>
                </c:pt>
                <c:pt idx="2">
                  <c:v>635.4849121233971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488200"/>
        <c:axId val="2118493576"/>
      </c:scatterChart>
      <c:valAx>
        <c:axId val="2118488200"/>
        <c:scaling>
          <c:orientation val="minMax"/>
          <c:max val="3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Load (mN)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8493576"/>
        <c:crosses val="autoZero"/>
        <c:crossBetween val="midCat"/>
      </c:valAx>
      <c:valAx>
        <c:axId val="2118493576"/>
        <c:scaling>
          <c:orientation val="minMax"/>
          <c:min val="55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Vickers Hardness (HV)</a:t>
                </a:r>
              </a:p>
            </c:rich>
          </c:tx>
          <c:layout>
            <c:manualLayout>
              <c:xMode val="edge"/>
              <c:yMode val="edge"/>
              <c:x val="0.025"/>
              <c:y val="0.1224146981627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21184882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0620734908136"/>
          <c:y val="0.421693642461359"/>
          <c:w val="0.154895320431039"/>
          <c:h val="0.211137131701966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0</xdr:row>
      <xdr:rowOff>126999</xdr:rowOff>
    </xdr:from>
    <xdr:to>
      <xdr:col>17</xdr:col>
      <xdr:colOff>76200</xdr:colOff>
      <xdr:row>24</xdr:row>
      <xdr:rowOff>84666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406400</xdr:colOff>
      <xdr:row>1</xdr:row>
      <xdr:rowOff>76200</xdr:rowOff>
    </xdr:from>
    <xdr:to>
      <xdr:col>33</xdr:col>
      <xdr:colOff>660400</xdr:colOff>
      <xdr:row>21</xdr:row>
      <xdr:rowOff>33867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406400</xdr:colOff>
      <xdr:row>1</xdr:row>
      <xdr:rowOff>25400</xdr:rowOff>
    </xdr:from>
    <xdr:to>
      <xdr:col>48</xdr:col>
      <xdr:colOff>660400</xdr:colOff>
      <xdr:row>21</xdr:row>
      <xdr:rowOff>110067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160866</xdr:colOff>
      <xdr:row>3</xdr:row>
      <xdr:rowOff>42332</xdr:rowOff>
    </xdr:from>
    <xdr:to>
      <xdr:col>33</xdr:col>
      <xdr:colOff>25400</xdr:colOff>
      <xdr:row>23</xdr:row>
      <xdr:rowOff>16933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67733</xdr:colOff>
      <xdr:row>9</xdr:row>
      <xdr:rowOff>169333</xdr:rowOff>
    </xdr:from>
    <xdr:to>
      <xdr:col>18</xdr:col>
      <xdr:colOff>643466</xdr:colOff>
      <xdr:row>25</xdr:row>
      <xdr:rowOff>50799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C28"/>
  <sheetViews>
    <sheetView topLeftCell="I1" zoomScale="150" zoomScaleNormal="150" zoomScalePageLayoutView="150" workbookViewId="0">
      <selection activeCell="N11" sqref="N11"/>
    </sheetView>
  </sheetViews>
  <sheetFormatPr baseColWidth="10" defaultRowHeight="15" x14ac:dyDescent="0"/>
  <cols>
    <col min="4" max="4" width="19" bestFit="1" customWidth="1"/>
    <col min="5" max="5" width="18.33203125" bestFit="1" customWidth="1"/>
    <col min="6" max="7" width="29.83203125" bestFit="1" customWidth="1"/>
    <col min="8" max="9" width="53.83203125" bestFit="1" customWidth="1"/>
    <col min="11" max="11" width="10.6640625" bestFit="1" customWidth="1"/>
    <col min="12" max="12" width="36.5" bestFit="1" customWidth="1"/>
    <col min="13" max="13" width="6.6640625" bestFit="1" customWidth="1"/>
    <col min="14" max="14" width="25.6640625" bestFit="1" customWidth="1"/>
    <col min="15" max="15" width="6.6640625" bestFit="1" customWidth="1"/>
    <col min="16" max="16" width="34.1640625" bestFit="1" customWidth="1"/>
    <col min="17" max="17" width="37.1640625" bestFit="1" customWidth="1"/>
    <col min="18" max="18" width="6.6640625" bestFit="1" customWidth="1"/>
    <col min="19" max="19" width="34.6640625" bestFit="1" customWidth="1"/>
    <col min="20" max="20" width="36.5" bestFit="1" customWidth="1"/>
    <col min="21" max="21" width="6.6640625" bestFit="1" customWidth="1"/>
    <col min="22" max="22" width="34.6640625" bestFit="1" customWidth="1"/>
    <col min="23" max="23" width="51.33203125" bestFit="1" customWidth="1"/>
    <col min="24" max="24" width="52.1640625" bestFit="1" customWidth="1"/>
    <col min="25" max="25" width="6.6640625" bestFit="1" customWidth="1"/>
    <col min="26" max="26" width="34" bestFit="1" customWidth="1"/>
    <col min="27" max="27" width="51.6640625" bestFit="1" customWidth="1"/>
    <col min="28" max="28" width="6.6640625" bestFit="1" customWidth="1"/>
    <col min="29" max="29" width="34" bestFit="1" customWidth="1"/>
  </cols>
  <sheetData>
    <row r="4" spans="2:29" s="2" customFormat="1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14</v>
      </c>
      <c r="I4" s="2" t="s">
        <v>15</v>
      </c>
      <c r="K4"/>
      <c r="L4" s="2" t="s">
        <v>6</v>
      </c>
      <c r="M4" s="2" t="s">
        <v>10</v>
      </c>
      <c r="N4" s="2" t="s">
        <v>7</v>
      </c>
      <c r="O4" s="2" t="s">
        <v>10</v>
      </c>
      <c r="P4" s="2" t="s">
        <v>12</v>
      </c>
      <c r="Q4" s="2" t="s">
        <v>8</v>
      </c>
      <c r="R4" s="2" t="s">
        <v>10</v>
      </c>
      <c r="S4" s="2" t="s">
        <v>11</v>
      </c>
      <c r="T4" s="2" t="s">
        <v>9</v>
      </c>
      <c r="U4" s="2" t="s">
        <v>10</v>
      </c>
      <c r="V4" s="2" t="s">
        <v>11</v>
      </c>
      <c r="W4" s="2" t="s">
        <v>13</v>
      </c>
      <c r="X4" s="2" t="s">
        <v>16</v>
      </c>
      <c r="Y4" s="2" t="s">
        <v>10</v>
      </c>
      <c r="Z4" s="2" t="s">
        <v>18</v>
      </c>
      <c r="AA4" s="2" t="s">
        <v>17</v>
      </c>
      <c r="AB4" s="2" t="s">
        <v>10</v>
      </c>
      <c r="AC4" s="2" t="s">
        <v>18</v>
      </c>
    </row>
    <row r="5" spans="2:29" s="2" customFormat="1">
      <c r="B5" s="4">
        <v>980.7</v>
      </c>
      <c r="C5" s="4">
        <v>1</v>
      </c>
      <c r="D5" s="4"/>
      <c r="E5" s="4"/>
      <c r="F5" s="4"/>
      <c r="G5" s="4"/>
      <c r="H5" s="4">
        <v>141.93700000000001</v>
      </c>
      <c r="I5" s="4"/>
      <c r="J5" s="4"/>
      <c r="K5" s="2">
        <v>1961</v>
      </c>
      <c r="L5" s="3">
        <f>AVERAGE(D11:D16)</f>
        <v>273.3116</v>
      </c>
      <c r="M5" s="3">
        <f>STDEV(D11:D16)</f>
        <v>11.118772989858188</v>
      </c>
      <c r="N5" s="3">
        <f>AVERAGE(E11:E16)</f>
        <v>274.53699999999998</v>
      </c>
      <c r="O5" s="3">
        <f>STDEV(E11:E16)</f>
        <v>10.793614894927462</v>
      </c>
      <c r="P5" s="3">
        <f>(N5-L5)/AVERAGE(N5,L5)*100</f>
        <v>0.44734987001882598</v>
      </c>
      <c r="Q5" s="3">
        <f>AVERAGE(F11:F16)</f>
        <v>273.68520000000001</v>
      </c>
      <c r="R5" s="3">
        <f>STDEV(F11:F16)</f>
        <v>10.979536360885191</v>
      </c>
      <c r="S5" s="3">
        <f>(Q5-L5)/AVERAGE(Q5,L5)*100</f>
        <v>0.13660043349431308</v>
      </c>
      <c r="T5" s="3">
        <f>AVERAGE(G11:G16)</f>
        <v>274.81819999999999</v>
      </c>
      <c r="U5" s="3">
        <f>STDEV(G11:G16)</f>
        <v>10.998342679694984</v>
      </c>
      <c r="V5" s="3">
        <f>(T5-N5)/AVERAGE(T5,N5)*100</f>
        <v>0.10237456567263314</v>
      </c>
      <c r="W5" s="3">
        <f>(T5-Q5)/AVERAGE(Q5,T5)*100</f>
        <v>0.41312414836443356</v>
      </c>
      <c r="X5" s="1">
        <f>AVERAGE(H11:H16)</f>
        <v>271.5838</v>
      </c>
      <c r="Y5" s="3">
        <f>STDEV(H11:H16)</f>
        <v>10.200672463127123</v>
      </c>
      <c r="Z5" s="3">
        <f>(X5-Q5)/AVERAGE(Q5,X5)*100</f>
        <v>-0.77077552547458683</v>
      </c>
      <c r="AA5" s="3">
        <f>AVERAGE(I11:I16)</f>
        <v>272.67659999999995</v>
      </c>
      <c r="AB5">
        <f>STDEV(I11:I16)</f>
        <v>10.285905613994332</v>
      </c>
      <c r="AC5" s="3">
        <f>(AA5-T5)/AVERAGE(T5,AA5)*100</f>
        <v>-0.78232706502419369</v>
      </c>
    </row>
    <row r="6" spans="2:29" s="2" customFormat="1">
      <c r="B6" s="4">
        <v>980.7</v>
      </c>
      <c r="C6" s="4">
        <v>2</v>
      </c>
      <c r="D6" s="4"/>
      <c r="E6" s="4"/>
      <c r="F6" s="4"/>
      <c r="G6" s="4"/>
      <c r="H6" s="4"/>
      <c r="I6" s="4"/>
      <c r="J6" s="4"/>
      <c r="K6" s="2">
        <v>2942</v>
      </c>
      <c r="L6" s="3">
        <f>AVERAGE(D17:D22)</f>
        <v>388.27733333333327</v>
      </c>
      <c r="M6" s="3">
        <f>STDEV(D17:D22)</f>
        <v>4.5919364470050441</v>
      </c>
      <c r="N6" s="3">
        <f>AVERAGE(E17:E22)</f>
        <v>378.21866666666665</v>
      </c>
      <c r="O6" s="3">
        <f>STDEV(E17:E22)</f>
        <v>20.471480902302439</v>
      </c>
      <c r="P6" s="3">
        <f>(N6-L6)/AVERAGE(N6,L6)*100</f>
        <v>-2.6245842552776861</v>
      </c>
      <c r="Q6" s="3">
        <f>AVERAGE(F17:F22)</f>
        <v>386.08066666666667</v>
      </c>
      <c r="R6" s="3">
        <f>STDEV(F17:F22)</f>
        <v>5.1236768373242692</v>
      </c>
      <c r="S6" s="3">
        <f>(Q6-L6)/AVERAGE(Q6,L6)*100</f>
        <v>-0.56735170726372086</v>
      </c>
      <c r="T6" s="3">
        <f>AVERAGE(G17:G22)</f>
        <v>375.87466666666666</v>
      </c>
      <c r="U6" s="3">
        <f>STDEV(G17:G22)</f>
        <v>23.445049143333701</v>
      </c>
      <c r="V6" s="3">
        <f>(T6-N6)/AVERAGE(T6,N6)*100</f>
        <v>-0.62167370970878788</v>
      </c>
      <c r="W6" s="3">
        <f>(T6-Q6)/AVERAGE(Q6,T6)*100</f>
        <v>-2.6788971881991377</v>
      </c>
      <c r="X6" s="1">
        <f>AVERAGE(H17:H22)</f>
        <v>384.25900000000001</v>
      </c>
      <c r="Y6" s="3">
        <f>STDEV(H17:H22)</f>
        <v>4.8182269560492728</v>
      </c>
      <c r="Z6" s="3">
        <f>(X6-Q6)/AVERAGE(Q6,X6)*100</f>
        <v>-0.47295154215521151</v>
      </c>
      <c r="AA6" s="3">
        <f>AVERAGE(I17:I22)</f>
        <v>374.48199999999997</v>
      </c>
      <c r="AB6">
        <f>STDEV(I17:I22)</f>
        <v>23.27284703253985</v>
      </c>
      <c r="AC6" s="3">
        <f>(AA6-T6)/AVERAGE(T6,AA6)*100</f>
        <v>-0.37120125096065909</v>
      </c>
    </row>
    <row r="7" spans="2:29" s="2" customFormat="1">
      <c r="B7" s="4">
        <v>980.7</v>
      </c>
      <c r="C7" s="4">
        <v>3</v>
      </c>
      <c r="D7" s="4"/>
      <c r="E7" s="4"/>
      <c r="F7" s="4"/>
      <c r="G7" s="4"/>
      <c r="H7" s="4"/>
      <c r="I7" s="4"/>
      <c r="J7" s="4"/>
      <c r="K7" s="2">
        <v>4903</v>
      </c>
      <c r="L7" s="3">
        <f>AVERAGE(D23:D28)</f>
        <v>619.68633333333332</v>
      </c>
      <c r="M7" s="3">
        <f>STDEV(D23:D28)</f>
        <v>14.838480443315845</v>
      </c>
      <c r="N7" s="3">
        <f>AVERAGE(E23:E28)</f>
        <v>572.18299999999999</v>
      </c>
      <c r="O7" s="3">
        <f>STDEV(E23:E28)</f>
        <v>54.099056993629738</v>
      </c>
      <c r="P7" s="3">
        <f>(N7-L7)/AVERAGE(N7,L7)*100</f>
        <v>-7.9712317457618393</v>
      </c>
      <c r="Q7" s="3">
        <f>AVERAGE(F23:F28)</f>
        <v>614.90816666666672</v>
      </c>
      <c r="R7" s="3">
        <f>STDEV(F23:F28)</f>
        <v>11.357373876326607</v>
      </c>
      <c r="S7" s="3">
        <f>(Q7-L7)/AVERAGE(Q7,L7)*100</f>
        <v>-0.77404632317195743</v>
      </c>
      <c r="T7" s="3">
        <f>AVERAGE(G23:G28)</f>
        <v>570.6930000000001</v>
      </c>
      <c r="U7" s="3">
        <f>STDEV(G23:G28)</f>
        <v>52.734884348029055</v>
      </c>
      <c r="V7" s="3">
        <f>(T7-N7)/AVERAGE(T7,N7)*100</f>
        <v>-0.26074569769596967</v>
      </c>
      <c r="W7" s="3">
        <f>(T7-Q7)/AVERAGE(Q7,T7)*100</f>
        <v>-7.4586914908287643</v>
      </c>
      <c r="X7" s="1">
        <f>AVERAGE(H23:H28)</f>
        <v>612.61466666666672</v>
      </c>
      <c r="Y7" s="3">
        <f>STDEV(H23:H28)</f>
        <v>11.291343634247717</v>
      </c>
      <c r="Z7" s="3">
        <f>(X7-Q7)/AVERAGE(Q7,X7)*100</f>
        <v>-0.37367940338380579</v>
      </c>
      <c r="AA7" s="3">
        <f>AVERAGE(I23:I28)</f>
        <v>568.70083333333332</v>
      </c>
      <c r="AB7">
        <f>STDEV(I23:I28)</f>
        <v>52.474059211830244</v>
      </c>
      <c r="AC7" s="3">
        <f>(AA7-T7)/AVERAGE(T7,AA7)*100</f>
        <v>-0.34968886233807817</v>
      </c>
    </row>
    <row r="8" spans="2:29" s="2" customFormat="1">
      <c r="B8" s="4">
        <v>980.7</v>
      </c>
      <c r="C8" s="4">
        <v>4</v>
      </c>
      <c r="D8" s="4"/>
      <c r="E8" s="4"/>
      <c r="F8" s="4"/>
      <c r="G8" s="4"/>
      <c r="H8" s="4">
        <v>145.654</v>
      </c>
      <c r="I8" s="4">
        <v>146.05600000000001</v>
      </c>
      <c r="J8" s="4"/>
      <c r="L8" s="3"/>
      <c r="M8" s="3"/>
      <c r="N8" s="3"/>
      <c r="O8" s="3"/>
      <c r="P8" s="3"/>
      <c r="Q8" s="3"/>
      <c r="R8" s="3"/>
      <c r="S8" s="3"/>
      <c r="T8" s="3"/>
      <c r="U8" s="3"/>
      <c r="V8"/>
      <c r="W8"/>
      <c r="X8"/>
      <c r="Y8"/>
      <c r="Z8"/>
      <c r="AA8"/>
      <c r="AB8"/>
      <c r="AC8"/>
    </row>
    <row r="9" spans="2:29" s="2" customFormat="1">
      <c r="B9" s="4">
        <v>980.7</v>
      </c>
      <c r="C9" s="4">
        <v>5</v>
      </c>
      <c r="D9" s="4"/>
      <c r="E9" s="4"/>
      <c r="F9" s="4"/>
      <c r="G9" s="4"/>
      <c r="H9" s="4">
        <v>135.38800000000001</v>
      </c>
      <c r="I9" s="4">
        <v>135.428</v>
      </c>
      <c r="J9" s="4"/>
      <c r="K9"/>
      <c r="L9" s="2" t="s">
        <v>9</v>
      </c>
      <c r="M9" s="2" t="s">
        <v>19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</row>
    <row r="10" spans="2:29" s="2" customFormat="1">
      <c r="B10" s="4">
        <v>980.7</v>
      </c>
      <c r="C10" s="4">
        <v>6</v>
      </c>
      <c r="D10" s="4"/>
      <c r="E10" s="4"/>
      <c r="F10" s="4"/>
      <c r="G10" s="4"/>
      <c r="H10" s="4">
        <v>139.80799999999999</v>
      </c>
      <c r="I10" s="4">
        <v>140.00899999999999</v>
      </c>
      <c r="J10" s="4"/>
      <c r="K10" s="2">
        <v>1961</v>
      </c>
      <c r="L10" s="3">
        <v>274.81819999999999</v>
      </c>
      <c r="M10">
        <f>2*K10*SIN((136*3.14159/180)/2)*102/L10</f>
        <v>1349.6711196247873</v>
      </c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</row>
    <row r="11" spans="2:29">
      <c r="B11">
        <v>1961</v>
      </c>
      <c r="C11" s="4">
        <v>1</v>
      </c>
      <c r="D11" s="5">
        <v>271.56</v>
      </c>
      <c r="E11" s="4">
        <v>272.94600000000003</v>
      </c>
      <c r="F11" s="5">
        <v>274.51299999999998</v>
      </c>
      <c r="G11" s="5">
        <v>275.93900000000002</v>
      </c>
      <c r="H11" s="5">
        <v>273.16699999999997</v>
      </c>
      <c r="I11" s="5">
        <v>274.79399999999998</v>
      </c>
      <c r="J11" s="4"/>
      <c r="K11" s="2">
        <v>2942</v>
      </c>
      <c r="L11" s="3">
        <v>375.87466666666666</v>
      </c>
      <c r="M11">
        <f>2*K11*SIN((136*3.14159/180)/2)*102/L11</f>
        <v>1480.4558636010711</v>
      </c>
    </row>
    <row r="12" spans="2:29">
      <c r="B12">
        <v>1961</v>
      </c>
      <c r="C12">
        <v>2</v>
      </c>
      <c r="D12">
        <v>255.28700000000001</v>
      </c>
      <c r="E12">
        <v>257.11500000000001</v>
      </c>
      <c r="F12" s="1">
        <v>255.26599999999999</v>
      </c>
      <c r="G12" s="1">
        <v>256.41199999999998</v>
      </c>
      <c r="H12" s="1">
        <v>254.24199999999999</v>
      </c>
      <c r="I12" s="1">
        <v>255.30699999999999</v>
      </c>
      <c r="K12" s="2">
        <v>4903</v>
      </c>
      <c r="L12" s="3">
        <v>570.6930000000001</v>
      </c>
      <c r="M12">
        <f>2*K12*SIN((136*3.14159/180)/2)*102/L12</f>
        <v>1625.0068634678071</v>
      </c>
    </row>
    <row r="13" spans="2:29">
      <c r="B13">
        <v>1961</v>
      </c>
      <c r="C13">
        <v>3</v>
      </c>
      <c r="D13">
        <v>282.20699999999999</v>
      </c>
      <c r="E13">
        <v>282.36799999999999</v>
      </c>
      <c r="F13" s="1">
        <v>281.464</v>
      </c>
      <c r="G13" s="1">
        <v>281.64499999999998</v>
      </c>
      <c r="H13" s="1">
        <v>276.54199999999997</v>
      </c>
      <c r="I13" s="1">
        <v>276.66300000000001</v>
      </c>
    </row>
    <row r="14" spans="2:29">
      <c r="B14">
        <v>1961</v>
      </c>
      <c r="C14">
        <v>4</v>
      </c>
      <c r="F14" s="1"/>
      <c r="G14" s="1"/>
      <c r="H14" s="1"/>
      <c r="I14" s="1"/>
    </row>
    <row r="15" spans="2:29">
      <c r="B15">
        <v>1961</v>
      </c>
      <c r="C15">
        <v>5</v>
      </c>
      <c r="D15">
        <v>274.995</v>
      </c>
      <c r="E15">
        <v>275.87900000000002</v>
      </c>
      <c r="F15" s="1">
        <v>274.49299999999999</v>
      </c>
      <c r="G15" s="1">
        <v>275.43700000000001</v>
      </c>
      <c r="H15" s="1">
        <v>273.10700000000003</v>
      </c>
      <c r="I15" s="1">
        <v>273.97000000000003</v>
      </c>
    </row>
    <row r="16" spans="2:29">
      <c r="B16">
        <v>1961</v>
      </c>
      <c r="C16">
        <v>6</v>
      </c>
      <c r="D16">
        <v>282.50900000000001</v>
      </c>
      <c r="E16">
        <v>284.37700000000001</v>
      </c>
      <c r="F16" s="1">
        <v>282.69</v>
      </c>
      <c r="G16" s="1">
        <v>284.65800000000002</v>
      </c>
      <c r="H16" s="1">
        <v>280.86099999999999</v>
      </c>
      <c r="I16" s="1">
        <v>282.649</v>
      </c>
    </row>
    <row r="17" spans="2:9">
      <c r="B17">
        <v>2942</v>
      </c>
      <c r="C17">
        <v>1</v>
      </c>
      <c r="D17" s="1"/>
      <c r="F17" s="1"/>
      <c r="G17" s="1"/>
      <c r="H17" s="1"/>
      <c r="I17" s="1"/>
    </row>
    <row r="18" spans="2:9">
      <c r="B18">
        <v>2942</v>
      </c>
      <c r="C18">
        <v>2</v>
      </c>
      <c r="F18" s="1"/>
      <c r="G18" s="1"/>
      <c r="H18" s="1"/>
      <c r="I18" s="1"/>
    </row>
    <row r="19" spans="2:9">
      <c r="B19">
        <v>2942</v>
      </c>
      <c r="C19">
        <v>3</v>
      </c>
      <c r="D19">
        <v>383.161</v>
      </c>
      <c r="E19">
        <v>381.83499999999998</v>
      </c>
      <c r="F19" s="1">
        <v>381.755</v>
      </c>
      <c r="G19" s="1">
        <v>380.40800000000002</v>
      </c>
      <c r="H19" s="1">
        <v>380.56900000000002</v>
      </c>
      <c r="I19" s="1">
        <v>378.92200000000003</v>
      </c>
    </row>
    <row r="20" spans="2:9">
      <c r="B20">
        <v>2942</v>
      </c>
      <c r="C20">
        <v>4</v>
      </c>
      <c r="F20" s="1"/>
      <c r="G20" s="1"/>
      <c r="I20" s="1"/>
    </row>
    <row r="21" spans="2:9">
      <c r="B21">
        <v>2942</v>
      </c>
      <c r="C21">
        <v>5</v>
      </c>
      <c r="D21">
        <v>392.041</v>
      </c>
      <c r="E21">
        <v>396.64100000000002</v>
      </c>
      <c r="F21" s="1">
        <v>391.73899999999998</v>
      </c>
      <c r="G21" s="1">
        <v>396.72199999999998</v>
      </c>
      <c r="H21" s="1">
        <v>389.71</v>
      </c>
      <c r="I21" s="1">
        <v>395.21499999999997</v>
      </c>
    </row>
    <row r="22" spans="2:9">
      <c r="B22">
        <v>2942</v>
      </c>
      <c r="C22">
        <v>6</v>
      </c>
      <c r="D22" s="1">
        <v>389.63</v>
      </c>
      <c r="E22" s="1">
        <v>356.18</v>
      </c>
      <c r="F22" s="1">
        <v>384.74799999999999</v>
      </c>
      <c r="G22" s="1">
        <v>350.49400000000003</v>
      </c>
      <c r="H22" s="1">
        <v>382.49799999999999</v>
      </c>
      <c r="I22" s="1">
        <v>349.30900000000003</v>
      </c>
    </row>
    <row r="23" spans="2:9">
      <c r="B23">
        <v>4903</v>
      </c>
      <c r="C23">
        <v>1</v>
      </c>
      <c r="D23">
        <v>620.52700000000004</v>
      </c>
      <c r="E23">
        <v>564.99699999999996</v>
      </c>
      <c r="F23" s="1">
        <v>618.15599999999995</v>
      </c>
      <c r="G23" s="1">
        <v>565.15800000000002</v>
      </c>
      <c r="H23" s="1">
        <v>615.34400000000005</v>
      </c>
      <c r="I23" s="1">
        <v>563.33000000000004</v>
      </c>
    </row>
    <row r="24" spans="2:9">
      <c r="B24">
        <v>4903</v>
      </c>
      <c r="C24">
        <v>2</v>
      </c>
      <c r="D24">
        <v>630.351</v>
      </c>
      <c r="E24">
        <v>629.92899999999997</v>
      </c>
      <c r="F24" s="1">
        <v>620.96900000000005</v>
      </c>
      <c r="G24" s="1">
        <v>625.851</v>
      </c>
      <c r="H24" s="1">
        <v>618.75900000000001</v>
      </c>
      <c r="I24" s="1">
        <v>623.80200000000002</v>
      </c>
    </row>
    <row r="25" spans="2:9">
      <c r="B25">
        <v>4903</v>
      </c>
      <c r="C25">
        <v>3</v>
      </c>
      <c r="D25">
        <v>614.399</v>
      </c>
      <c r="E25" s="1">
        <v>525.4</v>
      </c>
      <c r="F25" s="1">
        <v>614.84100000000001</v>
      </c>
      <c r="G25" s="1">
        <v>525.55999999999995</v>
      </c>
      <c r="H25" s="1">
        <v>612.95299999999997</v>
      </c>
      <c r="I25" s="1">
        <v>523.93299999999999</v>
      </c>
    </row>
    <row r="26" spans="2:9">
      <c r="B26">
        <v>4903</v>
      </c>
      <c r="C26">
        <v>4</v>
      </c>
      <c r="D26">
        <v>592.923</v>
      </c>
      <c r="E26">
        <v>609.25599999999997</v>
      </c>
      <c r="F26" s="1">
        <v>593.22400000000005</v>
      </c>
      <c r="G26" s="1">
        <v>610.04</v>
      </c>
      <c r="H26" s="1">
        <v>591.21500000000003</v>
      </c>
      <c r="I26" s="1">
        <v>607.54899999999998</v>
      </c>
    </row>
    <row r="27" spans="2:9">
      <c r="B27">
        <v>4903</v>
      </c>
      <c r="C27">
        <v>5</v>
      </c>
      <c r="D27">
        <v>626.01099999999997</v>
      </c>
      <c r="E27">
        <v>493.23500000000001</v>
      </c>
      <c r="F27" s="1">
        <v>616.12699999999995</v>
      </c>
      <c r="G27" s="1">
        <v>492.71300000000002</v>
      </c>
      <c r="H27" s="1">
        <v>613.23400000000004</v>
      </c>
      <c r="I27" s="1">
        <v>490.98500000000001</v>
      </c>
    </row>
    <row r="28" spans="2:9">
      <c r="B28">
        <v>4903</v>
      </c>
      <c r="C28">
        <v>6</v>
      </c>
      <c r="D28">
        <v>633.90700000000004</v>
      </c>
      <c r="E28">
        <v>610.28099999999995</v>
      </c>
      <c r="F28" s="1">
        <v>626.13199999999995</v>
      </c>
      <c r="G28" s="1">
        <v>604.83600000000001</v>
      </c>
      <c r="H28" s="1">
        <v>624.18299999999999</v>
      </c>
      <c r="I28" s="1">
        <v>602.60599999999999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34"/>
  <sheetViews>
    <sheetView zoomScale="150" zoomScaleNormal="150" zoomScalePageLayoutView="150" workbookViewId="0">
      <selection activeCell="F11" sqref="F11"/>
    </sheetView>
  </sheetViews>
  <sheetFormatPr baseColWidth="10" defaultRowHeight="15" x14ac:dyDescent="0"/>
  <cols>
    <col min="3" max="3" width="5.1640625" bestFit="1" customWidth="1"/>
    <col min="4" max="4" width="8" bestFit="1" customWidth="1"/>
    <col min="5" max="6" width="19.5" bestFit="1" customWidth="1"/>
    <col min="7" max="8" width="25.5" bestFit="1" customWidth="1"/>
    <col min="9" max="10" width="27.5" bestFit="1" customWidth="1"/>
    <col min="13" max="13" width="21.5" bestFit="1" customWidth="1"/>
    <col min="15" max="15" width="24.83203125" bestFit="1" customWidth="1"/>
    <col min="16" max="16" width="10.33203125" bestFit="1" customWidth="1"/>
  </cols>
  <sheetData>
    <row r="3" spans="3:16" s="2" customFormat="1">
      <c r="C3" s="2" t="s">
        <v>0</v>
      </c>
      <c r="D3" s="2" t="s">
        <v>1</v>
      </c>
      <c r="E3" s="2" t="s">
        <v>21</v>
      </c>
      <c r="F3" s="2" t="s">
        <v>20</v>
      </c>
      <c r="G3" s="2" t="s">
        <v>22</v>
      </c>
      <c r="H3" s="2" t="s">
        <v>23</v>
      </c>
      <c r="I3" s="2" t="s">
        <v>24</v>
      </c>
      <c r="J3" s="2" t="s">
        <v>24</v>
      </c>
      <c r="M3" s="2" t="s">
        <v>25</v>
      </c>
      <c r="N3" s="2" t="s">
        <v>27</v>
      </c>
      <c r="O3" s="2" t="s">
        <v>26</v>
      </c>
      <c r="P3" s="2" t="s">
        <v>27</v>
      </c>
    </row>
    <row r="4" spans="3:16">
      <c r="C4" s="7">
        <v>490</v>
      </c>
      <c r="D4" s="7">
        <v>1</v>
      </c>
      <c r="E4" s="8">
        <v>0.224</v>
      </c>
      <c r="F4" s="8">
        <v>6.9000000000000006E-2</v>
      </c>
      <c r="G4" s="7">
        <v>0.219</v>
      </c>
      <c r="H4" s="7">
        <v>7.0999999999999994E-2</v>
      </c>
      <c r="I4" s="19">
        <f>(G4-E4)/AVERAGE(E4,G4)*100</f>
        <v>-2.2573363431151261</v>
      </c>
      <c r="J4" s="19">
        <f t="shared" ref="J4:J18" si="0">(H4-F4)/AVERAGE(H4,F4)*100</f>
        <v>2.8571428571428399</v>
      </c>
      <c r="L4">
        <v>490</v>
      </c>
      <c r="M4" s="3">
        <f>AVERAGE(E4:F9)*1000</f>
        <v>125.75000000000003</v>
      </c>
      <c r="N4" s="3">
        <f>STDEV(E4:F9)*1000</f>
        <v>73.567686829575749</v>
      </c>
      <c r="O4" s="3">
        <f>AVERAGE(G4:H9)*1000</f>
        <v>120.66666666666666</v>
      </c>
      <c r="P4" s="3">
        <f>STDEV(G4:H9)*1000</f>
        <v>66.5982982765576</v>
      </c>
    </row>
    <row r="5" spans="3:16">
      <c r="C5" s="7">
        <v>490</v>
      </c>
      <c r="D5" s="7">
        <v>2</v>
      </c>
      <c r="E5" s="8">
        <v>0.18099999999999999</v>
      </c>
      <c r="F5" s="8">
        <v>6.7000000000000004E-2</v>
      </c>
      <c r="G5" s="7">
        <v>0.17399999999999999</v>
      </c>
      <c r="H5" s="7">
        <v>3.9E-2</v>
      </c>
      <c r="I5" s="19">
        <f t="shared" ref="I5:I21" si="1">(G5-E5)/AVERAGE(E5,G5)*100</f>
        <v>-3.9436619718309895</v>
      </c>
      <c r="J5" s="19">
        <f t="shared" si="0"/>
        <v>-52.830188679245282</v>
      </c>
      <c r="L5">
        <v>981</v>
      </c>
      <c r="M5" s="3">
        <f>AVERAGE(E10:F15)*1000</f>
        <v>150.41666666666666</v>
      </c>
      <c r="N5" s="3">
        <f>STDEV(E10:F15)*1000</f>
        <v>84.794359089112405</v>
      </c>
      <c r="O5" s="3">
        <f>AVERAGE(G10:H15)*1000</f>
        <v>133</v>
      </c>
      <c r="P5" s="3">
        <f>STDEV(G10:H15)*1000</f>
        <v>86.934667214157798</v>
      </c>
    </row>
    <row r="6" spans="3:16">
      <c r="C6" s="7">
        <v>490</v>
      </c>
      <c r="D6" s="7">
        <v>3</v>
      </c>
      <c r="E6" s="8">
        <v>0.14599999999999999</v>
      </c>
      <c r="F6" s="8">
        <v>4.7E-2</v>
      </c>
      <c r="G6" s="7">
        <v>0.16500000000000001</v>
      </c>
      <c r="H6" s="7">
        <v>8.7999999999999995E-2</v>
      </c>
      <c r="I6" s="19">
        <f t="shared" si="1"/>
        <v>12.218649517684899</v>
      </c>
      <c r="J6" s="19">
        <f t="shared" si="0"/>
        <v>60.740740740740726</v>
      </c>
      <c r="L6">
        <v>1961</v>
      </c>
      <c r="M6" s="3">
        <f>AVERAGE(E16:F21)*1000</f>
        <v>298.2</v>
      </c>
      <c r="N6" s="3">
        <f>STDEV(E16:F21)*1000</f>
        <v>204.65135664778234</v>
      </c>
      <c r="O6" s="3">
        <f>AVERAGE(G16:H21)*1000</f>
        <v>253.1</v>
      </c>
      <c r="P6" s="3">
        <f>STDEV(G16:H21)*1000</f>
        <v>129.29247636442136</v>
      </c>
    </row>
    <row r="7" spans="3:16">
      <c r="C7" s="7">
        <v>490</v>
      </c>
      <c r="D7" s="7">
        <v>4</v>
      </c>
      <c r="E7" s="8">
        <v>0.161</v>
      </c>
      <c r="F7" s="8">
        <v>3.5999999999999997E-2</v>
      </c>
      <c r="G7" s="7">
        <v>0.14199999999999999</v>
      </c>
      <c r="H7" s="7">
        <v>3.2000000000000001E-2</v>
      </c>
      <c r="I7" s="19">
        <f t="shared" si="1"/>
        <v>-12.541254125412552</v>
      </c>
      <c r="J7" s="19">
        <f t="shared" si="0"/>
        <v>-11.76470588235293</v>
      </c>
      <c r="L7">
        <v>2942</v>
      </c>
      <c r="M7" s="3">
        <f>AVERAGE(E22:F27)*1000</f>
        <v>297.58333333333331</v>
      </c>
      <c r="N7" s="3">
        <f>STDEV(E22:F27)*1000</f>
        <v>156.90672291833039</v>
      </c>
      <c r="O7" s="3">
        <f>AVERAGE(G22:H27)*1000</f>
        <v>289.66666666666669</v>
      </c>
      <c r="P7" s="3">
        <f>STDEV(G22:H27)*1000</f>
        <v>230.69158211908393</v>
      </c>
    </row>
    <row r="8" spans="3:16">
      <c r="C8" s="7">
        <v>490</v>
      </c>
      <c r="D8" s="7">
        <v>5</v>
      </c>
      <c r="E8" s="8">
        <v>0.112</v>
      </c>
      <c r="F8" s="8">
        <v>3.5999999999999997E-2</v>
      </c>
      <c r="G8" s="7">
        <v>0.112</v>
      </c>
      <c r="H8" s="7">
        <v>5.2999999999999999E-2</v>
      </c>
      <c r="I8" s="19">
        <f t="shared" si="1"/>
        <v>0</v>
      </c>
      <c r="J8" s="19">
        <f t="shared" si="0"/>
        <v>38.202247191011239</v>
      </c>
      <c r="L8">
        <v>4903</v>
      </c>
      <c r="M8" s="3">
        <f>AVERAGE(E28:F33)*1000</f>
        <v>288.33333333333326</v>
      </c>
      <c r="N8" s="3">
        <f>STDEV(E28:F33)*1000</f>
        <v>144.09929236677772</v>
      </c>
      <c r="O8" s="3">
        <f>AVERAGE(G28:H33)*1000</f>
        <v>328.41666666666663</v>
      </c>
      <c r="P8" s="3">
        <f>STDEV(G28:H33)*1000</f>
        <v>135.49133372711157</v>
      </c>
    </row>
    <row r="9" spans="3:16">
      <c r="C9" s="7">
        <v>490</v>
      </c>
      <c r="D9" s="7">
        <v>6</v>
      </c>
      <c r="E9" s="8">
        <v>0.221</v>
      </c>
      <c r="F9" s="8">
        <v>0.20899999999999999</v>
      </c>
      <c r="G9" s="7">
        <v>0.22600000000000001</v>
      </c>
      <c r="H9" s="7">
        <v>0.127</v>
      </c>
      <c r="I9" s="19">
        <f t="shared" si="1"/>
        <v>2.2371364653243866</v>
      </c>
      <c r="J9" s="19">
        <f t="shared" si="0"/>
        <v>-48.80952380952381</v>
      </c>
      <c r="M9" s="6"/>
      <c r="N9" s="6"/>
    </row>
    <row r="10" spans="3:16">
      <c r="C10" s="9">
        <v>980.7</v>
      </c>
      <c r="D10" s="9">
        <v>1</v>
      </c>
      <c r="E10" s="10">
        <v>0.14199999999999999</v>
      </c>
      <c r="F10" s="10">
        <v>6.6000000000000003E-2</v>
      </c>
      <c r="G10" s="9">
        <v>0.14899999999999999</v>
      </c>
      <c r="H10" s="9">
        <v>5.6000000000000001E-2</v>
      </c>
      <c r="I10" s="19">
        <f t="shared" si="1"/>
        <v>4.8109965635738874</v>
      </c>
      <c r="J10" s="19">
        <f t="shared" si="0"/>
        <v>-16.393442622950825</v>
      </c>
    </row>
    <row r="11" spans="3:16">
      <c r="C11" s="9">
        <v>980.7</v>
      </c>
      <c r="D11" s="9">
        <v>2</v>
      </c>
      <c r="E11" s="10">
        <v>9.0999999999999998E-2</v>
      </c>
      <c r="F11" s="10">
        <v>0.17499999999999999</v>
      </c>
      <c r="G11" s="9">
        <v>6.2E-2</v>
      </c>
      <c r="H11" s="9">
        <v>0.17699999999999999</v>
      </c>
      <c r="I11" s="19">
        <f t="shared" si="1"/>
        <v>-37.908496732026144</v>
      </c>
      <c r="J11" s="19">
        <f t="shared" si="0"/>
        <v>1.1363636363636374</v>
      </c>
    </row>
    <row r="12" spans="3:16">
      <c r="C12" s="9">
        <v>980.7</v>
      </c>
      <c r="D12" s="9">
        <v>3</v>
      </c>
      <c r="E12" s="10">
        <v>0.245</v>
      </c>
      <c r="F12" s="10">
        <v>0.17299999999999999</v>
      </c>
      <c r="G12" s="9">
        <v>0.20599999999999999</v>
      </c>
      <c r="H12" s="9">
        <v>9.9000000000000005E-2</v>
      </c>
      <c r="I12" s="19">
        <f t="shared" si="1"/>
        <v>-17.294900221729495</v>
      </c>
      <c r="J12" s="19">
        <f t="shared" si="0"/>
        <v>-54.411764705882334</v>
      </c>
    </row>
    <row r="13" spans="3:16">
      <c r="C13" s="9">
        <v>980.7</v>
      </c>
      <c r="D13" s="9">
        <v>4</v>
      </c>
      <c r="E13" s="10">
        <v>0.35799999999999998</v>
      </c>
      <c r="F13" s="10">
        <v>8.2000000000000003E-2</v>
      </c>
      <c r="G13" s="9">
        <v>0.34499999999999997</v>
      </c>
      <c r="H13" s="9">
        <v>5.0999999999999997E-2</v>
      </c>
      <c r="I13" s="19">
        <f t="shared" si="1"/>
        <v>-3.6984352773826492</v>
      </c>
      <c r="J13" s="19">
        <f t="shared" si="0"/>
        <v>-46.616541353383468</v>
      </c>
    </row>
    <row r="14" spans="3:16">
      <c r="C14" s="9">
        <v>980.7</v>
      </c>
      <c r="D14" s="9">
        <v>5</v>
      </c>
      <c r="E14" s="10">
        <v>0.16200000000000001</v>
      </c>
      <c r="F14" s="10">
        <v>0.11600000000000001</v>
      </c>
      <c r="G14" s="9">
        <v>0.17699999999999999</v>
      </c>
      <c r="H14" s="9">
        <v>9.8000000000000004E-2</v>
      </c>
      <c r="I14" s="19">
        <f t="shared" si="1"/>
        <v>8.8495575221238862</v>
      </c>
      <c r="J14" s="19">
        <f t="shared" si="0"/>
        <v>-16.822429906542055</v>
      </c>
    </row>
    <row r="15" spans="3:16">
      <c r="C15" s="9">
        <v>980.7</v>
      </c>
      <c r="D15" s="9">
        <v>6</v>
      </c>
      <c r="E15" s="10">
        <v>0.14000000000000001</v>
      </c>
      <c r="F15" s="10">
        <v>5.5E-2</v>
      </c>
      <c r="G15" s="9">
        <v>0.13600000000000001</v>
      </c>
      <c r="H15" s="9">
        <v>0.04</v>
      </c>
      <c r="I15" s="19">
        <f t="shared" si="1"/>
        <v>-2.8985507246376838</v>
      </c>
      <c r="J15" s="19">
        <f t="shared" si="0"/>
        <v>-31.578947368421051</v>
      </c>
    </row>
    <row r="16" spans="3:16">
      <c r="C16" s="11">
        <v>1961</v>
      </c>
      <c r="D16" s="11">
        <v>1</v>
      </c>
      <c r="E16" s="12">
        <v>0.28699999999999998</v>
      </c>
      <c r="F16" s="12">
        <v>9.6000000000000002E-2</v>
      </c>
      <c r="G16" s="11">
        <v>0.29599999999999999</v>
      </c>
      <c r="H16" s="11">
        <v>0.13600000000000001</v>
      </c>
      <c r="I16" s="19">
        <f t="shared" si="1"/>
        <v>3.0874785591766751</v>
      </c>
      <c r="J16" s="19">
        <f t="shared" si="0"/>
        <v>34.482758620689658</v>
      </c>
    </row>
    <row r="17" spans="3:10">
      <c r="C17" s="11">
        <v>1961</v>
      </c>
      <c r="D17" s="11">
        <v>2</v>
      </c>
      <c r="E17" s="12">
        <v>0.378</v>
      </c>
      <c r="F17" s="12">
        <v>0.48299999999999998</v>
      </c>
      <c r="G17" s="11">
        <v>0.34499999999999997</v>
      </c>
      <c r="H17" s="11">
        <v>0.498</v>
      </c>
      <c r="I17" s="19">
        <f t="shared" si="1"/>
        <v>-9.1286307053941993</v>
      </c>
      <c r="J17" s="19">
        <f t="shared" si="0"/>
        <v>3.0581039755351709</v>
      </c>
    </row>
    <row r="18" spans="3:10">
      <c r="C18" s="11">
        <v>1961</v>
      </c>
      <c r="D18" s="11">
        <v>3</v>
      </c>
      <c r="E18" s="12">
        <v>0.14399999999999999</v>
      </c>
      <c r="F18" s="12">
        <v>0.114</v>
      </c>
      <c r="G18" s="11">
        <v>0.152</v>
      </c>
      <c r="H18" s="11">
        <v>0.11</v>
      </c>
      <c r="I18" s="19">
        <f t="shared" si="1"/>
        <v>5.4054054054054106</v>
      </c>
      <c r="J18" s="19">
        <f t="shared" si="0"/>
        <v>-3.5714285714285747</v>
      </c>
    </row>
    <row r="19" spans="3:10">
      <c r="C19" s="11">
        <v>1961</v>
      </c>
      <c r="D19" s="11">
        <v>4</v>
      </c>
      <c r="E19" s="12"/>
      <c r="F19" s="12"/>
      <c r="G19" s="11"/>
      <c r="H19" s="11"/>
      <c r="I19" s="19"/>
      <c r="J19" s="19"/>
    </row>
    <row r="20" spans="3:10">
      <c r="C20" s="11">
        <v>1961</v>
      </c>
      <c r="D20" s="11">
        <v>5</v>
      </c>
      <c r="E20" s="12">
        <v>0.36599999999999999</v>
      </c>
      <c r="F20" s="12">
        <v>0.161</v>
      </c>
      <c r="G20" s="11">
        <v>0.36899999999999999</v>
      </c>
      <c r="H20" s="11">
        <v>0.123</v>
      </c>
      <c r="I20" s="19">
        <f t="shared" si="1"/>
        <v>0.81632653061224569</v>
      </c>
      <c r="J20" s="19">
        <f>(H20-F20)/AVERAGE(H20,F20)*100</f>
        <v>-26.760563380281692</v>
      </c>
    </row>
    <row r="21" spans="3:10">
      <c r="C21" s="11">
        <v>1961</v>
      </c>
      <c r="D21" s="11">
        <v>6</v>
      </c>
      <c r="E21" s="12">
        <v>0.751</v>
      </c>
      <c r="F21" s="12">
        <v>0.20200000000000001</v>
      </c>
      <c r="G21" s="11">
        <v>0.30299999999999999</v>
      </c>
      <c r="H21" s="11">
        <v>0.19900000000000001</v>
      </c>
      <c r="I21" s="19">
        <f t="shared" si="1"/>
        <v>-85.009487666034161</v>
      </c>
      <c r="J21" s="19">
        <f>(H21-F21)/AVERAGE(H21,F21)*100</f>
        <v>-1.4962593516209488</v>
      </c>
    </row>
    <row r="22" spans="3:10">
      <c r="C22" s="13">
        <v>2942</v>
      </c>
      <c r="D22" s="14">
        <v>1</v>
      </c>
      <c r="E22" s="15">
        <v>0.28899999999999998</v>
      </c>
      <c r="F22" s="15">
        <v>0.26</v>
      </c>
      <c r="G22" s="13">
        <v>0.13100000000000001</v>
      </c>
      <c r="H22" s="13">
        <v>9.7000000000000003E-2</v>
      </c>
      <c r="I22" s="19">
        <f t="shared" ref="I22:I27" si="2">(H22-E22)/AVERAGE(H22,E22)*100</f>
        <v>-99.481865284974077</v>
      </c>
      <c r="J22" s="19">
        <f t="shared" ref="J22:J27" si="3">(G22-F22)/AVERAGE(G22,F22)*100</f>
        <v>-65.984654731457809</v>
      </c>
    </row>
    <row r="23" spans="3:10">
      <c r="C23" s="13">
        <v>2942</v>
      </c>
      <c r="D23" s="14">
        <v>2</v>
      </c>
      <c r="E23" s="15">
        <v>0.13800000000000001</v>
      </c>
      <c r="F23" s="15">
        <v>0.378</v>
      </c>
      <c r="G23" s="13">
        <v>0.38200000000000001</v>
      </c>
      <c r="H23" s="13">
        <v>0.151</v>
      </c>
      <c r="I23" s="19">
        <f t="shared" si="2"/>
        <v>8.9965397923875319</v>
      </c>
      <c r="J23" s="19">
        <f t="shared" si="3"/>
        <v>1.0526315789473693</v>
      </c>
    </row>
    <row r="24" spans="3:10">
      <c r="C24" s="13">
        <v>2942</v>
      </c>
      <c r="D24" s="14">
        <v>3</v>
      </c>
      <c r="E24" s="15">
        <v>0.161</v>
      </c>
      <c r="F24" s="15">
        <v>0.29699999999999999</v>
      </c>
      <c r="G24" s="13">
        <v>0.26500000000000001</v>
      </c>
      <c r="H24" s="13">
        <v>0.126</v>
      </c>
      <c r="I24" s="19">
        <f t="shared" si="2"/>
        <v>-24.390243902439025</v>
      </c>
      <c r="J24" s="19">
        <f t="shared" si="3"/>
        <v>-11.387900355871876</v>
      </c>
    </row>
    <row r="25" spans="3:10">
      <c r="C25" s="13">
        <v>2942</v>
      </c>
      <c r="D25" s="14">
        <v>4</v>
      </c>
      <c r="E25" s="15">
        <v>0.34399999999999997</v>
      </c>
      <c r="F25" s="15">
        <v>0.61699999999999999</v>
      </c>
      <c r="G25" s="13">
        <v>0.73</v>
      </c>
      <c r="H25" s="13">
        <v>0.21</v>
      </c>
      <c r="I25" s="19">
        <f t="shared" si="2"/>
        <v>-48.375451263537904</v>
      </c>
      <c r="J25" s="19">
        <f t="shared" si="3"/>
        <v>16.778025241276911</v>
      </c>
    </row>
    <row r="26" spans="3:10">
      <c r="C26" s="13">
        <v>2942</v>
      </c>
      <c r="D26" s="14">
        <v>5</v>
      </c>
      <c r="E26" s="15">
        <v>0.155</v>
      </c>
      <c r="F26" s="15">
        <v>0.39900000000000002</v>
      </c>
      <c r="G26" s="13">
        <v>0.25</v>
      </c>
      <c r="H26" s="13">
        <v>0.14099999999999999</v>
      </c>
      <c r="I26" s="19">
        <f t="shared" si="2"/>
        <v>-9.4594594594594685</v>
      </c>
      <c r="J26" s="19">
        <f t="shared" si="3"/>
        <v>-45.916795069337446</v>
      </c>
    </row>
    <row r="27" spans="3:10">
      <c r="C27" s="13">
        <v>2942</v>
      </c>
      <c r="D27" s="14">
        <v>6</v>
      </c>
      <c r="E27" s="15">
        <v>6.4000000000000001E-2</v>
      </c>
      <c r="F27" s="15">
        <v>0.46899999999999997</v>
      </c>
      <c r="G27" s="13">
        <v>0.77800000000000002</v>
      </c>
      <c r="H27" s="13">
        <v>0.215</v>
      </c>
      <c r="I27" s="19">
        <f t="shared" si="2"/>
        <v>108.24372759856628</v>
      </c>
      <c r="J27" s="19">
        <f t="shared" si="3"/>
        <v>49.558941459502819</v>
      </c>
    </row>
    <row r="28" spans="3:10">
      <c r="C28" s="16">
        <v>4903</v>
      </c>
      <c r="D28" s="17">
        <v>1</v>
      </c>
      <c r="E28" s="18">
        <v>0.17399999999999999</v>
      </c>
      <c r="F28" s="18">
        <v>0.29699999999999999</v>
      </c>
      <c r="G28" s="16">
        <v>0.10299999999999999</v>
      </c>
      <c r="H28" s="16">
        <v>0.35499999999999998</v>
      </c>
      <c r="I28" s="19">
        <f t="shared" ref="I28:I33" si="4">(G28-E28)/AVERAGE(E28,G28)*100</f>
        <v>-51.263537906137181</v>
      </c>
      <c r="J28" s="19">
        <f t="shared" ref="J28:J33" si="5">(H28-F28)/AVERAGE(H28,F28)*100</f>
        <v>17.791411042944784</v>
      </c>
    </row>
    <row r="29" spans="3:10">
      <c r="C29" s="16">
        <v>4903</v>
      </c>
      <c r="D29" s="17">
        <v>2</v>
      </c>
      <c r="E29" s="18">
        <v>0.34300000000000003</v>
      </c>
      <c r="F29" s="18">
        <v>0.218</v>
      </c>
      <c r="G29" s="16">
        <v>0.499</v>
      </c>
      <c r="H29" s="16">
        <v>0.26300000000000001</v>
      </c>
      <c r="I29" s="19">
        <f t="shared" si="4"/>
        <v>37.054631828978614</v>
      </c>
      <c r="J29" s="19">
        <f t="shared" si="5"/>
        <v>18.711018711018717</v>
      </c>
    </row>
    <row r="30" spans="3:10">
      <c r="C30" s="16">
        <v>4903</v>
      </c>
      <c r="D30" s="17">
        <v>3</v>
      </c>
      <c r="E30" s="18">
        <v>0.222</v>
      </c>
      <c r="F30" s="18">
        <v>0.192</v>
      </c>
      <c r="G30" s="16">
        <v>0.25800000000000001</v>
      </c>
      <c r="H30" s="16">
        <v>0.314</v>
      </c>
      <c r="I30" s="19">
        <f t="shared" si="4"/>
        <v>15.000000000000002</v>
      </c>
      <c r="J30" s="19">
        <f t="shared" si="5"/>
        <v>48.221343873517789</v>
      </c>
    </row>
    <row r="31" spans="3:10">
      <c r="C31" s="16">
        <v>4903</v>
      </c>
      <c r="D31" s="17">
        <v>4</v>
      </c>
      <c r="E31" s="18">
        <v>0.6</v>
      </c>
      <c r="F31" s="18">
        <v>0.125</v>
      </c>
      <c r="G31" s="16">
        <v>0.53</v>
      </c>
      <c r="H31" s="16">
        <v>0.38600000000000001</v>
      </c>
      <c r="I31" s="19">
        <f t="shared" si="4"/>
        <v>-12.389380530973444</v>
      </c>
      <c r="J31" s="19">
        <f t="shared" si="5"/>
        <v>102.15264187866929</v>
      </c>
    </row>
    <row r="32" spans="3:10">
      <c r="C32" s="16">
        <v>4903</v>
      </c>
      <c r="D32" s="17">
        <v>5</v>
      </c>
      <c r="E32" s="18">
        <v>0.26400000000000001</v>
      </c>
      <c r="F32" s="18">
        <v>0.14599999999999999</v>
      </c>
      <c r="G32" s="16">
        <v>0.23100000000000001</v>
      </c>
      <c r="H32" s="16">
        <v>0.52900000000000003</v>
      </c>
      <c r="I32" s="19">
        <f t="shared" si="4"/>
        <v>-13.333333333333334</v>
      </c>
      <c r="J32" s="19">
        <f t="shared" si="5"/>
        <v>113.48148148148147</v>
      </c>
    </row>
    <row r="33" spans="3:10">
      <c r="C33" s="16">
        <v>4903</v>
      </c>
      <c r="D33" s="17">
        <v>6</v>
      </c>
      <c r="E33" s="18">
        <v>0.48</v>
      </c>
      <c r="F33" s="18">
        <v>0.39900000000000002</v>
      </c>
      <c r="G33" s="16">
        <v>0.21099999999999999</v>
      </c>
      <c r="H33" s="16">
        <v>0.26200000000000001</v>
      </c>
      <c r="I33" s="19">
        <f t="shared" si="4"/>
        <v>-77.858176555716369</v>
      </c>
      <c r="J33" s="19">
        <f t="shared" si="5"/>
        <v>-41.452344931921331</v>
      </c>
    </row>
    <row r="34" spans="3:10">
      <c r="I34" s="20">
        <f>AVERAGE(I4:J33)</f>
        <v>-4.6911101836496343</v>
      </c>
      <c r="J34" s="21">
        <f>STDEV(I4:J33)</f>
        <v>41.89364763051158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54"/>
  <sheetViews>
    <sheetView topLeftCell="K1" zoomScale="150" zoomScaleNormal="150" zoomScalePageLayoutView="150" workbookViewId="0">
      <selection activeCell="M8" sqref="M8"/>
    </sheetView>
  </sheetViews>
  <sheetFormatPr baseColWidth="10" defaultRowHeight="15" x14ac:dyDescent="0"/>
  <cols>
    <col min="3" max="3" width="5.1640625" bestFit="1" customWidth="1"/>
    <col min="4" max="4" width="8" bestFit="1" customWidth="1"/>
    <col min="5" max="6" width="19.5" bestFit="1" customWidth="1"/>
    <col min="7" max="8" width="25.5" bestFit="1" customWidth="1"/>
    <col min="9" max="10" width="27.5" bestFit="1" customWidth="1"/>
    <col min="13" max="13" width="21.5" bestFit="1" customWidth="1"/>
    <col min="15" max="15" width="24.83203125" bestFit="1" customWidth="1"/>
    <col min="16" max="16" width="10.33203125" bestFit="1" customWidth="1"/>
  </cols>
  <sheetData>
    <row r="3" spans="3:16">
      <c r="C3" s="2" t="s">
        <v>0</v>
      </c>
      <c r="D3" s="2" t="s">
        <v>1</v>
      </c>
      <c r="E3" s="2" t="s">
        <v>21</v>
      </c>
      <c r="F3" s="2" t="s">
        <v>20</v>
      </c>
      <c r="G3" s="2" t="s">
        <v>22</v>
      </c>
      <c r="H3" s="2" t="s">
        <v>23</v>
      </c>
      <c r="I3" s="2" t="s">
        <v>24</v>
      </c>
      <c r="J3" s="2" t="s">
        <v>24</v>
      </c>
      <c r="K3" s="2"/>
      <c r="L3" s="2"/>
      <c r="M3" s="2" t="s">
        <v>25</v>
      </c>
      <c r="N3" s="2" t="s">
        <v>27</v>
      </c>
      <c r="O3" s="2" t="s">
        <v>26</v>
      </c>
      <c r="P3" s="2" t="s">
        <v>27</v>
      </c>
    </row>
    <row r="4" spans="3:16">
      <c r="C4" s="7">
        <v>490</v>
      </c>
      <c r="D4" s="7">
        <v>1</v>
      </c>
      <c r="E4" s="8">
        <v>0.122</v>
      </c>
      <c r="F4" s="8">
        <v>0.11799999999999999</v>
      </c>
      <c r="G4" s="7">
        <v>0.13100000000000001</v>
      </c>
      <c r="H4" s="7">
        <v>0.14499999999999999</v>
      </c>
      <c r="I4" s="19">
        <f>(G4-E4)/AVERAGE(E4,G4)*100</f>
        <v>7.1146245059288598</v>
      </c>
      <c r="J4" s="19">
        <f t="shared" ref="J4:J53" si="0">(H4-F4)/AVERAGE(H4,F4)*100</f>
        <v>20.532319391634974</v>
      </c>
      <c r="L4">
        <v>490</v>
      </c>
      <c r="M4" s="3">
        <f>AVERAGE(E4:F9)*1000</f>
        <v>115.08333333333333</v>
      </c>
      <c r="N4" s="3">
        <f>STDEV(E4:F9)*1000</f>
        <v>40.27960985035687</v>
      </c>
      <c r="O4" s="3">
        <f>AVERAGE(G4:H9)*1000</f>
        <v>90.666666666666657</v>
      </c>
      <c r="P4" s="3">
        <f>STDEV(G4:H9)*1000</f>
        <v>42.110964526276739</v>
      </c>
    </row>
    <row r="5" spans="3:16">
      <c r="C5" s="7">
        <v>490</v>
      </c>
      <c r="D5" s="7">
        <v>2</v>
      </c>
      <c r="E5" s="8">
        <v>6.3E-2</v>
      </c>
      <c r="F5" s="8">
        <v>0.13600000000000001</v>
      </c>
      <c r="G5" s="7">
        <v>0.06</v>
      </c>
      <c r="H5" s="7">
        <v>6.2E-2</v>
      </c>
      <c r="I5" s="19">
        <f t="shared" ref="I5:I53" si="1">(G5-E5)/AVERAGE(E5,G5)*100</f>
        <v>-4.8780487804878092</v>
      </c>
      <c r="J5" s="19">
        <f t="shared" si="0"/>
        <v>-74.747474747474755</v>
      </c>
      <c r="L5">
        <v>981</v>
      </c>
      <c r="M5" s="3">
        <f>AVERAGE(E14:F19)*1000</f>
        <v>141.16666666666669</v>
      </c>
      <c r="N5" s="3">
        <f>STDEV(E14:F19)*1000</f>
        <v>55.43027287967422</v>
      </c>
      <c r="O5" s="3">
        <f>AVERAGE(G14:H19)*1000</f>
        <v>79</v>
      </c>
      <c r="P5" s="3">
        <f>STDEV(G14:H19)*1000</f>
        <v>45.569128305745032</v>
      </c>
    </row>
    <row r="6" spans="3:16">
      <c r="C6" s="7">
        <v>490</v>
      </c>
      <c r="D6" s="7">
        <v>3</v>
      </c>
      <c r="E6" s="8">
        <v>7.5999999999999998E-2</v>
      </c>
      <c r="F6" s="8">
        <v>0.14799999999999999</v>
      </c>
      <c r="G6" s="7">
        <v>3.7999999999999999E-2</v>
      </c>
      <c r="H6" s="7">
        <v>0.10100000000000001</v>
      </c>
      <c r="I6" s="19">
        <f t="shared" si="1"/>
        <v>-66.666666666666671</v>
      </c>
      <c r="J6" s="19">
        <f t="shared" si="0"/>
        <v>-37.751004016064243</v>
      </c>
      <c r="L6">
        <v>1961</v>
      </c>
      <c r="M6" s="3">
        <f>AVERAGE(E24:F29)*1000</f>
        <v>268.75</v>
      </c>
      <c r="N6" s="3">
        <f>STDEV(E24:F29)*1000</f>
        <v>160.31736989767859</v>
      </c>
      <c r="O6" s="3" t="e">
        <f>AVERAGE(G24:H29)*1000</f>
        <v>#DIV/0!</v>
      </c>
      <c r="P6" s="3" t="e">
        <f>STDEV(G24:H29)*1000</f>
        <v>#DIV/0!</v>
      </c>
    </row>
    <row r="7" spans="3:16">
      <c r="C7" s="7">
        <v>490</v>
      </c>
      <c r="D7" s="7">
        <v>4</v>
      </c>
      <c r="E7" s="8">
        <v>0.16</v>
      </c>
      <c r="F7" s="8">
        <v>9.8000000000000004E-2</v>
      </c>
      <c r="G7" s="7">
        <v>0.18099999999999999</v>
      </c>
      <c r="H7" s="7">
        <v>7.4999999999999997E-2</v>
      </c>
      <c r="I7" s="19">
        <f t="shared" si="1"/>
        <v>12.31671554252199</v>
      </c>
      <c r="J7" s="19">
        <f t="shared" si="0"/>
        <v>-26.589595375722553</v>
      </c>
      <c r="L7">
        <v>2942</v>
      </c>
      <c r="M7" s="3">
        <f>AVERAGE(E34:F39)*1000</f>
        <v>375.33333333333331</v>
      </c>
      <c r="N7" s="3">
        <f>STDEV(E34:F39)*1000</f>
        <v>163.73500393975493</v>
      </c>
      <c r="O7" s="3" t="e">
        <f>AVERAGE(G34:H39)*1000</f>
        <v>#DIV/0!</v>
      </c>
      <c r="P7" s="3" t="e">
        <f>STDEV(G34:H39)*1000</f>
        <v>#DIV/0!</v>
      </c>
    </row>
    <row r="8" spans="3:16">
      <c r="C8" s="7">
        <v>490</v>
      </c>
      <c r="D8" s="7">
        <v>5</v>
      </c>
      <c r="E8" s="8">
        <v>6.3E-2</v>
      </c>
      <c r="F8" s="8">
        <v>0.157</v>
      </c>
      <c r="G8" s="7">
        <v>7.2999999999999995E-2</v>
      </c>
      <c r="H8" s="7">
        <v>9.6000000000000002E-2</v>
      </c>
      <c r="I8" s="19">
        <f t="shared" si="1"/>
        <v>14.705882352941169</v>
      </c>
      <c r="J8" s="19">
        <f t="shared" si="0"/>
        <v>-48.221343873517789</v>
      </c>
      <c r="L8">
        <v>4903</v>
      </c>
      <c r="M8" s="3">
        <f>AVERAGE(E44:F49)*1000</f>
        <v>375.58333333333331</v>
      </c>
      <c r="N8" s="3">
        <f>STDEV(E44:F49)*1000</f>
        <v>81.304655276909074</v>
      </c>
      <c r="O8" s="3" t="e">
        <f>AVERAGE(G44:H49)*1000</f>
        <v>#DIV/0!</v>
      </c>
      <c r="P8" s="3" t="e">
        <f>STDEV(G44:H49)*1000</f>
        <v>#DIV/0!</v>
      </c>
    </row>
    <row r="9" spans="3:16">
      <c r="C9" s="7">
        <v>490</v>
      </c>
      <c r="D9" s="7">
        <v>6</v>
      </c>
      <c r="E9" s="8">
        <v>6.9000000000000006E-2</v>
      </c>
      <c r="F9" s="8">
        <v>0.17100000000000001</v>
      </c>
      <c r="G9" s="7">
        <v>6.5000000000000002E-2</v>
      </c>
      <c r="H9" s="7">
        <v>6.0999999999999999E-2</v>
      </c>
      <c r="I9" s="19">
        <f t="shared" si="1"/>
        <v>-5.9701492537313481</v>
      </c>
      <c r="J9" s="19">
        <f t="shared" si="0"/>
        <v>-94.827586206896569</v>
      </c>
      <c r="M9" s="6"/>
      <c r="N9" s="6"/>
    </row>
    <row r="10" spans="3:16">
      <c r="C10" s="7">
        <v>490</v>
      </c>
      <c r="D10" s="7">
        <v>7</v>
      </c>
      <c r="E10" s="8">
        <v>7.5999999999999998E-2</v>
      </c>
      <c r="F10" s="8">
        <v>0.1</v>
      </c>
      <c r="G10" s="7">
        <v>7.9000000000000001E-2</v>
      </c>
      <c r="H10" s="7">
        <v>6.9000000000000006E-2</v>
      </c>
      <c r="I10" s="19">
        <f t="shared" si="1"/>
        <v>3.8709677419354875</v>
      </c>
      <c r="J10" s="19">
        <f t="shared" si="0"/>
        <v>-36.68639053254438</v>
      </c>
      <c r="M10" s="6"/>
      <c r="N10" s="6"/>
    </row>
    <row r="11" spans="3:16">
      <c r="C11" s="7">
        <v>490</v>
      </c>
      <c r="D11" s="7">
        <v>8</v>
      </c>
      <c r="E11" s="8">
        <v>4.8000000000000001E-2</v>
      </c>
      <c r="F11" s="8">
        <v>8.7999999999999995E-2</v>
      </c>
      <c r="G11" s="7">
        <v>3.5000000000000003E-2</v>
      </c>
      <c r="H11" s="7">
        <v>8.3000000000000004E-2</v>
      </c>
      <c r="I11" s="19">
        <f t="shared" si="1"/>
        <v>-31.325301204819272</v>
      </c>
      <c r="J11" s="19">
        <f t="shared" si="0"/>
        <v>-5.8479532163742585</v>
      </c>
      <c r="M11" s="6"/>
      <c r="N11" s="6"/>
    </row>
    <row r="12" spans="3:16">
      <c r="C12" s="7">
        <v>490</v>
      </c>
      <c r="D12" s="7">
        <v>9</v>
      </c>
      <c r="E12" s="8">
        <v>7.0000000000000007E-2</v>
      </c>
      <c r="F12" s="8">
        <v>7.5999999999999998E-2</v>
      </c>
      <c r="G12" s="7">
        <v>8.0000000000000002E-3</v>
      </c>
      <c r="H12" s="7">
        <v>8.6999999999999994E-2</v>
      </c>
      <c r="I12" s="19">
        <f t="shared" si="1"/>
        <v>-158.97435897435898</v>
      </c>
      <c r="J12" s="19">
        <f t="shared" si="0"/>
        <v>13.49693251533742</v>
      </c>
      <c r="M12" s="6"/>
      <c r="N12" s="6"/>
    </row>
    <row r="13" spans="3:16">
      <c r="C13" s="7">
        <v>490</v>
      </c>
      <c r="D13" s="7">
        <v>10</v>
      </c>
      <c r="E13" s="8">
        <v>0.122</v>
      </c>
      <c r="F13" s="8">
        <v>0.17100000000000001</v>
      </c>
      <c r="G13" s="7">
        <v>3.3000000000000002E-2</v>
      </c>
      <c r="H13" s="7">
        <v>4.1000000000000002E-2</v>
      </c>
      <c r="I13" s="19">
        <f t="shared" si="1"/>
        <v>-114.83870967741936</v>
      </c>
      <c r="J13" s="19">
        <f t="shared" si="0"/>
        <v>-122.64150943396226</v>
      </c>
      <c r="M13" s="6"/>
      <c r="N13" s="6"/>
    </row>
    <row r="14" spans="3:16">
      <c r="C14" s="9">
        <v>980.7</v>
      </c>
      <c r="D14" s="9">
        <v>1</v>
      </c>
      <c r="E14" s="10">
        <v>0.16900000000000001</v>
      </c>
      <c r="F14" s="10">
        <v>0.215</v>
      </c>
      <c r="G14" s="9">
        <v>0.17199999999999999</v>
      </c>
      <c r="H14" s="9">
        <v>4.8000000000000001E-2</v>
      </c>
      <c r="I14" s="19">
        <f t="shared" si="1"/>
        <v>1.7595307917888419</v>
      </c>
      <c r="J14" s="19">
        <f t="shared" si="0"/>
        <v>-126.99619771863115</v>
      </c>
    </row>
    <row r="15" spans="3:16">
      <c r="C15" s="9">
        <v>980.7</v>
      </c>
      <c r="D15" s="9">
        <v>2</v>
      </c>
      <c r="E15" s="10">
        <v>2.8000000000000001E-2</v>
      </c>
      <c r="F15" s="10">
        <v>0.18</v>
      </c>
      <c r="G15" s="9">
        <v>0.1</v>
      </c>
      <c r="H15" s="9">
        <v>0.105</v>
      </c>
      <c r="I15" s="19">
        <f t="shared" si="1"/>
        <v>112.5</v>
      </c>
      <c r="J15" s="19">
        <f t="shared" si="0"/>
        <v>-52.631578947368418</v>
      </c>
    </row>
    <row r="16" spans="3:16">
      <c r="C16" s="9">
        <v>980.7</v>
      </c>
      <c r="D16" s="9">
        <v>3</v>
      </c>
      <c r="E16" s="10">
        <v>0.16200000000000001</v>
      </c>
      <c r="F16" s="10">
        <v>5.8999999999999997E-2</v>
      </c>
      <c r="G16" s="9">
        <v>3.2000000000000001E-2</v>
      </c>
      <c r="H16" s="9">
        <v>8.5000000000000006E-2</v>
      </c>
      <c r="I16" s="19">
        <f t="shared" si="1"/>
        <v>-134.02061855670101</v>
      </c>
      <c r="J16" s="19">
        <f t="shared" si="0"/>
        <v>36.111111111111121</v>
      </c>
    </row>
    <row r="17" spans="3:10">
      <c r="C17" s="9">
        <v>980.7</v>
      </c>
      <c r="D17" s="9">
        <v>4</v>
      </c>
      <c r="E17" s="10">
        <v>0.13900000000000001</v>
      </c>
      <c r="F17" s="10">
        <v>0.13400000000000001</v>
      </c>
      <c r="G17" s="9">
        <v>2.4E-2</v>
      </c>
      <c r="H17" s="9">
        <v>0.14299999999999999</v>
      </c>
      <c r="I17" s="19">
        <f t="shared" si="1"/>
        <v>-141.10429447852761</v>
      </c>
      <c r="J17" s="19">
        <f t="shared" si="0"/>
        <v>6.4981949458483612</v>
      </c>
    </row>
    <row r="18" spans="3:10">
      <c r="C18" s="9">
        <v>980.7</v>
      </c>
      <c r="D18" s="9">
        <v>5</v>
      </c>
      <c r="E18" s="10">
        <v>0.16800000000000001</v>
      </c>
      <c r="F18" s="10">
        <v>0.19700000000000001</v>
      </c>
      <c r="G18" s="9">
        <v>8.4000000000000005E-2</v>
      </c>
      <c r="H18" s="9">
        <v>3.9E-2</v>
      </c>
      <c r="I18" s="19">
        <f t="shared" si="1"/>
        <v>-66.666666666666671</v>
      </c>
      <c r="J18" s="19">
        <f t="shared" si="0"/>
        <v>-133.89830508474577</v>
      </c>
    </row>
    <row r="19" spans="3:10">
      <c r="C19" s="9">
        <v>980.7</v>
      </c>
      <c r="D19" s="9">
        <v>6</v>
      </c>
      <c r="E19" s="10">
        <v>0.14799999999999999</v>
      </c>
      <c r="F19" s="10">
        <v>9.5000000000000001E-2</v>
      </c>
      <c r="G19" s="9">
        <v>4.7E-2</v>
      </c>
      <c r="H19" s="9">
        <v>6.9000000000000006E-2</v>
      </c>
      <c r="I19" s="19">
        <f t="shared" si="1"/>
        <v>-103.58974358974358</v>
      </c>
      <c r="J19" s="19">
        <f t="shared" si="0"/>
        <v>-31.707317073170728</v>
      </c>
    </row>
    <row r="20" spans="3:10">
      <c r="C20" s="9">
        <v>980.7</v>
      </c>
      <c r="D20" s="9">
        <v>7</v>
      </c>
      <c r="E20" s="10">
        <v>0.11600000000000001</v>
      </c>
      <c r="F20" s="10">
        <v>0.13300000000000001</v>
      </c>
      <c r="G20" s="9">
        <v>6.0999999999999999E-2</v>
      </c>
      <c r="H20" s="9">
        <v>6.0999999999999999E-2</v>
      </c>
      <c r="I20" s="19">
        <f t="shared" si="1"/>
        <v>-62.146892655367246</v>
      </c>
      <c r="J20" s="19">
        <f t="shared" si="0"/>
        <v>-74.226804123711347</v>
      </c>
    </row>
    <row r="21" spans="3:10">
      <c r="C21" s="9">
        <v>980.7</v>
      </c>
      <c r="D21" s="9">
        <v>8</v>
      </c>
      <c r="E21" s="10">
        <v>0.222</v>
      </c>
      <c r="F21" s="10">
        <v>6.3E-2</v>
      </c>
      <c r="G21" s="9">
        <v>0.04</v>
      </c>
      <c r="H21" s="9">
        <v>5.7000000000000002E-2</v>
      </c>
      <c r="I21" s="19">
        <f t="shared" si="1"/>
        <v>-138.93129770992365</v>
      </c>
      <c r="J21" s="19">
        <f t="shared" si="0"/>
        <v>-9.9999999999999982</v>
      </c>
    </row>
    <row r="22" spans="3:10">
      <c r="C22" s="9">
        <v>980.7</v>
      </c>
      <c r="D22" s="9">
        <v>9</v>
      </c>
      <c r="E22" s="10">
        <v>0.182</v>
      </c>
      <c r="F22" s="10">
        <v>0.29199999999999998</v>
      </c>
      <c r="G22" s="9">
        <v>6.7000000000000004E-2</v>
      </c>
      <c r="H22" s="9">
        <v>6.3E-2</v>
      </c>
      <c r="I22" s="19">
        <f t="shared" si="1"/>
        <v>-92.369477911646584</v>
      </c>
      <c r="J22" s="19">
        <f t="shared" si="0"/>
        <v>-129.01408450704227</v>
      </c>
    </row>
    <row r="23" spans="3:10">
      <c r="C23" s="9">
        <v>980.7</v>
      </c>
      <c r="D23" s="9">
        <v>10</v>
      </c>
      <c r="E23" s="10">
        <v>0.17699999999999999</v>
      </c>
      <c r="F23" s="10">
        <v>7.9000000000000001E-2</v>
      </c>
      <c r="G23" s="9">
        <v>0.191</v>
      </c>
      <c r="H23" s="9">
        <v>0.03</v>
      </c>
      <c r="I23" s="19">
        <f t="shared" si="1"/>
        <v>7.6086956521739202</v>
      </c>
      <c r="J23" s="19">
        <f t="shared" si="0"/>
        <v>-89.908256880733944</v>
      </c>
    </row>
    <row r="24" spans="3:10">
      <c r="C24" s="11">
        <v>1961</v>
      </c>
      <c r="D24" s="11">
        <v>1</v>
      </c>
      <c r="E24" s="12">
        <v>0.21099999999999999</v>
      </c>
      <c r="F24" s="12">
        <v>0.55200000000000005</v>
      </c>
      <c r="G24" s="11"/>
      <c r="H24" s="11"/>
      <c r="I24" s="19">
        <f t="shared" si="1"/>
        <v>-100</v>
      </c>
      <c r="J24" s="19">
        <f t="shared" si="0"/>
        <v>-100</v>
      </c>
    </row>
    <row r="25" spans="3:10">
      <c r="C25" s="11">
        <v>1961</v>
      </c>
      <c r="D25" s="11">
        <v>2</v>
      </c>
      <c r="E25" s="12">
        <v>0.27700000000000002</v>
      </c>
      <c r="F25" s="12">
        <v>0.11700000000000001</v>
      </c>
      <c r="G25" s="11"/>
      <c r="H25" s="11"/>
      <c r="I25" s="19">
        <f t="shared" si="1"/>
        <v>-100</v>
      </c>
      <c r="J25" s="19">
        <f t="shared" si="0"/>
        <v>-100</v>
      </c>
    </row>
    <row r="26" spans="3:10">
      <c r="C26" s="11">
        <v>1961</v>
      </c>
      <c r="D26" s="11">
        <v>3</v>
      </c>
      <c r="E26" s="12">
        <v>0.114</v>
      </c>
      <c r="F26" s="12">
        <v>0.14399999999999999</v>
      </c>
      <c r="G26" s="11"/>
      <c r="H26" s="11"/>
      <c r="I26" s="19">
        <f t="shared" si="1"/>
        <v>-100</v>
      </c>
      <c r="J26" s="19">
        <f t="shared" si="0"/>
        <v>-100</v>
      </c>
    </row>
    <row r="27" spans="3:10">
      <c r="C27" s="11">
        <v>1961</v>
      </c>
      <c r="D27" s="11">
        <v>4</v>
      </c>
      <c r="E27" s="12">
        <v>0.246</v>
      </c>
      <c r="F27" s="12">
        <v>0.22700000000000001</v>
      </c>
      <c r="G27" s="11"/>
      <c r="H27" s="11"/>
      <c r="I27" s="19">
        <f t="shared" si="1"/>
        <v>-100</v>
      </c>
      <c r="J27" s="19">
        <f t="shared" si="0"/>
        <v>-100</v>
      </c>
    </row>
    <row r="28" spans="3:10">
      <c r="C28" s="11">
        <v>1961</v>
      </c>
      <c r="D28" s="11">
        <v>5</v>
      </c>
      <c r="E28" s="12">
        <v>0.23200000000000001</v>
      </c>
      <c r="F28" s="12">
        <v>0.253</v>
      </c>
      <c r="G28" s="11"/>
      <c r="H28" s="11"/>
      <c r="I28" s="19">
        <f t="shared" si="1"/>
        <v>-100</v>
      </c>
      <c r="J28" s="19">
        <f t="shared" si="0"/>
        <v>-100</v>
      </c>
    </row>
    <row r="29" spans="3:10">
      <c r="C29" s="11">
        <v>1961</v>
      </c>
      <c r="D29" s="11">
        <v>6</v>
      </c>
      <c r="E29" s="12">
        <v>0.222</v>
      </c>
      <c r="F29" s="12">
        <v>0.63</v>
      </c>
      <c r="G29" s="11"/>
      <c r="H29" s="11"/>
      <c r="I29" s="19">
        <f t="shared" si="1"/>
        <v>-100</v>
      </c>
      <c r="J29" s="19">
        <f t="shared" si="0"/>
        <v>-100</v>
      </c>
    </row>
    <row r="30" spans="3:10">
      <c r="C30" s="11">
        <v>1961</v>
      </c>
      <c r="D30" s="11">
        <v>7</v>
      </c>
      <c r="E30" s="12">
        <v>0.40200000000000002</v>
      </c>
      <c r="F30" s="12">
        <v>0.223</v>
      </c>
      <c r="G30" s="11"/>
      <c r="H30" s="11"/>
      <c r="I30" s="19">
        <f t="shared" si="1"/>
        <v>-100</v>
      </c>
      <c r="J30" s="19">
        <f t="shared" si="0"/>
        <v>-100</v>
      </c>
    </row>
    <row r="31" spans="3:10">
      <c r="C31" s="11">
        <v>1961</v>
      </c>
      <c r="D31" s="11">
        <v>8</v>
      </c>
      <c r="E31" s="12">
        <v>0.13100000000000001</v>
      </c>
      <c r="F31" s="12">
        <v>0.29599999999999999</v>
      </c>
      <c r="G31" s="11"/>
      <c r="H31" s="11"/>
      <c r="I31" s="19">
        <f t="shared" si="1"/>
        <v>-100</v>
      </c>
      <c r="J31" s="19">
        <f t="shared" si="0"/>
        <v>-100</v>
      </c>
    </row>
    <row r="32" spans="3:10">
      <c r="C32" s="11">
        <v>1961</v>
      </c>
      <c r="D32" s="11">
        <v>9</v>
      </c>
      <c r="E32" s="12">
        <v>0.29899999999999999</v>
      </c>
      <c r="F32" s="12">
        <v>0.26200000000000001</v>
      </c>
      <c r="G32" s="11"/>
      <c r="H32" s="11"/>
      <c r="I32" s="19">
        <f t="shared" si="1"/>
        <v>-100</v>
      </c>
      <c r="J32" s="19">
        <f t="shared" si="0"/>
        <v>-100</v>
      </c>
    </row>
    <row r="33" spans="3:10">
      <c r="C33" s="11">
        <v>1961</v>
      </c>
      <c r="D33" s="11">
        <v>10</v>
      </c>
      <c r="E33" s="12">
        <v>0.19500000000000001</v>
      </c>
      <c r="F33" s="12">
        <v>0.216</v>
      </c>
      <c r="G33" s="11"/>
      <c r="H33" s="11"/>
      <c r="I33" s="19">
        <f t="shared" si="1"/>
        <v>-100</v>
      </c>
      <c r="J33" s="19">
        <f t="shared" si="0"/>
        <v>-100</v>
      </c>
    </row>
    <row r="34" spans="3:10">
      <c r="C34" s="13">
        <v>2942</v>
      </c>
      <c r="D34" s="14">
        <v>1</v>
      </c>
      <c r="E34" s="15">
        <v>0.26100000000000001</v>
      </c>
      <c r="F34" s="15">
        <v>0.504</v>
      </c>
      <c r="G34" s="13"/>
      <c r="H34" s="13"/>
      <c r="I34" s="19">
        <f t="shared" si="1"/>
        <v>-100</v>
      </c>
      <c r="J34" s="19">
        <f t="shared" si="0"/>
        <v>-100</v>
      </c>
    </row>
    <row r="35" spans="3:10">
      <c r="C35" s="13">
        <v>2942</v>
      </c>
      <c r="D35" s="14">
        <v>2</v>
      </c>
      <c r="E35" s="15">
        <v>0.32100000000000001</v>
      </c>
      <c r="F35" s="15">
        <v>0.41799999999999998</v>
      </c>
      <c r="G35" s="13"/>
      <c r="H35" s="13"/>
      <c r="I35" s="19">
        <f t="shared" si="1"/>
        <v>-100</v>
      </c>
      <c r="J35" s="19">
        <f t="shared" si="0"/>
        <v>-100</v>
      </c>
    </row>
    <row r="36" spans="3:10">
      <c r="C36" s="13">
        <v>2942</v>
      </c>
      <c r="D36" s="14">
        <v>3</v>
      </c>
      <c r="E36" s="15">
        <v>0.26600000000000001</v>
      </c>
      <c r="F36" s="15">
        <v>0.26500000000000001</v>
      </c>
      <c r="G36" s="13"/>
      <c r="H36" s="13"/>
      <c r="I36" s="19">
        <f t="shared" si="1"/>
        <v>-100</v>
      </c>
      <c r="J36" s="19">
        <f t="shared" si="0"/>
        <v>-100</v>
      </c>
    </row>
    <row r="37" spans="3:10">
      <c r="C37" s="13">
        <v>2942</v>
      </c>
      <c r="D37" s="14">
        <v>4</v>
      </c>
      <c r="E37" s="15">
        <v>0.316</v>
      </c>
      <c r="F37" s="15">
        <v>0.77</v>
      </c>
      <c r="G37" s="13"/>
      <c r="H37" s="13"/>
      <c r="I37" s="19">
        <f t="shared" si="1"/>
        <v>-100</v>
      </c>
      <c r="J37" s="19">
        <f t="shared" si="0"/>
        <v>-100</v>
      </c>
    </row>
    <row r="38" spans="3:10">
      <c r="C38" s="13">
        <v>2942</v>
      </c>
      <c r="D38" s="14">
        <v>5</v>
      </c>
      <c r="E38" s="15">
        <v>0.161</v>
      </c>
      <c r="F38" s="15">
        <v>0.45200000000000001</v>
      </c>
      <c r="G38" s="13"/>
      <c r="H38" s="13"/>
      <c r="I38" s="19">
        <f t="shared" si="1"/>
        <v>-100</v>
      </c>
      <c r="J38" s="19">
        <f t="shared" si="0"/>
        <v>-100</v>
      </c>
    </row>
    <row r="39" spans="3:10">
      <c r="C39" s="13">
        <v>2942</v>
      </c>
      <c r="D39" s="14">
        <v>6</v>
      </c>
      <c r="E39" s="15">
        <v>0.27300000000000002</v>
      </c>
      <c r="F39" s="15">
        <v>0.497</v>
      </c>
      <c r="G39" s="13"/>
      <c r="H39" s="13"/>
      <c r="I39" s="19">
        <f t="shared" si="1"/>
        <v>-100</v>
      </c>
      <c r="J39" s="19">
        <f t="shared" si="0"/>
        <v>-100</v>
      </c>
    </row>
    <row r="40" spans="3:10">
      <c r="C40" s="13">
        <v>2942</v>
      </c>
      <c r="D40" s="14">
        <v>7</v>
      </c>
      <c r="E40" s="15">
        <v>0.156</v>
      </c>
      <c r="F40" s="15">
        <v>0.27200000000000002</v>
      </c>
      <c r="G40" s="13"/>
      <c r="H40" s="13"/>
      <c r="I40" s="19">
        <f t="shared" si="1"/>
        <v>-100</v>
      </c>
      <c r="J40" s="19">
        <f t="shared" si="0"/>
        <v>-100</v>
      </c>
    </row>
    <row r="41" spans="3:10">
      <c r="C41" s="13">
        <v>2942</v>
      </c>
      <c r="D41" s="14">
        <v>8</v>
      </c>
      <c r="E41" s="15">
        <v>0.30199999999999999</v>
      </c>
      <c r="F41" s="15">
        <v>0.25</v>
      </c>
      <c r="G41" s="13"/>
      <c r="H41" s="13"/>
      <c r="I41" s="19">
        <f t="shared" si="1"/>
        <v>-100</v>
      </c>
      <c r="J41" s="19">
        <f t="shared" si="0"/>
        <v>-100</v>
      </c>
    </row>
    <row r="42" spans="3:10">
      <c r="C42" s="13">
        <v>2942</v>
      </c>
      <c r="D42" s="14">
        <v>9</v>
      </c>
      <c r="E42" s="15">
        <v>0.34399999999999997</v>
      </c>
      <c r="F42" s="15">
        <v>0.40500000000000003</v>
      </c>
      <c r="G42" s="13"/>
      <c r="H42" s="13"/>
      <c r="I42" s="19">
        <f t="shared" si="1"/>
        <v>-100</v>
      </c>
      <c r="J42" s="19">
        <f t="shared" si="0"/>
        <v>-100</v>
      </c>
    </row>
    <row r="43" spans="3:10">
      <c r="C43" s="13">
        <v>2942</v>
      </c>
      <c r="D43" s="14">
        <v>10</v>
      </c>
      <c r="E43" s="15">
        <v>0.373</v>
      </c>
      <c r="F43" s="15">
        <v>0.42599999999999999</v>
      </c>
      <c r="G43" s="13"/>
      <c r="H43" s="13"/>
      <c r="I43" s="19">
        <f t="shared" si="1"/>
        <v>-100</v>
      </c>
      <c r="J43" s="19">
        <f t="shared" si="0"/>
        <v>-100</v>
      </c>
    </row>
    <row r="44" spans="3:10">
      <c r="C44" s="16">
        <v>4903</v>
      </c>
      <c r="D44" s="17">
        <v>1</v>
      </c>
      <c r="E44" s="18">
        <v>0.30299999999999999</v>
      </c>
      <c r="F44" s="18">
        <v>0.25800000000000001</v>
      </c>
      <c r="G44" s="16"/>
      <c r="H44" s="16"/>
      <c r="I44" s="19">
        <f t="shared" si="1"/>
        <v>-100</v>
      </c>
      <c r="J44" s="19">
        <f t="shared" si="0"/>
        <v>-100</v>
      </c>
    </row>
    <row r="45" spans="3:10">
      <c r="C45" s="16">
        <v>4903</v>
      </c>
      <c r="D45" s="17">
        <v>2</v>
      </c>
      <c r="E45" s="18">
        <v>0.32400000000000001</v>
      </c>
      <c r="F45" s="18">
        <v>0.50600000000000001</v>
      </c>
      <c r="G45" s="16"/>
      <c r="H45" s="16"/>
      <c r="I45" s="19">
        <f t="shared" si="1"/>
        <v>-100</v>
      </c>
      <c r="J45" s="19">
        <f t="shared" si="0"/>
        <v>-100</v>
      </c>
    </row>
    <row r="46" spans="3:10">
      <c r="C46" s="16">
        <v>4903</v>
      </c>
      <c r="D46" s="17">
        <v>3</v>
      </c>
      <c r="E46" s="18">
        <v>0.39800000000000002</v>
      </c>
      <c r="F46" s="18">
        <v>0.29499999999999998</v>
      </c>
      <c r="G46" s="16"/>
      <c r="H46" s="16"/>
      <c r="I46" s="19">
        <f t="shared" si="1"/>
        <v>-100</v>
      </c>
      <c r="J46" s="19">
        <f t="shared" si="0"/>
        <v>-100</v>
      </c>
    </row>
    <row r="47" spans="3:10">
      <c r="C47" s="16">
        <v>4903</v>
      </c>
      <c r="D47" s="17">
        <v>4</v>
      </c>
      <c r="E47" s="18">
        <v>0.39200000000000002</v>
      </c>
      <c r="F47" s="18">
        <v>0.46100000000000002</v>
      </c>
      <c r="G47" s="16"/>
      <c r="H47" s="16"/>
      <c r="I47" s="19">
        <f t="shared" si="1"/>
        <v>-100</v>
      </c>
      <c r="J47" s="19">
        <f t="shared" si="0"/>
        <v>-100</v>
      </c>
    </row>
    <row r="48" spans="3:10">
      <c r="C48" s="16">
        <v>4903</v>
      </c>
      <c r="D48" s="17">
        <v>5</v>
      </c>
      <c r="E48" s="18">
        <v>0.373</v>
      </c>
      <c r="F48" s="18">
        <v>0.38600000000000001</v>
      </c>
      <c r="G48" s="16"/>
      <c r="H48" s="16"/>
      <c r="I48" s="19">
        <f t="shared" si="1"/>
        <v>-100</v>
      </c>
      <c r="J48" s="19">
        <f t="shared" si="0"/>
        <v>-100</v>
      </c>
    </row>
    <row r="49" spans="3:10">
      <c r="C49" s="16">
        <v>4903</v>
      </c>
      <c r="D49" s="17">
        <v>6</v>
      </c>
      <c r="E49" s="18">
        <v>0.312</v>
      </c>
      <c r="F49" s="18">
        <v>0.499</v>
      </c>
      <c r="G49" s="16"/>
      <c r="H49" s="16"/>
      <c r="I49" s="19">
        <f t="shared" si="1"/>
        <v>-100</v>
      </c>
      <c r="J49" s="19">
        <f t="shared" si="0"/>
        <v>-100</v>
      </c>
    </row>
    <row r="50" spans="3:10">
      <c r="C50" s="16">
        <v>4903</v>
      </c>
      <c r="D50" s="17">
        <v>7</v>
      </c>
      <c r="E50" s="18">
        <v>0.42699999999999999</v>
      </c>
      <c r="F50" s="18">
        <v>0.47299999999999998</v>
      </c>
      <c r="G50" s="16"/>
      <c r="H50" s="16"/>
      <c r="I50" s="19">
        <f t="shared" si="1"/>
        <v>-100</v>
      </c>
      <c r="J50" s="19">
        <f t="shared" si="0"/>
        <v>-100</v>
      </c>
    </row>
    <row r="51" spans="3:10">
      <c r="C51" s="16">
        <v>4903</v>
      </c>
      <c r="D51" s="17">
        <v>8</v>
      </c>
      <c r="E51" s="18">
        <v>0.41499999999999998</v>
      </c>
      <c r="F51" s="18">
        <v>0.28899999999999998</v>
      </c>
      <c r="G51" s="16"/>
      <c r="H51" s="16"/>
      <c r="I51" s="19">
        <f t="shared" si="1"/>
        <v>-100</v>
      </c>
      <c r="J51" s="19">
        <f t="shared" si="0"/>
        <v>-100</v>
      </c>
    </row>
    <row r="52" spans="3:10">
      <c r="C52" s="16">
        <v>4903</v>
      </c>
      <c r="D52" s="17">
        <v>9</v>
      </c>
      <c r="E52" s="18">
        <v>0.28199999999999997</v>
      </c>
      <c r="F52" s="18">
        <v>0.68899999999999995</v>
      </c>
      <c r="G52" s="16"/>
      <c r="H52" s="16"/>
      <c r="I52" s="19">
        <f t="shared" si="1"/>
        <v>-100</v>
      </c>
      <c r="J52" s="19">
        <f t="shared" si="0"/>
        <v>-100</v>
      </c>
    </row>
    <row r="53" spans="3:10">
      <c r="C53" s="16">
        <v>4903</v>
      </c>
      <c r="D53" s="17">
        <v>10</v>
      </c>
      <c r="E53" s="18">
        <v>0.621</v>
      </c>
      <c r="F53" s="18">
        <v>0.33600000000000002</v>
      </c>
      <c r="G53" s="16"/>
      <c r="H53" s="16"/>
      <c r="I53" s="19">
        <f t="shared" si="1"/>
        <v>-100</v>
      </c>
      <c r="J53" s="19">
        <f t="shared" si="0"/>
        <v>-100</v>
      </c>
    </row>
    <row r="54" spans="3:10">
      <c r="I54" s="20">
        <f>AVERAGE(I4:J49)</f>
        <v>-78.050681014269543</v>
      </c>
      <c r="J54" s="21">
        <f>STDEV(I4:J49)</f>
        <v>47.689760093131262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18"/>
  <sheetViews>
    <sheetView tabSelected="1" topLeftCell="AJ1" zoomScale="150" zoomScaleNormal="150" zoomScalePageLayoutView="150" workbookViewId="0">
      <selection activeCell="AP3" sqref="AP3"/>
    </sheetView>
  </sheetViews>
  <sheetFormatPr baseColWidth="10" defaultRowHeight="15" x14ac:dyDescent="0"/>
  <cols>
    <col min="39" max="39" width="20.6640625" bestFit="1" customWidth="1"/>
    <col min="40" max="40" width="13.5" bestFit="1" customWidth="1"/>
    <col min="41" max="41" width="20.1640625" bestFit="1" customWidth="1"/>
    <col min="42" max="42" width="13" bestFit="1" customWidth="1"/>
  </cols>
  <sheetData>
    <row r="2" spans="2:42">
      <c r="AL2" t="s">
        <v>60</v>
      </c>
      <c r="AM2" s="2" t="s">
        <v>56</v>
      </c>
      <c r="AN2" s="2" t="s">
        <v>57</v>
      </c>
      <c r="AO2" s="2" t="s">
        <v>58</v>
      </c>
      <c r="AP2" s="2" t="s">
        <v>59</v>
      </c>
    </row>
    <row r="3" spans="2:42">
      <c r="C3" s="2">
        <v>490.3</v>
      </c>
      <c r="D3" s="2">
        <v>980.7</v>
      </c>
      <c r="E3" s="2">
        <v>1961</v>
      </c>
      <c r="F3" s="2">
        <v>2942</v>
      </c>
      <c r="G3" s="2">
        <v>4903</v>
      </c>
      <c r="T3" s="2">
        <v>490.3</v>
      </c>
      <c r="U3" s="2">
        <v>980.7</v>
      </c>
      <c r="V3" s="2">
        <v>1961</v>
      </c>
      <c r="W3" s="2">
        <v>2942</v>
      </c>
      <c r="X3" s="2">
        <v>4903</v>
      </c>
      <c r="AK3" s="2">
        <v>0</v>
      </c>
      <c r="AL3" s="2">
        <f>AK3*1000</f>
        <v>0</v>
      </c>
      <c r="AM3">
        <v>37.207000000000001</v>
      </c>
      <c r="AN3">
        <v>32.289499999999997</v>
      </c>
      <c r="AO3" s="1">
        <v>396.38</v>
      </c>
      <c r="AP3">
        <v>367.33859999999999</v>
      </c>
    </row>
    <row r="4" spans="2:42">
      <c r="B4" s="2">
        <v>0</v>
      </c>
      <c r="D4">
        <v>142.19900000000001</v>
      </c>
      <c r="F4">
        <v>391.23700000000002</v>
      </c>
      <c r="G4">
        <v>527.91099999999994</v>
      </c>
      <c r="S4" s="2">
        <v>0</v>
      </c>
      <c r="U4">
        <v>142.19900000000001</v>
      </c>
      <c r="W4">
        <v>391.23700000000002</v>
      </c>
      <c r="X4">
        <v>527.91099999999994</v>
      </c>
      <c r="AK4" s="2">
        <v>-1E-3</v>
      </c>
      <c r="AL4" s="2">
        <f t="shared" ref="AL4:AL14" si="0">AK4*1000</f>
        <v>-1</v>
      </c>
      <c r="AM4">
        <v>36.945999999999998</v>
      </c>
      <c r="AN4">
        <v>32.082900000000002</v>
      </c>
      <c r="AO4">
        <v>395.91800000000001</v>
      </c>
      <c r="AP4">
        <v>365.61770000000001</v>
      </c>
    </row>
    <row r="5" spans="2:42">
      <c r="B5" s="2">
        <v>-1E-3</v>
      </c>
      <c r="D5">
        <v>141.93700000000001</v>
      </c>
      <c r="F5">
        <v>390.73500000000001</v>
      </c>
      <c r="G5">
        <v>527.56899999999996</v>
      </c>
      <c r="S5" s="2">
        <v>-1E-3</v>
      </c>
      <c r="U5">
        <v>141.93700000000001</v>
      </c>
      <c r="W5">
        <v>390.73500000000001</v>
      </c>
      <c r="X5">
        <v>527.56899999999996</v>
      </c>
      <c r="AK5" s="2">
        <v>-2E-3</v>
      </c>
      <c r="AL5" s="2">
        <f t="shared" si="0"/>
        <v>-2</v>
      </c>
      <c r="AM5">
        <v>36.784999999999997</v>
      </c>
      <c r="AN5">
        <v>31.7956</v>
      </c>
      <c r="AO5">
        <v>395.55599999999998</v>
      </c>
      <c r="AP5" s="50">
        <v>366.62700000000001</v>
      </c>
    </row>
    <row r="6" spans="2:42">
      <c r="B6" s="2">
        <v>-2E-3</v>
      </c>
      <c r="D6">
        <v>141.696</v>
      </c>
      <c r="F6">
        <v>390.35300000000001</v>
      </c>
      <c r="G6">
        <v>527.04700000000003</v>
      </c>
      <c r="S6" s="2">
        <v>-2E-3</v>
      </c>
      <c r="U6">
        <v>141.696</v>
      </c>
      <c r="W6">
        <v>390.35300000000001</v>
      </c>
      <c r="X6">
        <v>527.04700000000003</v>
      </c>
      <c r="AK6" s="2">
        <v>-3.0000000000000001E-3</v>
      </c>
      <c r="AL6" s="2">
        <f t="shared" si="0"/>
        <v>-3</v>
      </c>
      <c r="AM6">
        <v>36.704999999999998</v>
      </c>
      <c r="AN6">
        <v>31.6356</v>
      </c>
      <c r="AO6">
        <v>395.05399999999997</v>
      </c>
      <c r="AP6">
        <v>365.01010000000002</v>
      </c>
    </row>
    <row r="7" spans="2:42">
      <c r="B7" s="2">
        <v>-3.0000000000000001E-3</v>
      </c>
      <c r="D7">
        <v>141.47499999999999</v>
      </c>
      <c r="F7">
        <v>389.89100000000002</v>
      </c>
      <c r="G7">
        <v>526.68499999999995</v>
      </c>
      <c r="S7" s="2">
        <v>-3.0000000000000001E-3</v>
      </c>
      <c r="U7">
        <v>141.47499999999999</v>
      </c>
      <c r="W7">
        <v>389.89100000000002</v>
      </c>
      <c r="X7">
        <v>526.68499999999995</v>
      </c>
      <c r="AK7" s="2">
        <v>-4.0000000000000001E-3</v>
      </c>
      <c r="AL7" s="2">
        <f t="shared" si="0"/>
        <v>-4</v>
      </c>
      <c r="AM7">
        <v>36.302999999999997</v>
      </c>
      <c r="AN7">
        <v>31.436399999999999</v>
      </c>
      <c r="AO7">
        <v>394.512</v>
      </c>
      <c r="AP7">
        <v>364.84679999999997</v>
      </c>
    </row>
    <row r="8" spans="2:42">
      <c r="B8" s="2">
        <v>-4.0000000000000001E-3</v>
      </c>
      <c r="D8">
        <v>141.33500000000001</v>
      </c>
      <c r="F8">
        <v>389.32900000000001</v>
      </c>
      <c r="G8">
        <v>526.32399999999996</v>
      </c>
      <c r="S8" s="2">
        <v>-4.0000000000000001E-3</v>
      </c>
      <c r="U8">
        <v>141.33500000000001</v>
      </c>
      <c r="W8">
        <v>389.32900000000001</v>
      </c>
      <c r="X8">
        <v>526.32399999999996</v>
      </c>
      <c r="AK8" s="2">
        <v>-5.0000000000000001E-3</v>
      </c>
      <c r="AL8" s="2">
        <f t="shared" si="0"/>
        <v>-5</v>
      </c>
      <c r="AM8">
        <v>36.161999999999999</v>
      </c>
      <c r="AN8">
        <v>31.231100000000001</v>
      </c>
      <c r="AO8">
        <v>393.92899999999997</v>
      </c>
      <c r="AP8">
        <v>366.05430000000001</v>
      </c>
    </row>
    <row r="9" spans="2:42">
      <c r="B9" s="2">
        <v>-5.0000000000000001E-3</v>
      </c>
      <c r="D9">
        <v>141.17400000000001</v>
      </c>
      <c r="F9">
        <v>388.92700000000002</v>
      </c>
      <c r="G9">
        <v>525.84199999999998</v>
      </c>
      <c r="S9" s="2">
        <v>-5.0000000000000001E-3</v>
      </c>
      <c r="U9">
        <v>141.17400000000001</v>
      </c>
      <c r="W9">
        <v>388.92700000000002</v>
      </c>
      <c r="X9">
        <v>525.84199999999998</v>
      </c>
      <c r="AK9" s="2">
        <v>-0.01</v>
      </c>
      <c r="AL9" s="2">
        <f t="shared" si="0"/>
        <v>-10</v>
      </c>
      <c r="AM9">
        <v>35.459000000000003</v>
      </c>
      <c r="AN9">
        <v>30.269600000000001</v>
      </c>
      <c r="AO9">
        <v>391.59899999999999</v>
      </c>
      <c r="AP9" s="50">
        <v>362.15699999999998</v>
      </c>
    </row>
    <row r="10" spans="2:42">
      <c r="B10" s="2">
        <v>-0.01</v>
      </c>
      <c r="C10">
        <v>73.489999999999995</v>
      </c>
      <c r="D10">
        <v>140.04900000000001</v>
      </c>
      <c r="F10">
        <v>386.89800000000002</v>
      </c>
      <c r="G10">
        <v>523.59199999999998</v>
      </c>
      <c r="S10" s="2">
        <v>-0.01</v>
      </c>
      <c r="T10">
        <v>73.489999999999995</v>
      </c>
      <c r="U10">
        <v>140.04900000000001</v>
      </c>
      <c r="W10">
        <v>386.89800000000002</v>
      </c>
      <c r="X10">
        <v>523.59199999999998</v>
      </c>
      <c r="AK10" s="2">
        <v>-1.4999999999999999E-2</v>
      </c>
      <c r="AL10" s="2">
        <f t="shared" si="0"/>
        <v>-15</v>
      </c>
      <c r="AM10">
        <v>34.877000000000002</v>
      </c>
      <c r="AN10">
        <v>29.197399999999998</v>
      </c>
      <c r="AO10">
        <v>389.32900000000001</v>
      </c>
      <c r="AP10">
        <v>358.4554</v>
      </c>
    </row>
    <row r="11" spans="2:42">
      <c r="B11" s="2">
        <v>-1.4999999999999999E-2</v>
      </c>
      <c r="C11">
        <v>71.983000000000004</v>
      </c>
      <c r="D11">
        <v>138.904</v>
      </c>
      <c r="F11">
        <v>384.32600000000002</v>
      </c>
      <c r="G11">
        <v>521.58199999999999</v>
      </c>
      <c r="S11" s="2">
        <v>-1.4999999999999999E-2</v>
      </c>
      <c r="T11">
        <v>71.983000000000004</v>
      </c>
      <c r="U11">
        <v>138.904</v>
      </c>
      <c r="W11">
        <v>384.32600000000002</v>
      </c>
      <c r="X11">
        <v>521.58199999999999</v>
      </c>
      <c r="AK11" s="2">
        <v>-0.02</v>
      </c>
      <c r="AL11" s="2">
        <f t="shared" si="0"/>
        <v>-20</v>
      </c>
      <c r="AM11">
        <v>34.393999999999998</v>
      </c>
      <c r="AN11">
        <v>28.388100000000001</v>
      </c>
      <c r="AO11">
        <v>387.19900000000001</v>
      </c>
      <c r="AP11">
        <v>354.82670000000002</v>
      </c>
    </row>
    <row r="12" spans="2:42">
      <c r="B12" s="2">
        <v>-0.02</v>
      </c>
      <c r="C12">
        <v>71.138999999999996</v>
      </c>
      <c r="D12">
        <v>138.04</v>
      </c>
      <c r="E12">
        <v>274.51299999999998</v>
      </c>
      <c r="F12">
        <v>382.35700000000003</v>
      </c>
      <c r="G12">
        <v>519.79399999999998</v>
      </c>
      <c r="S12" s="2">
        <v>-0.02</v>
      </c>
      <c r="T12">
        <v>71.138999999999996</v>
      </c>
      <c r="U12">
        <v>138.04</v>
      </c>
      <c r="V12">
        <v>274.51299999999998</v>
      </c>
      <c r="W12">
        <v>382.35700000000003</v>
      </c>
      <c r="X12">
        <v>519.79399999999998</v>
      </c>
      <c r="AK12" s="2">
        <v>-0.03</v>
      </c>
      <c r="AL12" s="2">
        <f t="shared" si="0"/>
        <v>-30</v>
      </c>
      <c r="AM12" s="1">
        <v>33.29</v>
      </c>
      <c r="AN12">
        <v>26.8889</v>
      </c>
      <c r="AO12">
        <v>381.59399999999999</v>
      </c>
      <c r="AP12">
        <v>350.86130000000003</v>
      </c>
    </row>
    <row r="13" spans="2:42">
      <c r="B13" s="2">
        <v>-0.03</v>
      </c>
      <c r="C13">
        <v>69.372</v>
      </c>
      <c r="D13">
        <v>136.11099999999999</v>
      </c>
      <c r="E13">
        <v>270.67599999999999</v>
      </c>
      <c r="F13">
        <v>378.37900000000002</v>
      </c>
      <c r="G13">
        <v>515.99699999999996</v>
      </c>
      <c r="S13" s="2">
        <v>-0.03</v>
      </c>
      <c r="T13">
        <v>69.372</v>
      </c>
      <c r="U13">
        <v>136.11099999999999</v>
      </c>
      <c r="V13">
        <v>270.67599999999999</v>
      </c>
      <c r="W13">
        <v>378.37900000000002</v>
      </c>
      <c r="X13">
        <v>515.99699999999996</v>
      </c>
      <c r="AK13" s="2">
        <v>-3.5000000000000003E-2</v>
      </c>
      <c r="AL13" s="2">
        <f t="shared" si="0"/>
        <v>-35</v>
      </c>
      <c r="AM13">
        <v>32.726999999999997</v>
      </c>
      <c r="AN13">
        <v>26.354700000000001</v>
      </c>
      <c r="AO13">
        <v>379.86599999999999</v>
      </c>
      <c r="AP13">
        <v>346.38589999999999</v>
      </c>
    </row>
    <row r="14" spans="2:42">
      <c r="B14" s="2">
        <v>-3.5000000000000003E-2</v>
      </c>
      <c r="C14">
        <v>68.367000000000004</v>
      </c>
      <c r="D14">
        <v>135.18700000000001</v>
      </c>
      <c r="E14">
        <v>269.209</v>
      </c>
      <c r="F14">
        <v>376.51100000000002</v>
      </c>
      <c r="G14">
        <v>514.27</v>
      </c>
      <c r="S14" s="2">
        <v>-3.5000000000000003E-2</v>
      </c>
      <c r="T14">
        <v>68.367000000000004</v>
      </c>
      <c r="U14">
        <v>135.18700000000001</v>
      </c>
      <c r="V14">
        <v>269.209</v>
      </c>
      <c r="W14">
        <v>376.51100000000002</v>
      </c>
      <c r="X14">
        <v>514.27</v>
      </c>
      <c r="AK14" s="2">
        <v>-0.04</v>
      </c>
      <c r="AL14" s="2">
        <f t="shared" si="0"/>
        <v>-40</v>
      </c>
      <c r="AM14">
        <v>32.225000000000001</v>
      </c>
      <c r="AN14">
        <v>25.5443</v>
      </c>
      <c r="AO14">
        <v>377.63600000000002</v>
      </c>
      <c r="AP14">
        <v>345.25830000000002</v>
      </c>
    </row>
    <row r="15" spans="2:42">
      <c r="B15" s="2">
        <v>-0.04</v>
      </c>
      <c r="C15">
        <v>67.805000000000007</v>
      </c>
      <c r="D15">
        <v>134.404</v>
      </c>
      <c r="E15">
        <v>267.642</v>
      </c>
      <c r="F15">
        <v>374.42200000000003</v>
      </c>
      <c r="G15">
        <v>512.44100000000003</v>
      </c>
      <c r="S15" s="2">
        <v>-0.04</v>
      </c>
      <c r="T15">
        <v>67.805000000000007</v>
      </c>
      <c r="U15">
        <v>134.404</v>
      </c>
      <c r="V15">
        <v>267.642</v>
      </c>
      <c r="W15">
        <v>374.42200000000003</v>
      </c>
      <c r="X15">
        <v>512.44100000000003</v>
      </c>
    </row>
    <row r="16" spans="2:42">
      <c r="B16" t="s">
        <v>28</v>
      </c>
      <c r="C16" s="3"/>
      <c r="D16" s="3">
        <f>(D15-D4)/D4*100</f>
        <v>-5.4817544427176106</v>
      </c>
      <c r="E16" s="3"/>
      <c r="F16" s="3">
        <f>(F15-F4)/F4*100</f>
        <v>-4.2979063841098863</v>
      </c>
      <c r="G16" s="3">
        <f>(G15-G4)/G4*100</f>
        <v>-2.9304181954912694</v>
      </c>
      <c r="S16" t="s">
        <v>28</v>
      </c>
      <c r="T16" s="3"/>
      <c r="U16" s="3">
        <f>(U15-U4)/U4*100</f>
        <v>-5.4817544427176106</v>
      </c>
      <c r="V16" s="3"/>
      <c r="W16" s="3">
        <f>(W15-W4)/W4*100</f>
        <v>-4.2979063841098863</v>
      </c>
      <c r="X16" s="3">
        <f>(X15-X4)/X4*100</f>
        <v>-2.9304181954912694</v>
      </c>
      <c r="AM16" s="3">
        <f>(AM14-AM3)/AM3*100</f>
        <v>-13.38995350337302</v>
      </c>
      <c r="AN16" s="3">
        <f t="shared" ref="AN16:AP16" si="1">(AN14-AN3)/AN3*100</f>
        <v>-20.889762926028578</v>
      </c>
      <c r="AO16" s="3">
        <f t="shared" si="1"/>
        <v>-4.7287956001816367</v>
      </c>
      <c r="AP16" s="3">
        <f t="shared" si="1"/>
        <v>-6.0108847804178396</v>
      </c>
    </row>
    <row r="17" spans="2:24">
      <c r="B17" t="s">
        <v>30</v>
      </c>
      <c r="C17" s="3"/>
      <c r="D17" s="3">
        <f>D15-D4</f>
        <v>-7.7950000000000159</v>
      </c>
      <c r="E17" s="3"/>
      <c r="F17" s="3">
        <f>F15-F4</f>
        <v>-16.814999999999998</v>
      </c>
      <c r="G17" s="3">
        <f>G15-G4</f>
        <v>-15.469999999999914</v>
      </c>
      <c r="S17" t="s">
        <v>30</v>
      </c>
      <c r="T17" s="3"/>
      <c r="U17" s="3">
        <f>U15-U4</f>
        <v>-7.7950000000000159</v>
      </c>
      <c r="V17" s="3"/>
      <c r="W17" s="3">
        <f>W15-W4</f>
        <v>-16.814999999999998</v>
      </c>
      <c r="X17" s="3">
        <f>X15-X4</f>
        <v>-15.469999999999914</v>
      </c>
    </row>
    <row r="18" spans="2:24">
      <c r="B18" t="s">
        <v>29</v>
      </c>
      <c r="C18" s="22">
        <f>(C15-75.012)/75.012*100</f>
        <v>-9.6077960859595724</v>
      </c>
      <c r="E18" s="3">
        <f>(E15-281.26)/281.26*100</f>
        <v>-4.8417834032567715</v>
      </c>
      <c r="S18" t="s">
        <v>29</v>
      </c>
      <c r="T18" s="22">
        <f>(T15-75.012)/75.012*100</f>
        <v>-9.6077960859595724</v>
      </c>
      <c r="V18" s="3">
        <f>(V15-281.26)/281.26*100</f>
        <v>-4.8417834032567715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2" zoomScale="150" zoomScaleNormal="150" zoomScalePageLayoutView="150" workbookViewId="0">
      <selection activeCell="E8" sqref="E8"/>
    </sheetView>
  </sheetViews>
  <sheetFormatPr baseColWidth="10" defaultRowHeight="15" x14ac:dyDescent="0"/>
  <cols>
    <col min="2" max="2" width="6.1640625" bestFit="1" customWidth="1"/>
    <col min="3" max="3" width="8" bestFit="1" customWidth="1"/>
    <col min="4" max="4" width="27.6640625" bestFit="1" customWidth="1"/>
    <col min="5" max="5" width="27.5" bestFit="1" customWidth="1"/>
  </cols>
  <sheetData>
    <row r="1" spans="1:5">
      <c r="A1" t="s">
        <v>33</v>
      </c>
    </row>
    <row r="2" spans="1:5">
      <c r="D2" t="s">
        <v>32</v>
      </c>
      <c r="E2" t="s">
        <v>32</v>
      </c>
    </row>
    <row r="3" spans="1:5" s="2" customFormat="1">
      <c r="B3" s="2" t="s">
        <v>0</v>
      </c>
      <c r="C3" s="2" t="s">
        <v>1</v>
      </c>
      <c r="D3" s="2" t="s">
        <v>31</v>
      </c>
      <c r="E3" s="2" t="s">
        <v>35</v>
      </c>
    </row>
    <row r="4" spans="1:5">
      <c r="B4">
        <v>490.3</v>
      </c>
      <c r="C4">
        <v>1</v>
      </c>
      <c r="D4" s="3">
        <v>449.3</v>
      </c>
      <c r="E4" s="3">
        <v>491.8</v>
      </c>
    </row>
    <row r="5" spans="1:5">
      <c r="B5">
        <v>490.3</v>
      </c>
      <c r="C5">
        <v>2</v>
      </c>
      <c r="D5" s="3">
        <v>422.4</v>
      </c>
      <c r="E5" s="3">
        <v>484</v>
      </c>
    </row>
    <row r="6" spans="1:5">
      <c r="B6">
        <v>490.3</v>
      </c>
      <c r="C6">
        <v>3</v>
      </c>
      <c r="D6" s="3">
        <v>447.4</v>
      </c>
      <c r="E6" s="3">
        <v>476.4</v>
      </c>
    </row>
    <row r="7" spans="1:5">
      <c r="B7">
        <v>490.3</v>
      </c>
      <c r="C7">
        <v>4</v>
      </c>
      <c r="D7" s="3">
        <v>460.4</v>
      </c>
      <c r="E7" s="3">
        <v>476.1</v>
      </c>
    </row>
    <row r="8" spans="1:5">
      <c r="B8">
        <v>490.3</v>
      </c>
      <c r="C8">
        <v>5</v>
      </c>
      <c r="D8" s="3">
        <v>493.6</v>
      </c>
      <c r="E8" s="3"/>
    </row>
    <row r="9" spans="1:5">
      <c r="B9">
        <v>490.3</v>
      </c>
      <c r="C9">
        <v>6</v>
      </c>
      <c r="D9" s="3">
        <v>407.4</v>
      </c>
      <c r="E9" s="3"/>
    </row>
    <row r="10" spans="1:5">
      <c r="B10">
        <v>490.3</v>
      </c>
      <c r="C10">
        <v>7</v>
      </c>
      <c r="D10" s="3">
        <v>433.7</v>
      </c>
      <c r="E10" s="3"/>
    </row>
    <row r="11" spans="1:5">
      <c r="B11">
        <v>490.3</v>
      </c>
      <c r="C11">
        <v>8</v>
      </c>
      <c r="D11" s="3">
        <v>457.8</v>
      </c>
      <c r="E11" s="3"/>
    </row>
    <row r="12" spans="1:5">
      <c r="B12">
        <v>490.3</v>
      </c>
      <c r="C12">
        <v>9</v>
      </c>
      <c r="D12" s="3">
        <v>444</v>
      </c>
      <c r="E12" s="3"/>
    </row>
    <row r="13" spans="1:5">
      <c r="B13">
        <v>490.3</v>
      </c>
      <c r="C13">
        <v>10</v>
      </c>
      <c r="D13" s="3">
        <v>450.8</v>
      </c>
      <c r="E13" s="3"/>
    </row>
    <row r="14" spans="1:5">
      <c r="C14" s="2" t="s">
        <v>34</v>
      </c>
      <c r="D14" s="20">
        <f>AVERAGE(D4:D13)</f>
        <v>446.68</v>
      </c>
      <c r="E14" s="20">
        <f>AVERAGE(E4:E13)</f>
        <v>482.07499999999993</v>
      </c>
    </row>
    <row r="15" spans="1:5">
      <c r="C15" s="2" t="s">
        <v>10</v>
      </c>
      <c r="D15" s="20">
        <f>STDEV(D4:D13)</f>
        <v>23.204013062878214</v>
      </c>
      <c r="E15" s="20">
        <f>STDEV(E4:E13)</f>
        <v>7.4428377204755316</v>
      </c>
    </row>
    <row r="16" spans="1:5">
      <c r="B16">
        <v>980.7</v>
      </c>
      <c r="C16">
        <v>1</v>
      </c>
      <c r="D16" s="3">
        <v>471.1</v>
      </c>
      <c r="E16" s="3"/>
    </row>
    <row r="17" spans="2:5">
      <c r="B17">
        <v>980.7</v>
      </c>
      <c r="C17">
        <v>2</v>
      </c>
      <c r="D17" s="3">
        <v>495.7</v>
      </c>
      <c r="E17" s="3"/>
    </row>
    <row r="18" spans="2:5">
      <c r="B18">
        <v>980.7</v>
      </c>
      <c r="C18">
        <v>3</v>
      </c>
      <c r="D18" s="3">
        <v>485.6</v>
      </c>
      <c r="E18" s="3"/>
    </row>
    <row r="19" spans="2:5">
      <c r="B19">
        <v>980.7</v>
      </c>
      <c r="C19">
        <v>4</v>
      </c>
      <c r="D19" s="3">
        <v>485.6</v>
      </c>
    </row>
    <row r="20" spans="2:5">
      <c r="B20">
        <v>980.7</v>
      </c>
      <c r="C20">
        <v>5</v>
      </c>
      <c r="D20" s="3">
        <v>494.2</v>
      </c>
    </row>
    <row r="21" spans="2:5">
      <c r="B21">
        <v>980.7</v>
      </c>
      <c r="C21">
        <v>6</v>
      </c>
      <c r="D21" s="3">
        <v>514.20000000000005</v>
      </c>
    </row>
    <row r="22" spans="2:5">
      <c r="B22">
        <v>980.7</v>
      </c>
      <c r="C22">
        <v>7</v>
      </c>
      <c r="D22" s="3">
        <v>528</v>
      </c>
    </row>
    <row r="23" spans="2:5">
      <c r="B23">
        <v>980.7</v>
      </c>
      <c r="C23">
        <v>8</v>
      </c>
      <c r="D23" s="3">
        <v>487.1</v>
      </c>
    </row>
    <row r="24" spans="2:5">
      <c r="B24">
        <v>980.7</v>
      </c>
      <c r="C24">
        <v>9</v>
      </c>
      <c r="D24">
        <v>550.1</v>
      </c>
    </row>
    <row r="25" spans="2:5">
      <c r="B25">
        <v>980.7</v>
      </c>
      <c r="C25">
        <v>10</v>
      </c>
      <c r="D25">
        <v>494.5</v>
      </c>
    </row>
    <row r="26" spans="2:5">
      <c r="C26" s="2" t="s">
        <v>34</v>
      </c>
      <c r="D26" s="20">
        <f>AVERAGE(D16:D25)</f>
        <v>500.60999999999996</v>
      </c>
    </row>
    <row r="27" spans="2:5">
      <c r="C27" s="2" t="s">
        <v>10</v>
      </c>
      <c r="D27" s="20">
        <f>STDEV(D16:D25)</f>
        <v>23.548175206490111</v>
      </c>
    </row>
    <row r="28" spans="2:5">
      <c r="B28">
        <v>1961</v>
      </c>
      <c r="C28">
        <v>1</v>
      </c>
      <c r="D28" s="3">
        <v>510</v>
      </c>
    </row>
    <row r="29" spans="2:5">
      <c r="B29">
        <v>1961</v>
      </c>
      <c r="C29">
        <v>2</v>
      </c>
      <c r="D29" s="3">
        <v>502.5</v>
      </c>
    </row>
    <row r="30" spans="2:5">
      <c r="B30">
        <v>1961</v>
      </c>
      <c r="C30">
        <v>3</v>
      </c>
      <c r="D30" s="3">
        <v>501.2</v>
      </c>
    </row>
    <row r="31" spans="2:5">
      <c r="B31">
        <v>1961</v>
      </c>
      <c r="C31">
        <v>4</v>
      </c>
      <c r="D31" s="3">
        <v>483.3</v>
      </c>
    </row>
    <row r="32" spans="2:5">
      <c r="B32">
        <v>1961</v>
      </c>
      <c r="C32">
        <v>5</v>
      </c>
      <c r="D32" s="3">
        <v>520.6</v>
      </c>
    </row>
    <row r="33" spans="2:4">
      <c r="B33">
        <v>1961</v>
      </c>
      <c r="C33">
        <v>6</v>
      </c>
      <c r="D33" s="3">
        <v>470.2</v>
      </c>
    </row>
    <row r="34" spans="2:4">
      <c r="B34">
        <v>1961</v>
      </c>
      <c r="C34">
        <v>7</v>
      </c>
      <c r="D34" s="3">
        <v>492.3</v>
      </c>
    </row>
    <row r="35" spans="2:4">
      <c r="B35">
        <v>1961</v>
      </c>
      <c r="C35">
        <v>8</v>
      </c>
      <c r="D35" s="3">
        <v>531.1</v>
      </c>
    </row>
    <row r="36" spans="2:4">
      <c r="B36">
        <v>1961</v>
      </c>
      <c r="C36">
        <v>9</v>
      </c>
      <c r="D36" s="3">
        <v>494.9</v>
      </c>
    </row>
    <row r="37" spans="2:4">
      <c r="B37">
        <v>1961</v>
      </c>
      <c r="C37">
        <v>10</v>
      </c>
      <c r="D37" s="3">
        <v>551.79999999999995</v>
      </c>
    </row>
    <row r="38" spans="2:4">
      <c r="C38" s="2" t="s">
        <v>34</v>
      </c>
      <c r="D38" s="20">
        <f>AVERAGE(D28:D37)</f>
        <v>505.78999999999996</v>
      </c>
    </row>
    <row r="39" spans="2:4">
      <c r="C39" s="2" t="s">
        <v>10</v>
      </c>
      <c r="D39" s="20">
        <f>STDEV(D28:D37)</f>
        <v>23.803568826730345</v>
      </c>
    </row>
    <row r="40" spans="2:4">
      <c r="B40">
        <v>2941</v>
      </c>
      <c r="C40">
        <v>1</v>
      </c>
    </row>
    <row r="41" spans="2:4">
      <c r="B41">
        <v>2941</v>
      </c>
      <c r="C41">
        <v>2</v>
      </c>
    </row>
    <row r="42" spans="2:4">
      <c r="B42">
        <v>2941</v>
      </c>
      <c r="C42">
        <v>3</v>
      </c>
    </row>
    <row r="43" spans="2:4">
      <c r="B43">
        <v>2941</v>
      </c>
      <c r="C43">
        <v>4</v>
      </c>
    </row>
    <row r="44" spans="2:4">
      <c r="B44">
        <v>2941</v>
      </c>
      <c r="C44">
        <v>5</v>
      </c>
    </row>
    <row r="45" spans="2:4">
      <c r="B45">
        <v>2941</v>
      </c>
      <c r="C45">
        <v>6</v>
      </c>
    </row>
    <row r="46" spans="2:4">
      <c r="B46">
        <v>2941</v>
      </c>
      <c r="C46">
        <v>7</v>
      </c>
    </row>
    <row r="47" spans="2:4">
      <c r="B47">
        <v>2941</v>
      </c>
      <c r="C47">
        <v>8</v>
      </c>
    </row>
    <row r="48" spans="2:4">
      <c r="B48">
        <v>2941</v>
      </c>
      <c r="C48">
        <v>9</v>
      </c>
    </row>
    <row r="49" spans="2:4">
      <c r="B49">
        <v>2941</v>
      </c>
      <c r="C49">
        <v>10</v>
      </c>
    </row>
    <row r="50" spans="2:4">
      <c r="C50" s="2" t="s">
        <v>34</v>
      </c>
      <c r="D50" s="20" t="e">
        <f>AVERAGE(D40:D49)</f>
        <v>#DIV/0!</v>
      </c>
    </row>
    <row r="51" spans="2:4">
      <c r="C51" s="2" t="s">
        <v>10</v>
      </c>
      <c r="D51" s="20" t="e">
        <f>STDEV(D40:D49)</f>
        <v>#DIV/0!</v>
      </c>
    </row>
    <row r="52" spans="2:4">
      <c r="B52">
        <v>4903</v>
      </c>
      <c r="C52">
        <v>1</v>
      </c>
    </row>
    <row r="53" spans="2:4">
      <c r="B53">
        <v>4903</v>
      </c>
      <c r="C53">
        <v>2</v>
      </c>
    </row>
    <row r="54" spans="2:4">
      <c r="B54">
        <v>4903</v>
      </c>
      <c r="C54">
        <v>3</v>
      </c>
    </row>
    <row r="55" spans="2:4">
      <c r="B55">
        <v>4903</v>
      </c>
      <c r="C55">
        <v>4</v>
      </c>
    </row>
    <row r="56" spans="2:4">
      <c r="B56">
        <v>4903</v>
      </c>
      <c r="C56">
        <v>5</v>
      </c>
    </row>
    <row r="57" spans="2:4">
      <c r="B57">
        <v>4903</v>
      </c>
      <c r="C57">
        <v>6</v>
      </c>
    </row>
    <row r="58" spans="2:4">
      <c r="B58">
        <v>4903</v>
      </c>
      <c r="C58">
        <v>7</v>
      </c>
    </row>
    <row r="59" spans="2:4">
      <c r="B59">
        <v>4903</v>
      </c>
      <c r="C59">
        <v>8</v>
      </c>
    </row>
    <row r="60" spans="2:4">
      <c r="B60">
        <v>4903</v>
      </c>
      <c r="C60">
        <v>9</v>
      </c>
    </row>
    <row r="61" spans="2:4">
      <c r="B61">
        <v>4903</v>
      </c>
      <c r="C61">
        <v>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O21"/>
  <sheetViews>
    <sheetView zoomScale="150" zoomScaleNormal="150" zoomScalePageLayoutView="150" workbookViewId="0">
      <selection activeCell="Y12" sqref="Y12:Y15"/>
    </sheetView>
  </sheetViews>
  <sheetFormatPr baseColWidth="10" defaultRowHeight="15" x14ac:dyDescent="0"/>
  <cols>
    <col min="1" max="1" width="10.83203125" style="42"/>
    <col min="4" max="4" width="12.6640625" bestFit="1" customWidth="1"/>
    <col min="5" max="5" width="19.5" bestFit="1" customWidth="1"/>
    <col min="6" max="7" width="10.83203125" style="42"/>
    <col min="10" max="10" width="13" bestFit="1" customWidth="1"/>
    <col min="11" max="11" width="15.33203125" bestFit="1" customWidth="1"/>
    <col min="12" max="12" width="16.33203125" bestFit="1" customWidth="1"/>
    <col min="13" max="14" width="10.83203125" style="42"/>
    <col min="15" max="15" width="16.6640625" bestFit="1" customWidth="1"/>
    <col min="16" max="41" width="10.83203125" style="42"/>
  </cols>
  <sheetData>
    <row r="3" spans="1:41">
      <c r="B3" s="2" t="s">
        <v>0</v>
      </c>
      <c r="C3" s="2" t="s">
        <v>1</v>
      </c>
      <c r="D3" s="2" t="s">
        <v>41</v>
      </c>
      <c r="E3" s="2" t="s">
        <v>42</v>
      </c>
      <c r="F3" s="41" t="s">
        <v>19</v>
      </c>
      <c r="G3" s="41"/>
      <c r="H3" s="2" t="s">
        <v>36</v>
      </c>
      <c r="I3" s="2" t="s">
        <v>37</v>
      </c>
      <c r="J3" s="2" t="s">
        <v>38</v>
      </c>
      <c r="K3" s="2" t="s">
        <v>39</v>
      </c>
      <c r="L3" s="2" t="s">
        <v>61</v>
      </c>
      <c r="M3" s="41" t="s">
        <v>19</v>
      </c>
      <c r="N3" s="41"/>
      <c r="O3" s="2" t="s">
        <v>40</v>
      </c>
      <c r="P3" s="41" t="s">
        <v>19</v>
      </c>
      <c r="Q3" s="41"/>
      <c r="S3" t="s">
        <v>62</v>
      </c>
      <c r="T3"/>
      <c r="U3"/>
    </row>
    <row r="4" spans="1:41" s="23" customFormat="1">
      <c r="A4" s="42">
        <v>0.1</v>
      </c>
      <c r="B4" s="23">
        <v>245</v>
      </c>
      <c r="C4" s="23">
        <v>1</v>
      </c>
      <c r="D4" s="23">
        <v>37.207000000000001</v>
      </c>
      <c r="E4" s="23">
        <v>38.170999999999999</v>
      </c>
      <c r="F4" s="42"/>
      <c r="G4" s="42"/>
      <c r="H4" s="23">
        <v>31.445499999999999</v>
      </c>
      <c r="I4" s="23">
        <v>31.445499999999999</v>
      </c>
      <c r="J4" s="24">
        <f>AVERAGE(H4:I4)</f>
        <v>31.445499999999999</v>
      </c>
      <c r="K4" s="24">
        <f>STDEV(H4:I4)</f>
        <v>0</v>
      </c>
      <c r="L4" s="23">
        <v>32.289499999999997</v>
      </c>
      <c r="M4" s="42"/>
      <c r="N4" s="42"/>
      <c r="O4" s="23">
        <v>35.9251</v>
      </c>
      <c r="P4" s="42"/>
      <c r="Q4" s="42"/>
      <c r="R4" s="42"/>
      <c r="S4">
        <v>1</v>
      </c>
      <c r="T4">
        <v>0.18703</v>
      </c>
      <c r="U4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</row>
    <row r="5" spans="1:41" s="23" customFormat="1">
      <c r="A5" s="42"/>
      <c r="B5" s="23">
        <v>245</v>
      </c>
      <c r="C5" s="23">
        <v>2</v>
      </c>
      <c r="D5" s="23">
        <v>34.234000000000002</v>
      </c>
      <c r="F5" s="42"/>
      <c r="G5" s="42"/>
      <c r="H5" s="23">
        <v>30.0503</v>
      </c>
      <c r="I5" s="23">
        <v>30.084599999999998</v>
      </c>
      <c r="J5" s="24">
        <f>AVERAGE(H5:I5)</f>
        <v>30.067450000000001</v>
      </c>
      <c r="K5" s="24">
        <f>STDEV(H5:I5)</f>
        <v>2.4253762594697324E-2</v>
      </c>
      <c r="L5" s="53">
        <v>31.642700000000001</v>
      </c>
      <c r="M5" s="42"/>
      <c r="N5" s="42"/>
      <c r="O5" s="53">
        <v>34.667000000000002</v>
      </c>
      <c r="P5" s="42"/>
      <c r="Q5" s="42"/>
      <c r="R5" s="42"/>
      <c r="S5">
        <v>2</v>
      </c>
      <c r="T5">
        <v>0.18687999999999999</v>
      </c>
      <c r="U5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</row>
    <row r="6" spans="1:41" s="23" customFormat="1">
      <c r="A6" s="42"/>
      <c r="B6" s="23">
        <v>245</v>
      </c>
      <c r="C6" s="23">
        <v>3</v>
      </c>
      <c r="E6" s="23">
        <v>42.972999999999999</v>
      </c>
      <c r="F6" s="42"/>
      <c r="G6" s="42"/>
      <c r="H6" s="23">
        <v>29.550899999999999</v>
      </c>
      <c r="I6" s="23">
        <v>29.550899999999999</v>
      </c>
      <c r="J6" s="24">
        <f>AVERAGE(H6:I6)</f>
        <v>29.550899999999999</v>
      </c>
      <c r="K6" s="24">
        <f>STDEV(H6:I6)</f>
        <v>0</v>
      </c>
      <c r="L6" s="53">
        <v>30.452500000000001</v>
      </c>
      <c r="M6" s="42"/>
      <c r="N6" s="42"/>
      <c r="O6" s="23">
        <v>34.352499999999999</v>
      </c>
      <c r="P6" s="42"/>
      <c r="Q6" s="42"/>
      <c r="R6" s="42"/>
      <c r="S6">
        <v>3</v>
      </c>
      <c r="T6">
        <v>0.18692</v>
      </c>
      <c r="U6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</row>
    <row r="7" spans="1:41" s="23" customFormat="1">
      <c r="A7" s="42"/>
      <c r="B7" s="23">
        <v>245</v>
      </c>
      <c r="C7" s="23">
        <v>4</v>
      </c>
      <c r="D7" s="23">
        <v>34.494999999999997</v>
      </c>
      <c r="E7" s="23">
        <v>36.805</v>
      </c>
      <c r="F7" s="42"/>
      <c r="G7" s="42"/>
      <c r="H7" s="23">
        <v>29.8353</v>
      </c>
      <c r="I7" s="23">
        <v>29.8353</v>
      </c>
      <c r="J7" s="24">
        <f>AVERAGE(H7:I7)</f>
        <v>29.8353</v>
      </c>
      <c r="K7" s="24">
        <f>STDEV(H7:I7)</f>
        <v>0</v>
      </c>
      <c r="L7" s="53">
        <v>29.8047</v>
      </c>
      <c r="M7" s="42"/>
      <c r="N7" s="42"/>
      <c r="O7" s="23">
        <v>34.806800000000003</v>
      </c>
      <c r="P7" s="42"/>
      <c r="Q7" s="42"/>
      <c r="R7" s="42"/>
      <c r="S7" t="s">
        <v>34</v>
      </c>
      <c r="T7" s="55">
        <f>AVERAGE(T4:T6)</f>
        <v>0.18694333333333332</v>
      </c>
      <c r="U7" s="55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</row>
    <row r="8" spans="1:41" s="23" customFormat="1">
      <c r="A8" s="42"/>
      <c r="C8" s="25" t="s">
        <v>34</v>
      </c>
      <c r="D8" s="26">
        <f>AVERAGE(D4:D7)</f>
        <v>35.312000000000005</v>
      </c>
      <c r="E8" s="26">
        <f>AVERAGE(E4:E7)</f>
        <v>39.31633333333334</v>
      </c>
      <c r="F8" s="43">
        <f>B4/E8</f>
        <v>6.2315068377010396</v>
      </c>
      <c r="G8" s="43"/>
      <c r="I8" s="25" t="s">
        <v>34</v>
      </c>
      <c r="J8" s="26">
        <f>AVERAGE(J4:J7)</f>
        <v>30.224787500000001</v>
      </c>
      <c r="L8" s="26">
        <f>AVERAGE(L4:L7)</f>
        <v>31.047349999999998</v>
      </c>
      <c r="M8" s="43">
        <f>B4/L8</f>
        <v>7.8911726765730412</v>
      </c>
      <c r="N8" s="43"/>
      <c r="O8" s="26">
        <f>AVERAGE(O4:O7)</f>
        <v>34.937850000000005</v>
      </c>
      <c r="P8" s="45">
        <f>B4/O8</f>
        <v>7.0124521113920855</v>
      </c>
      <c r="Q8" s="45"/>
      <c r="R8" s="42"/>
      <c r="S8" t="s">
        <v>10</v>
      </c>
      <c r="T8" s="55">
        <f>STDEV(T4:T6)</f>
        <v>7.7674534651544719E-5</v>
      </c>
      <c r="U8" s="55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</row>
    <row r="9" spans="1:41" s="23" customFormat="1">
      <c r="A9" s="42"/>
      <c r="C9" s="23" t="s">
        <v>10</v>
      </c>
      <c r="D9" s="27">
        <f>STDEV(D4:D7)</f>
        <v>1.6462985755931401</v>
      </c>
      <c r="E9" s="27">
        <f>STDEV(E4:E7)</f>
        <v>3.239582894962457</v>
      </c>
      <c r="F9" s="43">
        <f>F8*SQRT((A4/B4)^2+(E9/E8)^2)</f>
        <v>0.51346931227817483</v>
      </c>
      <c r="G9" s="43">
        <f>F9/F8*100</f>
        <v>8.2398900563127135</v>
      </c>
      <c r="I9" s="23" t="s">
        <v>10</v>
      </c>
      <c r="J9" s="27">
        <f>STDEV(J4:J7)</f>
        <v>0.84077721422403751</v>
      </c>
      <c r="L9" s="27">
        <f>STDEV(L4:L7)</f>
        <v>1.124782021845417</v>
      </c>
      <c r="M9" s="43">
        <f>M8*SQRT((A4/B4)^2+(L9/L8)^2)</f>
        <v>0.28589919804410424</v>
      </c>
      <c r="N9" s="43">
        <f>M9/M8*100</f>
        <v>3.6230254964875996</v>
      </c>
      <c r="O9" s="27">
        <f>STDEV(O4:O7)</f>
        <v>0.68503795758580666</v>
      </c>
      <c r="P9" s="45">
        <f>P8*SQRT((A4/B4)^2+(O9/O8)^2)</f>
        <v>0.13752525135006943</v>
      </c>
      <c r="Q9" s="43">
        <f>P9/P8*100</f>
        <v>1.9611577970942955</v>
      </c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</row>
    <row r="10" spans="1:41" s="28" customFormat="1">
      <c r="A10" s="42">
        <v>0.1</v>
      </c>
      <c r="B10" s="28">
        <v>490</v>
      </c>
      <c r="C10" s="28">
        <v>1</v>
      </c>
      <c r="D10" s="28">
        <v>69.230999999999995</v>
      </c>
      <c r="E10" s="28">
        <v>76.784999999999997</v>
      </c>
      <c r="F10" s="45"/>
      <c r="G10" s="45"/>
      <c r="H10" s="28">
        <v>57.530500000000004</v>
      </c>
      <c r="I10" s="28">
        <v>57.6447</v>
      </c>
      <c r="J10" s="29">
        <f>AVERAGE(H10:I10)</f>
        <v>57.587600000000002</v>
      </c>
      <c r="K10" s="29">
        <f>STDEV(H10:I10)</f>
        <v>8.0751594411501426E-2</v>
      </c>
      <c r="L10" s="51">
        <v>59.0229</v>
      </c>
      <c r="M10" s="42"/>
      <c r="N10" s="42"/>
      <c r="O10" s="28">
        <v>67.726399999999998</v>
      </c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</row>
    <row r="11" spans="1:41" s="28" customFormat="1">
      <c r="A11" s="42"/>
      <c r="B11" s="28">
        <v>490</v>
      </c>
      <c r="C11" s="28">
        <v>2</v>
      </c>
      <c r="F11" s="45"/>
      <c r="G11" s="45"/>
      <c r="H11" s="30"/>
      <c r="I11" s="30"/>
      <c r="J11" s="31"/>
      <c r="K11" s="31"/>
      <c r="L11" s="52"/>
      <c r="M11" s="42"/>
      <c r="N11" s="42"/>
      <c r="O11" s="28">
        <v>77.476500000000001</v>
      </c>
      <c r="P11" s="42"/>
      <c r="Q11" s="42"/>
      <c r="R11" s="42"/>
      <c r="S11" s="42" t="s">
        <v>0</v>
      </c>
      <c r="T11" s="42" t="s">
        <v>63</v>
      </c>
      <c r="U11" s="42" t="s">
        <v>66</v>
      </c>
      <c r="V11" s="42" t="s">
        <v>64</v>
      </c>
      <c r="W11" s="42" t="s">
        <v>66</v>
      </c>
      <c r="X11" s="42" t="s">
        <v>65</v>
      </c>
      <c r="Y11" s="42" t="s">
        <v>66</v>
      </c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</row>
    <row r="12" spans="1:41" s="28" customFormat="1">
      <c r="A12" s="42"/>
      <c r="B12" s="28">
        <v>490</v>
      </c>
      <c r="C12" s="28">
        <v>3</v>
      </c>
      <c r="E12" s="28">
        <v>70.697999999999993</v>
      </c>
      <c r="F12" s="45"/>
      <c r="G12" s="45"/>
      <c r="H12" s="28">
        <v>62.307299999999998</v>
      </c>
      <c r="I12" s="28">
        <v>61.901600000000002</v>
      </c>
      <c r="J12" s="29">
        <f>AVERAGE(H12:I12)</f>
        <v>62.10445</v>
      </c>
      <c r="K12" s="29">
        <f>STDEV(H12:I12)</f>
        <v>0.28687322112737945</v>
      </c>
      <c r="L12" s="51">
        <v>62.274500000000003</v>
      </c>
      <c r="M12" s="42"/>
      <c r="N12" s="42"/>
      <c r="O12" s="28">
        <v>66.608199999999997</v>
      </c>
      <c r="P12" s="42"/>
      <c r="Q12" s="42"/>
      <c r="R12" s="42"/>
      <c r="S12" s="42">
        <v>245.2</v>
      </c>
      <c r="T12" s="56">
        <f>M8</f>
        <v>7.8911726765730412</v>
      </c>
      <c r="U12" s="56">
        <f>M9</f>
        <v>0.28589919804410424</v>
      </c>
      <c r="V12" s="56">
        <f>F8</f>
        <v>6.2315068377010396</v>
      </c>
      <c r="W12" s="56">
        <f>F9</f>
        <v>0.51346931227817483</v>
      </c>
      <c r="X12" s="56">
        <f>P8</f>
        <v>7.0124521113920855</v>
      </c>
      <c r="Y12" s="56">
        <f>P9</f>
        <v>0.13752525135006943</v>
      </c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</row>
    <row r="13" spans="1:41" s="28" customFormat="1">
      <c r="A13" s="42"/>
      <c r="B13" s="28">
        <v>490</v>
      </c>
      <c r="C13" s="28">
        <v>4</v>
      </c>
      <c r="E13" s="44">
        <v>80.06</v>
      </c>
      <c r="F13" s="45"/>
      <c r="G13" s="45"/>
      <c r="H13" s="28">
        <v>59.804699999999997</v>
      </c>
      <c r="I13" s="28">
        <v>59.804699999999997</v>
      </c>
      <c r="J13" s="29">
        <f>AVERAGE(H13:I13)</f>
        <v>59.804699999999997</v>
      </c>
      <c r="K13" s="29">
        <f>STDEV(H13:I13)</f>
        <v>0</v>
      </c>
      <c r="L13" s="51">
        <v>60.290599999999998</v>
      </c>
      <c r="M13" s="42"/>
      <c r="N13" s="42"/>
      <c r="O13" s="28">
        <v>71.116299999999995</v>
      </c>
      <c r="P13" s="42"/>
      <c r="Q13" s="42"/>
      <c r="R13" s="42"/>
      <c r="S13" s="42">
        <v>490.3</v>
      </c>
      <c r="T13" s="56">
        <f>M14</f>
        <v>8.0952485847082389</v>
      </c>
      <c r="U13" s="56">
        <f>M15</f>
        <v>0.2191933034427706</v>
      </c>
      <c r="V13" s="56">
        <f>F14</f>
        <v>6.4603173905591467</v>
      </c>
      <c r="W13" s="56">
        <f>F15</f>
        <v>0.40465649024560896</v>
      </c>
      <c r="X13" s="56">
        <f>P14</f>
        <v>6.9275722323111859</v>
      </c>
      <c r="Y13" s="56">
        <f>P15</f>
        <v>0.47873165569199316</v>
      </c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</row>
    <row r="14" spans="1:41" s="28" customFormat="1">
      <c r="A14" s="42"/>
      <c r="C14" s="32" t="s">
        <v>34</v>
      </c>
      <c r="D14" s="33">
        <f>AVERAGE(D10:D13)</f>
        <v>69.230999999999995</v>
      </c>
      <c r="E14" s="33">
        <f>AVERAGE(E10:E13)</f>
        <v>75.847666666666669</v>
      </c>
      <c r="F14" s="43">
        <f>B10/E14</f>
        <v>6.4603173905591467</v>
      </c>
      <c r="G14" s="43"/>
      <c r="I14" s="32" t="s">
        <v>34</v>
      </c>
      <c r="J14" s="33">
        <f>AVERAGE(J10:J13)</f>
        <v>59.832249999999995</v>
      </c>
      <c r="L14" s="33">
        <f>AVERAGE(L10:L13)</f>
        <v>60.529333333333341</v>
      </c>
      <c r="M14" s="43">
        <f>B10/L14</f>
        <v>8.0952485847082389</v>
      </c>
      <c r="N14" s="43"/>
      <c r="O14" s="33">
        <f>AVERAGE(O10:O13)</f>
        <v>70.731850000000009</v>
      </c>
      <c r="P14" s="43">
        <f>B10/O14</f>
        <v>6.9275722323111859</v>
      </c>
      <c r="Q14" s="43"/>
      <c r="R14" s="42"/>
      <c r="S14" s="42">
        <v>2942</v>
      </c>
      <c r="T14" s="56">
        <f>M20</f>
        <v>8.1483571553453675</v>
      </c>
      <c r="U14" s="56">
        <f>M21</f>
        <v>0.21640001358430536</v>
      </c>
      <c r="V14" s="56">
        <f>F20</f>
        <v>7.62883710799135</v>
      </c>
      <c r="W14" s="56">
        <f>F21</f>
        <v>0.14250647552216136</v>
      </c>
      <c r="X14" s="56">
        <f>P20</f>
        <v>7.92236264134766</v>
      </c>
      <c r="Y14" s="56">
        <f>P21</f>
        <v>0.19462093348209245</v>
      </c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</row>
    <row r="15" spans="1:41" s="28" customFormat="1">
      <c r="A15" s="42"/>
      <c r="C15" s="28" t="s">
        <v>10</v>
      </c>
      <c r="D15" s="34" t="e">
        <f>STDEV(D10:D13)</f>
        <v>#DIV/0!</v>
      </c>
      <c r="E15" s="34">
        <f>STDEV(E10:E13)</f>
        <v>4.7508637460290712</v>
      </c>
      <c r="F15" s="43">
        <f>F14*SQRT((A10/B10)^2+(E15/E14)^2)</f>
        <v>0.40465649024560896</v>
      </c>
      <c r="G15" s="43">
        <f>F15/F14*100</f>
        <v>6.2637246095208567</v>
      </c>
      <c r="I15" s="28" t="s">
        <v>10</v>
      </c>
      <c r="J15" s="34">
        <f>STDEV(J10:J13)</f>
        <v>2.2585510249936784</v>
      </c>
      <c r="L15" s="34">
        <f>STDEV(L10:L13)</f>
        <v>1.638893176303245</v>
      </c>
      <c r="M15" s="43">
        <f>M14*SQRT((A10/B10)^2+(L15/L14)^2)</f>
        <v>0.2191933034427706</v>
      </c>
      <c r="N15" s="43">
        <f>M15/M14*100</f>
        <v>2.7076784752085601</v>
      </c>
      <c r="O15" s="34">
        <f>STDEV(O10:O13)</f>
        <v>4.8879213185838708</v>
      </c>
      <c r="P15" s="43">
        <f>P14*SQRT((A10/B10)^2+(O15/O14)^2)</f>
        <v>0.47873165569199316</v>
      </c>
      <c r="Q15" s="43">
        <f>P15/P14*100</f>
        <v>6.9105256450321857</v>
      </c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</row>
    <row r="16" spans="1:41" s="7" customFormat="1">
      <c r="A16" s="42">
        <v>1</v>
      </c>
      <c r="B16" s="7">
        <v>2942</v>
      </c>
      <c r="C16" s="35">
        <v>1</v>
      </c>
      <c r="D16" s="8">
        <v>396.38</v>
      </c>
      <c r="E16" s="8">
        <v>390.73500000000001</v>
      </c>
      <c r="F16" s="45"/>
      <c r="G16" s="45"/>
      <c r="H16" s="7">
        <v>365.06650000000002</v>
      </c>
      <c r="I16" s="7">
        <v>363.6447</v>
      </c>
      <c r="J16" s="36">
        <f>AVERAGE(H16:I16)</f>
        <v>364.35559999999998</v>
      </c>
      <c r="K16" s="36">
        <f>STDEV(H16:I16)</f>
        <v>1.0053644214910467</v>
      </c>
      <c r="L16" s="7">
        <v>367.33859999999999</v>
      </c>
      <c r="M16" s="42"/>
      <c r="N16" s="42"/>
      <c r="O16" s="7">
        <v>361.34750000000003</v>
      </c>
      <c r="P16" s="42"/>
      <c r="Q16" s="42"/>
      <c r="R16" s="42"/>
      <c r="S16" s="42"/>
      <c r="T16" s="42"/>
      <c r="U16" s="42"/>
      <c r="V16" s="42">
        <f>(V12-T12)/T12*100</f>
        <v>-21.03192905408271</v>
      </c>
      <c r="W16" s="42"/>
      <c r="X16" s="42">
        <f>(X12-T12)/T12*100</f>
        <v>-11.135487730355488</v>
      </c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</row>
    <row r="17" spans="1:41" s="7" customFormat="1">
      <c r="A17" s="42"/>
      <c r="B17" s="7">
        <v>2942</v>
      </c>
      <c r="C17" s="35">
        <v>2</v>
      </c>
      <c r="F17" s="45"/>
      <c r="G17" s="45"/>
      <c r="H17" s="7">
        <v>345.38619999999997</v>
      </c>
      <c r="I17" s="7">
        <v>345.38619999999997</v>
      </c>
      <c r="J17" s="36">
        <f>AVERAGE(H17:I17)</f>
        <v>345.38619999999997</v>
      </c>
      <c r="K17" s="36">
        <f>STDEV(H17:I17)</f>
        <v>0</v>
      </c>
      <c r="L17" s="54">
        <v>347.58150000000001</v>
      </c>
      <c r="M17" s="42"/>
      <c r="N17" s="42"/>
      <c r="O17" s="7">
        <v>379.20519999999999</v>
      </c>
      <c r="P17" s="42"/>
      <c r="Q17" s="42"/>
      <c r="R17" s="42"/>
      <c r="S17" s="42"/>
      <c r="T17" s="42"/>
      <c r="U17" s="42"/>
      <c r="V17" s="42">
        <f t="shared" ref="V17:V18" si="0">(V13-T13)/T13*100</f>
        <v>-20.196182699533701</v>
      </c>
      <c r="W17" s="42"/>
      <c r="X17" s="42">
        <f t="shared" ref="X17:X18" si="1">(X13-T13)/T13*100</f>
        <v>-14.424218604018781</v>
      </c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</row>
    <row r="18" spans="1:41" s="7" customFormat="1">
      <c r="A18" s="42"/>
      <c r="B18" s="7">
        <v>2942</v>
      </c>
      <c r="C18" s="35">
        <v>3</v>
      </c>
      <c r="D18" s="7">
        <v>384.065</v>
      </c>
      <c r="E18" s="7">
        <v>380.54899999999998</v>
      </c>
      <c r="F18" s="45"/>
      <c r="G18" s="45"/>
      <c r="H18" s="7">
        <v>357.85079999999999</v>
      </c>
      <c r="I18" s="7">
        <v>354.88420000000002</v>
      </c>
      <c r="J18" s="36">
        <f>AVERAGE(H18:I18)</f>
        <v>356.36750000000001</v>
      </c>
      <c r="K18" s="36">
        <f>STDEV(H18:I18)</f>
        <v>2.0977029770679918</v>
      </c>
      <c r="L18" s="54">
        <v>360.84500000000003</v>
      </c>
      <c r="M18" s="42"/>
      <c r="N18" s="42"/>
      <c r="O18" s="7">
        <v>373.50889999999998</v>
      </c>
      <c r="P18" s="42"/>
      <c r="Q18" s="42"/>
      <c r="R18" s="42"/>
      <c r="S18" s="42"/>
      <c r="T18" s="42"/>
      <c r="U18" s="42"/>
      <c r="V18" s="42">
        <f t="shared" si="0"/>
        <v>-6.3757643099039845</v>
      </c>
      <c r="W18" s="42"/>
      <c r="X18" s="42">
        <f t="shared" si="1"/>
        <v>-2.7734978927556444</v>
      </c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</row>
    <row r="19" spans="1:41" s="7" customFormat="1">
      <c r="A19" s="42"/>
      <c r="B19" s="7">
        <v>2942</v>
      </c>
      <c r="C19" s="35">
        <v>4</v>
      </c>
      <c r="F19" s="45"/>
      <c r="G19" s="45"/>
      <c r="H19" s="37"/>
      <c r="I19" s="38"/>
      <c r="J19" s="38"/>
      <c r="K19" s="38"/>
      <c r="L19" s="35">
        <v>368.45240000000001</v>
      </c>
      <c r="M19" s="42"/>
      <c r="N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</row>
    <row r="20" spans="1:41" s="7" customFormat="1">
      <c r="A20" s="42"/>
      <c r="C20" s="39" t="s">
        <v>34</v>
      </c>
      <c r="D20" s="40">
        <f>AVERAGE(D16:D19)</f>
        <v>390.22249999999997</v>
      </c>
      <c r="E20" s="40">
        <f>AVERAGE(E16:E19)</f>
        <v>385.642</v>
      </c>
      <c r="F20" s="45">
        <f>B16/E20</f>
        <v>7.62883710799135</v>
      </c>
      <c r="G20" s="45"/>
      <c r="I20" s="39" t="s">
        <v>34</v>
      </c>
      <c r="J20" s="40">
        <f>AVERAGE(J16:J19)</f>
        <v>355.36976666666669</v>
      </c>
      <c r="L20" s="40">
        <f>AVERAGE(L16:L19)</f>
        <v>361.05437500000005</v>
      </c>
      <c r="M20" s="43">
        <f>B16/L20</f>
        <v>8.1483571553453675</v>
      </c>
      <c r="N20" s="43"/>
      <c r="O20" s="40">
        <f>AVERAGE(O16:O19)</f>
        <v>371.35386666666665</v>
      </c>
      <c r="P20" s="45">
        <f>B16/O20</f>
        <v>7.92236264134766</v>
      </c>
      <c r="Q20" s="45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</row>
    <row r="21" spans="1:41" s="7" customFormat="1">
      <c r="A21" s="42"/>
      <c r="C21" s="7" t="s">
        <v>10</v>
      </c>
      <c r="D21" s="19">
        <f>STDEV(D16:D19)</f>
        <v>8.7080200103123317</v>
      </c>
      <c r="E21" s="19">
        <f>STDEV(E16:E19)</f>
        <v>7.202589673166198</v>
      </c>
      <c r="F21" s="45">
        <f>F20*SQRT((A16/B16)^2+(E21/E20)^2)</f>
        <v>0.14250647552216136</v>
      </c>
      <c r="G21" s="43">
        <f>F21/F20*100</f>
        <v>1.8679973566729215</v>
      </c>
      <c r="I21" s="7" t="s">
        <v>10</v>
      </c>
      <c r="J21" s="19">
        <f>STDEV(J16:J19)</f>
        <v>9.5239770024571886</v>
      </c>
      <c r="L21" s="19">
        <f>STDEV(L16:L19)</f>
        <v>9.5879169862819147</v>
      </c>
      <c r="M21" s="43">
        <f>M20*SQRT((A16/B16)^2+(L21/L20)^2)</f>
        <v>0.21640001358430536</v>
      </c>
      <c r="N21" s="43">
        <f>M21/M20*100</f>
        <v>2.6557502261955435</v>
      </c>
      <c r="O21" s="19">
        <f>STDEV(O16:O19)</f>
        <v>9.1218138998410279</v>
      </c>
      <c r="P21" s="45">
        <f>P20*SQRT((A16/B16)^2+(O21/O20)^2)</f>
        <v>0.19462093348209245</v>
      </c>
      <c r="Q21" s="43">
        <f>P21/P20*100</f>
        <v>2.4566021816060895</v>
      </c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4"/>
  <sheetViews>
    <sheetView topLeftCell="K5" zoomScale="150" zoomScaleNormal="150" zoomScalePageLayoutView="150" workbookViewId="0">
      <selection activeCell="R7" sqref="R7:R9"/>
    </sheetView>
  </sheetViews>
  <sheetFormatPr baseColWidth="10" defaultRowHeight="15" x14ac:dyDescent="0"/>
  <cols>
    <col min="8" max="8" width="12.33203125" bestFit="1" customWidth="1"/>
    <col min="12" max="12" width="12.6640625" bestFit="1" customWidth="1"/>
    <col min="16" max="16" width="11.6640625" bestFit="1" customWidth="1"/>
    <col min="18" max="18" width="12" bestFit="1" customWidth="1"/>
  </cols>
  <sheetData>
    <row r="2" spans="2:18">
      <c r="B2" t="s">
        <v>43</v>
      </c>
    </row>
    <row r="3" spans="2:18">
      <c r="B3" t="s">
        <v>46</v>
      </c>
    </row>
    <row r="5" spans="2:18">
      <c r="N5" t="s">
        <v>55</v>
      </c>
    </row>
    <row r="6" spans="2:18">
      <c r="B6" s="2" t="s">
        <v>54</v>
      </c>
      <c r="C6" s="2" t="s">
        <v>53</v>
      </c>
      <c r="D6" s="2" t="s">
        <v>1</v>
      </c>
      <c r="E6" s="2" t="s">
        <v>44</v>
      </c>
      <c r="F6" s="2" t="s">
        <v>45</v>
      </c>
      <c r="G6" s="2" t="s">
        <v>47</v>
      </c>
      <c r="H6" s="2" t="s">
        <v>51</v>
      </c>
      <c r="I6" s="2" t="s">
        <v>49</v>
      </c>
      <c r="J6" s="2" t="s">
        <v>50</v>
      </c>
      <c r="K6" s="2" t="s">
        <v>48</v>
      </c>
      <c r="L6" s="2" t="s">
        <v>52</v>
      </c>
      <c r="N6" s="2" t="s">
        <v>0</v>
      </c>
      <c r="O6" s="2" t="s">
        <v>67</v>
      </c>
      <c r="P6" s="2" t="s">
        <v>69</v>
      </c>
      <c r="Q6" s="2" t="s">
        <v>68</v>
      </c>
      <c r="R6" s="2" t="s">
        <v>70</v>
      </c>
    </row>
    <row r="7" spans="2:18">
      <c r="B7" s="23">
        <v>2942</v>
      </c>
      <c r="C7" s="24">
        <f>B7*1.02*10^(-4)</f>
        <v>0.30008400000000002</v>
      </c>
      <c r="D7" s="23">
        <v>1</v>
      </c>
      <c r="E7" s="24">
        <v>28.83</v>
      </c>
      <c r="F7" s="24">
        <v>28.84</v>
      </c>
      <c r="G7" s="27">
        <f>0.5*(AVERAGE(E7:F7)^2)</f>
        <v>415.7286125</v>
      </c>
      <c r="H7" s="27">
        <f>1.854*C7/((0.001*(E7+F7)/2)^2)</f>
        <v>669.13332312434954</v>
      </c>
      <c r="I7" s="24">
        <v>29.09</v>
      </c>
      <c r="J7" s="24">
        <v>30.03</v>
      </c>
      <c r="K7" s="27">
        <f>0.5*(AVERAGE(I7:J7)^2)</f>
        <v>436.89680000000004</v>
      </c>
      <c r="L7" s="27">
        <f>1.854*C7/(0.001*(I7+J7)/2)^2</f>
        <v>636.71299034463061</v>
      </c>
      <c r="N7" s="2">
        <v>2942</v>
      </c>
      <c r="O7" s="3">
        <f>H11</f>
        <v>685.35986772799095</v>
      </c>
      <c r="P7" s="3">
        <f>H12</f>
        <v>14.124539009811716</v>
      </c>
      <c r="Q7" s="3">
        <f>L11</f>
        <v>679.16550811036836</v>
      </c>
      <c r="R7" s="3">
        <f>L12</f>
        <v>31.368612913237573</v>
      </c>
    </row>
    <row r="8" spans="2:18">
      <c r="B8" s="23">
        <v>2942</v>
      </c>
      <c r="C8" s="24">
        <f t="shared" ref="C8:C22" si="0">B8*1.02*10^(-4)</f>
        <v>0.30008400000000002</v>
      </c>
      <c r="D8" s="23">
        <v>2</v>
      </c>
      <c r="E8" s="24">
        <v>28.83</v>
      </c>
      <c r="F8" s="24">
        <v>28.22</v>
      </c>
      <c r="G8" s="27">
        <f t="shared" ref="G8:G22" si="1">0.5*(AVERAGE(E8:F8)^2)</f>
        <v>406.83781249999998</v>
      </c>
      <c r="H8" s="27">
        <f t="shared" ref="H8:H22" si="2">1.854*C8/((0.001*(E8+F8)/2)^2)</f>
        <v>683.75617863691093</v>
      </c>
      <c r="I8" s="24">
        <v>28.27</v>
      </c>
      <c r="J8" s="24">
        <v>28.96</v>
      </c>
      <c r="K8" s="27">
        <f t="shared" ref="K8:K22" si="3">0.5*(AVERAGE(I8:J8)^2)</f>
        <v>409.40911250000005</v>
      </c>
      <c r="L8" s="27">
        <f t="shared" ref="L8:L22" si="4">1.854*C8/(0.001*(I8+J8)/2)^2</f>
        <v>679.46183782120875</v>
      </c>
      <c r="N8" s="2">
        <v>490.3</v>
      </c>
      <c r="O8" s="3">
        <f>H17</f>
        <v>701.38468653133737</v>
      </c>
      <c r="P8" s="3">
        <f>H18</f>
        <v>13.138088324258353</v>
      </c>
      <c r="Q8" s="3">
        <f>L17</f>
        <v>658.83120095259972</v>
      </c>
      <c r="R8" s="3">
        <f>L18</f>
        <v>23.774465543948377</v>
      </c>
    </row>
    <row r="9" spans="2:18">
      <c r="B9" s="23">
        <v>2942</v>
      </c>
      <c r="C9" s="24">
        <f t="shared" si="0"/>
        <v>0.30008400000000002</v>
      </c>
      <c r="D9" s="23">
        <v>3</v>
      </c>
      <c r="E9" s="24">
        <v>28.17</v>
      </c>
      <c r="F9" s="24">
        <v>28.07</v>
      </c>
      <c r="G9" s="27">
        <f t="shared" si="1"/>
        <v>395.36720000000003</v>
      </c>
      <c r="H9" s="27">
        <f t="shared" si="2"/>
        <v>703.59369214239325</v>
      </c>
      <c r="I9" s="24">
        <v>27.88</v>
      </c>
      <c r="J9" s="24">
        <v>28.96</v>
      </c>
      <c r="K9" s="27">
        <f t="shared" si="3"/>
        <v>403.84820000000008</v>
      </c>
      <c r="L9" s="27">
        <f t="shared" si="4"/>
        <v>688.81789741789123</v>
      </c>
      <c r="N9" s="2">
        <v>245.2</v>
      </c>
      <c r="O9" s="3">
        <f>H23</f>
        <v>646.22411757000259</v>
      </c>
      <c r="P9" s="3">
        <f>H24</f>
        <v>67.306145322027604</v>
      </c>
      <c r="Q9" s="3">
        <f>L23</f>
        <v>635.48491212339718</v>
      </c>
      <c r="R9" s="3">
        <f>L24</f>
        <v>45.427421080392136</v>
      </c>
    </row>
    <row r="10" spans="2:18">
      <c r="B10" s="23">
        <v>2942</v>
      </c>
      <c r="C10" s="24">
        <f t="shared" si="0"/>
        <v>0.30008400000000002</v>
      </c>
      <c r="D10" s="23">
        <v>4</v>
      </c>
      <c r="E10" s="24">
        <v>28.41</v>
      </c>
      <c r="F10" s="24">
        <v>28.59</v>
      </c>
      <c r="G10" s="27">
        <f t="shared" si="1"/>
        <v>406.125</v>
      </c>
      <c r="H10" s="27">
        <f t="shared" si="2"/>
        <v>684.95627700831039</v>
      </c>
      <c r="I10" s="24">
        <v>27.7</v>
      </c>
      <c r="J10" s="24">
        <v>28.22</v>
      </c>
      <c r="K10" s="27">
        <f t="shared" si="3"/>
        <v>390.88080000000002</v>
      </c>
      <c r="L10" s="27">
        <f t="shared" si="4"/>
        <v>711.66930685774275</v>
      </c>
    </row>
    <row r="11" spans="2:18">
      <c r="B11" s="23"/>
      <c r="C11" s="24"/>
      <c r="D11" s="23"/>
      <c r="E11" s="24"/>
      <c r="F11" s="24"/>
      <c r="G11" s="27"/>
      <c r="H11" s="26">
        <f>AVERAGE(H7:H10)</f>
        <v>685.35986772799095</v>
      </c>
      <c r="I11" s="24"/>
      <c r="J11" s="24"/>
      <c r="K11" s="27"/>
      <c r="L11" s="26">
        <f>AVERAGE(L7:L10)</f>
        <v>679.16550811036836</v>
      </c>
    </row>
    <row r="12" spans="2:18">
      <c r="B12" s="23"/>
      <c r="C12" s="24"/>
      <c r="D12" s="23"/>
      <c r="E12" s="24"/>
      <c r="F12" s="24"/>
      <c r="G12" s="27"/>
      <c r="H12" s="26">
        <f>STDEV(H7:H10)</f>
        <v>14.124539009811716</v>
      </c>
      <c r="I12" s="24"/>
      <c r="J12" s="24"/>
      <c r="K12" s="27"/>
      <c r="L12" s="26">
        <f>STDEV(L7:L10)</f>
        <v>31.368612913237573</v>
      </c>
    </row>
    <row r="13" spans="2:18">
      <c r="B13" s="28">
        <v>490.3</v>
      </c>
      <c r="C13" s="29">
        <f t="shared" si="0"/>
        <v>5.0010600000000002E-2</v>
      </c>
      <c r="D13" s="28">
        <v>1</v>
      </c>
      <c r="E13" s="29">
        <v>11.61</v>
      </c>
      <c r="F13" s="29">
        <v>11.65</v>
      </c>
      <c r="G13" s="34">
        <f t="shared" si="1"/>
        <v>67.628449999999987</v>
      </c>
      <c r="H13" s="34">
        <f t="shared" si="2"/>
        <v>685.50774415205433</v>
      </c>
      <c r="I13" s="29">
        <v>11.76</v>
      </c>
      <c r="J13" s="29">
        <v>11.86</v>
      </c>
      <c r="K13" s="34">
        <f t="shared" si="3"/>
        <v>69.738049999999987</v>
      </c>
      <c r="L13" s="34">
        <f t="shared" si="4"/>
        <v>664.7708991002761</v>
      </c>
    </row>
    <row r="14" spans="2:18">
      <c r="B14" s="28">
        <v>490.3</v>
      </c>
      <c r="C14" s="29">
        <f t="shared" si="0"/>
        <v>5.0010600000000002E-2</v>
      </c>
      <c r="D14" s="28">
        <v>2</v>
      </c>
      <c r="E14" s="29">
        <v>11.4</v>
      </c>
      <c r="F14" s="29">
        <v>11.34</v>
      </c>
      <c r="G14" s="34">
        <f t="shared" si="1"/>
        <v>64.638450000000006</v>
      </c>
      <c r="H14" s="34">
        <f t="shared" si="2"/>
        <v>717.21747968894658</v>
      </c>
      <c r="I14" s="29">
        <v>12</v>
      </c>
      <c r="J14" s="29">
        <v>12.3</v>
      </c>
      <c r="K14" s="34">
        <f t="shared" si="3"/>
        <v>73.811250000000001</v>
      </c>
      <c r="L14" s="34">
        <f t="shared" si="4"/>
        <v>628.08618198445345</v>
      </c>
    </row>
    <row r="15" spans="2:18">
      <c r="B15" s="28">
        <v>490.3</v>
      </c>
      <c r="C15" s="29">
        <f t="shared" si="0"/>
        <v>5.0010600000000002E-2</v>
      </c>
      <c r="D15" s="28">
        <v>3</v>
      </c>
      <c r="E15" s="29">
        <v>11.76</v>
      </c>
      <c r="F15" s="29">
        <v>11.19</v>
      </c>
      <c r="G15" s="34">
        <f t="shared" si="1"/>
        <v>65.837812499999998</v>
      </c>
      <c r="H15" s="34">
        <f t="shared" si="2"/>
        <v>704.15198257080624</v>
      </c>
      <c r="I15" s="29">
        <v>11.39</v>
      </c>
      <c r="J15" s="29">
        <v>11.87</v>
      </c>
      <c r="K15" s="34">
        <f t="shared" si="3"/>
        <v>67.628449999999987</v>
      </c>
      <c r="L15" s="34">
        <f t="shared" si="4"/>
        <v>685.50774415205433</v>
      </c>
    </row>
    <row r="16" spans="2:18">
      <c r="B16" s="28">
        <v>490.3</v>
      </c>
      <c r="C16" s="29">
        <f t="shared" si="0"/>
        <v>5.0010600000000002E-2</v>
      </c>
      <c r="D16" s="28">
        <v>4</v>
      </c>
      <c r="E16" s="29">
        <v>11.67</v>
      </c>
      <c r="F16" s="29">
        <v>11.37</v>
      </c>
      <c r="G16" s="34">
        <f t="shared" si="1"/>
        <v>66.355199999999996</v>
      </c>
      <c r="H16" s="34">
        <f t="shared" si="2"/>
        <v>698.66153971354186</v>
      </c>
      <c r="I16" s="29">
        <v>11.74</v>
      </c>
      <c r="J16" s="29">
        <v>12.02</v>
      </c>
      <c r="K16" s="34">
        <f t="shared" si="3"/>
        <v>70.567199999999985</v>
      </c>
      <c r="L16" s="34">
        <f t="shared" si="4"/>
        <v>656.95997857361488</v>
      </c>
    </row>
    <row r="17" spans="2:12">
      <c r="B17" s="28"/>
      <c r="C17" s="29"/>
      <c r="D17" s="28"/>
      <c r="E17" s="29"/>
      <c r="F17" s="29"/>
      <c r="G17" s="34"/>
      <c r="H17" s="33">
        <f>AVERAGE(H13:H16)</f>
        <v>701.38468653133737</v>
      </c>
      <c r="I17" s="29"/>
      <c r="J17" s="29"/>
      <c r="K17" s="34"/>
      <c r="L17" s="33">
        <f>AVERAGE(L13:L16)</f>
        <v>658.83120095259972</v>
      </c>
    </row>
    <row r="18" spans="2:12">
      <c r="B18" s="28"/>
      <c r="C18" s="29"/>
      <c r="D18" s="28"/>
      <c r="E18" s="29"/>
      <c r="F18" s="29"/>
      <c r="G18" s="34"/>
      <c r="H18" s="33">
        <f>STDEV(H13:H16)</f>
        <v>13.138088324258353</v>
      </c>
      <c r="I18" s="29"/>
      <c r="J18" s="29"/>
      <c r="K18" s="34"/>
      <c r="L18" s="33">
        <f>STDEV(L13:L16)</f>
        <v>23.774465543948377</v>
      </c>
    </row>
    <row r="19" spans="2:12">
      <c r="B19" s="46">
        <v>245.2</v>
      </c>
      <c r="C19" s="47">
        <f t="shared" si="0"/>
        <v>2.5010399999999999E-2</v>
      </c>
      <c r="D19" s="46">
        <v>1</v>
      </c>
      <c r="E19" s="47">
        <v>8.99</v>
      </c>
      <c r="F19" s="47">
        <v>8.19</v>
      </c>
      <c r="G19" s="48">
        <f t="shared" si="1"/>
        <v>36.89405</v>
      </c>
      <c r="H19" s="48">
        <f t="shared" si="2"/>
        <v>628.41137798642319</v>
      </c>
      <c r="I19" s="47">
        <v>8.6999999999999993</v>
      </c>
      <c r="J19" s="47">
        <v>8.82</v>
      </c>
      <c r="K19" s="48">
        <f t="shared" si="3"/>
        <v>38.3688</v>
      </c>
      <c r="L19" s="48">
        <f t="shared" si="4"/>
        <v>604.25764683805585</v>
      </c>
    </row>
    <row r="20" spans="2:12">
      <c r="B20" s="46">
        <v>245.2</v>
      </c>
      <c r="C20" s="47">
        <f t="shared" si="0"/>
        <v>2.5010399999999999E-2</v>
      </c>
      <c r="D20" s="46">
        <v>2</v>
      </c>
      <c r="E20" s="47">
        <v>8.9600000000000009</v>
      </c>
      <c r="F20" s="47">
        <v>8.3699999999999992</v>
      </c>
      <c r="G20" s="48">
        <f t="shared" si="1"/>
        <v>37.54111249999999</v>
      </c>
      <c r="H20" s="48">
        <f t="shared" si="2"/>
        <v>617.58001444416459</v>
      </c>
      <c r="I20" s="47">
        <v>8.43</v>
      </c>
      <c r="J20" s="47">
        <v>8.8000000000000007</v>
      </c>
      <c r="K20" s="48">
        <f t="shared" si="3"/>
        <v>37.109112500000002</v>
      </c>
      <c r="L20" s="48">
        <f t="shared" si="4"/>
        <v>624.76947676935129</v>
      </c>
    </row>
    <row r="21" spans="2:12">
      <c r="B21" s="46">
        <v>245.2</v>
      </c>
      <c r="C21" s="47">
        <f t="shared" si="0"/>
        <v>2.5010399999999999E-2</v>
      </c>
      <c r="D21" s="46">
        <v>3</v>
      </c>
      <c r="E21" s="47">
        <v>8.07</v>
      </c>
      <c r="F21" s="47">
        <v>7.71</v>
      </c>
      <c r="G21" s="48">
        <f t="shared" si="1"/>
        <v>31.126050000000003</v>
      </c>
      <c r="H21" s="48">
        <f t="shared" si="2"/>
        <v>744.86292992525523</v>
      </c>
      <c r="I21" s="47">
        <v>8.0399999999999991</v>
      </c>
      <c r="J21" s="47">
        <v>8.2100000000000009</v>
      </c>
      <c r="K21" s="48">
        <f t="shared" si="3"/>
        <v>33.0078125</v>
      </c>
      <c r="L21" s="48">
        <f t="shared" si="4"/>
        <v>702.39858518343192</v>
      </c>
    </row>
    <row r="22" spans="2:12">
      <c r="B22" s="46">
        <v>245.2</v>
      </c>
      <c r="C22" s="47">
        <f t="shared" si="0"/>
        <v>2.5010399999999999E-2</v>
      </c>
      <c r="D22" s="46">
        <v>4</v>
      </c>
      <c r="E22" s="47">
        <v>9.1199999999999992</v>
      </c>
      <c r="F22" s="47">
        <v>8.5500000000000007</v>
      </c>
      <c r="G22" s="48">
        <f t="shared" si="1"/>
        <v>39.028612500000008</v>
      </c>
      <c r="H22" s="48">
        <f t="shared" si="2"/>
        <v>594.04214792416712</v>
      </c>
      <c r="I22" s="47">
        <v>8.6</v>
      </c>
      <c r="J22" s="47">
        <v>8.83</v>
      </c>
      <c r="K22" s="48">
        <f t="shared" si="3"/>
        <v>37.975612499999997</v>
      </c>
      <c r="L22" s="48">
        <f t="shared" si="4"/>
        <v>610.51393970274989</v>
      </c>
    </row>
    <row r="23" spans="2:12">
      <c r="B23" s="46"/>
      <c r="C23" s="46"/>
      <c r="D23" s="46"/>
      <c r="E23" s="46"/>
      <c r="F23" s="46"/>
      <c r="G23" s="46"/>
      <c r="H23" s="49">
        <f>AVERAGE(H19:H22)</f>
        <v>646.22411757000259</v>
      </c>
      <c r="I23" s="46"/>
      <c r="J23" s="46"/>
      <c r="K23" s="46"/>
      <c r="L23" s="49">
        <f>AVERAGE(L19:L22)</f>
        <v>635.48491212339718</v>
      </c>
    </row>
    <row r="24" spans="2:12">
      <c r="B24" s="46"/>
      <c r="C24" s="46"/>
      <c r="D24" s="46"/>
      <c r="E24" s="46"/>
      <c r="F24" s="46"/>
      <c r="G24" s="46"/>
      <c r="H24" s="49">
        <f>STDEV(H19:H22)</f>
        <v>67.306145322027604</v>
      </c>
      <c r="I24" s="46"/>
      <c r="J24" s="46"/>
      <c r="K24" s="46"/>
      <c r="L24" s="49">
        <f>STDEV(L19:L22)</f>
        <v>45.427421080392136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Different Planes</vt:lpstr>
      <vt:lpstr>Pileup Profiles</vt:lpstr>
      <vt:lpstr>Pileup Profiles 2</vt:lpstr>
      <vt:lpstr>Cutoff Area Changes</vt:lpstr>
      <vt:lpstr>Before and After Gold 200nm</vt:lpstr>
      <vt:lpstr>LP, AFM</vt:lpstr>
      <vt:lpstr>Human Error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 Loven</dc:creator>
  <cp:lastModifiedBy>Jacquelyn Loven</cp:lastModifiedBy>
  <dcterms:created xsi:type="dcterms:W3CDTF">2017-06-12T22:20:27Z</dcterms:created>
  <dcterms:modified xsi:type="dcterms:W3CDTF">2017-08-03T04:32:27Z</dcterms:modified>
</cp:coreProperties>
</file>