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2" activeTab="3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  <sheet name="LP, AFM" sheetId="8" r:id="rId6"/>
    <sheet name="Human Error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8" l="1"/>
  <c r="L20" i="8"/>
  <c r="K14" i="8"/>
  <c r="L14" i="8"/>
  <c r="L8" i="8"/>
  <c r="K21" i="8"/>
  <c r="K15" i="8"/>
  <c r="K9" i="8"/>
  <c r="K8" i="8"/>
  <c r="AL4" i="6"/>
  <c r="AL5" i="6"/>
  <c r="AL6" i="6"/>
  <c r="AL7" i="6"/>
  <c r="AL8" i="6"/>
  <c r="AL9" i="6"/>
  <c r="AL10" i="6"/>
  <c r="AL11" i="6"/>
  <c r="AL12" i="6"/>
  <c r="AL13" i="6"/>
  <c r="AL14" i="6"/>
  <c r="AL3" i="6"/>
  <c r="R9" i="9"/>
  <c r="R8" i="9"/>
  <c r="R7" i="9"/>
  <c r="Q9" i="9"/>
  <c r="Q8" i="9"/>
  <c r="Q7" i="9"/>
  <c r="P9" i="9"/>
  <c r="P8" i="9"/>
  <c r="P7" i="9"/>
  <c r="O9" i="9"/>
  <c r="O8" i="9"/>
  <c r="O7" i="9"/>
  <c r="L24" i="9"/>
  <c r="L23" i="9"/>
  <c r="H24" i="9"/>
  <c r="H23" i="9"/>
  <c r="L22" i="9"/>
  <c r="K22" i="9"/>
  <c r="G22" i="9"/>
  <c r="H22" i="9"/>
  <c r="L18" i="9"/>
  <c r="L17" i="9"/>
  <c r="H18" i="9"/>
  <c r="H17" i="9"/>
  <c r="C7" i="9"/>
  <c r="L7" i="9"/>
  <c r="C8" i="9"/>
  <c r="L8" i="9"/>
  <c r="C9" i="9"/>
  <c r="L9" i="9"/>
  <c r="C10" i="9"/>
  <c r="L10" i="9"/>
  <c r="L12" i="9"/>
  <c r="L11" i="9"/>
  <c r="H7" i="9"/>
  <c r="H8" i="9"/>
  <c r="H9" i="9"/>
  <c r="H10" i="9"/>
  <c r="H12" i="9"/>
  <c r="H11" i="9"/>
  <c r="C13" i="9"/>
  <c r="L13" i="9"/>
  <c r="C14" i="9"/>
  <c r="L14" i="9"/>
  <c r="C15" i="9"/>
  <c r="L15" i="9"/>
  <c r="C16" i="9"/>
  <c r="L16" i="9"/>
  <c r="C19" i="9"/>
  <c r="L19" i="9"/>
  <c r="C20" i="9"/>
  <c r="L20" i="9"/>
  <c r="C21" i="9"/>
  <c r="L21" i="9"/>
  <c r="C22" i="9"/>
  <c r="H13" i="9"/>
  <c r="H14" i="9"/>
  <c r="H15" i="9"/>
  <c r="H16" i="9"/>
  <c r="H19" i="9"/>
  <c r="H20" i="9"/>
  <c r="H21" i="9"/>
  <c r="K8" i="9"/>
  <c r="K9" i="9"/>
  <c r="K10" i="9"/>
  <c r="K13" i="9"/>
  <c r="K14" i="9"/>
  <c r="K15" i="9"/>
  <c r="K16" i="9"/>
  <c r="K19" i="9"/>
  <c r="K20" i="9"/>
  <c r="K21" i="9"/>
  <c r="K7" i="9"/>
  <c r="G8" i="9"/>
  <c r="G9" i="9"/>
  <c r="G10" i="9"/>
  <c r="G13" i="9"/>
  <c r="G14" i="9"/>
  <c r="G15" i="9"/>
  <c r="G16" i="9"/>
  <c r="G19" i="9"/>
  <c r="G20" i="9"/>
  <c r="G21" i="9"/>
  <c r="G7" i="9"/>
  <c r="I16" i="8"/>
  <c r="I17" i="8"/>
  <c r="I18" i="8"/>
  <c r="I20" i="8"/>
  <c r="I10" i="8"/>
  <c r="I12" i="8"/>
  <c r="I13" i="8"/>
  <c r="I14" i="8"/>
  <c r="I4" i="8"/>
  <c r="I5" i="8"/>
  <c r="I6" i="8"/>
  <c r="I7" i="8"/>
  <c r="I8" i="8"/>
  <c r="E20" i="8"/>
  <c r="F20" i="8"/>
  <c r="E14" i="8"/>
  <c r="F14" i="8"/>
  <c r="E8" i="8"/>
  <c r="F8" i="8"/>
  <c r="E9" i="8"/>
  <c r="E15" i="8"/>
  <c r="E21" i="8"/>
  <c r="I9" i="8"/>
  <c r="I21" i="8"/>
  <c r="I15" i="8"/>
  <c r="J12" i="8"/>
  <c r="J7" i="8"/>
  <c r="J6" i="8"/>
  <c r="J5" i="8"/>
  <c r="J4" i="8"/>
  <c r="J13" i="8"/>
  <c r="J10" i="8"/>
  <c r="J18" i="8"/>
  <c r="J17" i="8"/>
  <c r="J16" i="8"/>
  <c r="D21" i="8"/>
  <c r="D20" i="8"/>
  <c r="D15" i="8"/>
  <c r="D14" i="8"/>
  <c r="D9" i="8"/>
  <c r="D8" i="8"/>
  <c r="V18" i="6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<sst xmlns="http://schemas.openxmlformats.org/spreadsheetml/2006/main" count="122" uniqueCount="67">
  <si>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</si>
  <si>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</si>
  <si>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</si>
  <si>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</si>
  <si>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</si>
  <si>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</si>
  <si>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</si>
  <si>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</si>
  <si>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</si>
  <si>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</si>
  <si>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</si>
  <si>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</si>
  <si>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</si>
  <si>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</si>
  <si>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</si>
  <si>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</si>
  <si>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</si>
  <si>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</si>
  <si>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</si>
  <si>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</si>
  <si>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</si>
  <si>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</si>
  <si>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</si>
  <si>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</si>
  <si>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</si>
  <si>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</si>
  <si>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</si>
  <si>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</si>
  <si>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</si>
  <si>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</si>
  <si>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</si>
  <si>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</si>
  <si>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</si>
  <si>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</si>
  <si>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</si>
  <si>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</si>
  <si>
    <t>AFM Area 1</t>
  </si>
  <si>
    <t>AFM Area 2</t>
  </si>
  <si>
    <t>Avg AFM Area</t>
  </si>
  <si>
    <t>STDEV AFM Area</t>
  </si>
  <si>
    <t>Metallization Area</t>
  </si>
  <si>
    <t>Keyence Area</t>
  </si>
  <si>
    <t>Revised Keyence Area</t>
  </si>
  <si>
    <t>Nicole calibrated it to 0, same calibration used across all experiments</t>
  </si>
  <si>
    <t>J diag 1</t>
  </si>
  <si>
    <t>J diag 2</t>
  </si>
  <si>
    <t>Diagonals all in microns</t>
  </si>
  <si>
    <t>Jackie area</t>
  </si>
  <si>
    <t>N area</t>
  </si>
  <si>
    <t>N diag 1</t>
  </si>
  <si>
    <t>N diag 2</t>
  </si>
  <si>
    <t>Jackie Vickers</t>
  </si>
  <si>
    <t>Nicole Vickers</t>
  </si>
  <si>
    <t>Load (kfg)</t>
  </si>
  <si>
    <t>Load (mN)</t>
  </si>
  <si>
    <t>Summary</t>
  </si>
  <si>
    <t>Jackie Avg</t>
  </si>
  <si>
    <t>Jackie STDEV</t>
  </si>
  <si>
    <t>Nicole Avg</t>
  </si>
  <si>
    <t>Nicole STDEV</t>
  </si>
  <si>
    <t>Laser Profiler 245.2 mN</t>
  </si>
  <si>
    <t>AFM 245.2 mN</t>
  </si>
  <si>
    <t>Laser Profiler 2942 mN</t>
  </si>
  <si>
    <t>AFM 2942 mN</t>
  </si>
  <si>
    <t>in nm</t>
  </si>
  <si>
    <t>AFM: 107</t>
  </si>
  <si>
    <t>Redone AFM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</si>
</sst>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3" fillId="8" borderId="0" xfId="0" applyFont="1" applyFill="1"/>
    <xf numFmtId="165" fontId="3" fillId="8" borderId="0" xfId="0" applyNumberFormat="1" applyFont="1" applyFill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5" fillId="9" borderId="0" xfId="0" applyFont="1" applyFill="1"/>
    <xf numFmtId="0" fontId="6" fillId="9" borderId="0" xfId="0" applyFont="1" applyFill="1"/>
    <xf numFmtId="0" fontId="3" fillId="9" borderId="0" xfId="0" applyFont="1" applyFill="1"/>
    <xf numFmtId="165" fontId="3" fillId="9" borderId="0" xfId="0" applyNumberFormat="1" applyFont="1" applyFill="1"/>
    <xf numFmtId="165" fontId="0" fillId="9" borderId="0" xfId="0" applyNumberFormat="1" applyFill="1"/>
    <xf numFmtId="0" fontId="4" fillId="2" borderId="0" xfId="0" applyFont="1" applyFill="1"/>
    <xf numFmtId="2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165" fontId="3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  <xf numFmtId="164" fontId="0" fillId="9" borderId="0" xfId="0" applyNumberFormat="1" applyFill="1"/>
    <xf numFmtId="2" fontId="0" fillId="0" borderId="0" xfId="0" applyNumberFormat="1" applyFill="1"/>
    <xf numFmtId="0" fontId="0" fillId="10" borderId="0" xfId="0" applyFill="1"/>
    <xf numFmtId="2" fontId="0" fillId="10" borderId="0" xfId="0" applyNumberFormat="1" applyFill="1"/>
    <xf numFmtId="165" fontId="0" fillId="10" borderId="0" xfId="0" applyNumberFormat="1" applyFill="1"/>
    <xf numFmtId="165" fontId="3" fillId="10" borderId="0" xfId="0" applyNumberFormat="1" applyFont="1" applyFill="1"/>
    <xf numFmtId="166" fontId="0" fillId="0" borderId="0" xfId="0" applyNumberFormat="1"/>
    <xf numFmtId="166" fontId="0" fillId="9" borderId="0" xfId="0" applyNumberFormat="1" applyFill="1"/>
    <xf numFmtId="166" fontId="6" fillId="9" borderId="0" xfId="0" applyNumberFormat="1" applyFont="1" applyFill="1"/>
    <xf numFmtId="166" fontId="0" fillId="8" borderId="0" xfId="0" applyNumberFormat="1" applyFill="1"/>
    <xf numFmtId="166" fontId="0" fillId="2" borderId="0" xfId="0" applyNumberFormat="1" applyFill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583160"/>
        <c:axId val="2127611704"/>
      </c:scatterChart>
      <c:valAx>
        <c:axId val="-2088583160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611704"/>
        <c:crosses val="autoZero"/>
        <c:crossBetween val="midCat"/>
      </c:valAx>
      <c:valAx>
        <c:axId val="2127611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583160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25872974624"/>
          <c:y val="0.0911206037690397"/>
          <c:w val="0.709733806528768"/>
          <c:h val="0.689473186904354"/>
        </c:manualLayout>
      </c:layout>
      <c:scatterChart>
        <c:scatterStyle val="smoothMarker"/>
        <c:varyColors val="0"/>
        <c:ser>
          <c:idx val="0"/>
          <c:order val="0"/>
          <c:tx>
            <c:v>490.3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507576"/>
        <c:axId val="-2088520472"/>
      </c:scatterChart>
      <c:valAx>
        <c:axId val="-2088507576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from Surface Plane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520472"/>
        <c:crosses val="autoZero"/>
        <c:crossBetween val="midCat"/>
      </c:valAx>
      <c:valAx>
        <c:axId val="-2088520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507576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804190359448318"/>
          <c:y val="0.22866656940961"/>
          <c:w val="0.175435625789064"/>
          <c:h val="0.45049053379068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57268346185308"/>
          <c:y val="0.0601851851851852"/>
          <c:w val="0.641700692891841"/>
          <c:h val="0.715987897346165"/>
        </c:manualLayout>
      </c:layout>
      <c:scatterChart>
        <c:scatterStyle val="smoothMarker"/>
        <c:varyColors val="0"/>
        <c:ser>
          <c:idx val="0"/>
          <c:order val="0"/>
          <c:tx>
            <c:v>AFM,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Changes'!$AN$3:$AN$14</c:f>
              <c:numCache>
                <c:formatCode>General</c:formatCode>
                <c:ptCount val="12"/>
                <c:pt idx="0">
                  <c:v>32.2895</c:v>
                </c:pt>
                <c:pt idx="1">
                  <c:v>32.0829</c:v>
                </c:pt>
                <c:pt idx="2">
                  <c:v>31.7956</c:v>
                </c:pt>
                <c:pt idx="3">
                  <c:v>31.6356</c:v>
                </c:pt>
                <c:pt idx="4">
                  <c:v>31.4364</c:v>
                </c:pt>
                <c:pt idx="5">
                  <c:v>31.2311</c:v>
                </c:pt>
                <c:pt idx="6">
                  <c:v>30.2696</c:v>
                </c:pt>
                <c:pt idx="7">
                  <c:v>29.1974</c:v>
                </c:pt>
                <c:pt idx="8">
                  <c:v>28.3881</c:v>
                </c:pt>
                <c:pt idx="9">
                  <c:v>26.8889</c:v>
                </c:pt>
                <c:pt idx="10">
                  <c:v>26.3547</c:v>
                </c:pt>
                <c:pt idx="11">
                  <c:v>25.5443</c:v>
                </c:pt>
              </c:numCache>
            </c:numRef>
          </c:yVal>
          <c:smooth val="1"/>
        </c:ser>
        <c:ser>
          <c:idx val="1"/>
          <c:order val="1"/>
          <c:tx>
            <c:v>Laser Profiler,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Changes'!$AM$3:$AM$14</c:f>
              <c:numCache>
                <c:formatCode>General</c:formatCode>
                <c:ptCount val="12"/>
                <c:pt idx="0">
                  <c:v>37.207</c:v>
                </c:pt>
                <c:pt idx="1">
                  <c:v>36.946</c:v>
                </c:pt>
                <c:pt idx="2">
                  <c:v>36.785</c:v>
                </c:pt>
                <c:pt idx="3">
                  <c:v>36.705</c:v>
                </c:pt>
                <c:pt idx="4">
                  <c:v>36.303</c:v>
                </c:pt>
                <c:pt idx="5">
                  <c:v>36.162</c:v>
                </c:pt>
                <c:pt idx="6">
                  <c:v>35.459</c:v>
                </c:pt>
                <c:pt idx="7">
                  <c:v>34.877</c:v>
                </c:pt>
                <c:pt idx="8">
                  <c:v>34.394</c:v>
                </c:pt>
                <c:pt idx="9" formatCode="0.000">
                  <c:v>33.29</c:v>
                </c:pt>
                <c:pt idx="10">
                  <c:v>32.727</c:v>
                </c:pt>
                <c:pt idx="11">
                  <c:v>32.225</c:v>
                </c:pt>
              </c:numCache>
            </c:numRef>
          </c:yVal>
          <c:smooth val="1"/>
        </c:ser>
        <c:ser>
          <c:idx val="2"/>
          <c:order val="2"/>
          <c:tx>
            <c:v>AFM,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Changes'!$AP$3:$AP$14</c:f>
              <c:numCache>
                <c:formatCode>General</c:formatCode>
                <c:ptCount val="12"/>
                <c:pt idx="0">
                  <c:v>367.3386</c:v>
                </c:pt>
                <c:pt idx="1">
                  <c:v>365.6177</c:v>
                </c:pt>
                <c:pt idx="2" formatCode="0.0000">
                  <c:v>366.627</c:v>
                </c:pt>
                <c:pt idx="3">
                  <c:v>365.0101</c:v>
                </c:pt>
                <c:pt idx="4">
                  <c:v>364.8468</c:v>
                </c:pt>
                <c:pt idx="5">
                  <c:v>366.0543</c:v>
                </c:pt>
                <c:pt idx="6" formatCode="0.0000">
                  <c:v>362.157</c:v>
                </c:pt>
                <c:pt idx="7">
                  <c:v>358.4554</c:v>
                </c:pt>
                <c:pt idx="8">
                  <c:v>354.8267</c:v>
                </c:pt>
                <c:pt idx="9">
                  <c:v>350.8613</c:v>
                </c:pt>
                <c:pt idx="10">
                  <c:v>346.3859</c:v>
                </c:pt>
                <c:pt idx="11">
                  <c:v>345.2583</c:v>
                </c:pt>
              </c:numCache>
            </c:numRef>
          </c:yVal>
          <c:smooth val="1"/>
        </c:ser>
        <c:ser>
          <c:idx val="3"/>
          <c:order val="3"/>
          <c:tx>
            <c:v>Laser Profiler,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Changes'!$AO$3:$AO$14</c:f>
              <c:numCache>
                <c:formatCode>General</c:formatCode>
                <c:ptCount val="12"/>
                <c:pt idx="0" formatCode="0.000">
                  <c:v>396.38</c:v>
                </c:pt>
                <c:pt idx="1">
                  <c:v>395.918</c:v>
                </c:pt>
                <c:pt idx="2">
                  <c:v>395.556</c:v>
                </c:pt>
                <c:pt idx="3">
                  <c:v>395.054</c:v>
                </c:pt>
                <c:pt idx="4">
                  <c:v>394.512</c:v>
                </c:pt>
                <c:pt idx="5">
                  <c:v>393.929</c:v>
                </c:pt>
                <c:pt idx="6">
                  <c:v>391.599</c:v>
                </c:pt>
                <c:pt idx="7">
                  <c:v>389.329</c:v>
                </c:pt>
                <c:pt idx="8">
                  <c:v>387.199</c:v>
                </c:pt>
                <c:pt idx="9">
                  <c:v>381.594</c:v>
                </c:pt>
                <c:pt idx="10">
                  <c:v>379.866</c:v>
                </c:pt>
                <c:pt idx="11">
                  <c:v>377.636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048"/>
        <c:axId val="-2067991432"/>
      </c:scatterChart>
      <c:valAx>
        <c:axId val="-209795704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</a:t>
                </a:r>
                <a:r>
                  <a:rPr lang="en-US" baseline="0"/>
                  <a:t> Change (nm)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7991432"/>
        <c:crosses val="autoZero"/>
        <c:crossBetween val="midCat"/>
      </c:valAx>
      <c:valAx>
        <c:axId val="-2067991432"/>
        <c:scaling>
          <c:orientation val="minMax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(sq. µm)</a:t>
                </a:r>
              </a:p>
            </c:rich>
          </c:tx>
          <c:layout>
            <c:manualLayout>
              <c:xMode val="edge"/>
              <c:yMode val="edge"/>
              <c:x val="0.00234120734908135"/>
              <c:y val="0.2908643190434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7957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90577907699"/>
          <c:y val="0.202168270632838"/>
          <c:w val="0.227355095139701"/>
          <c:h val="0.55399679206765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</c:v>
          </c:tx>
          <c:spPr>
            <a:ln w="47625">
              <a:noFill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Error'!$P$7:$P$9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plus>
            <c:minus>
              <c:numRef>
                <c:f>'Human Error'!$P$7:$P$9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Error'!$N$7:$N$9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Error'!$O$7:$O$9</c:f>
              <c:numCache>
                <c:formatCode>0.0</c:formatCode>
                <c:ptCount val="3"/>
                <c:pt idx="0">
                  <c:v>685.3598677279909</c:v>
                </c:pt>
                <c:pt idx="1">
                  <c:v>701.3846865313373</c:v>
                </c:pt>
                <c:pt idx="2">
                  <c:v>646.2241175700025</c:v>
                </c:pt>
              </c:numCache>
            </c:numRef>
          </c:yVal>
          <c:smooth val="0"/>
        </c:ser>
        <c:ser>
          <c:idx val="1"/>
          <c:order val="1"/>
          <c:tx>
            <c:v>User 2</c:v>
          </c:tx>
          <c:spPr>
            <a:ln w="47625">
              <a:noFill/>
            </a:ln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Error'!$R$7:$R$9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plus>
            <c:minus>
              <c:numRef>
                <c:f>'Human Error'!$R$7:$R$9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'Human Error'!$N$7:$N$9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Error'!$Q$7:$Q$9</c:f>
              <c:numCache>
                <c:formatCode>0.0</c:formatCode>
                <c:ptCount val="3"/>
                <c:pt idx="0">
                  <c:v>679.1655081103684</c:v>
                </c:pt>
                <c:pt idx="1">
                  <c:v>658.8312009525997</c:v>
                </c:pt>
                <c:pt idx="2">
                  <c:v>635.4849121233971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0312"/>
        <c:axId val="2125317272"/>
      </c:scatterChart>
      <c:valAx>
        <c:axId val="2125310312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317272"/>
        <c:crosses val="autoZero"/>
        <c:crossBetween val="midCat"/>
      </c:valAx>
      <c:valAx>
        <c:axId val="2125317272"/>
        <c:scaling>
          <c:orientation val="minMax"/>
          <c:min val="5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Vickers Hardness (HV)</a:t>
                </a:r>
              </a:p>
            </c:rich>
          </c:tx>
          <c:layout>
            <c:manualLayout>
              <c:xMode val="edge"/>
              <c:yMode val="edge"/>
              <c:x val="0.025"/>
              <c:y val="0.122414698162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25310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620734908136"/>
          <c:y val="0.421693642461359"/>
          <c:w val="0.154895320431039"/>
          <c:h val="0.21113713170196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406400</xdr:colOff>
      <xdr:row>1</xdr:row>
      <xdr:rowOff>76200</xdr:rowOff>
    </xdr:from>
    <xdr:to>
      <xdr:col>33</xdr:col>
      <xdr:colOff>660400</xdr:colOff>
      <xdr:row>21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177800</xdr:colOff>
      <xdr:row>1</xdr:row>
      <xdr:rowOff>84667</xdr:rowOff>
    </xdr:from>
    <xdr:to>
      <xdr:col>47</xdr:col>
      <xdr:colOff>702734</xdr:colOff>
      <xdr:row>15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67733</xdr:colOff>
      <xdr:row>9</xdr:row>
      <xdr:rowOff>169333</xdr:rowOff>
    </xdr:from>
    <xdr:to>
      <xdr:col>18</xdr:col>
      <xdr:colOff>643466</xdr:colOff>
      <xdr:row>25</xdr:row>
      <xdr:rowOff>50799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>(N7-L7)/AVERAGE(N7,L7)*100</f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>(AA7-T7)/AVERAGE(T7,AA7)*100</f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>2*K12*SIN((136*3.14159/180)/2)*102/L12</f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 t="shared" ref="I22:I27" si="2">(H22-E22)/AVERAGE(H22,E22)*100</f>
        <v>-99.481865284974077</v>
      </c>
      <c r="J22" s="19">
        <f t="shared" ref="J22:J27" si="3"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si="2"/>
        <v>8.9965397923875319</v>
      </c>
      <c r="J23" s="19">
        <f t="shared" si="3"/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 t="shared" ref="I28:I33" si="4">(G28-E28)/AVERAGE(E28,G28)*100</f>
        <v>-51.263537906137181</v>
      </c>
      <c r="J28" s="19">
        <f t="shared" ref="J28:J33" si="5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si="4"/>
        <v>37.054631828978614</v>
      </c>
      <c r="J29" s="19">
        <f t="shared" si="5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4"/>
        <v>15.000000000000002</v>
      </c>
      <c r="J30" s="19">
        <f t="shared" si="5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4"/>
        <v>-12.389380530973444</v>
      </c>
      <c r="J31" s="19">
        <f t="shared" si="5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4"/>
        <v>-13.333333333333334</v>
      </c>
      <c r="J32" s="19">
        <f t="shared" si="5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4"/>
        <v>-77.858176555716369</v>
      </c>
      <c r="J33" s="19">
        <f t="shared" si="5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8"/>
  <sheetViews>
    <sheetView tabSelected="1" topLeftCell="AJ1" zoomScale="150" zoomScaleNormal="150" zoomScalePageLayoutView="150" workbookViewId="0">
      <selection activeCell="AO15" sqref="AO15"/>
    </sheetView>
  </sheetViews>
  <sheetFormatPr baseColWidth="10" defaultRowHeight="15" x14ac:dyDescent="0"/>
  <cols>
    <col min="39" max="39" width="20.6640625" bestFit="1" customWidth="1"/>
    <col min="40" max="40" width="13.5" bestFit="1" customWidth="1"/>
    <col min="41" max="41" width="20.1640625" bestFit="1" customWidth="1"/>
    <col min="42" max="42" width="13" bestFit="1" customWidth="1"/>
  </cols>
  <sheetData>
    <row r="2" spans="2:42">
      <c r="AL2" t="s">
        <v>64</v>
      </c>
      <c r="AM2" s="2" t="s">
        <v>60</v>
      </c>
      <c r="AN2" s="2" t="s">
        <v>61</v>
      </c>
      <c r="AO2" s="2" t="s">
        <v>62</v>
      </c>
      <c r="AP2" s="2" t="s">
        <v>63</v>
      </c>
    </row>
    <row r="3" spans="2:42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  <c r="AK3" s="2">
        <v>0</v>
      </c>
      <c r="AL3" s="2">
        <f>AK3*1000</f>
        <v>0</v>
      </c>
      <c r="AM3">
        <v>37.207000000000001</v>
      </c>
      <c r="AN3">
        <v>32.289499999999997</v>
      </c>
      <c r="AO3" s="1">
        <v>396.38</v>
      </c>
      <c r="AP3">
        <v>367.33859999999999</v>
      </c>
    </row>
    <row r="4" spans="2:42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  <c r="AK4" s="2">
        <v>-1E-3</v>
      </c>
      <c r="AL4" s="2">
        <f t="shared" ref="AL4:AL14" si="0">AK4*1000</f>
        <v>-1</v>
      </c>
      <c r="AM4">
        <v>36.945999999999998</v>
      </c>
      <c r="AN4">
        <v>32.082900000000002</v>
      </c>
      <c r="AO4">
        <v>395.91800000000001</v>
      </c>
      <c r="AP4">
        <v>365.61770000000001</v>
      </c>
    </row>
    <row r="5" spans="2:42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  <c r="AK5" s="2">
        <v>-2E-3</v>
      </c>
      <c r="AL5" s="2">
        <f t="shared" si="0"/>
        <v>-2</v>
      </c>
      <c r="AM5">
        <v>36.784999999999997</v>
      </c>
      <c r="AN5">
        <v>31.7956</v>
      </c>
      <c r="AO5">
        <v>395.55599999999998</v>
      </c>
      <c r="AP5" s="50">
        <v>366.62700000000001</v>
      </c>
    </row>
    <row r="6" spans="2:42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  <c r="AK6" s="2">
        <v>-3.0000000000000001E-3</v>
      </c>
      <c r="AL6" s="2">
        <f t="shared" si="0"/>
        <v>-3</v>
      </c>
      <c r="AM6">
        <v>36.704999999999998</v>
      </c>
      <c r="AN6">
        <v>31.6356</v>
      </c>
      <c r="AO6">
        <v>395.05399999999997</v>
      </c>
      <c r="AP6">
        <v>365.01010000000002</v>
      </c>
    </row>
    <row r="7" spans="2:42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  <c r="AK7" s="2">
        <v>-4.0000000000000001E-3</v>
      </c>
      <c r="AL7" s="2">
        <f t="shared" si="0"/>
        <v>-4</v>
      </c>
      <c r="AM7">
        <v>36.302999999999997</v>
      </c>
      <c r="AN7">
        <v>31.436399999999999</v>
      </c>
      <c r="AO7">
        <v>394.512</v>
      </c>
      <c r="AP7">
        <v>364.84679999999997</v>
      </c>
    </row>
    <row r="8" spans="2:42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  <c r="AK8" s="2">
        <v>-5.0000000000000001E-3</v>
      </c>
      <c r="AL8" s="2">
        <f t="shared" si="0"/>
        <v>-5</v>
      </c>
      <c r="AM8">
        <v>36.161999999999999</v>
      </c>
      <c r="AN8">
        <v>31.231100000000001</v>
      </c>
      <c r="AO8">
        <v>393.92899999999997</v>
      </c>
      <c r="AP8">
        <v>366.05430000000001</v>
      </c>
    </row>
    <row r="9" spans="2:42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  <c r="AK9" s="2">
        <v>-0.01</v>
      </c>
      <c r="AL9" s="2">
        <f t="shared" si="0"/>
        <v>-10</v>
      </c>
      <c r="AM9">
        <v>35.459000000000003</v>
      </c>
      <c r="AN9">
        <v>30.269600000000001</v>
      </c>
      <c r="AO9">
        <v>391.59899999999999</v>
      </c>
      <c r="AP9" s="50">
        <v>362.15699999999998</v>
      </c>
    </row>
    <row r="10" spans="2:42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  <c r="AK10" s="2">
        <v>-1.4999999999999999E-2</v>
      </c>
      <c r="AL10" s="2">
        <f t="shared" si="0"/>
        <v>-15</v>
      </c>
      <c r="AM10">
        <v>34.877000000000002</v>
      </c>
      <c r="AN10">
        <v>29.197399999999998</v>
      </c>
      <c r="AO10">
        <v>389.32900000000001</v>
      </c>
      <c r="AP10">
        <v>358.4554</v>
      </c>
    </row>
    <row r="11" spans="2:42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  <c r="AK11" s="2">
        <v>-0.02</v>
      </c>
      <c r="AL11" s="2">
        <f t="shared" si="0"/>
        <v>-20</v>
      </c>
      <c r="AM11">
        <v>34.393999999999998</v>
      </c>
      <c r="AN11">
        <v>28.388100000000001</v>
      </c>
      <c r="AO11">
        <v>387.19900000000001</v>
      </c>
      <c r="AP11">
        <v>354.82670000000002</v>
      </c>
    </row>
    <row r="12" spans="2:42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  <c r="AK12" s="2">
        <v>-0.03</v>
      </c>
      <c r="AL12" s="2">
        <f t="shared" si="0"/>
        <v>-30</v>
      </c>
      <c r="AM12" s="1">
        <v>33.29</v>
      </c>
      <c r="AN12">
        <v>26.8889</v>
      </c>
      <c r="AO12">
        <v>381.59399999999999</v>
      </c>
      <c r="AP12">
        <v>350.86130000000003</v>
      </c>
    </row>
    <row r="13" spans="2:42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  <c r="AK13" s="2">
        <v>-3.5000000000000003E-2</v>
      </c>
      <c r="AL13" s="2">
        <f t="shared" si="0"/>
        <v>-35</v>
      </c>
      <c r="AM13">
        <v>32.726999999999997</v>
      </c>
      <c r="AN13">
        <v>26.354700000000001</v>
      </c>
      <c r="AO13">
        <v>379.86599999999999</v>
      </c>
      <c r="AP13">
        <v>346.38589999999999</v>
      </c>
    </row>
    <row r="14" spans="2:42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  <c r="AK14" s="2">
        <v>-0.04</v>
      </c>
      <c r="AL14" s="2">
        <f t="shared" si="0"/>
        <v>-40</v>
      </c>
      <c r="AM14">
        <v>32.225000000000001</v>
      </c>
      <c r="AN14">
        <v>25.5443</v>
      </c>
      <c r="AO14">
        <v>377.63600000000002</v>
      </c>
      <c r="AP14">
        <v>345.25830000000002</v>
      </c>
    </row>
    <row r="15" spans="2:42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42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  <c r="AK16" t="s">
        <v>65</v>
      </c>
    </row>
    <row r="17" spans="2:24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</row>
    <row r="18" spans="2:24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21"/>
  <sheetViews>
    <sheetView topLeftCell="D7" zoomScale="150" zoomScaleNormal="150" zoomScalePageLayoutView="150" workbookViewId="0">
      <selection activeCell="K20" sqref="K20"/>
    </sheetView>
  </sheetViews>
  <sheetFormatPr baseColWidth="10" defaultRowHeight="15" x14ac:dyDescent="0"/>
  <cols>
    <col min="1" max="1" width="10.83203125" style="42"/>
    <col min="4" max="4" width="12.6640625" bestFit="1" customWidth="1"/>
    <col min="5" max="5" width="19.5" bestFit="1" customWidth="1"/>
    <col min="6" max="6" width="10.83203125" style="42"/>
    <col min="9" max="9" width="13" bestFit="1" customWidth="1"/>
    <col min="10" max="10" width="15.33203125" bestFit="1" customWidth="1"/>
    <col min="11" max="11" width="16.33203125" bestFit="1" customWidth="1"/>
    <col min="12" max="12" width="10.83203125" style="42"/>
    <col min="13" max="13" width="16.6640625" bestFit="1" customWidth="1"/>
    <col min="14" max="34" width="10.83203125" style="42"/>
  </cols>
  <sheetData>
    <row r="3" spans="1:34">
      <c r="B3" s="2" t="s">
        <v>0</v>
      </c>
      <c r="C3" s="2" t="s">
        <v>1</v>
      </c>
      <c r="D3" s="2" t="s">
        <v>41</v>
      </c>
      <c r="E3" s="2" t="s">
        <v>42</v>
      </c>
      <c r="F3" s="41" t="s">
        <v>19</v>
      </c>
      <c r="G3" s="2" t="s">
        <v>36</v>
      </c>
      <c r="H3" s="2" t="s">
        <v>37</v>
      </c>
      <c r="I3" s="2" t="s">
        <v>38</v>
      </c>
      <c r="J3" s="2" t="s">
        <v>39</v>
      </c>
      <c r="K3" s="2" t="s">
        <v>66</v>
      </c>
      <c r="L3" s="41" t="s">
        <v>19</v>
      </c>
      <c r="M3" s="2" t="s">
        <v>40</v>
      </c>
    </row>
    <row r="4" spans="1:34" s="23" customFormat="1">
      <c r="A4" s="42"/>
      <c r="B4" s="23">
        <v>245</v>
      </c>
      <c r="C4" s="23">
        <v>1</v>
      </c>
      <c r="D4" s="23">
        <v>37.207000000000001</v>
      </c>
      <c r="E4" s="23">
        <v>38.170999999999999</v>
      </c>
      <c r="F4" s="42"/>
      <c r="G4" s="23">
        <v>31.445499999999999</v>
      </c>
      <c r="H4" s="23">
        <v>31.445499999999999</v>
      </c>
      <c r="I4" s="24">
        <f>AVERAGE(G4:H4)</f>
        <v>31.445499999999999</v>
      </c>
      <c r="J4" s="24">
        <f>STDEV(G4:H4)</f>
        <v>0</v>
      </c>
      <c r="K4" s="23">
        <v>32.289499999999997</v>
      </c>
      <c r="L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</row>
    <row r="5" spans="1:34" s="23" customFormat="1">
      <c r="A5" s="42"/>
      <c r="B5" s="23">
        <v>245</v>
      </c>
      <c r="C5" s="23">
        <v>2</v>
      </c>
      <c r="D5" s="23">
        <v>34.234000000000002</v>
      </c>
      <c r="F5" s="42"/>
      <c r="G5" s="23">
        <v>30.0503</v>
      </c>
      <c r="H5" s="23">
        <v>30.084599999999998</v>
      </c>
      <c r="I5" s="24">
        <f>AVERAGE(G5:H5)</f>
        <v>30.067450000000001</v>
      </c>
      <c r="J5" s="24">
        <f>STDEV(G5:H5)</f>
        <v>2.4253762594697324E-2</v>
      </c>
      <c r="K5" s="53">
        <v>31.642700000000001</v>
      </c>
      <c r="L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</row>
    <row r="6" spans="1:34" s="23" customFormat="1">
      <c r="A6" s="42"/>
      <c r="B6" s="23">
        <v>245</v>
      </c>
      <c r="C6" s="23">
        <v>3</v>
      </c>
      <c r="E6" s="23">
        <v>42.972999999999999</v>
      </c>
      <c r="F6" s="42"/>
      <c r="G6" s="23">
        <v>29.550899999999999</v>
      </c>
      <c r="H6" s="23">
        <v>29.550899999999999</v>
      </c>
      <c r="I6" s="24">
        <f>AVERAGE(G6:H6)</f>
        <v>29.550899999999999</v>
      </c>
      <c r="J6" s="24">
        <f>STDEV(G6:H6)</f>
        <v>0</v>
      </c>
      <c r="K6" s="53">
        <v>30.452500000000001</v>
      </c>
      <c r="L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</row>
    <row r="7" spans="1:34" s="23" customFormat="1">
      <c r="A7" s="42"/>
      <c r="B7" s="23">
        <v>245</v>
      </c>
      <c r="C7" s="23">
        <v>4</v>
      </c>
      <c r="D7" s="23">
        <v>34.494999999999997</v>
      </c>
      <c r="E7" s="23">
        <v>36.805</v>
      </c>
      <c r="F7" s="42"/>
      <c r="G7" s="23">
        <v>29.8353</v>
      </c>
      <c r="H7" s="23">
        <v>29.8353</v>
      </c>
      <c r="I7" s="24">
        <f>AVERAGE(G7:H7)</f>
        <v>29.8353</v>
      </c>
      <c r="J7" s="24">
        <f>STDEV(G7:H7)</f>
        <v>0</v>
      </c>
      <c r="K7" s="53">
        <v>29.8047</v>
      </c>
      <c r="L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</row>
    <row r="8" spans="1:34" s="23" customFormat="1">
      <c r="A8" s="42"/>
      <c r="C8" s="25" t="s">
        <v>34</v>
      </c>
      <c r="D8" s="26">
        <f>AVERAGE(D4:D7)</f>
        <v>35.312000000000005</v>
      </c>
      <c r="E8" s="26">
        <f>AVERAGE(E4:E7)</f>
        <v>39.31633333333334</v>
      </c>
      <c r="F8" s="45">
        <f>B4/E8</f>
        <v>6.2315068377010396</v>
      </c>
      <c r="H8" s="25" t="s">
        <v>34</v>
      </c>
      <c r="I8" s="26">
        <f>AVERAGE(I4:I7)</f>
        <v>30.224787500000001</v>
      </c>
      <c r="K8" s="26">
        <f>AVERAGE(K4:K7)</f>
        <v>31.047349999999998</v>
      </c>
      <c r="L8" s="45">
        <f>B4/K8</f>
        <v>7.8911726765730412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</row>
    <row r="9" spans="1:34" s="23" customFormat="1">
      <c r="A9" s="42"/>
      <c r="C9" s="23" t="s">
        <v>10</v>
      </c>
      <c r="D9" s="27">
        <f>STDEV(D4:D7)</f>
        <v>1.6462985755931401</v>
      </c>
      <c r="E9" s="27">
        <f>STDEV(E4:E7)</f>
        <v>3.239582894962457</v>
      </c>
      <c r="F9" s="45"/>
      <c r="H9" s="23" t="s">
        <v>10</v>
      </c>
      <c r="I9" s="27">
        <f>STDEV(I4:I7)</f>
        <v>0.84077721422403751</v>
      </c>
      <c r="K9" s="27">
        <f>STDEV(K4:K7)</f>
        <v>1.124782021845417</v>
      </c>
      <c r="L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</row>
    <row r="10" spans="1:34" s="28" customFormat="1">
      <c r="A10" s="42"/>
      <c r="B10" s="28">
        <v>490</v>
      </c>
      <c r="C10" s="28">
        <v>1</v>
      </c>
      <c r="D10" s="28">
        <v>69.230999999999995</v>
      </c>
      <c r="E10" s="28">
        <v>76.784999999999997</v>
      </c>
      <c r="F10" s="45"/>
      <c r="G10" s="28">
        <v>57.530500000000004</v>
      </c>
      <c r="H10" s="28">
        <v>57.6447</v>
      </c>
      <c r="I10" s="29">
        <f>AVERAGE(G10:H10)</f>
        <v>57.587600000000002</v>
      </c>
      <c r="J10" s="29">
        <f>STDEV(G10:H10)</f>
        <v>8.0751594411501426E-2</v>
      </c>
      <c r="K10" s="51">
        <v>59.0229</v>
      </c>
      <c r="L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spans="1:34" s="28" customFormat="1">
      <c r="A11" s="42"/>
      <c r="B11" s="28">
        <v>490</v>
      </c>
      <c r="C11" s="28">
        <v>2</v>
      </c>
      <c r="F11" s="45"/>
      <c r="G11" s="30"/>
      <c r="H11" s="30"/>
      <c r="I11" s="31"/>
      <c r="J11" s="31"/>
      <c r="K11" s="52"/>
      <c r="L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</row>
    <row r="12" spans="1:34" s="28" customFormat="1">
      <c r="A12" s="42"/>
      <c r="B12" s="28">
        <v>490</v>
      </c>
      <c r="C12" s="28">
        <v>3</v>
      </c>
      <c r="E12" s="28">
        <v>70.697999999999993</v>
      </c>
      <c r="F12" s="45"/>
      <c r="G12" s="28">
        <v>62.307299999999998</v>
      </c>
      <c r="H12" s="28">
        <v>61.901600000000002</v>
      </c>
      <c r="I12" s="29">
        <f>AVERAGE(G12:H12)</f>
        <v>62.10445</v>
      </c>
      <c r="J12" s="29">
        <f>STDEV(G12:H12)</f>
        <v>0.28687322112737945</v>
      </c>
      <c r="K12" s="51">
        <v>62.274500000000003</v>
      </c>
      <c r="L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</row>
    <row r="13" spans="1:34" s="28" customFormat="1">
      <c r="A13" s="42"/>
      <c r="B13" s="28">
        <v>490</v>
      </c>
      <c r="C13" s="28">
        <v>4</v>
      </c>
      <c r="E13" s="44">
        <v>80.06</v>
      </c>
      <c r="F13" s="45"/>
      <c r="G13" s="28">
        <v>59.804699999999997</v>
      </c>
      <c r="H13" s="28">
        <v>59.804699999999997</v>
      </c>
      <c r="I13" s="29">
        <f>AVERAGE(G13:H13)</f>
        <v>59.804699999999997</v>
      </c>
      <c r="J13" s="29">
        <f>STDEV(G13:H13)</f>
        <v>0</v>
      </c>
      <c r="K13" s="51">
        <v>60.290599999999998</v>
      </c>
      <c r="L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</row>
    <row r="14" spans="1:34" s="28" customFormat="1">
      <c r="A14" s="42"/>
      <c r="C14" s="32" t="s">
        <v>34</v>
      </c>
      <c r="D14" s="33">
        <f>AVERAGE(D10:D13)</f>
        <v>69.230999999999995</v>
      </c>
      <c r="E14" s="33">
        <f>AVERAGE(E10:E13)</f>
        <v>75.847666666666669</v>
      </c>
      <c r="F14" s="45">
        <f>B10/E14</f>
        <v>6.4603173905591467</v>
      </c>
      <c r="H14" s="32" t="s">
        <v>34</v>
      </c>
      <c r="I14" s="33">
        <f>AVERAGE(I10:I13)</f>
        <v>59.832249999999995</v>
      </c>
      <c r="K14" s="33">
        <f>AVERAGE(K10:K13)</f>
        <v>60.529333333333341</v>
      </c>
      <c r="L14" s="45">
        <f>B10/K14</f>
        <v>8.0952485847082389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spans="1:34" s="28" customFormat="1">
      <c r="A15" s="42"/>
      <c r="C15" s="28" t="s">
        <v>10</v>
      </c>
      <c r="D15" s="34" t="e">
        <f>STDEV(D10:D13)</f>
        <v>#DIV/0!</v>
      </c>
      <c r="E15" s="34">
        <f>STDEV(E10:E13)</f>
        <v>4.7508637460290712</v>
      </c>
      <c r="F15" s="45"/>
      <c r="H15" s="28" t="s">
        <v>10</v>
      </c>
      <c r="I15" s="34">
        <f>STDEV(I10:I13)</f>
        <v>2.2585510249936784</v>
      </c>
      <c r="K15" s="34">
        <f>STDEV(K10:K13)</f>
        <v>1.638893176303245</v>
      </c>
      <c r="L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</row>
    <row r="16" spans="1:34" s="7" customFormat="1">
      <c r="A16" s="42"/>
      <c r="B16" s="7">
        <v>2942</v>
      </c>
      <c r="C16" s="35">
        <v>1</v>
      </c>
      <c r="D16" s="8">
        <v>396.38</v>
      </c>
      <c r="E16" s="8">
        <v>390.73500000000001</v>
      </c>
      <c r="F16" s="45"/>
      <c r="G16" s="7">
        <v>365.06650000000002</v>
      </c>
      <c r="H16" s="7">
        <v>363.6447</v>
      </c>
      <c r="I16" s="36">
        <f>AVERAGE(G16:H16)</f>
        <v>364.35559999999998</v>
      </c>
      <c r="J16" s="36">
        <f>STDEV(G16:H16)</f>
        <v>1.0053644214910467</v>
      </c>
      <c r="K16" s="7">
        <v>367.33859999999999</v>
      </c>
      <c r="L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</row>
    <row r="17" spans="1:34" s="7" customFormat="1">
      <c r="A17" s="42"/>
      <c r="B17" s="7">
        <v>2942</v>
      </c>
      <c r="C17" s="35">
        <v>2</v>
      </c>
      <c r="F17" s="45"/>
      <c r="G17" s="7">
        <v>345.38619999999997</v>
      </c>
      <c r="H17" s="7">
        <v>345.38619999999997</v>
      </c>
      <c r="I17" s="36">
        <f>AVERAGE(G17:H17)</f>
        <v>345.38619999999997</v>
      </c>
      <c r="J17" s="36">
        <f>STDEV(G17:H17)</f>
        <v>0</v>
      </c>
      <c r="K17" s="54">
        <v>347.58150000000001</v>
      </c>
      <c r="L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</row>
    <row r="18" spans="1:34" s="7" customFormat="1">
      <c r="A18" s="42"/>
      <c r="B18" s="7">
        <v>2942</v>
      </c>
      <c r="C18" s="35">
        <v>3</v>
      </c>
      <c r="D18" s="7">
        <v>384.065</v>
      </c>
      <c r="E18" s="7">
        <v>380.54899999999998</v>
      </c>
      <c r="F18" s="45"/>
      <c r="G18" s="7">
        <v>357.85079999999999</v>
      </c>
      <c r="H18" s="7">
        <v>354.88420000000002</v>
      </c>
      <c r="I18" s="36">
        <f>AVERAGE(G18:H18)</f>
        <v>356.36750000000001</v>
      </c>
      <c r="J18" s="36">
        <f>STDEV(G18:H18)</f>
        <v>2.0977029770679918</v>
      </c>
      <c r="K18" s="54">
        <v>360.84500000000003</v>
      </c>
      <c r="L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</row>
    <row r="19" spans="1:34" s="7" customFormat="1">
      <c r="A19" s="42"/>
      <c r="B19" s="7">
        <v>2942</v>
      </c>
      <c r="C19" s="35">
        <v>4</v>
      </c>
      <c r="F19" s="45"/>
      <c r="G19" s="37"/>
      <c r="H19" s="38"/>
      <c r="I19" s="38"/>
      <c r="J19" s="38"/>
      <c r="K19" s="35">
        <v>368.45240000000001</v>
      </c>
      <c r="L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</row>
    <row r="20" spans="1:34" s="7" customFormat="1">
      <c r="A20" s="42"/>
      <c r="C20" s="39" t="s">
        <v>34</v>
      </c>
      <c r="D20" s="40">
        <f>AVERAGE(D16:D19)</f>
        <v>390.22249999999997</v>
      </c>
      <c r="E20" s="40">
        <f>AVERAGE(E16:E19)</f>
        <v>385.642</v>
      </c>
      <c r="F20" s="45">
        <f>B16/E20</f>
        <v>7.62883710799135</v>
      </c>
      <c r="H20" s="39" t="s">
        <v>34</v>
      </c>
      <c r="I20" s="40">
        <f>AVERAGE(I16:I19)</f>
        <v>355.36976666666669</v>
      </c>
      <c r="K20" s="40">
        <f>AVERAGE(K16:K19)</f>
        <v>361.05437500000005</v>
      </c>
      <c r="L20" s="45">
        <f>B16/K20</f>
        <v>8.1483571553453675</v>
      </c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</row>
    <row r="21" spans="1:34" s="7" customFormat="1">
      <c r="A21" s="42"/>
      <c r="C21" s="7" t="s">
        <v>10</v>
      </c>
      <c r="D21" s="19">
        <f>STDEV(D16:D19)</f>
        <v>8.7080200103123317</v>
      </c>
      <c r="E21" s="19">
        <f>STDEV(E16:E19)</f>
        <v>7.202589673166198</v>
      </c>
      <c r="F21" s="43"/>
      <c r="H21" s="7" t="s">
        <v>10</v>
      </c>
      <c r="I21" s="19">
        <f>STDEV(I16:I19)</f>
        <v>9.5239770024571886</v>
      </c>
      <c r="K21" s="19">
        <f>STDEV(K16:K19)</f>
        <v>9.5879169862819147</v>
      </c>
      <c r="L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topLeftCell="K5" zoomScale="150" zoomScaleNormal="150" zoomScalePageLayoutView="150" workbookViewId="0">
      <selection activeCell="T19" sqref="T19"/>
    </sheetView>
  </sheetViews>
  <sheetFormatPr baseColWidth="10" defaultRowHeight="15" x14ac:dyDescent="0"/>
  <cols>
    <col min="8" max="8" width="12.33203125" bestFit="1" customWidth="1"/>
    <col min="12" max="12" width="12.6640625" bestFit="1" customWidth="1"/>
    <col min="16" max="16" width="11.6640625" bestFit="1" customWidth="1"/>
    <col min="18" max="18" width="12" bestFit="1" customWidth="1"/>
  </cols>
  <sheetData>
    <row r="2" spans="2:18">
      <c r="B2" t="s">
        <v>43</v>
      </c>
    </row>
    <row r="3" spans="2:18">
      <c r="B3" t="s">
        <v>46</v>
      </c>
    </row>
    <row r="5" spans="2:18">
      <c r="N5" t="s">
        <v>55</v>
      </c>
    </row>
    <row r="6" spans="2:18">
      <c r="B6" s="2" t="s">
        <v>54</v>
      </c>
      <c r="C6" s="2" t="s">
        <v>53</v>
      </c>
      <c r="D6" s="2" t="s">
        <v>1</v>
      </c>
      <c r="E6" s="2" t="s">
        <v>44</v>
      </c>
      <c r="F6" s="2" t="s">
        <v>45</v>
      </c>
      <c r="G6" s="2" t="s">
        <v>47</v>
      </c>
      <c r="H6" s="2" t="s">
        <v>51</v>
      </c>
      <c r="I6" s="2" t="s">
        <v>49</v>
      </c>
      <c r="J6" s="2" t="s">
        <v>50</v>
      </c>
      <c r="K6" s="2" t="s">
        <v>48</v>
      </c>
      <c r="L6" s="2" t="s">
        <v>52</v>
      </c>
      <c r="N6" s="2" t="s">
        <v>0</v>
      </c>
      <c r="O6" s="2" t="s">
        <v>56</v>
      </c>
      <c r="P6" s="2" t="s">
        <v>57</v>
      </c>
      <c r="Q6" s="2" t="s">
        <v>58</v>
      </c>
      <c r="R6" s="2" t="s">
        <v>59</v>
      </c>
    </row>
    <row r="7" spans="2:18">
      <c r="B7" s="23">
        <v>2942</v>
      </c>
      <c r="C7" s="24">
        <f>B7*1.02*10^(-4)</f>
        <v>0.30008400000000002</v>
      </c>
      <c r="D7" s="23">
        <v>1</v>
      </c>
      <c r="E7" s="24">
        <v>28.83</v>
      </c>
      <c r="F7" s="24">
        <v>28.84</v>
      </c>
      <c r="G7" s="27">
        <f>0.5*(AVERAGE(E7:F7)^2)</f>
        <v>415.7286125</v>
      </c>
      <c r="H7" s="27">
        <f>1.854*C7/((0.001*(E7+F7)/2)^2)</f>
        <v>669.13332312434954</v>
      </c>
      <c r="I7" s="24">
        <v>29.09</v>
      </c>
      <c r="J7" s="24">
        <v>30.03</v>
      </c>
      <c r="K7" s="27">
        <f>0.5*(AVERAGE(I7:J7)^2)</f>
        <v>436.89680000000004</v>
      </c>
      <c r="L7" s="27">
        <f>1.854*C7/(0.001*(I7+J7)/2)^2</f>
        <v>636.71299034463061</v>
      </c>
      <c r="N7" s="2">
        <v>2942</v>
      </c>
      <c r="O7" s="3">
        <f>H11</f>
        <v>685.35986772799095</v>
      </c>
      <c r="P7" s="3">
        <f>H12</f>
        <v>14.124539009811716</v>
      </c>
      <c r="Q7" s="3">
        <f>L11</f>
        <v>679.16550811036836</v>
      </c>
      <c r="R7" s="3">
        <f>L12</f>
        <v>31.368612913237573</v>
      </c>
    </row>
    <row r="8" spans="2:18">
      <c r="B8" s="23">
        <v>2942</v>
      </c>
      <c r="C8" s="24">
        <f t="shared" ref="C8:C22" si="0">B8*1.02*10^(-4)</f>
        <v>0.30008400000000002</v>
      </c>
      <c r="D8" s="23">
        <v>2</v>
      </c>
      <c r="E8" s="24">
        <v>28.83</v>
      </c>
      <c r="F8" s="24">
        <v>28.22</v>
      </c>
      <c r="G8" s="27">
        <f t="shared" ref="G8:G22" si="1">0.5*(AVERAGE(E8:F8)^2)</f>
        <v>406.83781249999998</v>
      </c>
      <c r="H8" s="27">
        <f t="shared" ref="H8:H22" si="2">1.854*C8/((0.001*(E8+F8)/2)^2)</f>
        <v>683.75617863691093</v>
      </c>
      <c r="I8" s="24">
        <v>28.27</v>
      </c>
      <c r="J8" s="24">
        <v>28.96</v>
      </c>
      <c r="K8" s="27">
        <f t="shared" ref="K8:K22" si="3">0.5*(AVERAGE(I8:J8)^2)</f>
        <v>409.40911250000005</v>
      </c>
      <c r="L8" s="27">
        <f t="shared" ref="L8:L22" si="4">1.854*C8/(0.001*(I8+J8)/2)^2</f>
        <v>679.46183782120875</v>
      </c>
      <c r="N8" s="2">
        <v>490.3</v>
      </c>
      <c r="O8" s="3">
        <f>H17</f>
        <v>701.38468653133737</v>
      </c>
      <c r="P8" s="3">
        <f>H18</f>
        <v>13.138088324258353</v>
      </c>
      <c r="Q8" s="3">
        <f>L17</f>
        <v>658.83120095259972</v>
      </c>
      <c r="R8" s="3">
        <f>L18</f>
        <v>23.774465543948377</v>
      </c>
    </row>
    <row r="9" spans="2:18">
      <c r="B9" s="23">
        <v>2942</v>
      </c>
      <c r="C9" s="24">
        <f t="shared" si="0"/>
        <v>0.30008400000000002</v>
      </c>
      <c r="D9" s="23">
        <v>3</v>
      </c>
      <c r="E9" s="24">
        <v>28.17</v>
      </c>
      <c r="F9" s="24">
        <v>28.07</v>
      </c>
      <c r="G9" s="27">
        <f t="shared" si="1"/>
        <v>395.36720000000003</v>
      </c>
      <c r="H9" s="27">
        <f t="shared" si="2"/>
        <v>703.59369214239325</v>
      </c>
      <c r="I9" s="24">
        <v>27.88</v>
      </c>
      <c r="J9" s="24">
        <v>28.96</v>
      </c>
      <c r="K9" s="27">
        <f t="shared" si="3"/>
        <v>403.84820000000008</v>
      </c>
      <c r="L9" s="27">
        <f t="shared" si="4"/>
        <v>688.81789741789123</v>
      </c>
      <c r="N9" s="2">
        <v>245.2</v>
      </c>
      <c r="O9" s="3">
        <f>H23</f>
        <v>646.22411757000259</v>
      </c>
      <c r="P9" s="3">
        <f>H24</f>
        <v>67.306145322027604</v>
      </c>
      <c r="Q9" s="3">
        <f>L23</f>
        <v>635.48491212339718</v>
      </c>
      <c r="R9" s="3">
        <f>L24</f>
        <v>45.427421080392136</v>
      </c>
    </row>
    <row r="10" spans="2:18">
      <c r="B10" s="23">
        <v>2942</v>
      </c>
      <c r="C10" s="24">
        <f t="shared" si="0"/>
        <v>0.30008400000000002</v>
      </c>
      <c r="D10" s="23">
        <v>4</v>
      </c>
      <c r="E10" s="24">
        <v>28.41</v>
      </c>
      <c r="F10" s="24">
        <v>28.59</v>
      </c>
      <c r="G10" s="27">
        <f t="shared" si="1"/>
        <v>406.125</v>
      </c>
      <c r="H10" s="27">
        <f t="shared" si="2"/>
        <v>684.95627700831039</v>
      </c>
      <c r="I10" s="24">
        <v>27.7</v>
      </c>
      <c r="J10" s="24">
        <v>28.22</v>
      </c>
      <c r="K10" s="27">
        <f t="shared" si="3"/>
        <v>390.88080000000002</v>
      </c>
      <c r="L10" s="27">
        <f t="shared" si="4"/>
        <v>711.66930685774275</v>
      </c>
    </row>
    <row r="11" spans="2:18">
      <c r="B11" s="23"/>
      <c r="C11" s="24"/>
      <c r="D11" s="23"/>
      <c r="E11" s="24"/>
      <c r="F11" s="24"/>
      <c r="G11" s="27"/>
      <c r="H11" s="26">
        <f>AVERAGE(H7:H10)</f>
        <v>685.35986772799095</v>
      </c>
      <c r="I11" s="24"/>
      <c r="J11" s="24"/>
      <c r="K11" s="27"/>
      <c r="L11" s="26">
        <f>AVERAGE(L7:L10)</f>
        <v>679.16550811036836</v>
      </c>
    </row>
    <row r="12" spans="2:18">
      <c r="B12" s="23"/>
      <c r="C12" s="24"/>
      <c r="D12" s="23"/>
      <c r="E12" s="24"/>
      <c r="F12" s="24"/>
      <c r="G12" s="27"/>
      <c r="H12" s="26">
        <f>STDEV(H7:H10)</f>
        <v>14.124539009811716</v>
      </c>
      <c r="I12" s="24"/>
      <c r="J12" s="24"/>
      <c r="K12" s="27"/>
      <c r="L12" s="26">
        <f>STDEV(L7:L10)</f>
        <v>31.368612913237573</v>
      </c>
    </row>
    <row r="13" spans="2:18">
      <c r="B13" s="28">
        <v>490.3</v>
      </c>
      <c r="C13" s="29">
        <f t="shared" si="0"/>
        <v>5.0010600000000002E-2</v>
      </c>
      <c r="D13" s="28">
        <v>1</v>
      </c>
      <c r="E13" s="29">
        <v>11.61</v>
      </c>
      <c r="F13" s="29">
        <v>11.65</v>
      </c>
      <c r="G13" s="34">
        <f t="shared" si="1"/>
        <v>67.628449999999987</v>
      </c>
      <c r="H13" s="34">
        <f t="shared" si="2"/>
        <v>685.50774415205433</v>
      </c>
      <c r="I13" s="29">
        <v>11.76</v>
      </c>
      <c r="J13" s="29">
        <v>11.86</v>
      </c>
      <c r="K13" s="34">
        <f t="shared" si="3"/>
        <v>69.738049999999987</v>
      </c>
      <c r="L13" s="34">
        <f t="shared" si="4"/>
        <v>664.7708991002761</v>
      </c>
    </row>
    <row r="14" spans="2:18">
      <c r="B14" s="28">
        <v>490.3</v>
      </c>
      <c r="C14" s="29">
        <f t="shared" si="0"/>
        <v>5.0010600000000002E-2</v>
      </c>
      <c r="D14" s="28">
        <v>2</v>
      </c>
      <c r="E14" s="29">
        <v>11.4</v>
      </c>
      <c r="F14" s="29">
        <v>11.34</v>
      </c>
      <c r="G14" s="34">
        <f t="shared" si="1"/>
        <v>64.638450000000006</v>
      </c>
      <c r="H14" s="34">
        <f t="shared" si="2"/>
        <v>717.21747968894658</v>
      </c>
      <c r="I14" s="29">
        <v>12</v>
      </c>
      <c r="J14" s="29">
        <v>12.3</v>
      </c>
      <c r="K14" s="34">
        <f t="shared" si="3"/>
        <v>73.811250000000001</v>
      </c>
      <c r="L14" s="34">
        <f t="shared" si="4"/>
        <v>628.08618198445345</v>
      </c>
    </row>
    <row r="15" spans="2:18">
      <c r="B15" s="28">
        <v>490.3</v>
      </c>
      <c r="C15" s="29">
        <f t="shared" si="0"/>
        <v>5.0010600000000002E-2</v>
      </c>
      <c r="D15" s="28">
        <v>3</v>
      </c>
      <c r="E15" s="29">
        <v>11.76</v>
      </c>
      <c r="F15" s="29">
        <v>11.19</v>
      </c>
      <c r="G15" s="34">
        <f t="shared" si="1"/>
        <v>65.837812499999998</v>
      </c>
      <c r="H15" s="34">
        <f t="shared" si="2"/>
        <v>704.15198257080624</v>
      </c>
      <c r="I15" s="29">
        <v>11.39</v>
      </c>
      <c r="J15" s="29">
        <v>11.87</v>
      </c>
      <c r="K15" s="34">
        <f t="shared" si="3"/>
        <v>67.628449999999987</v>
      </c>
      <c r="L15" s="34">
        <f t="shared" si="4"/>
        <v>685.50774415205433</v>
      </c>
    </row>
    <row r="16" spans="2:18">
      <c r="B16" s="28">
        <v>490.3</v>
      </c>
      <c r="C16" s="29">
        <f t="shared" si="0"/>
        <v>5.0010600000000002E-2</v>
      </c>
      <c r="D16" s="28">
        <v>4</v>
      </c>
      <c r="E16" s="29">
        <v>11.67</v>
      </c>
      <c r="F16" s="29">
        <v>11.37</v>
      </c>
      <c r="G16" s="34">
        <f t="shared" si="1"/>
        <v>66.355199999999996</v>
      </c>
      <c r="H16" s="34">
        <f t="shared" si="2"/>
        <v>698.66153971354186</v>
      </c>
      <c r="I16" s="29">
        <v>11.74</v>
      </c>
      <c r="J16" s="29">
        <v>12.02</v>
      </c>
      <c r="K16" s="34">
        <f t="shared" si="3"/>
        <v>70.567199999999985</v>
      </c>
      <c r="L16" s="34">
        <f t="shared" si="4"/>
        <v>656.95997857361488</v>
      </c>
    </row>
    <row r="17" spans="2:12">
      <c r="B17" s="28"/>
      <c r="C17" s="29"/>
      <c r="D17" s="28"/>
      <c r="E17" s="29"/>
      <c r="F17" s="29"/>
      <c r="G17" s="34"/>
      <c r="H17" s="33">
        <f>AVERAGE(H13:H16)</f>
        <v>701.38468653133737</v>
      </c>
      <c r="I17" s="29"/>
      <c r="J17" s="29"/>
      <c r="K17" s="34"/>
      <c r="L17" s="33">
        <f>AVERAGE(L13:L16)</f>
        <v>658.83120095259972</v>
      </c>
    </row>
    <row r="18" spans="2:12">
      <c r="B18" s="28"/>
      <c r="C18" s="29"/>
      <c r="D18" s="28"/>
      <c r="E18" s="29"/>
      <c r="F18" s="29"/>
      <c r="G18" s="34"/>
      <c r="H18" s="33">
        <f>STDEV(H13:H16)</f>
        <v>13.138088324258353</v>
      </c>
      <c r="I18" s="29"/>
      <c r="J18" s="29"/>
      <c r="K18" s="34"/>
      <c r="L18" s="33">
        <f>STDEV(L13:L16)</f>
        <v>23.774465543948377</v>
      </c>
    </row>
    <row r="19" spans="2:12">
      <c r="B19" s="46">
        <v>245.2</v>
      </c>
      <c r="C19" s="47">
        <f t="shared" si="0"/>
        <v>2.5010399999999999E-2</v>
      </c>
      <c r="D19" s="46">
        <v>1</v>
      </c>
      <c r="E19" s="47">
        <v>8.99</v>
      </c>
      <c r="F19" s="47">
        <v>8.19</v>
      </c>
      <c r="G19" s="48">
        <f t="shared" si="1"/>
        <v>36.89405</v>
      </c>
      <c r="H19" s="48">
        <f t="shared" si="2"/>
        <v>628.41137798642319</v>
      </c>
      <c r="I19" s="47">
        <v>8.6999999999999993</v>
      </c>
      <c r="J19" s="47">
        <v>8.82</v>
      </c>
      <c r="K19" s="48">
        <f t="shared" si="3"/>
        <v>38.3688</v>
      </c>
      <c r="L19" s="48">
        <f t="shared" si="4"/>
        <v>604.25764683805585</v>
      </c>
    </row>
    <row r="20" spans="2:12">
      <c r="B20" s="46">
        <v>245.2</v>
      </c>
      <c r="C20" s="47">
        <f t="shared" si="0"/>
        <v>2.5010399999999999E-2</v>
      </c>
      <c r="D20" s="46">
        <v>2</v>
      </c>
      <c r="E20" s="47">
        <v>8.9600000000000009</v>
      </c>
      <c r="F20" s="47">
        <v>8.3699999999999992</v>
      </c>
      <c r="G20" s="48">
        <f t="shared" si="1"/>
        <v>37.54111249999999</v>
      </c>
      <c r="H20" s="48">
        <f t="shared" si="2"/>
        <v>617.58001444416459</v>
      </c>
      <c r="I20" s="47">
        <v>8.43</v>
      </c>
      <c r="J20" s="47">
        <v>8.8000000000000007</v>
      </c>
      <c r="K20" s="48">
        <f t="shared" si="3"/>
        <v>37.109112500000002</v>
      </c>
      <c r="L20" s="48">
        <f t="shared" si="4"/>
        <v>624.76947676935129</v>
      </c>
    </row>
    <row r="21" spans="2:12">
      <c r="B21" s="46">
        <v>245.2</v>
      </c>
      <c r="C21" s="47">
        <f t="shared" si="0"/>
        <v>2.5010399999999999E-2</v>
      </c>
      <c r="D21" s="46">
        <v>3</v>
      </c>
      <c r="E21" s="47">
        <v>8.07</v>
      </c>
      <c r="F21" s="47">
        <v>7.71</v>
      </c>
      <c r="G21" s="48">
        <f t="shared" si="1"/>
        <v>31.126050000000003</v>
      </c>
      <c r="H21" s="48">
        <f t="shared" si="2"/>
        <v>744.86292992525523</v>
      </c>
      <c r="I21" s="47">
        <v>8.0399999999999991</v>
      </c>
      <c r="J21" s="47">
        <v>8.2100000000000009</v>
      </c>
      <c r="K21" s="48">
        <f t="shared" si="3"/>
        <v>33.0078125</v>
      </c>
      <c r="L21" s="48">
        <f t="shared" si="4"/>
        <v>702.39858518343192</v>
      </c>
    </row>
    <row r="22" spans="2:12">
      <c r="B22" s="46">
        <v>245.2</v>
      </c>
      <c r="C22" s="47">
        <f t="shared" si="0"/>
        <v>2.5010399999999999E-2</v>
      </c>
      <c r="D22" s="46">
        <v>4</v>
      </c>
      <c r="E22" s="47">
        <v>9.1199999999999992</v>
      </c>
      <c r="F22" s="47">
        <v>8.5500000000000007</v>
      </c>
      <c r="G22" s="48">
        <f t="shared" si="1"/>
        <v>39.028612500000008</v>
      </c>
      <c r="H22" s="48">
        <f t="shared" si="2"/>
        <v>594.04214792416712</v>
      </c>
      <c r="I22" s="47">
        <v>8.6</v>
      </c>
      <c r="J22" s="47">
        <v>8.83</v>
      </c>
      <c r="K22" s="48">
        <f t="shared" si="3"/>
        <v>37.975612499999997</v>
      </c>
      <c r="L22" s="48">
        <f t="shared" si="4"/>
        <v>610.51393970274989</v>
      </c>
    </row>
    <row r="23" spans="2:12">
      <c r="B23" s="46"/>
      <c r="C23" s="46"/>
      <c r="D23" s="46"/>
      <c r="E23" s="46"/>
      <c r="F23" s="46"/>
      <c r="G23" s="46"/>
      <c r="H23" s="49">
        <f>AVERAGE(H19:H22)</f>
        <v>646.22411757000259</v>
      </c>
      <c r="I23" s="46"/>
      <c r="J23" s="46"/>
      <c r="K23" s="46"/>
      <c r="L23" s="49">
        <f>AVERAGE(L19:L22)</f>
        <v>635.48491212339718</v>
      </c>
    </row>
    <row r="24" spans="2:12">
      <c r="B24" s="46"/>
      <c r="C24" s="46"/>
      <c r="D24" s="46"/>
      <c r="E24" s="46"/>
      <c r="F24" s="46"/>
      <c r="G24" s="46"/>
      <c r="H24" s="49">
        <f>STDEV(H19:H22)</f>
        <v>67.306145322027604</v>
      </c>
      <c r="I24" s="46"/>
      <c r="J24" s="46"/>
      <c r="K24" s="46"/>
      <c r="L24" s="49">
        <f>STDEV(L19:L22)</f>
        <v>45.427421080392136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Different Planes</vt:lpstr>
      <vt:lpstr>Pileup Profiles</vt:lpstr>
      <vt:lpstr>Pileup Profiles 2</vt:lpstr>
      <vt:lpstr>Cutoff Area Changes</vt:lpstr>
      <vt:lpstr>Before and After Gold 200nm</vt:lpstr>
      <vt:lpstr>LP, AFM</vt:lpstr>
      <vt:lpstr>Human Error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2017-08-02T00:53:12Z</dcterms:modified>
</cp:coreProperties>
</file>