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2" activeTab="6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9" l="1"/>
  <c r="O14" i="9"/>
  <c r="N15" i="9"/>
  <c r="O15" i="9"/>
  <c r="N16" i="9"/>
  <c r="O16" i="9"/>
  <c r="O18" i="9"/>
  <c r="O17" i="9"/>
  <c r="O13" i="9"/>
  <c r="N13" i="9"/>
  <c r="O12" i="9"/>
  <c r="O11" i="9"/>
  <c r="O8" i="9"/>
  <c r="O9" i="9"/>
  <c r="O10" i="9"/>
  <c r="O7" i="9"/>
  <c r="N8" i="9"/>
  <c r="N9" i="9"/>
  <c r="N10" i="9"/>
  <c r="N7" i="9"/>
  <c r="P21" i="8"/>
  <c r="P15" i="8"/>
  <c r="P9" i="8"/>
  <c r="M21" i="8"/>
  <c r="M15" i="8"/>
  <c r="M9" i="8"/>
  <c r="F21" i="8"/>
  <c r="F15" i="8"/>
  <c r="F9" i="8"/>
  <c r="Q21" i="8"/>
  <c r="Q15" i="8"/>
  <c r="Q9" i="8"/>
  <c r="N21" i="8"/>
  <c r="N15" i="8"/>
  <c r="N9" i="8"/>
  <c r="G21" i="8"/>
  <c r="G15" i="8"/>
  <c r="G9" i="8"/>
  <c r="Y14" i="8"/>
  <c r="Y13" i="8"/>
  <c r="Y12" i="8"/>
  <c r="W14" i="8"/>
  <c r="W13" i="8"/>
  <c r="W12" i="8"/>
  <c r="U14" i="8"/>
  <c r="U13" i="8"/>
  <c r="U12" i="8"/>
  <c r="X17" i="8"/>
  <c r="X18" i="8"/>
  <c r="X16" i="8"/>
  <c r="V17" i="8"/>
  <c r="V18" i="8"/>
  <c r="V16" i="8"/>
  <c r="V14" i="8"/>
  <c r="V13" i="8"/>
  <c r="V12" i="8"/>
  <c r="X14" i="8"/>
  <c r="X13" i="8"/>
  <c r="X12" i="8"/>
  <c r="T14" i="8"/>
  <c r="T13" i="8"/>
  <c r="T12" i="8"/>
  <c r="P20" i="8"/>
  <c r="P14" i="8"/>
  <c r="P8" i="8"/>
  <c r="O21" i="8"/>
  <c r="O20" i="8"/>
  <c r="O15" i="8"/>
  <c r="O14" i="8"/>
  <c r="O9" i="8"/>
  <c r="O8" i="8"/>
  <c r="T7" i="8"/>
  <c r="T8" i="8"/>
  <c r="AN16" i="6"/>
  <c r="AO16" i="6"/>
  <c r="AP16" i="6"/>
  <c r="AM16" i="6"/>
  <c r="L20" i="8"/>
  <c r="M20" i="8"/>
  <c r="L14" i="8"/>
  <c r="M14" i="8"/>
  <c r="L8" i="8"/>
  <c r="M8" i="8"/>
  <c r="L21" i="8"/>
  <c r="L15" i="8"/>
  <c r="L9" i="8"/>
  <c r="AL4" i="6"/>
  <c r="AL5" i="6"/>
  <c r="AL6" i="6"/>
  <c r="AL7" i="6"/>
  <c r="AL8" i="6"/>
  <c r="AL9" i="6"/>
  <c r="AL10" i="6"/>
  <c r="AL11" i="6"/>
  <c r="AL12" i="6"/>
  <c r="AL13" i="6"/>
  <c r="AL14" i="6"/>
  <c r="AL3" i="6"/>
  <c r="U9" i="9"/>
  <c r="U8" i="9"/>
  <c r="L12" i="9"/>
  <c r="U7" i="9"/>
  <c r="T9" i="9"/>
  <c r="T8" i="9"/>
  <c r="L11" i="9"/>
  <c r="T7" i="9"/>
  <c r="S9" i="9"/>
  <c r="S8" i="9"/>
  <c r="S7" i="9"/>
  <c r="R9" i="9"/>
  <c r="R8" i="9"/>
  <c r="R7" i="9"/>
  <c r="L24" i="9"/>
  <c r="L23" i="9"/>
  <c r="H24" i="9"/>
  <c r="H23" i="9"/>
  <c r="L22" i="9"/>
  <c r="K22" i="9"/>
  <c r="G22" i="9"/>
  <c r="H22" i="9"/>
  <c r="L18" i="9"/>
  <c r="L17" i="9"/>
  <c r="H18" i="9"/>
  <c r="H17" i="9"/>
  <c r="C7" i="9"/>
  <c r="L7" i="9"/>
  <c r="C8" i="9"/>
  <c r="L8" i="9"/>
  <c r="C9" i="9"/>
  <c r="L9" i="9"/>
  <c r="C10" i="9"/>
  <c r="L10" i="9"/>
  <c r="H7" i="9"/>
  <c r="H8" i="9"/>
  <c r="H9" i="9"/>
  <c r="H10" i="9"/>
  <c r="H12" i="9"/>
  <c r="H11" i="9"/>
  <c r="C13" i="9"/>
  <c r="L13" i="9"/>
  <c r="C14" i="9"/>
  <c r="L14" i="9"/>
  <c r="C15" i="9"/>
  <c r="L15" i="9"/>
  <c r="C16" i="9"/>
  <c r="L16" i="9"/>
  <c r="C19" i="9"/>
  <c r="L19" i="9"/>
  <c r="C20" i="9"/>
  <c r="L20" i="9"/>
  <c r="C21" i="9"/>
  <c r="L21" i="9"/>
  <c r="C22" i="9"/>
  <c r="H13" i="9"/>
  <c r="H14" i="9"/>
  <c r="H15" i="9"/>
  <c r="H16" i="9"/>
  <c r="H19" i="9"/>
  <c r="H20" i="9"/>
  <c r="H21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J16" i="8"/>
  <c r="J17" i="8"/>
  <c r="J18" i="8"/>
  <c r="J20" i="8"/>
  <c r="J10" i="8"/>
  <c r="J12" i="8"/>
  <c r="J13" i="8"/>
  <c r="J14" i="8"/>
  <c r="J4" i="8"/>
  <c r="J5" i="8"/>
  <c r="J6" i="8"/>
  <c r="J7" i="8"/>
  <c r="J8" i="8"/>
  <c r="E20" i="8"/>
  <c r="F20" i="8"/>
  <c r="E14" i="8"/>
  <c r="F14" i="8"/>
  <c r="E8" i="8"/>
  <c r="F8" i="8"/>
  <c r="E9" i="8"/>
  <c r="E15" i="8"/>
  <c r="E21" i="8"/>
  <c r="J9" i="8"/>
  <c r="J21" i="8"/>
  <c r="J15" i="8"/>
  <c r="K12" i="8"/>
  <c r="K7" i="8"/>
  <c r="K6" i="8"/>
  <c r="K5" i="8"/>
  <c r="K4" i="8"/>
  <c r="K13" i="8"/>
  <c r="K10" i="8"/>
  <c r="K18" i="8"/>
  <c r="K17" i="8"/>
  <c r="K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<sst xmlns="http://schemas.openxmlformats.org/spreadsheetml/2006/main" count="135" uniqueCount="74">
  <si>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</si>
  <si>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</si>
  <si>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</si>
  <si>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</si>
  <si>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</si>
  <si>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</si>
  <si>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</si>
  <si>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</si>
  <si>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</si>
  <si>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</si>
  <si>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</si>
  <si>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</si>
  <si>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</si>
  <si>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</si>
  <si>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</si>
  <si>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</si>
  <si>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</si>
  <si>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</si>
  <si>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</si>
  <si>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</si>
  <si>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</si>
  <si>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</si>
  <si>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</si>
  <si>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</si>
  <si>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</si>
  <si>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</si>
  <si>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</si>
  <si>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</si>
  <si>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</si>
  <si>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</si>
  <si>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</si>
  <si>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</si>
  <si>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</si>
  <si>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</si>
  <si>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</si>
  <si>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</si>
  <si>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</si>
  <si>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</si>
  <si>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</si>
  <si>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</si>
  <si>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</si>
  <si>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</si>
  <si>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</si>
  <si>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</si>
  <si>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</si>
  <si>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</si>
  <si>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</si>
  <si>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</si>
  <si>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</si>
  <si>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</si>
  <si>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</si>
  <si>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</si>
  <si>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</si>
  <si>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</si>
  <si>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</si>
  <si>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</si>
  <si>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Laser Profiler 245.2 mN</t>
  </si>
  <si>
    <t>AFM 245.2 mN</t>
  </si>
  <si>
    <t>Laser Profiler 2942 mN</t>
  </si>
  <si>
    <t>AFM 2942 mN</t>
  </si>
  <si>
    <t>in nm</t>
  </si>
  <si>
    <t>Redone AFM Area</t>
  </si>
  <si>
    <t>Calibration: µm per pixel</t>
  </si>
  <si>
    <t>AFM</t>
  </si>
  <si>
    <t>Laser Profiler</t>
  </si>
  <si>
    <t>Metallization</t>
  </si>
  <si>
    <t>Error</t>
  </si>
  <si>
    <t>User 1</t>
  </si>
  <si>
    <t>User 2</t>
  </si>
  <si>
    <t>User 1 Error</t>
  </si>
  <si>
    <t>User 2 Error</t>
  </si>
  <si>
    <t>Software Area</t>
  </si>
  <si>
    <t>Software Vickers</t>
  </si>
  <si>
    <t>Software Avg 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</si>
</sst>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  <xf numFmtId="167" fontId="0" fillId="0" borderId="0" xfId="0" applyNumberFormat="1"/>
    <xf numFmtId="164" fontId="0" fillId="0" borderId="0" xfId="0" applyNumberFormat="1" applyFill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01896"/>
        <c:axId val="2116099480"/>
      </c:scatterChart>
      <c:valAx>
        <c:axId val="211610189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099480"/>
        <c:crosses val="autoZero"/>
        <c:crossBetween val="midCat"/>
      </c:valAx>
      <c:valAx>
        <c:axId val="2116099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101896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59416"/>
        <c:axId val="2117963624"/>
      </c:scatterChart>
      <c:valAx>
        <c:axId val="211605941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63624"/>
        <c:crosses val="autoZero"/>
        <c:crossBetween val="midCat"/>
      </c:valAx>
      <c:valAx>
        <c:axId val="2117963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05941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21695589"/>
          <c:y val="0.0601851851851852"/>
          <c:w val="0.782733544836022"/>
          <c:h val="0.785350513427624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Changes'!$AN$3:$AN$14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Changes'!$AP$3:$AP$14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53144"/>
        <c:axId val="2118458456"/>
      </c:scatterChart>
      <c:valAx>
        <c:axId val="21184531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Change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458456"/>
        <c:crosses val="autoZero"/>
        <c:crossBetween val="midCat"/>
      </c:valAx>
      <c:valAx>
        <c:axId val="2118458456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118453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5113332314043"/>
          <c:y val="0.360670152342075"/>
          <c:w val="0.495954628851005"/>
          <c:h val="0.32653202772122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AFM'!$U$12:$U$14</c:f>
                <c:numCache>
                  <c:formatCode>General</c:formatCode>
                  <c:ptCount val="3"/>
                  <c:pt idx="0">
                    <c:v>0.285881054514705</c:v>
                  </c:pt>
                  <c:pt idx="1">
                    <c:v>0.219187077328185</c:v>
                  </c:pt>
                  <c:pt idx="2">
                    <c:v>0.216382288623501</c:v>
                  </c:pt>
                </c:numCache>
              </c:numRef>
            </c:plus>
            <c:minus>
              <c:numRef>
                <c:f>'LP, AFM'!$U$12:$U$14</c:f>
                <c:numCache>
                  <c:formatCode>General</c:formatCode>
                  <c:ptCount val="3"/>
                  <c:pt idx="0">
                    <c:v>0.285881054514705</c:v>
                  </c:pt>
                  <c:pt idx="1">
                    <c:v>0.219187077328185</c:v>
                  </c:pt>
                  <c:pt idx="2">
                    <c:v>0.216382288623501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AFM'!$T$12:$T$14</c:f>
              <c:numCache>
                <c:formatCode>0.000</c:formatCode>
                <c:ptCount val="3"/>
                <c:pt idx="0">
                  <c:v>7.891172676573041</c:v>
                </c:pt>
                <c:pt idx="1">
                  <c:v>8.095248584708238</c:v>
                </c:pt>
                <c:pt idx="2">
                  <c:v>8.148357155345368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7.012452111392085</c:v>
                </c:pt>
                <c:pt idx="1">
                  <c:v>6.927572232311186</c:v>
                </c:pt>
                <c:pt idx="2">
                  <c:v>7.92236264134766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13096"/>
        <c:axId val="2115869016"/>
      </c:scatterChart>
      <c:valAx>
        <c:axId val="214051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869016"/>
        <c:crosses val="autoZero"/>
        <c:crossBetween val="midCat"/>
      </c:valAx>
      <c:valAx>
        <c:axId val="2115869016"/>
        <c:scaling>
          <c:orientation val="minMax"/>
          <c:max val="8.5"/>
          <c:min val="5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40513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890601440777"/>
          <c:y val="0.438107015719321"/>
          <c:w val="0.192229330708661"/>
          <c:h val="0.2453254724149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Error'!$S$7:$S$9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Error'!$S$7:$S$9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Error'!$Q$7:$Q$9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Error'!$R$7:$R$9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Error'!$U$7:$U$9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Error'!$U$7:$U$9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Error'!$Q$7:$Q$9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Error'!$T$7:$T$9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88200"/>
        <c:axId val="2118493576"/>
      </c:scatterChart>
      <c:valAx>
        <c:axId val="2118488200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493576"/>
        <c:crosses val="autoZero"/>
        <c:crossBetween val="midCat"/>
      </c:valAx>
      <c:valAx>
        <c:axId val="2118493576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8488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54895320431039"/>
          <c:h val="0.21113713170196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406400</xdr:colOff>
      <xdr:row>1</xdr:row>
      <xdr:rowOff>25400</xdr:rowOff>
    </xdr:from>
    <xdr:to>
      <xdr:col>48</xdr:col>
      <xdr:colOff>660400</xdr:colOff>
      <xdr:row>21</xdr:row>
      <xdr:rowOff>110067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160866</xdr:colOff>
      <xdr:row>3</xdr:row>
      <xdr:rowOff>42332</xdr:rowOff>
    </xdr:from>
    <xdr:to>
      <xdr:col>33</xdr:col>
      <xdr:colOff>25400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67733</xdr:colOff>
      <xdr:row>9</xdr:row>
      <xdr:rowOff>169333</xdr:rowOff>
    </xdr:from>
    <xdr:to>
      <xdr:col>21</xdr:col>
      <xdr:colOff>643466</xdr:colOff>
      <xdr:row>25</xdr:row>
      <xdr:rowOff>50799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8"/>
  <sheetViews>
    <sheetView topLeftCell="AJ1" zoomScale="150" zoomScaleNormal="150" zoomScalePageLayoutView="150" workbookViewId="0">
      <selection activeCell="AP2" sqref="AP2:AP14"/>
    </sheetView>
  </sheetViews>
  <sheetFormatPr baseColWidth="10" defaultRowHeight="15" x14ac:dyDescent="0"/>
  <cols>
    <col min="39" max="39" width="20.6640625" bestFit="1" customWidth="1"/>
    <col min="40" max="40" width="13.5" bestFit="1" customWidth="1"/>
    <col min="41" max="41" width="20.1640625" bestFit="1" customWidth="1"/>
    <col min="42" max="42" width="13" bestFit="1" customWidth="1"/>
  </cols>
  <sheetData>
    <row r="2" spans="2:42">
      <c r="AL2" t="s">
        <v>60</v>
      </c>
      <c r="AM2" s="2" t="s">
        <v>56</v>
      </c>
      <c r="AN2" s="2" t="s">
        <v>57</v>
      </c>
      <c r="AO2" s="2" t="s">
        <v>58</v>
      </c>
      <c r="AP2" s="2" t="s">
        <v>59</v>
      </c>
    </row>
    <row r="3" spans="2:42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>
        <v>32.289499999999997</v>
      </c>
      <c r="AO3" s="1">
        <v>396.38</v>
      </c>
      <c r="AP3">
        <v>367.33859999999999</v>
      </c>
    </row>
    <row r="4" spans="2:42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>
        <v>32.082900000000002</v>
      </c>
      <c r="AO4">
        <v>395.91800000000001</v>
      </c>
      <c r="AP4">
        <v>365.61770000000001</v>
      </c>
    </row>
    <row r="5" spans="2:42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>
        <v>31.7956</v>
      </c>
      <c r="AO5">
        <v>395.55599999999998</v>
      </c>
      <c r="AP5" s="50">
        <v>366.62700000000001</v>
      </c>
    </row>
    <row r="6" spans="2:42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>
        <v>31.6356</v>
      </c>
      <c r="AO6">
        <v>395.05399999999997</v>
      </c>
      <c r="AP6">
        <v>365.01010000000002</v>
      </c>
    </row>
    <row r="7" spans="2:42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>
        <v>31.436399999999999</v>
      </c>
      <c r="AO7">
        <v>394.512</v>
      </c>
      <c r="AP7">
        <v>364.84679999999997</v>
      </c>
    </row>
    <row r="8" spans="2:42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>
        <v>31.231100000000001</v>
      </c>
      <c r="AO8">
        <v>393.92899999999997</v>
      </c>
      <c r="AP8">
        <v>366.05430000000001</v>
      </c>
    </row>
    <row r="9" spans="2:42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>
        <v>30.269600000000001</v>
      </c>
      <c r="AO9">
        <v>391.59899999999999</v>
      </c>
      <c r="AP9" s="50">
        <v>362.15699999999998</v>
      </c>
    </row>
    <row r="10" spans="2:42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>
        <v>29.197399999999998</v>
      </c>
      <c r="AO10">
        <v>389.32900000000001</v>
      </c>
      <c r="AP10">
        <v>358.4554</v>
      </c>
    </row>
    <row r="11" spans="2:42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>
        <v>28.388100000000001</v>
      </c>
      <c r="AO11">
        <v>387.19900000000001</v>
      </c>
      <c r="AP11">
        <v>354.82670000000002</v>
      </c>
    </row>
    <row r="12" spans="2:42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>
        <v>26.8889</v>
      </c>
      <c r="AO12">
        <v>381.59399999999999</v>
      </c>
      <c r="AP12">
        <v>350.86130000000003</v>
      </c>
    </row>
    <row r="13" spans="2:42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>
        <v>26.354700000000001</v>
      </c>
      <c r="AO13">
        <v>379.86599999999999</v>
      </c>
      <c r="AP13">
        <v>346.38589999999999</v>
      </c>
    </row>
    <row r="14" spans="2:42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>
        <v>25.5443</v>
      </c>
      <c r="AO14">
        <v>377.63600000000002</v>
      </c>
      <c r="AP14">
        <v>345.25830000000002</v>
      </c>
    </row>
    <row r="15" spans="2:42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2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M16" s="3">
        <f>(AM14-AM3)/AM3*100</f>
        <v>-13.38995350337302</v>
      </c>
      <c r="AN16" s="3">
        <f t="shared" ref="AN16:AP16" si="1">(AN14-AN3)/AN3*100</f>
        <v>-20.889762926028578</v>
      </c>
      <c r="AO16" s="3">
        <f t="shared" si="1"/>
        <v>-4.7287956001816367</v>
      </c>
      <c r="AP16" s="3">
        <f t="shared" si="1"/>
        <v>-6.0108847804178396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1"/>
  <sheetViews>
    <sheetView topLeftCell="Q1" zoomScale="150" zoomScaleNormal="150" zoomScalePageLayoutView="150" workbookViewId="0">
      <selection activeCell="W8" sqref="W8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7" width="10.83203125" style="42"/>
    <col min="10" max="10" width="13" bestFit="1" customWidth="1"/>
    <col min="11" max="11" width="15.33203125" bestFit="1" customWidth="1"/>
    <col min="12" max="12" width="16.33203125" bestFit="1" customWidth="1"/>
    <col min="13" max="14" width="10.83203125" style="42"/>
    <col min="15" max="15" width="16.6640625" bestFit="1" customWidth="1"/>
    <col min="16" max="41" width="10.83203125" style="42"/>
  </cols>
  <sheetData>
    <row r="3" spans="1:41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41"/>
      <c r="H3" s="2" t="s">
        <v>36</v>
      </c>
      <c r="I3" s="2" t="s">
        <v>37</v>
      </c>
      <c r="J3" s="2" t="s">
        <v>38</v>
      </c>
      <c r="K3" s="2" t="s">
        <v>39</v>
      </c>
      <c r="L3" s="2" t="s">
        <v>61</v>
      </c>
      <c r="M3" s="41" t="s">
        <v>19</v>
      </c>
      <c r="N3" s="41"/>
      <c r="O3" s="2" t="s">
        <v>40</v>
      </c>
      <c r="P3" s="41" t="s">
        <v>19</v>
      </c>
      <c r="Q3" s="41"/>
      <c r="S3" t="s">
        <v>62</v>
      </c>
      <c r="T3"/>
      <c r="U3"/>
    </row>
    <row r="4" spans="1:41" s="23" customFormat="1">
      <c r="A4" s="42">
        <v>0.1</v>
      </c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42"/>
      <c r="H4" s="23">
        <v>31.445499999999999</v>
      </c>
      <c r="I4" s="23">
        <v>31.445499999999999</v>
      </c>
      <c r="J4" s="24">
        <f>AVERAGE(H4:I4)</f>
        <v>31.445499999999999</v>
      </c>
      <c r="K4" s="24">
        <f>STDEV(H4:I4)</f>
        <v>0</v>
      </c>
      <c r="L4" s="23">
        <v>32.289499999999997</v>
      </c>
      <c r="M4" s="42"/>
      <c r="N4" s="42"/>
      <c r="O4" s="23">
        <v>35.9251</v>
      </c>
      <c r="P4" s="42"/>
      <c r="Q4" s="42"/>
      <c r="R4" s="42"/>
      <c r="S4">
        <v>1</v>
      </c>
      <c r="T4">
        <v>0.18703</v>
      </c>
      <c r="U4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23" customFormat="1">
      <c r="A5" s="42"/>
      <c r="B5" s="23">
        <v>245</v>
      </c>
      <c r="C5" s="23">
        <v>2</v>
      </c>
      <c r="D5" s="23">
        <v>34.234000000000002</v>
      </c>
      <c r="F5" s="42"/>
      <c r="G5" s="42"/>
      <c r="H5" s="23">
        <v>30.0503</v>
      </c>
      <c r="I5" s="23">
        <v>30.084599999999998</v>
      </c>
      <c r="J5" s="24">
        <f>AVERAGE(H5:I5)</f>
        <v>30.067450000000001</v>
      </c>
      <c r="K5" s="24">
        <f>STDEV(H5:I5)</f>
        <v>2.4253762594697324E-2</v>
      </c>
      <c r="L5" s="53">
        <v>31.642700000000001</v>
      </c>
      <c r="M5" s="42"/>
      <c r="N5" s="42"/>
      <c r="O5" s="53">
        <v>34.667000000000002</v>
      </c>
      <c r="P5" s="42"/>
      <c r="Q5" s="42"/>
      <c r="R5" s="42"/>
      <c r="S5">
        <v>2</v>
      </c>
      <c r="T5">
        <v>0.18687999999999999</v>
      </c>
      <c r="U5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23" customFormat="1">
      <c r="A6" s="42"/>
      <c r="B6" s="23">
        <v>245</v>
      </c>
      <c r="C6" s="23">
        <v>3</v>
      </c>
      <c r="E6" s="23">
        <v>42.972999999999999</v>
      </c>
      <c r="F6" s="42"/>
      <c r="G6" s="42"/>
      <c r="H6" s="23">
        <v>29.550899999999999</v>
      </c>
      <c r="I6" s="23">
        <v>29.550899999999999</v>
      </c>
      <c r="J6" s="24">
        <f>AVERAGE(H6:I6)</f>
        <v>29.550899999999999</v>
      </c>
      <c r="K6" s="24">
        <f>STDEV(H6:I6)</f>
        <v>0</v>
      </c>
      <c r="L6" s="53">
        <v>30.452500000000001</v>
      </c>
      <c r="M6" s="42"/>
      <c r="N6" s="42"/>
      <c r="O6" s="23">
        <v>34.352499999999999</v>
      </c>
      <c r="P6" s="42"/>
      <c r="Q6" s="42"/>
      <c r="R6" s="42"/>
      <c r="S6">
        <v>3</v>
      </c>
      <c r="T6">
        <v>0.18692</v>
      </c>
      <c r="U6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42"/>
      <c r="H7" s="23">
        <v>29.8353</v>
      </c>
      <c r="I7" s="23">
        <v>29.8353</v>
      </c>
      <c r="J7" s="24">
        <f>AVERAGE(H7:I7)</f>
        <v>29.8353</v>
      </c>
      <c r="K7" s="24">
        <f>STDEV(H7:I7)</f>
        <v>0</v>
      </c>
      <c r="L7" s="53">
        <v>29.8047</v>
      </c>
      <c r="M7" s="42"/>
      <c r="N7" s="42"/>
      <c r="O7" s="23">
        <v>34.806800000000003</v>
      </c>
      <c r="P7" s="42"/>
      <c r="Q7" s="42"/>
      <c r="R7" s="42"/>
      <c r="S7" t="s">
        <v>34</v>
      </c>
      <c r="T7" s="55">
        <f>AVERAGE(T4:T6)</f>
        <v>0.18694333333333332</v>
      </c>
      <c r="U7" s="55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3">
        <f>B4/E8</f>
        <v>6.2315068377010396</v>
      </c>
      <c r="G8" s="43"/>
      <c r="I8" s="25" t="s">
        <v>34</v>
      </c>
      <c r="J8" s="26">
        <f>AVERAGE(J4:J7)</f>
        <v>30.224787500000001</v>
      </c>
      <c r="L8" s="26">
        <f>AVERAGE(L4:L7)</f>
        <v>31.047349999999998</v>
      </c>
      <c r="M8" s="43">
        <f>B4/L8</f>
        <v>7.8911726765730412</v>
      </c>
      <c r="N8" s="43"/>
      <c r="O8" s="26">
        <f>AVERAGE(O4:O7)</f>
        <v>34.937850000000005</v>
      </c>
      <c r="P8" s="45">
        <f>B4/O8</f>
        <v>7.0124521113920855</v>
      </c>
      <c r="Q8" s="45"/>
      <c r="R8" s="42"/>
      <c r="S8" t="s">
        <v>10</v>
      </c>
      <c r="T8" s="55">
        <f>STDEV(T4:T6)</f>
        <v>7.7674534651544719E-5</v>
      </c>
      <c r="U8" s="55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1:41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3">
        <f>F8*SQRT((0)^2+(E9/E8)^2)</f>
        <v>0.51346301269000694</v>
      </c>
      <c r="G9" s="43">
        <f>F9/F8*100</f>
        <v>8.2397889637787252</v>
      </c>
      <c r="I9" s="23" t="s">
        <v>10</v>
      </c>
      <c r="J9" s="27">
        <f>STDEV(J4:J7)</f>
        <v>0.84077721422403751</v>
      </c>
      <c r="L9" s="27">
        <f>STDEV(L4:L7)</f>
        <v>1.124782021845417</v>
      </c>
      <c r="M9" s="43">
        <f>M8*SQRT((0)^2+(L9/L8)^2)</f>
        <v>0.28588105451470536</v>
      </c>
      <c r="N9" s="43">
        <f>M9/M8*100</f>
        <v>3.6227955746478107</v>
      </c>
      <c r="O9" s="27">
        <f>STDEV(O4:O7)</f>
        <v>0.68503795758580666</v>
      </c>
      <c r="P9" s="45">
        <f>P8*SQRT((0)^2+(O9/O8)^2)</f>
        <v>0.13749546328856271</v>
      </c>
      <c r="Q9" s="43">
        <f>P9/P8*100</f>
        <v>1.9607330090025761</v>
      </c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</row>
    <row r="10" spans="1:41" s="28" customFormat="1">
      <c r="A10" s="42">
        <v>0.1</v>
      </c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45"/>
      <c r="H10" s="28">
        <v>57.530500000000004</v>
      </c>
      <c r="I10" s="28">
        <v>57.6447</v>
      </c>
      <c r="J10" s="29">
        <f>AVERAGE(H10:I10)</f>
        <v>57.587600000000002</v>
      </c>
      <c r="K10" s="29">
        <f>STDEV(H10:I10)</f>
        <v>8.0751594411501426E-2</v>
      </c>
      <c r="L10" s="51">
        <v>59.0229</v>
      </c>
      <c r="M10" s="42"/>
      <c r="N10" s="42"/>
      <c r="O10" s="28">
        <v>67.726399999999998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s="28" customFormat="1">
      <c r="A11" s="42"/>
      <c r="B11" s="28">
        <v>490</v>
      </c>
      <c r="C11" s="28">
        <v>2</v>
      </c>
      <c r="F11" s="45"/>
      <c r="G11" s="45"/>
      <c r="H11" s="30"/>
      <c r="I11" s="30"/>
      <c r="J11" s="31"/>
      <c r="K11" s="31"/>
      <c r="L11" s="52"/>
      <c r="M11" s="42"/>
      <c r="N11" s="42"/>
      <c r="O11" s="28">
        <v>77.476500000000001</v>
      </c>
      <c r="P11" s="42"/>
      <c r="Q11" s="42"/>
      <c r="R11" s="42"/>
      <c r="S11" s="42" t="s">
        <v>0</v>
      </c>
      <c r="T11" s="42" t="s">
        <v>63</v>
      </c>
      <c r="U11" s="42" t="s">
        <v>66</v>
      </c>
      <c r="V11" s="42" t="s">
        <v>64</v>
      </c>
      <c r="W11" s="42" t="s">
        <v>66</v>
      </c>
      <c r="X11" s="42" t="s">
        <v>65</v>
      </c>
      <c r="Y11" s="42" t="s">
        <v>66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s="28" customFormat="1">
      <c r="A12" s="42"/>
      <c r="B12" s="28">
        <v>490</v>
      </c>
      <c r="C12" s="28">
        <v>3</v>
      </c>
      <c r="E12" s="28">
        <v>70.697999999999993</v>
      </c>
      <c r="F12" s="45"/>
      <c r="G12" s="45"/>
      <c r="H12" s="28">
        <v>62.307299999999998</v>
      </c>
      <c r="I12" s="28">
        <v>61.901600000000002</v>
      </c>
      <c r="J12" s="29">
        <f>AVERAGE(H12:I12)</f>
        <v>62.10445</v>
      </c>
      <c r="K12" s="29">
        <f>STDEV(H12:I12)</f>
        <v>0.28687322112737945</v>
      </c>
      <c r="L12" s="51">
        <v>62.274500000000003</v>
      </c>
      <c r="M12" s="42"/>
      <c r="N12" s="42"/>
      <c r="O12" s="28">
        <v>66.608199999999997</v>
      </c>
      <c r="P12" s="42"/>
      <c r="Q12" s="42"/>
      <c r="R12" s="42"/>
      <c r="S12" s="42">
        <v>245.2</v>
      </c>
      <c r="T12" s="56">
        <f>M8</f>
        <v>7.8911726765730412</v>
      </c>
      <c r="U12" s="56">
        <f>M9</f>
        <v>0.28588105451470536</v>
      </c>
      <c r="V12" s="56">
        <f>F8</f>
        <v>6.2315068377010396</v>
      </c>
      <c r="W12" s="56">
        <f>F9</f>
        <v>0.51346301269000694</v>
      </c>
      <c r="X12" s="56">
        <f>P8</f>
        <v>7.0124521113920855</v>
      </c>
      <c r="Y12" s="56">
        <f>P9</f>
        <v>0.13749546328856271</v>
      </c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 s="28" customFormat="1">
      <c r="A13" s="42"/>
      <c r="B13" s="28">
        <v>490</v>
      </c>
      <c r="C13" s="28">
        <v>4</v>
      </c>
      <c r="E13" s="44">
        <v>80.06</v>
      </c>
      <c r="F13" s="45"/>
      <c r="G13" s="45"/>
      <c r="H13" s="28">
        <v>59.804699999999997</v>
      </c>
      <c r="I13" s="28">
        <v>59.804699999999997</v>
      </c>
      <c r="J13" s="29">
        <f>AVERAGE(H13:I13)</f>
        <v>59.804699999999997</v>
      </c>
      <c r="K13" s="29">
        <f>STDEV(H13:I13)</f>
        <v>0</v>
      </c>
      <c r="L13" s="51">
        <v>60.290599999999998</v>
      </c>
      <c r="M13" s="42"/>
      <c r="N13" s="42"/>
      <c r="O13" s="28">
        <v>71.116299999999995</v>
      </c>
      <c r="P13" s="42"/>
      <c r="Q13" s="42"/>
      <c r="R13" s="42"/>
      <c r="S13" s="42">
        <v>490.3</v>
      </c>
      <c r="T13" s="56">
        <f>M14</f>
        <v>8.0952485847082389</v>
      </c>
      <c r="U13" s="56">
        <f>M15</f>
        <v>0.21918707732818524</v>
      </c>
      <c r="V13" s="56">
        <f>F14</f>
        <v>6.4603173905591467</v>
      </c>
      <c r="W13" s="56">
        <f>F15</f>
        <v>0.40465434241416237</v>
      </c>
      <c r="X13" s="56">
        <f>P14</f>
        <v>6.9275722323111859</v>
      </c>
      <c r="Y13" s="56">
        <f>P15</f>
        <v>0.47872956808486555</v>
      </c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3">
        <f>B10/E14</f>
        <v>6.4603173905591467</v>
      </c>
      <c r="G14" s="43"/>
      <c r="I14" s="32" t="s">
        <v>34</v>
      </c>
      <c r="J14" s="33">
        <f>AVERAGE(J10:J13)</f>
        <v>59.832249999999995</v>
      </c>
      <c r="L14" s="33">
        <f>AVERAGE(L10:L13)</f>
        <v>60.529333333333341</v>
      </c>
      <c r="M14" s="43">
        <f>B10/L14</f>
        <v>8.0952485847082389</v>
      </c>
      <c r="N14" s="43"/>
      <c r="O14" s="33">
        <f>AVERAGE(O10:O13)</f>
        <v>70.731850000000009</v>
      </c>
      <c r="P14" s="43">
        <f>B10/O14</f>
        <v>6.9275722323111859</v>
      </c>
      <c r="Q14" s="43"/>
      <c r="R14" s="42"/>
      <c r="S14" s="42">
        <v>2942</v>
      </c>
      <c r="T14" s="56">
        <f>M20</f>
        <v>8.1483571553453675</v>
      </c>
      <c r="U14" s="56">
        <f>M21</f>
        <v>0.21638228862350062</v>
      </c>
      <c r="V14" s="56">
        <f>F20</f>
        <v>7.62883710799135</v>
      </c>
      <c r="W14" s="56">
        <f>F21</f>
        <v>0.1424828814607475</v>
      </c>
      <c r="X14" s="56">
        <f>P20</f>
        <v>7.92236264134766</v>
      </c>
      <c r="Y14" s="56">
        <f>P21</f>
        <v>0.19460230294651493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3">
        <f>F14*SQRT((0)^2+(E15/E14)^2)</f>
        <v>0.40465434241416237</v>
      </c>
      <c r="G15" s="43">
        <f>F15/F14*100</f>
        <v>6.2636913629895066</v>
      </c>
      <c r="I15" s="28" t="s">
        <v>10</v>
      </c>
      <c r="J15" s="34">
        <f>STDEV(J10:J13)</f>
        <v>2.2585510249936784</v>
      </c>
      <c r="L15" s="34">
        <f>STDEV(L10:L13)</f>
        <v>1.638893176303245</v>
      </c>
      <c r="M15" s="43">
        <f>M14*SQRT((0)^2+(L15/L14)^2)</f>
        <v>0.21918707732818524</v>
      </c>
      <c r="N15" s="43">
        <f>M15/M14*100</f>
        <v>2.7076015644809872</v>
      </c>
      <c r="O15" s="34">
        <f>STDEV(O10:O13)</f>
        <v>4.8879213185838708</v>
      </c>
      <c r="P15" s="43">
        <f>P14*SQRT((0)^2+(O15/O14)^2)</f>
        <v>0.47872956808486555</v>
      </c>
      <c r="Q15" s="43">
        <f>P15/P14*100</f>
        <v>6.9104955102741839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</row>
    <row r="16" spans="1:41" s="7" customFormat="1">
      <c r="A16" s="42">
        <v>1</v>
      </c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45"/>
      <c r="H16" s="7">
        <v>365.06650000000002</v>
      </c>
      <c r="I16" s="7">
        <v>363.6447</v>
      </c>
      <c r="J16" s="36">
        <f>AVERAGE(H16:I16)</f>
        <v>364.35559999999998</v>
      </c>
      <c r="K16" s="36">
        <f>STDEV(H16:I16)</f>
        <v>1.0053644214910467</v>
      </c>
      <c r="L16" s="7">
        <v>367.33859999999999</v>
      </c>
      <c r="M16" s="42"/>
      <c r="N16" s="42"/>
      <c r="O16" s="7">
        <v>361.34750000000003</v>
      </c>
      <c r="P16" s="42"/>
      <c r="Q16" s="42"/>
      <c r="R16" s="42"/>
      <c r="S16" s="42"/>
      <c r="T16" s="42"/>
      <c r="U16" s="42"/>
      <c r="V16" s="42">
        <f>(V12-T12)/T12*100</f>
        <v>-21.03192905408271</v>
      </c>
      <c r="W16" s="42"/>
      <c r="X16" s="42">
        <f>(X12-T12)/T12*100</f>
        <v>-11.135487730355488</v>
      </c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</row>
    <row r="17" spans="1:41" s="7" customFormat="1">
      <c r="A17" s="42"/>
      <c r="B17" s="7">
        <v>2942</v>
      </c>
      <c r="C17" s="35">
        <v>2</v>
      </c>
      <c r="F17" s="45"/>
      <c r="G17" s="45"/>
      <c r="H17" s="7">
        <v>345.38619999999997</v>
      </c>
      <c r="I17" s="7">
        <v>345.38619999999997</v>
      </c>
      <c r="J17" s="36">
        <f>AVERAGE(H17:I17)</f>
        <v>345.38619999999997</v>
      </c>
      <c r="K17" s="36">
        <f>STDEV(H17:I17)</f>
        <v>0</v>
      </c>
      <c r="L17" s="54">
        <v>347.58150000000001</v>
      </c>
      <c r="M17" s="42"/>
      <c r="N17" s="42"/>
      <c r="O17" s="7">
        <v>379.20519999999999</v>
      </c>
      <c r="P17" s="42"/>
      <c r="Q17" s="42"/>
      <c r="R17" s="42"/>
      <c r="S17" s="42"/>
      <c r="T17" s="42"/>
      <c r="U17" s="42"/>
      <c r="V17" s="42">
        <f t="shared" ref="V17:V18" si="0">(V13-T13)/T13*100</f>
        <v>-20.196182699533701</v>
      </c>
      <c r="W17" s="42"/>
      <c r="X17" s="42">
        <f t="shared" ref="X17:X18" si="1">(X13-T13)/T13*100</f>
        <v>-14.424218604018781</v>
      </c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</row>
    <row r="18" spans="1:41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45"/>
      <c r="H18" s="7">
        <v>357.85079999999999</v>
      </c>
      <c r="I18" s="7">
        <v>354.88420000000002</v>
      </c>
      <c r="J18" s="36">
        <f>AVERAGE(H18:I18)</f>
        <v>356.36750000000001</v>
      </c>
      <c r="K18" s="36">
        <f>STDEV(H18:I18)</f>
        <v>2.0977029770679918</v>
      </c>
      <c r="L18" s="54">
        <v>360.84500000000003</v>
      </c>
      <c r="M18" s="42"/>
      <c r="N18" s="42"/>
      <c r="O18" s="7">
        <v>373.50889999999998</v>
      </c>
      <c r="P18" s="42"/>
      <c r="Q18" s="42"/>
      <c r="R18" s="42"/>
      <c r="S18" s="42"/>
      <c r="T18" s="42"/>
      <c r="U18" s="42"/>
      <c r="V18" s="42">
        <f t="shared" si="0"/>
        <v>-6.3757643099039845</v>
      </c>
      <c r="W18" s="42"/>
      <c r="X18" s="42">
        <f t="shared" si="1"/>
        <v>-2.7734978927556444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</row>
    <row r="19" spans="1:41" s="7" customFormat="1">
      <c r="A19" s="42"/>
      <c r="B19" s="7">
        <v>2942</v>
      </c>
      <c r="C19" s="35">
        <v>4</v>
      </c>
      <c r="F19" s="45"/>
      <c r="G19" s="45"/>
      <c r="H19" s="37"/>
      <c r="I19" s="38"/>
      <c r="J19" s="38"/>
      <c r="K19" s="38"/>
      <c r="L19" s="35">
        <v>368.45240000000001</v>
      </c>
      <c r="M19" s="42"/>
      <c r="N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</row>
    <row r="20" spans="1:41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G20" s="45"/>
      <c r="I20" s="39" t="s">
        <v>34</v>
      </c>
      <c r="J20" s="40">
        <f>AVERAGE(J16:J19)</f>
        <v>355.36976666666669</v>
      </c>
      <c r="L20" s="40">
        <f>AVERAGE(L16:L19)</f>
        <v>361.05437500000005</v>
      </c>
      <c r="M20" s="43">
        <f>B16/L20</f>
        <v>8.1483571553453675</v>
      </c>
      <c r="N20" s="43"/>
      <c r="O20" s="40">
        <f>AVERAGE(O16:O19)</f>
        <v>371.35386666666665</v>
      </c>
      <c r="P20" s="45">
        <f>B16/O20</f>
        <v>7.92236264134766</v>
      </c>
      <c r="Q20" s="45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</row>
    <row r="21" spans="1:41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5">
        <f>F20*SQRT((0)^2+(E21/E20)^2)</f>
        <v>0.1424828814607475</v>
      </c>
      <c r="G21" s="43">
        <f>F21/F20*100</f>
        <v>1.8676880819947512</v>
      </c>
      <c r="I21" s="7" t="s">
        <v>10</v>
      </c>
      <c r="J21" s="19">
        <f>STDEV(J16:J19)</f>
        <v>9.5239770024571886</v>
      </c>
      <c r="L21" s="19">
        <f>STDEV(L16:L19)</f>
        <v>9.5879169862819147</v>
      </c>
      <c r="M21" s="43">
        <f>M20*SQRT((0)^2+(L21/L20)^2)</f>
        <v>0.21638228862350062</v>
      </c>
      <c r="N21" s="43">
        <f>M21/M20*100</f>
        <v>2.6555326981654535</v>
      </c>
      <c r="O21" s="19">
        <f>STDEV(O16:O19)</f>
        <v>9.1218138998410279</v>
      </c>
      <c r="P21" s="45">
        <f>P20*SQRT((0)^2+(O21/O20)^2)</f>
        <v>0.19460230294651493</v>
      </c>
      <c r="Q21" s="43">
        <f>P21/P20*100</f>
        <v>2.4563670177235339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tabSelected="1" topLeftCell="E6" zoomScale="150" zoomScaleNormal="150" zoomScalePageLayoutView="150" workbookViewId="0">
      <selection activeCell="G12" sqref="G12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3" max="15" width="12.6640625" customWidth="1"/>
    <col min="19" max="19" width="11.6640625" bestFit="1" customWidth="1"/>
    <col min="21" max="21" width="12" bestFit="1" customWidth="1"/>
  </cols>
  <sheetData>
    <row r="2" spans="2:21">
      <c r="B2" t="s">
        <v>43</v>
      </c>
    </row>
    <row r="3" spans="2:21">
      <c r="B3" t="s">
        <v>46</v>
      </c>
    </row>
    <row r="5" spans="2:21">
      <c r="Q5" t="s">
        <v>55</v>
      </c>
    </row>
    <row r="6" spans="2:21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M6" s="2" t="s">
        <v>71</v>
      </c>
      <c r="N6" s="2" t="s">
        <v>73</v>
      </c>
      <c r="O6" s="2" t="s">
        <v>72</v>
      </c>
      <c r="Q6" s="2" t="s">
        <v>0</v>
      </c>
      <c r="R6" s="2" t="s">
        <v>67</v>
      </c>
      <c r="S6" s="2" t="s">
        <v>69</v>
      </c>
      <c r="T6" s="2" t="s">
        <v>68</v>
      </c>
      <c r="U6" s="2" t="s">
        <v>70</v>
      </c>
    </row>
    <row r="7" spans="2:21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M7" s="27">
        <v>457.03120000000001</v>
      </c>
      <c r="N7" s="27">
        <f>SQRT(2*M7)</f>
        <v>30.233464902323057</v>
      </c>
      <c r="O7" s="27">
        <f>1.854*C7/(0.001*N7)^2</f>
        <v>608.662752127207</v>
      </c>
      <c r="Q7" s="2">
        <v>2942</v>
      </c>
      <c r="R7" s="3">
        <f>H11</f>
        <v>685.35986772799095</v>
      </c>
      <c r="S7" s="3">
        <f>H12</f>
        <v>14.124539009811716</v>
      </c>
      <c r="T7" s="3">
        <f>L11</f>
        <v>679.16550811036836</v>
      </c>
      <c r="U7" s="3">
        <f>L12</f>
        <v>31.368612913237573</v>
      </c>
    </row>
    <row r="8" spans="2:21">
      <c r="B8" s="23">
        <v>2942</v>
      </c>
      <c r="C8" s="24">
        <f t="shared" ref="C8:C22" si="0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1">0.5*(AVERAGE(E8:F8)^2)</f>
        <v>406.83781249999998</v>
      </c>
      <c r="H8" s="27">
        <f t="shared" ref="H8:H22" si="2">1.854*C8/((0.001*(E8+F8)/2)^2)</f>
        <v>683.75617863691093</v>
      </c>
      <c r="I8" s="24">
        <v>28.27</v>
      </c>
      <c r="J8" s="24">
        <v>28.96</v>
      </c>
      <c r="K8" s="27">
        <f t="shared" ref="K8:K22" si="3">0.5*(AVERAGE(I8:J8)^2)</f>
        <v>409.40911250000005</v>
      </c>
      <c r="L8" s="27">
        <f t="shared" ref="L8:L22" si="4">1.854*C8/(0.001*(I8+J8)/2)^2</f>
        <v>679.46183782120875</v>
      </c>
      <c r="M8" s="27">
        <v>428.82929999999999</v>
      </c>
      <c r="N8" s="27">
        <f t="shared" ref="N8:N10" si="5">SQRT(2*M8)</f>
        <v>29.285808850021539</v>
      </c>
      <c r="O8" s="27">
        <f t="shared" ref="O8:O10" si="6">1.854*C8/(0.001*N8)^2</f>
        <v>648.69137440002362</v>
      </c>
      <c r="Q8" s="2">
        <v>490.3</v>
      </c>
      <c r="R8" s="3">
        <f>H17</f>
        <v>701.38468653133737</v>
      </c>
      <c r="S8" s="3">
        <f>H18</f>
        <v>13.138088324258353</v>
      </c>
      <c r="T8" s="3">
        <f>L17</f>
        <v>658.83120095259972</v>
      </c>
      <c r="U8" s="3">
        <f>L18</f>
        <v>23.774465543948377</v>
      </c>
    </row>
    <row r="9" spans="2:21">
      <c r="B9" s="23">
        <v>2942</v>
      </c>
      <c r="C9" s="24">
        <f t="shared" si="0"/>
        <v>0.30008400000000002</v>
      </c>
      <c r="D9" s="23">
        <v>3</v>
      </c>
      <c r="E9" s="24">
        <v>28.17</v>
      </c>
      <c r="F9" s="24">
        <v>28.07</v>
      </c>
      <c r="G9" s="27">
        <f t="shared" si="1"/>
        <v>395.36720000000003</v>
      </c>
      <c r="H9" s="27">
        <f t="shared" si="2"/>
        <v>703.59369214239325</v>
      </c>
      <c r="I9" s="24">
        <v>27.88</v>
      </c>
      <c r="J9" s="24">
        <v>28.96</v>
      </c>
      <c r="K9" s="27">
        <f t="shared" si="3"/>
        <v>403.84820000000008</v>
      </c>
      <c r="L9" s="27">
        <f t="shared" si="4"/>
        <v>688.81789741789123</v>
      </c>
      <c r="M9" s="27">
        <v>432.81319999999999</v>
      </c>
      <c r="N9" s="27">
        <f t="shared" si="5"/>
        <v>29.421529531960093</v>
      </c>
      <c r="O9" s="27">
        <f t="shared" si="6"/>
        <v>642.72038838002186</v>
      </c>
      <c r="Q9" s="2">
        <v>245.2</v>
      </c>
      <c r="R9" s="3">
        <f>H23</f>
        <v>646.22411757000259</v>
      </c>
      <c r="S9" s="3">
        <f>H24</f>
        <v>67.306145322027604</v>
      </c>
      <c r="T9" s="3">
        <f>L23</f>
        <v>635.48491212339718</v>
      </c>
      <c r="U9" s="3">
        <f>L24</f>
        <v>45.427421080392136</v>
      </c>
    </row>
    <row r="10" spans="2:21">
      <c r="B10" s="23">
        <v>2942</v>
      </c>
      <c r="C10" s="24">
        <f t="shared" si="0"/>
        <v>0.30008400000000002</v>
      </c>
      <c r="D10" s="23">
        <v>4</v>
      </c>
      <c r="E10" s="24">
        <v>28.41</v>
      </c>
      <c r="F10" s="24">
        <v>28.59</v>
      </c>
      <c r="G10" s="27">
        <f t="shared" si="1"/>
        <v>406.125</v>
      </c>
      <c r="H10" s="27">
        <f t="shared" si="2"/>
        <v>684.95627700831039</v>
      </c>
      <c r="I10" s="24">
        <v>27.7</v>
      </c>
      <c r="J10" s="24">
        <v>28.22</v>
      </c>
      <c r="K10" s="27">
        <f t="shared" si="3"/>
        <v>390.88080000000002</v>
      </c>
      <c r="L10" s="27">
        <f t="shared" si="4"/>
        <v>711.66930685774275</v>
      </c>
      <c r="M10" s="27">
        <v>422.36419999999998</v>
      </c>
      <c r="N10" s="27">
        <f t="shared" si="5"/>
        <v>29.064211670024701</v>
      </c>
      <c r="O10" s="27">
        <f t="shared" si="6"/>
        <v>658.62084902082142</v>
      </c>
    </row>
    <row r="11" spans="2:21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  <c r="M11" s="26"/>
      <c r="N11" s="26"/>
      <c r="O11" s="26">
        <f>AVERAGE(O7:O10)</f>
        <v>639.67384098201842</v>
      </c>
    </row>
    <row r="12" spans="2:21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  <c r="M12" s="26"/>
      <c r="N12" s="26"/>
      <c r="O12" s="26">
        <f>STDEV(O7:O10)</f>
        <v>21.689276194904835</v>
      </c>
    </row>
    <row r="13" spans="2:21">
      <c r="B13" s="28">
        <v>490.3</v>
      </c>
      <c r="C13" s="29">
        <f t="shared" si="0"/>
        <v>5.0010600000000002E-2</v>
      </c>
      <c r="D13" s="28">
        <v>1</v>
      </c>
      <c r="E13" s="29">
        <v>11.61</v>
      </c>
      <c r="F13" s="29">
        <v>11.65</v>
      </c>
      <c r="G13" s="34">
        <f t="shared" si="1"/>
        <v>67.628449999999987</v>
      </c>
      <c r="H13" s="34">
        <f t="shared" si="2"/>
        <v>685.50774415205433</v>
      </c>
      <c r="I13" s="29">
        <v>11.76</v>
      </c>
      <c r="J13" s="29">
        <v>11.86</v>
      </c>
      <c r="K13" s="34">
        <f t="shared" si="3"/>
        <v>69.738049999999987</v>
      </c>
      <c r="L13" s="34">
        <f t="shared" si="4"/>
        <v>664.7708991002761</v>
      </c>
      <c r="M13" s="34">
        <v>76.602900000000005</v>
      </c>
      <c r="N13" s="34">
        <f>SQRT(2*M13)</f>
        <v>12.377633053213366</v>
      </c>
      <c r="O13" s="34">
        <f>1.854*C13/(0.001*N13)^2</f>
        <v>605.19675103684062</v>
      </c>
    </row>
    <row r="14" spans="2:21">
      <c r="B14" s="28">
        <v>490.3</v>
      </c>
      <c r="C14" s="29">
        <f t="shared" si="0"/>
        <v>5.0010600000000002E-2</v>
      </c>
      <c r="D14" s="28">
        <v>2</v>
      </c>
      <c r="E14" s="29">
        <v>11.4</v>
      </c>
      <c r="F14" s="29">
        <v>11.34</v>
      </c>
      <c r="G14" s="34">
        <f t="shared" si="1"/>
        <v>64.638450000000006</v>
      </c>
      <c r="H14" s="34">
        <f t="shared" si="2"/>
        <v>717.21747968894658</v>
      </c>
      <c r="I14" s="29">
        <v>12</v>
      </c>
      <c r="J14" s="29">
        <v>12.3</v>
      </c>
      <c r="K14" s="34">
        <f t="shared" si="3"/>
        <v>73.811250000000001</v>
      </c>
      <c r="L14" s="34">
        <f t="shared" si="4"/>
        <v>628.08618198445345</v>
      </c>
      <c r="M14" s="34">
        <v>78.839399999999998</v>
      </c>
      <c r="N14" s="34">
        <f t="shared" ref="N14:N16" si="7">SQRT(2*M14)</f>
        <v>12.557021939934643</v>
      </c>
      <c r="O14" s="34">
        <f t="shared" ref="O14:O16" si="8">1.854*C14/(0.001*N14)^2</f>
        <v>588.02865318609736</v>
      </c>
    </row>
    <row r="15" spans="2:21">
      <c r="B15" s="28">
        <v>490.3</v>
      </c>
      <c r="C15" s="29">
        <f t="shared" si="0"/>
        <v>5.0010600000000002E-2</v>
      </c>
      <c r="D15" s="28">
        <v>3</v>
      </c>
      <c r="E15" s="29">
        <v>11.76</v>
      </c>
      <c r="F15" s="29">
        <v>11.19</v>
      </c>
      <c r="G15" s="34">
        <f t="shared" si="1"/>
        <v>65.837812499999998</v>
      </c>
      <c r="H15" s="34">
        <f t="shared" si="2"/>
        <v>704.15198257080624</v>
      </c>
      <c r="I15" s="29">
        <v>11.39</v>
      </c>
      <c r="J15" s="29">
        <v>11.87</v>
      </c>
      <c r="K15" s="34">
        <f t="shared" si="3"/>
        <v>67.628449999999987</v>
      </c>
      <c r="L15" s="34">
        <f t="shared" si="4"/>
        <v>685.50774415205433</v>
      </c>
      <c r="M15" s="34">
        <v>76.218500000000006</v>
      </c>
      <c r="N15" s="34">
        <f t="shared" si="7"/>
        <v>12.346537976291168</v>
      </c>
      <c r="O15" s="34">
        <f t="shared" si="8"/>
        <v>608.24899729068397</v>
      </c>
    </row>
    <row r="16" spans="2:21">
      <c r="B16" s="28">
        <v>490.3</v>
      </c>
      <c r="C16" s="29">
        <f t="shared" si="0"/>
        <v>5.0010600000000002E-2</v>
      </c>
      <c r="D16" s="28">
        <v>4</v>
      </c>
      <c r="E16" s="29">
        <v>11.67</v>
      </c>
      <c r="F16" s="29">
        <v>11.37</v>
      </c>
      <c r="G16" s="34">
        <f t="shared" si="1"/>
        <v>66.355199999999996</v>
      </c>
      <c r="H16" s="34">
        <f t="shared" si="2"/>
        <v>698.66153971354186</v>
      </c>
      <c r="I16" s="29">
        <v>11.74</v>
      </c>
      <c r="J16" s="29">
        <v>12.02</v>
      </c>
      <c r="K16" s="34">
        <f t="shared" si="3"/>
        <v>70.567199999999985</v>
      </c>
      <c r="L16" s="34">
        <f t="shared" si="4"/>
        <v>656.95997857361488</v>
      </c>
      <c r="M16" s="34">
        <v>76.882400000000004</v>
      </c>
      <c r="N16" s="34">
        <f t="shared" si="7"/>
        <v>12.400193546876597</v>
      </c>
      <c r="O16" s="34">
        <f t="shared" si="8"/>
        <v>602.99660520483224</v>
      </c>
    </row>
    <row r="17" spans="2:15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  <c r="M17" s="33"/>
      <c r="N17" s="33"/>
      <c r="O17" s="33">
        <f>AVERAGE(O13:O16)</f>
        <v>601.11775167961355</v>
      </c>
    </row>
    <row r="18" spans="2:15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  <c r="M18" s="33"/>
      <c r="N18" s="33"/>
      <c r="O18" s="33">
        <f>STDEV(O13:O16)</f>
        <v>8.9879083525935854</v>
      </c>
    </row>
    <row r="19" spans="2:15">
      <c r="B19" s="46">
        <v>245.2</v>
      </c>
      <c r="C19" s="47">
        <f t="shared" si="0"/>
        <v>2.5010399999999999E-2</v>
      </c>
      <c r="D19" s="46">
        <v>1</v>
      </c>
      <c r="E19" s="47">
        <v>8.99</v>
      </c>
      <c r="F19" s="47">
        <v>8.19</v>
      </c>
      <c r="G19" s="48">
        <f t="shared" si="1"/>
        <v>36.89405</v>
      </c>
      <c r="H19" s="48">
        <f t="shared" si="2"/>
        <v>628.41137798642319</v>
      </c>
      <c r="I19" s="47">
        <v>8.6999999999999993</v>
      </c>
      <c r="J19" s="47">
        <v>8.82</v>
      </c>
      <c r="K19" s="48">
        <f t="shared" si="3"/>
        <v>38.3688</v>
      </c>
      <c r="L19" s="48">
        <f t="shared" si="4"/>
        <v>604.25764683805585</v>
      </c>
      <c r="M19" s="48"/>
      <c r="N19" s="48"/>
      <c r="O19" s="48"/>
    </row>
    <row r="20" spans="2:15">
      <c r="B20" s="46">
        <v>245.2</v>
      </c>
      <c r="C20" s="47">
        <f t="shared" si="0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1"/>
        <v>37.54111249999999</v>
      </c>
      <c r="H20" s="48">
        <f t="shared" si="2"/>
        <v>617.58001444416459</v>
      </c>
      <c r="I20" s="47">
        <v>8.43</v>
      </c>
      <c r="J20" s="47">
        <v>8.8000000000000007</v>
      </c>
      <c r="K20" s="48">
        <f t="shared" si="3"/>
        <v>37.109112500000002</v>
      </c>
      <c r="L20" s="48">
        <f t="shared" si="4"/>
        <v>624.76947676935129</v>
      </c>
      <c r="M20" s="48"/>
      <c r="N20" s="48"/>
      <c r="O20" s="48"/>
    </row>
    <row r="21" spans="2:15">
      <c r="B21" s="46">
        <v>245.2</v>
      </c>
      <c r="C21" s="47">
        <f t="shared" si="0"/>
        <v>2.5010399999999999E-2</v>
      </c>
      <c r="D21" s="46">
        <v>3</v>
      </c>
      <c r="E21" s="47">
        <v>8.07</v>
      </c>
      <c r="F21" s="47">
        <v>7.71</v>
      </c>
      <c r="G21" s="48">
        <f t="shared" si="1"/>
        <v>31.126050000000003</v>
      </c>
      <c r="H21" s="48">
        <f t="shared" si="2"/>
        <v>744.86292992525523</v>
      </c>
      <c r="I21" s="47">
        <v>8.0399999999999991</v>
      </c>
      <c r="J21" s="47">
        <v>8.2100000000000009</v>
      </c>
      <c r="K21" s="48">
        <f t="shared" si="3"/>
        <v>33.0078125</v>
      </c>
      <c r="L21" s="48">
        <f t="shared" si="4"/>
        <v>702.39858518343192</v>
      </c>
      <c r="M21" s="48"/>
      <c r="N21" s="48"/>
      <c r="O21" s="48"/>
    </row>
    <row r="22" spans="2:15">
      <c r="B22" s="46">
        <v>245.2</v>
      </c>
      <c r="C22" s="47">
        <f t="shared" si="0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1"/>
        <v>39.028612500000008</v>
      </c>
      <c r="H22" s="48">
        <f t="shared" si="2"/>
        <v>594.04214792416712</v>
      </c>
      <c r="I22" s="47">
        <v>8.6</v>
      </c>
      <c r="J22" s="47">
        <v>8.83</v>
      </c>
      <c r="K22" s="48">
        <f t="shared" si="3"/>
        <v>37.975612499999997</v>
      </c>
      <c r="L22" s="48">
        <f t="shared" si="4"/>
        <v>610.51393970274989</v>
      </c>
      <c r="M22" s="48"/>
      <c r="N22" s="48"/>
      <c r="O22" s="48"/>
    </row>
    <row r="23" spans="2:15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  <c r="M23" s="49"/>
      <c r="N23" s="49"/>
      <c r="O23" s="49"/>
    </row>
    <row r="24" spans="2:15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  <c r="M24" s="49"/>
      <c r="N24" s="49"/>
      <c r="O24" s="4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2017-08-03T06:57:45Z</dcterms:modified>
</cp:coreProperties>
</file>