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5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8" l="1"/>
  <c r="N20" i="8"/>
  <c r="M21" i="8"/>
  <c r="N21" i="8"/>
  <c r="M14" i="8"/>
  <c r="N14" i="8"/>
  <c r="M15" i="8"/>
  <c r="N15" i="8"/>
  <c r="M8" i="8"/>
  <c r="N8" i="8"/>
  <c r="M9" i="8"/>
  <c r="N9" i="8"/>
  <c r="AM9" i="9"/>
  <c r="AM8" i="9"/>
  <c r="AM7" i="9"/>
  <c r="AL9" i="9"/>
  <c r="AL8" i="9"/>
  <c r="AL7" i="9"/>
  <c r="AK9" i="9"/>
  <c r="AK8" i="9"/>
  <c r="AK7" i="9"/>
  <c r="AJ9" i="9"/>
  <c r="AJ8" i="9"/>
  <c r="AJ7" i="9"/>
  <c r="X24" i="9"/>
  <c r="X23" i="9"/>
  <c r="T24" i="9"/>
  <c r="T23" i="9"/>
  <c r="T20" i="9"/>
  <c r="T21" i="9"/>
  <c r="T22" i="9"/>
  <c r="T19" i="9"/>
  <c r="X20" i="9"/>
  <c r="X21" i="9"/>
  <c r="X22" i="9"/>
  <c r="X19" i="9"/>
  <c r="X18" i="9"/>
  <c r="X17" i="9"/>
  <c r="X14" i="9"/>
  <c r="X15" i="9"/>
  <c r="X16" i="9"/>
  <c r="X13" i="9"/>
  <c r="T18" i="9"/>
  <c r="T17" i="9"/>
  <c r="T14" i="9"/>
  <c r="T15" i="9"/>
  <c r="T16" i="9"/>
  <c r="T13" i="9"/>
  <c r="X12" i="9"/>
  <c r="X11" i="9"/>
  <c r="X8" i="9"/>
  <c r="X9" i="9"/>
  <c r="X10" i="9"/>
  <c r="X7" i="9"/>
  <c r="T12" i="9"/>
  <c r="T11" i="9"/>
  <c r="T8" i="9"/>
  <c r="T9" i="9"/>
  <c r="T10" i="9"/>
  <c r="T7" i="9"/>
  <c r="S14" i="9"/>
  <c r="S15" i="9"/>
  <c r="S16" i="9"/>
  <c r="S18" i="9"/>
  <c r="S17" i="9"/>
  <c r="C20" i="9"/>
  <c r="W20" i="9"/>
  <c r="C19" i="9"/>
  <c r="W19" i="9"/>
  <c r="C21" i="9"/>
  <c r="W21" i="9"/>
  <c r="C22" i="9"/>
  <c r="W22" i="9"/>
  <c r="W24" i="9"/>
  <c r="W23" i="9"/>
  <c r="S19" i="9"/>
  <c r="S20" i="9"/>
  <c r="S21" i="9"/>
  <c r="S22" i="9"/>
  <c r="S24" i="9"/>
  <c r="S23" i="9"/>
  <c r="C14" i="9"/>
  <c r="W14" i="9"/>
  <c r="C15" i="9"/>
  <c r="W15" i="9"/>
  <c r="C16" i="9"/>
  <c r="W16" i="9"/>
  <c r="C13" i="9"/>
  <c r="W13" i="9"/>
  <c r="W18" i="9"/>
  <c r="W17" i="9"/>
  <c r="S13" i="9"/>
  <c r="C7" i="9"/>
  <c r="W7" i="9"/>
  <c r="C8" i="9"/>
  <c r="W8" i="9"/>
  <c r="C9" i="9"/>
  <c r="W9" i="9"/>
  <c r="C10" i="9"/>
  <c r="W10" i="9"/>
  <c r="W12" i="9"/>
  <c r="W11" i="9"/>
  <c r="S7" i="9"/>
  <c r="S8" i="9"/>
  <c r="S9" i="9"/>
  <c r="S10" i="9"/>
  <c r="S12" i="9"/>
  <c r="S11" i="9"/>
  <c r="N7" i="9"/>
  <c r="O7" i="9"/>
  <c r="N13" i="9"/>
  <c r="O13" i="9"/>
  <c r="N21" i="9"/>
  <c r="O21" i="9"/>
  <c r="N22" i="9"/>
  <c r="O22" i="9"/>
  <c r="N20" i="9"/>
  <c r="O20" i="9"/>
  <c r="N19" i="9"/>
  <c r="O19" i="9"/>
  <c r="O24" i="9"/>
  <c r="AF9" i="9"/>
  <c r="N14" i="9"/>
  <c r="O14" i="9"/>
  <c r="N15" i="9"/>
  <c r="O15" i="9"/>
  <c r="N16" i="9"/>
  <c r="O16" i="9"/>
  <c r="O18" i="9"/>
  <c r="AF8" i="9"/>
  <c r="N9" i="9"/>
  <c r="O9" i="9"/>
  <c r="N10" i="9"/>
  <c r="O10" i="9"/>
  <c r="N8" i="9"/>
  <c r="O8" i="9"/>
  <c r="O12" i="9"/>
  <c r="AF7" i="9"/>
  <c r="O23" i="9"/>
  <c r="AE9" i="9"/>
  <c r="O17" i="9"/>
  <c r="AE8" i="9"/>
  <c r="O11" i="9"/>
  <c r="AE7" i="9"/>
  <c r="Q21" i="8"/>
  <c r="Q15" i="8"/>
  <c r="Q9" i="8"/>
  <c r="F21" i="8"/>
  <c r="F15" i="8"/>
  <c r="F9" i="8"/>
  <c r="R21" i="8"/>
  <c r="R15" i="8"/>
  <c r="R9" i="8"/>
  <c r="O21" i="8"/>
  <c r="O15" i="8"/>
  <c r="O9" i="8"/>
  <c r="G21" i="8"/>
  <c r="G15" i="8"/>
  <c r="G9" i="8"/>
  <c r="Z14" i="8"/>
  <c r="Z13" i="8"/>
  <c r="Z12" i="8"/>
  <c r="X14" i="8"/>
  <c r="X13" i="8"/>
  <c r="X12" i="8"/>
  <c r="V14" i="8"/>
  <c r="V13" i="8"/>
  <c r="V12" i="8"/>
  <c r="U13" i="8"/>
  <c r="Y17" i="8"/>
  <c r="U14" i="8"/>
  <c r="Y18" i="8"/>
  <c r="U12" i="8"/>
  <c r="Y16" i="8"/>
  <c r="W17" i="8"/>
  <c r="W18" i="8"/>
  <c r="W16" i="8"/>
  <c r="W14" i="8"/>
  <c r="W13" i="8"/>
  <c r="W12" i="8"/>
  <c r="Y14" i="8"/>
  <c r="Y13" i="8"/>
  <c r="Y12" i="8"/>
  <c r="Q20" i="8"/>
  <c r="Q14" i="8"/>
  <c r="Q8" i="8"/>
  <c r="P21" i="8"/>
  <c r="P20" i="8"/>
  <c r="P15" i="8"/>
  <c r="P14" i="8"/>
  <c r="P9" i="8"/>
  <c r="P8" i="8"/>
  <c r="U7" i="8"/>
  <c r="U8" i="8"/>
  <c r="AN16" i="6"/>
  <c r="AO16" i="6"/>
  <c r="AP16" i="6"/>
  <c r="AM16" i="6"/>
  <c r="L20" i="8"/>
  <c r="L14" i="8"/>
  <c r="L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AD9" i="9"/>
  <c r="L13" i="9"/>
  <c r="L14" i="9"/>
  <c r="L15" i="9"/>
  <c r="L16" i="9"/>
  <c r="L18" i="9"/>
  <c r="AD8" i="9"/>
  <c r="L7" i="9"/>
  <c r="L8" i="9"/>
  <c r="L9" i="9"/>
  <c r="L10" i="9"/>
  <c r="L12" i="9"/>
  <c r="AD7" i="9"/>
  <c r="L23" i="9"/>
  <c r="AC9" i="9"/>
  <c r="L17" i="9"/>
  <c r="AC8" i="9"/>
  <c r="L11" i="9"/>
  <c r="AC7" i="9"/>
  <c r="H19" i="9"/>
  <c r="H20" i="9"/>
  <c r="H21" i="9"/>
  <c r="H22" i="9"/>
  <c r="H24" i="9"/>
  <c r="AB9" i="9"/>
  <c r="H13" i="9"/>
  <c r="H14" i="9"/>
  <c r="H15" i="9"/>
  <c r="H16" i="9"/>
  <c r="H18" i="9"/>
  <c r="AB8" i="9"/>
  <c r="H7" i="9"/>
  <c r="H8" i="9"/>
  <c r="H9" i="9"/>
  <c r="H10" i="9"/>
  <c r="H12" i="9"/>
  <c r="AB7" i="9"/>
  <c r="H23" i="9"/>
  <c r="AA9" i="9"/>
  <c r="H17" i="9"/>
  <c r="AA8" i="9"/>
  <c r="H11" i="9"/>
  <c r="AA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<sst xmlns="http://schemas.openxmlformats.org/spreadsheetml/2006/main" count="153" uniqueCount="85">
  <si>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</si>
  <si>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</si>
  <si>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</si>
  <si>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</si>
  <si>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</si>
  <si>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</si>
  <si>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</si>
  <si>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</si>
  <si>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</si>
  <si>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</si>
  <si>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</si>
  <si>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</si>
  <si>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</si>
  <si>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</si>
  <si>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</si>
  <si>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</si>
  <si>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</si>
  <si>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</si>
  <si>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</si>
  <si>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</si>
  <si>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</si>
  <si>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</si>
  <si>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</si>
  <si>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</si>
  <si>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</si>
  <si>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</si>
  <si>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</si>
  <si>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</si>
  <si>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</si>
  <si>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</si>
  <si>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</si>
  <si>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</si>
  <si>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</si>
  <si>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</si>
  <si>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</si>
  <si>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</si>
  <si>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</si>
  <si>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</si>
  <si>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</si>
  <si>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</si>
  <si>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</si>
  <si>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</si>
  <si>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</si>
  <si>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</si>
  <si>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</si>
  <si>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</si>
  <si>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</si>
  <si>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</si>
  <si>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</si>
  <si>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</si>
  <si>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</si>
  <si>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</si>
  <si>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</si>
  <si>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</si>
  <si>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</si>
  <si>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</si>
  <si>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</si>
  <si>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</si>
  <si>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</si>
  <si>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</si>
  <si>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</si>
  <si>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</si>
  <si>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</si>
  <si>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</si>
  <si>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</si>
  <si>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</si>
  <si>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</si>
  <si>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</si>
  <si>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</si>
  <si>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</si>
  <si>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</si>
  <si>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</si>
  <si>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</si>
  <si>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</si>
  <si>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</si>
  <si>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</si>
  <si>
    <t>Jackie Glass 1</t>
  </si>
  <si>
    <t>Jackie Glass 2</t>
  </si>
  <si>
    <t>Nicole Glass 1</t>
  </si>
  <si>
    <t>Nicole Glass 2</t>
  </si>
  <si>
    <t>Nicole calibrated these once</t>
  </si>
  <si>
    <t>FOR GLASS</t>
  </si>
  <si>
    <t>Jackie Meyer</t>
  </si>
  <si>
    <t>Nicole Meyer</t>
  </si>
  <si>
    <t>Redone AFM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</si>
</sst>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87304"/>
        <c:axId val="2095508328"/>
      </c:scatterChart>
      <c:valAx>
        <c:axId val="2095187304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508328"/>
        <c:crosses val="autoZero"/>
        <c:crossBetween val="midCat"/>
      </c:valAx>
      <c:valAx>
        <c:axId val="209550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187304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22232"/>
        <c:axId val="2073527976"/>
      </c:scatterChart>
      <c:valAx>
        <c:axId val="2073522232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527976"/>
        <c:crosses val="autoZero"/>
        <c:crossBetween val="midCat"/>
      </c:valAx>
      <c:valAx>
        <c:axId val="2073527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522232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64568"/>
        <c:axId val="2073570120"/>
      </c:scatterChart>
      <c:valAx>
        <c:axId val="207356456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570120"/>
        <c:crosses val="autoZero"/>
        <c:crossBetween val="midCat"/>
      </c:valAx>
      <c:valAx>
        <c:axId val="2073570120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07356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AFM'!$V$12:$V$14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AFM'!$V$12:$V$14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AFM'!$T$12:$T$14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AFM'!$U$12:$U$14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AFM'!$X$12:$X$14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AFM'!$X$12:$X$14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AFM'!$T$12:$T$14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AFM'!$W$12:$W$14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AFM'!$Z$12:$Z$14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AFM'!$Z$12:$Z$14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AFM'!$T$12:$T$14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AFM'!$Y$12:$Y$14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77992"/>
        <c:axId val="2097084248"/>
      </c:scatterChart>
      <c:valAx>
        <c:axId val="209707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084248"/>
        <c:crosses val="autoZero"/>
        <c:crossBetween val="midCat"/>
      </c:valAx>
      <c:valAx>
        <c:axId val="2097084248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97077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Error'!$AA$7:$AA$9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Error'!$AC$7:$AC$9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Error'!$AE$7:$AE$9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33912"/>
        <c:axId val="2073601208"/>
      </c:scatterChart>
      <c:valAx>
        <c:axId val="2097133912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601208"/>
        <c:crosses val="autoZero"/>
        <c:crossBetween val="midCat"/>
      </c:valAx>
      <c:valAx>
        <c:axId val="2073601208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97133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User 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plus>
            <c:min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Error'!$AJ$7:$AJ$9</c:f>
              <c:numCache>
                <c:formatCode>0.0</c:formatCode>
                <c:ptCount val="3"/>
                <c:pt idx="0">
                  <c:v>5.25944312599576</c:v>
                </c:pt>
                <c:pt idx="1">
                  <c:v>5.479987882012724</c:v>
                </c:pt>
                <c:pt idx="2">
                  <c:v>5.429744337126648</c:v>
                </c:pt>
              </c:numCache>
            </c:numRef>
          </c:yVal>
          <c:smooth val="0"/>
        </c:ser>
        <c:ser>
          <c:idx val="4"/>
          <c:order val="4"/>
          <c:tx>
            <c:v>User 2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plus>
            <c:min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minus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Error'!$AL$7:$AL$9</c:f>
              <c:numCache>
                <c:formatCode>0.0</c:formatCode>
                <c:ptCount val="3"/>
                <c:pt idx="0">
                  <c:v>5.158177240209328</c:v>
                </c:pt>
                <c:pt idx="1">
                  <c:v>5.184662052675598</c:v>
                </c:pt>
                <c:pt idx="2">
                  <c:v>5.28799880454695</c:v>
                </c:pt>
              </c:numCache>
            </c:numRef>
          </c:yVal>
          <c:smooth val="0"/>
        </c:ser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AFM'!$V$12:$V$14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AFM'!$V$12:$V$14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AFM'!$T$12:$T$14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AFM'!$U$12:$U$14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AFM'!$X$12:$X$14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AFM'!$X$12:$X$14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AFM'!$T$12:$T$14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AFM'!$W$12:$W$14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AFM'!$Z$12:$Z$14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AFM'!$Z$12:$Z$14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AFM'!$T$12:$T$14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AFM'!$Y$12:$Y$14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30616"/>
        <c:axId val="2086817560"/>
      </c:scatterChart>
      <c:valAx>
        <c:axId val="207363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17560"/>
        <c:crosses val="autoZero"/>
        <c:crossBetween val="midCat"/>
      </c:valAx>
      <c:valAx>
        <c:axId val="2086817560"/>
        <c:scaling>
          <c:orientation val="minMax"/>
          <c:min val="4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3630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422350936142"/>
          <c:y val="0.299048556430446"/>
          <c:w val="0.256751541030574"/>
          <c:h val="0.41523622047244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160866</xdr:colOff>
      <xdr:row>3</xdr:row>
      <xdr:rowOff>42332</xdr:rowOff>
    </xdr:from>
    <xdr:to>
      <xdr:col>34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67733</xdr:colOff>
      <xdr:row>9</xdr:row>
      <xdr:rowOff>169333</xdr:rowOff>
    </xdr:from>
    <xdr:to>
      <xdr:col>30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584200</xdr:colOff>
      <xdr:row>9</xdr:row>
      <xdr:rowOff>160867</xdr:rowOff>
    </xdr:from>
    <xdr:to>
      <xdr:col>40</xdr:col>
      <xdr:colOff>169333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21"/>
  <sheetViews>
    <sheetView tabSelected="1" topLeftCell="I2" zoomScale="150" zoomScaleNormal="150" zoomScalePageLayoutView="150" workbookViewId="0">
      <selection activeCell="M19" sqref="M19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3" width="16.33203125" customWidth="1"/>
    <col min="14" max="15" width="10.83203125" style="42"/>
    <col min="16" max="16" width="16.6640625" bestFit="1" customWidth="1"/>
    <col min="17" max="42" width="10.83203125" style="42"/>
  </cols>
  <sheetData>
    <row r="3" spans="1:42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2" t="s">
        <v>84</v>
      </c>
      <c r="N3" s="41" t="s">
        <v>19</v>
      </c>
      <c r="O3" s="41"/>
      <c r="P3" s="2" t="s">
        <v>40</v>
      </c>
      <c r="Q3" s="41" t="s">
        <v>19</v>
      </c>
      <c r="R3" s="41"/>
      <c r="T3" t="s">
        <v>62</v>
      </c>
      <c r="U3"/>
      <c r="V3"/>
    </row>
    <row r="4" spans="1:42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53">
        <v>34.197000000000003</v>
      </c>
      <c r="N4" s="42"/>
      <c r="O4" s="42"/>
      <c r="P4" s="23">
        <v>35.9251</v>
      </c>
      <c r="Q4" s="42"/>
      <c r="R4" s="42"/>
      <c r="S4" s="42"/>
      <c r="T4">
        <v>1</v>
      </c>
      <c r="U4">
        <v>0.18703</v>
      </c>
      <c r="V4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</row>
    <row r="5" spans="1:42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53">
        <v>32.245399999999997</v>
      </c>
      <c r="N5" s="42"/>
      <c r="O5" s="42"/>
      <c r="P5" s="53">
        <v>34.667000000000002</v>
      </c>
      <c r="Q5" s="42"/>
      <c r="R5" s="42"/>
      <c r="S5" s="42"/>
      <c r="T5">
        <v>2</v>
      </c>
      <c r="U5">
        <v>0.18687999999999999</v>
      </c>
      <c r="V5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53">
        <v>32.6584</v>
      </c>
      <c r="N6" s="42"/>
      <c r="O6" s="42"/>
      <c r="P6" s="23">
        <v>34.352499999999999</v>
      </c>
      <c r="Q6" s="42"/>
      <c r="R6" s="42"/>
      <c r="S6" s="42"/>
      <c r="T6">
        <v>3</v>
      </c>
      <c r="U6">
        <v>0.18692</v>
      </c>
      <c r="V6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</row>
    <row r="7" spans="1:42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53">
        <v>32.823500000000003</v>
      </c>
      <c r="N7" s="42"/>
      <c r="O7" s="42"/>
      <c r="P7" s="23">
        <v>34.806800000000003</v>
      </c>
      <c r="Q7" s="42"/>
      <c r="R7" s="42"/>
      <c r="S7" s="42"/>
      <c r="T7" t="s">
        <v>34</v>
      </c>
      <c r="U7" s="55">
        <f>AVERAGE(U4:U6)</f>
        <v>0.18694333333333332</v>
      </c>
      <c r="V7" s="55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</row>
    <row r="8" spans="1:42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26">
        <f>AVERAGE(M4:M7)</f>
        <v>32.981074999999997</v>
      </c>
      <c r="N8" s="43">
        <f>B4/M8</f>
        <v>7.4285025579063149</v>
      </c>
      <c r="O8" s="43"/>
      <c r="P8" s="26">
        <f>AVERAGE(P4:P7)</f>
        <v>34.937850000000005</v>
      </c>
      <c r="Q8" s="45">
        <f>B4/P8</f>
        <v>7.0124521113920855</v>
      </c>
      <c r="R8" s="45"/>
      <c r="S8" s="42"/>
      <c r="T8" t="s">
        <v>10</v>
      </c>
      <c r="U8" s="55">
        <f>STDEV(U4:U6)</f>
        <v>7.7674534651544719E-5</v>
      </c>
      <c r="V8" s="55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27">
        <f>STDEV(M4:M7)</f>
        <v>0.84629394962192084</v>
      </c>
      <c r="N9" s="43">
        <f>N8*SQRT((0)^2+(M9/M8)^2)</f>
        <v>0.19061527768597833</v>
      </c>
      <c r="O9" s="43">
        <f>N9/N8*100</f>
        <v>2.5659986814314601</v>
      </c>
      <c r="P9" s="27">
        <f>STDEV(P4:P7)</f>
        <v>0.68503795758580666</v>
      </c>
      <c r="Q9" s="45">
        <f>Q8*SQRT((0)^2+(P9/P8)^2)</f>
        <v>0.13749546328856271</v>
      </c>
      <c r="R9" s="43">
        <f>Q9/Q8*100</f>
        <v>1.9607330090025761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51">
        <v>65.555499999999995</v>
      </c>
      <c r="N10" s="42"/>
      <c r="O10" s="42"/>
      <c r="P10" s="28">
        <v>67.726399999999998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52"/>
      <c r="N11" s="42"/>
      <c r="O11" s="42"/>
      <c r="P11" s="28">
        <v>77.476500000000001</v>
      </c>
      <c r="Q11" s="42"/>
      <c r="R11" s="42"/>
      <c r="S11" s="42"/>
      <c r="T11" s="42" t="s">
        <v>0</v>
      </c>
      <c r="U11" s="42" t="s">
        <v>63</v>
      </c>
      <c r="V11" s="42" t="s">
        <v>66</v>
      </c>
      <c r="W11" s="42" t="s">
        <v>64</v>
      </c>
      <c r="X11" s="42" t="s">
        <v>66</v>
      </c>
      <c r="Y11" s="42" t="s">
        <v>65</v>
      </c>
      <c r="Z11" s="42" t="s">
        <v>66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51">
        <v>67.159300000000002</v>
      </c>
      <c r="N12" s="42"/>
      <c r="O12" s="42"/>
      <c r="P12" s="28">
        <v>66.608199999999997</v>
      </c>
      <c r="Q12" s="42"/>
      <c r="R12" s="42"/>
      <c r="S12" s="42"/>
      <c r="T12" s="42">
        <v>245.2</v>
      </c>
      <c r="U12" s="56">
        <f>N8</f>
        <v>7.4285025579063149</v>
      </c>
      <c r="V12" s="56">
        <f>N9</f>
        <v>0.19061527768597833</v>
      </c>
      <c r="W12" s="56">
        <f>F8</f>
        <v>6.2315068377010396</v>
      </c>
      <c r="X12" s="56">
        <f>F9</f>
        <v>0.51346301269000694</v>
      </c>
      <c r="Y12" s="56">
        <f>Q8</f>
        <v>7.0124521113920855</v>
      </c>
      <c r="Z12" s="56">
        <f>Q9</f>
        <v>0.13749546328856271</v>
      </c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51">
        <v>65.700400000000002</v>
      </c>
      <c r="N13" s="42"/>
      <c r="O13" s="42"/>
      <c r="P13" s="28">
        <v>71.116299999999995</v>
      </c>
      <c r="Q13" s="42"/>
      <c r="R13" s="42"/>
      <c r="S13" s="42"/>
      <c r="T13" s="42">
        <v>490.3</v>
      </c>
      <c r="U13" s="56">
        <f>N14</f>
        <v>7.4087065910272996</v>
      </c>
      <c r="V13" s="56">
        <f>N15</f>
        <v>9.9370122886482809E-2</v>
      </c>
      <c r="W13" s="56">
        <f>F14</f>
        <v>6.4603173905591467</v>
      </c>
      <c r="X13" s="56">
        <f>F15</f>
        <v>0.40465434241416237</v>
      </c>
      <c r="Y13" s="56">
        <f>Q14</f>
        <v>6.9275722323111859</v>
      </c>
      <c r="Z13" s="56">
        <f>Q15</f>
        <v>0.47872956808486555</v>
      </c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33">
        <f>AVERAGE(M10:M13)</f>
        <v>66.138400000000004</v>
      </c>
      <c r="N14" s="43">
        <f>B10/M14</f>
        <v>7.4087065910272996</v>
      </c>
      <c r="O14" s="43"/>
      <c r="P14" s="33">
        <f>AVERAGE(P10:P13)</f>
        <v>70.731850000000009</v>
      </c>
      <c r="Q14" s="43">
        <f>B10/P14</f>
        <v>6.9275722323111859</v>
      </c>
      <c r="R14" s="43"/>
      <c r="S14" s="42"/>
      <c r="T14" s="42">
        <v>2942</v>
      </c>
      <c r="U14" s="56">
        <f>N20</f>
        <v>7.0826324979803248</v>
      </c>
      <c r="V14" s="56">
        <f>N21</f>
        <v>0.32339382259507826</v>
      </c>
      <c r="W14" s="56">
        <f>F20</f>
        <v>7.62883710799135</v>
      </c>
      <c r="X14" s="56">
        <f>F21</f>
        <v>0.1424828814607475</v>
      </c>
      <c r="Y14" s="56">
        <f>Q20</f>
        <v>7.92236264134766</v>
      </c>
      <c r="Z14" s="56">
        <f>Q21</f>
        <v>0.19460230294651493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34">
        <f>STDEV(M10:M13)</f>
        <v>0.88708883997038535</v>
      </c>
      <c r="N15" s="43">
        <f>N14*SQRT((0)^2+(M15/M14)^2)</f>
        <v>9.9370122886482809E-2</v>
      </c>
      <c r="O15" s="43">
        <f>N15/N14*100</f>
        <v>1.341261415411297</v>
      </c>
      <c r="P15" s="34">
        <f>STDEV(P10:P13)</f>
        <v>4.8879213185838708</v>
      </c>
      <c r="Q15" s="43">
        <f>Q14*SQRT((0)^2+(P15/P14)^2)</f>
        <v>0.47872956808486555</v>
      </c>
      <c r="R15" s="43">
        <f>Q15/Q14*100</f>
        <v>6.9104955102741839</v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7">
        <v>417.25529999999998</v>
      </c>
      <c r="N16" s="42"/>
      <c r="O16" s="42"/>
      <c r="P16" s="7">
        <v>361.34750000000003</v>
      </c>
      <c r="Q16" s="42"/>
      <c r="R16" s="42"/>
      <c r="S16" s="42"/>
      <c r="T16" s="42"/>
      <c r="U16" s="42"/>
      <c r="V16" s="42"/>
      <c r="W16" s="42">
        <f>(W12-U12)/U12*100</f>
        <v>-16.113553315415999</v>
      </c>
      <c r="X16" s="42"/>
      <c r="Y16" s="42">
        <f>(Y12-U12)/U12*100</f>
        <v>-5.6007310123548111</v>
      </c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1:42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54">
        <v>388.35489999999999</v>
      </c>
      <c r="N17" s="42"/>
      <c r="O17" s="42"/>
      <c r="P17" s="7">
        <v>379.20519999999999</v>
      </c>
      <c r="Q17" s="42"/>
      <c r="R17" s="42"/>
      <c r="S17" s="42"/>
      <c r="T17" s="42"/>
      <c r="U17" s="42"/>
      <c r="V17" s="42"/>
      <c r="W17" s="42">
        <f t="shared" ref="W17:W18" si="0">(W13-U13)/U13*100</f>
        <v>-12.801009040049568</v>
      </c>
      <c r="X17" s="42"/>
      <c r="Y17" s="42">
        <f t="shared" ref="Y17:Y18" si="1">(Y13-U13)/U13*100</f>
        <v>-6.4941748307162888</v>
      </c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1:42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54">
        <v>424.16370000000001</v>
      </c>
      <c r="N18" s="42"/>
      <c r="O18" s="42"/>
      <c r="P18" s="7">
        <v>373.50889999999998</v>
      </c>
      <c r="Q18" s="42"/>
      <c r="R18" s="42"/>
      <c r="S18" s="42"/>
      <c r="T18" s="42"/>
      <c r="U18" s="42"/>
      <c r="V18" s="42"/>
      <c r="W18" s="42">
        <f t="shared" si="0"/>
        <v>7.7118869314026988</v>
      </c>
      <c r="X18" s="42"/>
      <c r="Y18" s="42">
        <f t="shared" si="1"/>
        <v>11.856186857171986</v>
      </c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1:42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35">
        <v>431.7552</v>
      </c>
      <c r="N19" s="42"/>
      <c r="O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1:42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0">
        <f>AVERAGE(M16:M19)</f>
        <v>415.38227499999999</v>
      </c>
      <c r="N20" s="43">
        <f>B16/M20</f>
        <v>7.0826324979803248</v>
      </c>
      <c r="O20" s="43"/>
      <c r="P20" s="40">
        <f>AVERAGE(P16:P19)</f>
        <v>371.35386666666665</v>
      </c>
      <c r="Q20" s="45">
        <f>B16/P20</f>
        <v>7.92236264134766</v>
      </c>
      <c r="R20" s="45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1:42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19">
        <f>STDEV(M16:M19)</f>
        <v>18.966402928402115</v>
      </c>
      <c r="N21" s="43">
        <f>N20*SQRT((0)^2+(M21/M20)^2)</f>
        <v>0.32339382259507826</v>
      </c>
      <c r="O21" s="43">
        <f>N21/N20*100</f>
        <v>4.566011616264106</v>
      </c>
      <c r="P21" s="19">
        <f>STDEV(P16:P19)</f>
        <v>9.1218138998410279</v>
      </c>
      <c r="Q21" s="45">
        <f>Q20*SQRT((0)^2+(P21/P20)^2)</f>
        <v>0.19460230294651493</v>
      </c>
      <c r="R21" s="43">
        <f>Q21/Q20*100</f>
        <v>2.4563670177235339</v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zoomScale="150" zoomScaleNormal="150" zoomScalePageLayoutView="150" workbookViewId="0">
      <selection activeCell="AP20" sqref="AP20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6" max="16" width="12.6640625" style="42" customWidth="1"/>
    <col min="17" max="24" width="12.6640625" customWidth="1"/>
    <col min="28" max="28" width="11.6640625" bestFit="1" customWidth="1"/>
    <col min="30" max="30" width="12" bestFit="1" customWidth="1"/>
    <col min="36" max="36" width="7.6640625" bestFit="1" customWidth="1"/>
    <col min="37" max="37" width="11.1640625" bestFit="1" customWidth="1"/>
    <col min="38" max="38" width="6.5" bestFit="1" customWidth="1"/>
    <col min="39" max="39" width="11.1640625" bestFit="1" customWidth="1"/>
  </cols>
  <sheetData>
    <row r="2" spans="2:41">
      <c r="B2" t="s">
        <v>43</v>
      </c>
    </row>
    <row r="3" spans="2:41">
      <c r="B3" t="s">
        <v>46</v>
      </c>
    </row>
    <row r="5" spans="2:41">
      <c r="Q5" t="s">
        <v>80</v>
      </c>
      <c r="Z5" t="s">
        <v>55</v>
      </c>
      <c r="AI5" t="s">
        <v>81</v>
      </c>
    </row>
    <row r="6" spans="2:4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P6" s="41"/>
      <c r="Q6" s="2" t="s">
        <v>76</v>
      </c>
      <c r="R6" s="2" t="s">
        <v>77</v>
      </c>
      <c r="S6" s="2" t="s">
        <v>51</v>
      </c>
      <c r="T6" s="2" t="s">
        <v>82</v>
      </c>
      <c r="U6" s="2" t="s">
        <v>78</v>
      </c>
      <c r="V6" s="2" t="s">
        <v>79</v>
      </c>
      <c r="W6" s="2" t="s">
        <v>52</v>
      </c>
      <c r="X6" s="2" t="s">
        <v>83</v>
      </c>
      <c r="Z6" s="2" t="s">
        <v>0</v>
      </c>
      <c r="AA6" s="2" t="s">
        <v>67</v>
      </c>
      <c r="AB6" s="2" t="s">
        <v>69</v>
      </c>
      <c r="AC6" s="2" t="s">
        <v>68</v>
      </c>
      <c r="AD6" s="2" t="s">
        <v>70</v>
      </c>
      <c r="AE6" s="2" t="s">
        <v>74</v>
      </c>
      <c r="AF6" s="2" t="s">
        <v>75</v>
      </c>
      <c r="AI6" s="2" t="s">
        <v>0</v>
      </c>
      <c r="AJ6" s="2" t="s">
        <v>67</v>
      </c>
      <c r="AK6" s="2" t="s">
        <v>69</v>
      </c>
      <c r="AL6" s="2" t="s">
        <v>68</v>
      </c>
      <c r="AM6" s="2" t="s">
        <v>70</v>
      </c>
      <c r="AN6" s="2"/>
      <c r="AO6" s="2"/>
    </row>
    <row r="7" spans="2:4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P7" s="43"/>
      <c r="Q7" s="24">
        <v>34.08</v>
      </c>
      <c r="R7" s="24">
        <v>33.39</v>
      </c>
      <c r="S7" s="27">
        <f>1.854*C7/(0.001*1/2*(R7+Q7))^2</f>
        <v>488.86747155645094</v>
      </c>
      <c r="T7" s="27">
        <f>B7/(1/2*AVERAGE(Q7:R7)^2)</f>
        <v>5.1702463307364139</v>
      </c>
      <c r="U7" s="24">
        <v>33.79</v>
      </c>
      <c r="V7" s="24">
        <v>34.049999999999997</v>
      </c>
      <c r="W7" s="27">
        <f>1.854*C7/(0.001*1/2*(V7+U7))^2</f>
        <v>483.54943791162327</v>
      </c>
      <c r="X7" s="27">
        <f>B7/(1/2*AVERAGE(U7:V7)^2)</f>
        <v>5.1140029814880732</v>
      </c>
      <c r="Z7" s="2">
        <v>2942</v>
      </c>
      <c r="AA7" s="3">
        <f>H11</f>
        <v>685.35986772799095</v>
      </c>
      <c r="AB7" s="3">
        <f>H12</f>
        <v>14.124539009811716</v>
      </c>
      <c r="AC7" s="3">
        <f>L11</f>
        <v>679.16550811036836</v>
      </c>
      <c r="AD7" s="3">
        <f>L12</f>
        <v>31.368612913237573</v>
      </c>
      <c r="AE7" s="3">
        <f>O11</f>
        <v>702.25720584545434</v>
      </c>
      <c r="AF7" s="3">
        <f>O12</f>
        <v>16.497545564345664</v>
      </c>
      <c r="AI7" s="2">
        <v>2942</v>
      </c>
      <c r="AJ7" s="3">
        <f>T11</f>
        <v>5.2594431259957606</v>
      </c>
      <c r="AK7" s="3">
        <f>T12</f>
        <v>0.14794041652215228</v>
      </c>
      <c r="AL7" s="3">
        <f>X11</f>
        <v>5.1581772402093282</v>
      </c>
      <c r="AM7" s="3">
        <f>X12</f>
        <v>7.1116871388159725E-2</v>
      </c>
    </row>
    <row r="8" spans="2:41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P8" s="43"/>
      <c r="Q8" s="24">
        <v>33.46</v>
      </c>
      <c r="R8" s="24">
        <v>33.72</v>
      </c>
      <c r="S8" s="27">
        <f t="shared" ref="S8:S10" si="6">1.854*C8/(0.001*1/2*(R8+Q8))^2</f>
        <v>493.0972293335364</v>
      </c>
      <c r="T8" s="27">
        <f t="shared" ref="T8:T10" si="7">B8/(1/2*AVERAGE(Q8:R8)^2)</f>
        <v>5.2149801101332178</v>
      </c>
      <c r="U8" s="24">
        <v>32.78</v>
      </c>
      <c r="V8" s="24">
        <v>34.299999999999997</v>
      </c>
      <c r="W8" s="27">
        <f t="shared" ref="W8:W10" si="8">1.854*C8/(0.001*1/2*(V8+U8))^2</f>
        <v>494.56850176490741</v>
      </c>
      <c r="X8" s="27">
        <f t="shared" ref="X8:X10" si="9">B8/(1/2*AVERAGE(U8:V8)^2)</f>
        <v>5.2305402390687581</v>
      </c>
      <c r="Z8" s="2">
        <v>490.3</v>
      </c>
      <c r="AA8" s="3">
        <f>H17</f>
        <v>701.38468653133737</v>
      </c>
      <c r="AB8" s="3">
        <f>H18</f>
        <v>13.138088324258353</v>
      </c>
      <c r="AC8" s="3">
        <f>L17</f>
        <v>658.83120095259972</v>
      </c>
      <c r="AD8" s="3">
        <f>L18</f>
        <v>23.774465543948377</v>
      </c>
      <c r="AE8" s="3">
        <f>O17</f>
        <v>730.75959458237912</v>
      </c>
      <c r="AF8" s="3">
        <f>O18</f>
        <v>15.685866640230246</v>
      </c>
      <c r="AI8" s="2">
        <v>490.3</v>
      </c>
      <c r="AJ8" s="3">
        <f>T17</f>
        <v>5.4799878820127246</v>
      </c>
      <c r="AK8" s="3">
        <f>T18</f>
        <v>6.7701093312932406E-2</v>
      </c>
      <c r="AL8" s="3">
        <f>X17</f>
        <v>5.1846620526755975</v>
      </c>
      <c r="AM8" s="3">
        <f>X18</f>
        <v>0.12771083964972155</v>
      </c>
    </row>
    <row r="9" spans="2:41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9:O10" si="10">1.854*C9/(0.001*N9)^2</f>
        <v>697.76403766118597</v>
      </c>
      <c r="P9" s="43"/>
      <c r="Q9" s="24">
        <v>33.31</v>
      </c>
      <c r="R9" s="24">
        <v>32.229999999999997</v>
      </c>
      <c r="S9" s="27">
        <f t="shared" si="6"/>
        <v>518.08341191960449</v>
      </c>
      <c r="T9" s="27">
        <f t="shared" si="7"/>
        <v>5.4792331569220165</v>
      </c>
      <c r="U9" s="24">
        <v>33.130000000000003</v>
      </c>
      <c r="V9" s="24">
        <v>34.11</v>
      </c>
      <c r="W9" s="27">
        <f t="shared" si="8"/>
        <v>492.21761500707237</v>
      </c>
      <c r="X9" s="27">
        <f t="shared" si="9"/>
        <v>5.2056773378923404</v>
      </c>
      <c r="Z9" s="2">
        <v>245.2</v>
      </c>
      <c r="AA9" s="3">
        <f>H23</f>
        <v>646.22411757000259</v>
      </c>
      <c r="AB9" s="3">
        <f>H24</f>
        <v>67.306145322027604</v>
      </c>
      <c r="AC9" s="3">
        <f>L23</f>
        <v>635.48491212339718</v>
      </c>
      <c r="AD9" s="3">
        <f>L24</f>
        <v>45.427421080392136</v>
      </c>
      <c r="AE9" s="3">
        <f>O23</f>
        <v>658.16840260803519</v>
      </c>
      <c r="AF9" s="3">
        <f>O24</f>
        <v>58.306589924730034</v>
      </c>
      <c r="AI9" s="2">
        <v>245.2</v>
      </c>
      <c r="AJ9" s="3">
        <f>T23</f>
        <v>5.4297443371266478</v>
      </c>
      <c r="AK9" s="3">
        <f>T24</f>
        <v>0.29181481782960378</v>
      </c>
      <c r="AL9" s="3">
        <f>X23</f>
        <v>5.2879988045469499</v>
      </c>
      <c r="AM9" s="3">
        <f>X24</f>
        <v>0.109401357751937</v>
      </c>
    </row>
    <row r="10" spans="2:41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10"/>
        <v>714.87129750982979</v>
      </c>
      <c r="P10" s="43"/>
      <c r="Q10" s="24">
        <v>33.9</v>
      </c>
      <c r="R10" s="24">
        <v>33.549999999999997</v>
      </c>
      <c r="S10" s="27">
        <f t="shared" si="6"/>
        <v>489.15742853202096</v>
      </c>
      <c r="T10" s="27">
        <f t="shared" si="7"/>
        <v>5.1733129061913932</v>
      </c>
      <c r="U10" s="24">
        <v>34.32</v>
      </c>
      <c r="V10" s="24">
        <v>33.729999999999997</v>
      </c>
      <c r="W10" s="27">
        <f t="shared" si="8"/>
        <v>480.56960839940825</v>
      </c>
      <c r="X10" s="27">
        <f t="shared" si="9"/>
        <v>5.0824884023881394</v>
      </c>
    </row>
    <row r="11" spans="2:4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  <c r="P11" s="21"/>
      <c r="Q11" s="57"/>
      <c r="R11" s="57"/>
      <c r="S11" s="26">
        <f>AVERAGE(S7:S10)</f>
        <v>497.30138533540321</v>
      </c>
      <c r="T11" s="26">
        <f>AVERAGE(T7:T10)</f>
        <v>5.2594431259957606</v>
      </c>
      <c r="U11" s="57"/>
      <c r="V11" s="23"/>
      <c r="W11" s="26">
        <f>AVERAGE(W7:W10)</f>
        <v>487.72629077075283</v>
      </c>
      <c r="X11" s="26">
        <f>AVERAGE(X7:X10)</f>
        <v>5.1581772402093282</v>
      </c>
    </row>
    <row r="12" spans="2:4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  <c r="P12" s="21"/>
      <c r="Q12" s="57"/>
      <c r="R12" s="57"/>
      <c r="S12" s="26">
        <f>STDEV(S7:S10)</f>
        <v>13.988358143835638</v>
      </c>
      <c r="T12" s="26">
        <f>STDEV(T7:T10)</f>
        <v>0.14794041652215228</v>
      </c>
      <c r="U12" s="57"/>
      <c r="V12" s="23"/>
      <c r="W12" s="26">
        <f>STDEV(W7:W10)</f>
        <v>6.7243846572360333</v>
      </c>
      <c r="X12" s="26">
        <f>STDEV(X7:X10)</f>
        <v>7.1116871388159725E-2</v>
      </c>
    </row>
    <row r="13" spans="2:41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11">SQRT(2*M13)</f>
        <v>11.178953439387785</v>
      </c>
      <c r="O13" s="34">
        <f t="shared" ref="O13:O16" si="12">1.854*C13/(0.001*N13)^2</f>
        <v>741.94122062271458</v>
      </c>
      <c r="P13" s="43"/>
      <c r="Q13" s="29">
        <v>13.53</v>
      </c>
      <c r="R13" s="29">
        <v>13.18</v>
      </c>
      <c r="S13" s="34">
        <f>1.854*C13/(0.001*1/2*(R13+Q13))^2</f>
        <v>519.85713630924431</v>
      </c>
      <c r="T13" s="34">
        <f>B13/(1/2*AVERAGE(Q13:R13)^2)</f>
        <v>5.4979920078393762</v>
      </c>
      <c r="U13" s="29">
        <v>13.83</v>
      </c>
      <c r="V13" s="29">
        <v>14.15</v>
      </c>
      <c r="W13" s="34">
        <f>1.854*C13/(0.001*1/2*(V13+U13))^2</f>
        <v>473.73597499694716</v>
      </c>
      <c r="X13" s="34">
        <f>B13/(1/2*AVERAGE(U13:V13)^2)</f>
        <v>5.0102161198568771</v>
      </c>
    </row>
    <row r="14" spans="2:41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11"/>
        <v>11.447689723258575</v>
      </c>
      <c r="O14" s="34">
        <f t="shared" si="12"/>
        <v>707.51572229140731</v>
      </c>
      <c r="P14" s="43"/>
      <c r="Q14" s="29">
        <v>13.34</v>
      </c>
      <c r="R14" s="29">
        <v>13.66</v>
      </c>
      <c r="S14" s="34">
        <f t="shared" ref="S14:S16" si="13">1.854*C14/(0.001*1/2*(R14+Q14))^2</f>
        <v>508.7498074074075</v>
      </c>
      <c r="T14" s="34">
        <f t="shared" ref="T14:T16" si="14">B14/(1/2*AVERAGE(Q14:R14)^2)</f>
        <v>5.3805212620027438</v>
      </c>
      <c r="U14" s="29">
        <v>13.23</v>
      </c>
      <c r="V14" s="29">
        <v>14.21</v>
      </c>
      <c r="W14" s="34">
        <f t="shared" ref="W14:W16" si="15">1.854*C14/(0.001*1/2*(V14+U14))^2</f>
        <v>492.5650260520701</v>
      </c>
      <c r="X14" s="34">
        <f t="shared" ref="X14:X16" si="16">B14/(1/2*AVERAGE(U14:V14)^2)</f>
        <v>5.2093515456994961</v>
      </c>
    </row>
    <row r="15" spans="2:41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11"/>
        <v>11.219518706254739</v>
      </c>
      <c r="O15" s="34">
        <f t="shared" si="12"/>
        <v>736.5857976319852</v>
      </c>
      <c r="P15" s="43"/>
      <c r="Q15" s="29">
        <v>13.86</v>
      </c>
      <c r="R15" s="29">
        <v>12.77</v>
      </c>
      <c r="S15" s="34">
        <f t="shared" si="13"/>
        <v>522.98526546100027</v>
      </c>
      <c r="T15" s="34">
        <f t="shared" si="14"/>
        <v>5.5310749990587418</v>
      </c>
      <c r="U15" s="29">
        <v>13</v>
      </c>
      <c r="V15" s="29">
        <v>14.16</v>
      </c>
      <c r="W15" s="34">
        <f t="shared" si="15"/>
        <v>502.7733563826211</v>
      </c>
      <c r="X15" s="34">
        <f t="shared" si="16"/>
        <v>5.3173145121583545</v>
      </c>
    </row>
    <row r="16" spans="2:41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11"/>
        <v>11.216398709033127</v>
      </c>
      <c r="O16" s="34">
        <f t="shared" si="12"/>
        <v>736.99563778340894</v>
      </c>
      <c r="P16" s="43"/>
      <c r="Q16" s="29">
        <v>13.36</v>
      </c>
      <c r="R16" s="29">
        <v>13.32</v>
      </c>
      <c r="S16" s="34">
        <f t="shared" si="13"/>
        <v>521.02688760567253</v>
      </c>
      <c r="T16" s="34">
        <f t="shared" si="14"/>
        <v>5.5103632591500356</v>
      </c>
      <c r="U16" s="29">
        <v>13.69</v>
      </c>
      <c r="V16" s="29">
        <v>13.77</v>
      </c>
      <c r="W16" s="34">
        <f t="shared" si="15"/>
        <v>491.84778548311539</v>
      </c>
      <c r="X16" s="34">
        <f t="shared" si="16"/>
        <v>5.2017660329876634</v>
      </c>
    </row>
    <row r="17" spans="2:24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  <c r="P17" s="21"/>
      <c r="Q17" s="58"/>
      <c r="R17" s="58"/>
      <c r="S17" s="33">
        <f>AVERAGE(S13:S16)</f>
        <v>518.15477419583112</v>
      </c>
      <c r="T17" s="33">
        <f>AVERAGE(T13:T16)</f>
        <v>5.4799878820127246</v>
      </c>
      <c r="U17" s="58"/>
      <c r="V17" s="58"/>
      <c r="W17" s="33">
        <f>AVERAGE(W13:W16)</f>
        <v>490.23053572868844</v>
      </c>
      <c r="X17" s="33">
        <f>AVERAGE(X13:X16)</f>
        <v>5.1846620526755975</v>
      </c>
    </row>
    <row r="18" spans="2:24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  <c r="P18" s="21"/>
      <c r="Q18" s="58"/>
      <c r="R18" s="58"/>
      <c r="S18" s="33">
        <f>STDEV(S13:S16)</f>
        <v>6.4014091771109838</v>
      </c>
      <c r="T18" s="33">
        <f>STDEV(T13:T16)</f>
        <v>6.7701093312932406E-2</v>
      </c>
      <c r="U18" s="58"/>
      <c r="V18" s="58"/>
      <c r="W18" s="33">
        <f>STDEV(W13:W16)</f>
        <v>12.075570732239775</v>
      </c>
      <c r="X18" s="33">
        <f>STDEV(X13:X16)</f>
        <v>0.12771083964972155</v>
      </c>
    </row>
    <row r="19" spans="2:24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  <c r="P19" s="43"/>
      <c r="Q19" s="47">
        <v>9.44</v>
      </c>
      <c r="R19" s="47">
        <v>9.34</v>
      </c>
      <c r="S19" s="48">
        <f>1.854*C19/(0.001*1/2*(R19+Q19))^2</f>
        <v>525.89517092141386</v>
      </c>
      <c r="T19" s="48">
        <f>B19/(1/2*AVERAGE(Q19:R19)^2)</f>
        <v>5.5618500636822743</v>
      </c>
      <c r="U19" s="47">
        <v>9.7200000000000006</v>
      </c>
      <c r="V19" s="47">
        <v>9.4600000000000009</v>
      </c>
      <c r="W19" s="48">
        <f>1.854*C19/(0.001*1/2*(V19+U19))^2</f>
        <v>504.18875240436631</v>
      </c>
      <c r="X19" s="48">
        <f>B19/(1/2*AVERAGE(U19:V19)^2)</f>
        <v>5.332283694019992</v>
      </c>
    </row>
    <row r="20" spans="2:24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17">SQRT(2*M20)</f>
        <v>8.2508181412512052</v>
      </c>
      <c r="O20" s="48">
        <f t="shared" ref="O20:O22" si="18">1.854*C20/(0.001*N20)^2</f>
        <v>681.13992596509797</v>
      </c>
      <c r="P20" s="43"/>
      <c r="Q20" s="47">
        <v>10.119999999999999</v>
      </c>
      <c r="R20" s="47">
        <v>9.4600000000000009</v>
      </c>
      <c r="S20" s="48">
        <f t="shared" ref="S20:S22" si="19">1.854*C20/(0.001*1/2*(R20+Q20))^2</f>
        <v>483.79901944929316</v>
      </c>
      <c r="T20" s="48">
        <f t="shared" ref="T20:T22" si="20">B20/(1/2*AVERAGE(Q20:R20)^2)</f>
        <v>5.116642547637257</v>
      </c>
      <c r="U20" s="47">
        <v>9.67</v>
      </c>
      <c r="V20" s="47">
        <v>9.89</v>
      </c>
      <c r="W20" s="48">
        <f t="shared" ref="W20:W22" si="21">1.854*C20/(0.001*1/2*(V20+U20))^2</f>
        <v>484.78888930708717</v>
      </c>
      <c r="X20" s="48">
        <f t="shared" ref="X20:X22" si="22">B20/(1/2*AVERAGE(U20:V20)^2)</f>
        <v>5.1271113787580331</v>
      </c>
    </row>
    <row r="21" spans="2:24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17"/>
        <v>8.263510150051248</v>
      </c>
      <c r="O21" s="48">
        <f t="shared" si="18"/>
        <v>679.04919338777142</v>
      </c>
      <c r="P21" s="43"/>
      <c r="Q21" s="47">
        <v>9.65</v>
      </c>
      <c r="R21" s="47">
        <v>9.64</v>
      </c>
      <c r="S21" s="48">
        <f t="shared" si="19"/>
        <v>498.45493881954013</v>
      </c>
      <c r="T21" s="48">
        <f t="shared" si="20"/>
        <v>5.2716430697753669</v>
      </c>
      <c r="U21" s="47">
        <v>9.42</v>
      </c>
      <c r="V21" s="47">
        <v>9.69</v>
      </c>
      <c r="W21" s="48">
        <f t="shared" si="21"/>
        <v>507.88920789907564</v>
      </c>
      <c r="X21" s="48">
        <f t="shared" si="22"/>
        <v>5.3714195898542165</v>
      </c>
    </row>
    <row r="22" spans="2:24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17"/>
        <v>9.004221232288776</v>
      </c>
      <c r="O22" s="48">
        <f t="shared" si="18"/>
        <v>571.923646948542</v>
      </c>
      <c r="P22" s="43"/>
      <c r="Q22" s="47">
        <v>9.7899999999999991</v>
      </c>
      <c r="R22" s="47">
        <v>8.65</v>
      </c>
      <c r="S22" s="48">
        <f t="shared" si="19"/>
        <v>545.46705502044517</v>
      </c>
      <c r="T22" s="48">
        <f t="shared" si="20"/>
        <v>5.7688416674116922</v>
      </c>
      <c r="U22" s="47">
        <v>9.2799999999999994</v>
      </c>
      <c r="V22" s="47">
        <v>9.92</v>
      </c>
      <c r="W22" s="48">
        <f t="shared" si="21"/>
        <v>503.13890625000005</v>
      </c>
      <c r="X22" s="48">
        <f t="shared" si="22"/>
        <v>5.3211805555555554</v>
      </c>
    </row>
    <row r="23" spans="2:24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  <c r="P23" s="21"/>
      <c r="Q23" s="59"/>
      <c r="R23" s="59"/>
      <c r="S23" s="49">
        <f>AVERAGE(S19:S22)</f>
        <v>513.40404605267304</v>
      </c>
      <c r="T23" s="49">
        <f>AVERAGE(T19:T22)</f>
        <v>5.4297443371266478</v>
      </c>
      <c r="U23" s="59"/>
      <c r="V23" s="59"/>
      <c r="W23" s="49">
        <f>AVERAGE(W19:W22)</f>
        <v>500.00143896513231</v>
      </c>
      <c r="X23" s="49">
        <f>AVERAGE(X19:X22)</f>
        <v>5.2879988045469499</v>
      </c>
    </row>
    <row r="24" spans="2:24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  <c r="P24" s="21"/>
      <c r="Q24" s="59"/>
      <c r="R24" s="59"/>
      <c r="S24" s="49">
        <f>STDEV(S19:S22)</f>
        <v>27.592258285060378</v>
      </c>
      <c r="T24" s="49">
        <f>STDEV(T19:T22)</f>
        <v>0.29181481782960378</v>
      </c>
      <c r="U24" s="59"/>
      <c r="V24" s="59"/>
      <c r="W24" s="49">
        <f>STDEV(W19:W22)</f>
        <v>10.344335980876615</v>
      </c>
      <c r="X24" s="49">
        <f>STDEV(X19:X22)</f>
        <v>0.109401357751937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2017-08-09T21:11:30Z</dcterms:modified>
</cp:coreProperties>
</file>