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p00003/Library/CloudStorage/GoogleDrive-zep00003@mix.wvu.edu/My Drive/Brzostek Lab /Zoe/Experiments/Deep Soil 2022/Final Data/"/>
    </mc:Choice>
  </mc:AlternateContent>
  <xr:revisionPtr revIDLastSave="0" documentId="13_ncr:1_{DC006F1F-A580-5348-9C24-3F600CB3D824}" xr6:coauthVersionLast="47" xr6:coauthVersionMax="47" xr10:uidLastSave="{00000000-0000-0000-0000-000000000000}"/>
  <bookViews>
    <workbookView xWindow="0" yWindow="500" windowWidth="28800" windowHeight="16740" activeTab="3" xr2:uid="{48891FA1-A5AF-7145-974F-286A098DDDFC}"/>
  </bookViews>
  <sheets>
    <sheet name="Data Summary" sheetId="1" r:id="rId1"/>
    <sheet name="AG BG Biomass" sheetId="4" r:id="rId2"/>
    <sheet name="Soil C and N" sheetId="6" r:id="rId3"/>
    <sheet name="N Min and Nitrification" sheetId="7" r:id="rId4"/>
    <sheet name="Enzyme Data" sheetId="8" r:id="rId5"/>
    <sheet name="Soil C Fractionation Data" sheetId="9" r:id="rId6"/>
    <sheet name="Respiration Data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/>
  <c r="Q9" i="4" a="1"/>
  <c r="Q9" i="4" s="1"/>
  <c r="N7" i="7" l="1"/>
  <c r="N12" i="7"/>
  <c r="N17" i="7"/>
  <c r="N22" i="7"/>
  <c r="N2" i="7"/>
  <c r="M7" i="7"/>
  <c r="M12" i="7"/>
  <c r="M17" i="7"/>
  <c r="M22" i="7"/>
  <c r="M2" i="7"/>
  <c r="L7" i="7"/>
  <c r="L12" i="7"/>
  <c r="L17" i="7"/>
  <c r="L22" i="7"/>
  <c r="L2" i="7"/>
  <c r="K7" i="7"/>
  <c r="K12" i="7"/>
  <c r="K17" i="7"/>
  <c r="K22" i="7"/>
  <c r="K2" i="7"/>
  <c r="H8" i="10" l="1"/>
  <c r="H13" i="10"/>
  <c r="H18" i="10"/>
  <c r="H23" i="10"/>
  <c r="H3" i="10"/>
  <c r="G8" i="10"/>
  <c r="G13" i="10"/>
  <c r="G18" i="10"/>
  <c r="G23" i="10"/>
  <c r="G3" i="10"/>
  <c r="H8" i="4"/>
  <c r="H13" i="4"/>
  <c r="H18" i="4"/>
  <c r="H23" i="4"/>
  <c r="H3" i="4"/>
  <c r="G8" i="4"/>
  <c r="G13" i="4"/>
  <c r="G18" i="4"/>
  <c r="G23" i="4"/>
  <c r="G3" i="4"/>
  <c r="N8" i="4"/>
  <c r="N13" i="4"/>
  <c r="N18" i="4"/>
  <c r="N23" i="4"/>
  <c r="N3" i="4"/>
  <c r="M8" i="4"/>
  <c r="M13" i="4"/>
  <c r="M18" i="4"/>
  <c r="M23" i="4"/>
  <c r="M3" i="4"/>
  <c r="AC4" i="8"/>
  <c r="AC5" i="8"/>
  <c r="AC6" i="8"/>
  <c r="AC7" i="8"/>
  <c r="AC3" i="8"/>
  <c r="AB4" i="8"/>
  <c r="AB5" i="8"/>
  <c r="AB6" i="8"/>
  <c r="AB7" i="8"/>
  <c r="AB3" i="8"/>
  <c r="S4" i="8"/>
  <c r="S5" i="8"/>
  <c r="S6" i="8"/>
  <c r="S7" i="8"/>
  <c r="S3" i="8"/>
  <c r="R4" i="8"/>
  <c r="R5" i="8"/>
  <c r="R6" i="8"/>
  <c r="R7" i="8"/>
  <c r="R3" i="8"/>
  <c r="I4" i="8"/>
  <c r="I5" i="8"/>
  <c r="I6" i="8"/>
  <c r="I7" i="8"/>
  <c r="I3" i="8"/>
  <c r="H4" i="8"/>
  <c r="H5" i="8"/>
  <c r="H6" i="8"/>
  <c r="H7" i="8"/>
  <c r="H3" i="8"/>
  <c r="G26" i="9"/>
  <c r="K26" i="9" s="1"/>
  <c r="Q26" i="9" s="1"/>
  <c r="F26" i="9"/>
  <c r="J26" i="9" s="1"/>
  <c r="P26" i="9" s="1"/>
  <c r="E26" i="9"/>
  <c r="I26" i="9" s="1"/>
  <c r="O26" i="9" s="1"/>
  <c r="G25" i="9"/>
  <c r="K25" i="9" s="1"/>
  <c r="Q25" i="9" s="1"/>
  <c r="F25" i="9"/>
  <c r="J25" i="9" s="1"/>
  <c r="P25" i="9" s="1"/>
  <c r="E25" i="9"/>
  <c r="I25" i="9" s="1"/>
  <c r="O25" i="9" s="1"/>
  <c r="G24" i="9"/>
  <c r="K24" i="9" s="1"/>
  <c r="Q24" i="9" s="1"/>
  <c r="F24" i="9"/>
  <c r="J24" i="9" s="1"/>
  <c r="P24" i="9" s="1"/>
  <c r="E24" i="9"/>
  <c r="I24" i="9" s="1"/>
  <c r="O24" i="9" s="1"/>
  <c r="G23" i="9"/>
  <c r="K23" i="9" s="1"/>
  <c r="Q23" i="9" s="1"/>
  <c r="F23" i="9"/>
  <c r="J23" i="9" s="1"/>
  <c r="P23" i="9" s="1"/>
  <c r="E23" i="9"/>
  <c r="I23" i="9" s="1"/>
  <c r="O23" i="9" s="1"/>
  <c r="J22" i="9"/>
  <c r="P22" i="9" s="1"/>
  <c r="G22" i="9"/>
  <c r="K22" i="9" s="1"/>
  <c r="Q22" i="9" s="1"/>
  <c r="F22" i="9"/>
  <c r="E22" i="9"/>
  <c r="I22" i="9" s="1"/>
  <c r="O22" i="9" s="1"/>
  <c r="K21" i="9"/>
  <c r="Q21" i="9" s="1"/>
  <c r="G21" i="9"/>
  <c r="F21" i="9"/>
  <c r="J21" i="9" s="1"/>
  <c r="P21" i="9" s="1"/>
  <c r="E21" i="9"/>
  <c r="I21" i="9" s="1"/>
  <c r="O21" i="9" s="1"/>
  <c r="G20" i="9"/>
  <c r="K20" i="9" s="1"/>
  <c r="Q20" i="9" s="1"/>
  <c r="F20" i="9"/>
  <c r="J20" i="9" s="1"/>
  <c r="P20" i="9" s="1"/>
  <c r="E20" i="9"/>
  <c r="I20" i="9" s="1"/>
  <c r="O20" i="9" s="1"/>
  <c r="G19" i="9"/>
  <c r="K19" i="9" s="1"/>
  <c r="Q19" i="9" s="1"/>
  <c r="F19" i="9"/>
  <c r="J19" i="9" s="1"/>
  <c r="P19" i="9" s="1"/>
  <c r="E19" i="9"/>
  <c r="I19" i="9" s="1"/>
  <c r="O19" i="9" s="1"/>
  <c r="G18" i="9"/>
  <c r="K18" i="9" s="1"/>
  <c r="Q18" i="9" s="1"/>
  <c r="F18" i="9"/>
  <c r="J18" i="9" s="1"/>
  <c r="P18" i="9" s="1"/>
  <c r="E18" i="9"/>
  <c r="I18" i="9" s="1"/>
  <c r="O18" i="9" s="1"/>
  <c r="R18" i="9" s="1"/>
  <c r="T18" i="9" s="1"/>
  <c r="G17" i="9"/>
  <c r="K17" i="9" s="1"/>
  <c r="Q17" i="9" s="1"/>
  <c r="F17" i="9"/>
  <c r="J17" i="9" s="1"/>
  <c r="P17" i="9" s="1"/>
  <c r="E17" i="9"/>
  <c r="I17" i="9" s="1"/>
  <c r="O17" i="9" s="1"/>
  <c r="G16" i="9"/>
  <c r="K16" i="9" s="1"/>
  <c r="Q16" i="9" s="1"/>
  <c r="F16" i="9"/>
  <c r="J16" i="9" s="1"/>
  <c r="P16" i="9" s="1"/>
  <c r="E16" i="9"/>
  <c r="I16" i="9" s="1"/>
  <c r="O16" i="9" s="1"/>
  <c r="G15" i="9"/>
  <c r="K15" i="9" s="1"/>
  <c r="Q15" i="9" s="1"/>
  <c r="F15" i="9"/>
  <c r="J15" i="9" s="1"/>
  <c r="P15" i="9" s="1"/>
  <c r="E15" i="9"/>
  <c r="I15" i="9" s="1"/>
  <c r="O15" i="9" s="1"/>
  <c r="G14" i="9"/>
  <c r="K14" i="9" s="1"/>
  <c r="Q14" i="9" s="1"/>
  <c r="F14" i="9"/>
  <c r="J14" i="9" s="1"/>
  <c r="P14" i="9" s="1"/>
  <c r="E14" i="9"/>
  <c r="I14" i="9" s="1"/>
  <c r="O14" i="9" s="1"/>
  <c r="G13" i="9"/>
  <c r="K13" i="9" s="1"/>
  <c r="Q13" i="9" s="1"/>
  <c r="F13" i="9"/>
  <c r="J13" i="9" s="1"/>
  <c r="P13" i="9" s="1"/>
  <c r="E13" i="9"/>
  <c r="I13" i="9" s="1"/>
  <c r="O13" i="9" s="1"/>
  <c r="G12" i="9"/>
  <c r="K12" i="9" s="1"/>
  <c r="Q12" i="9" s="1"/>
  <c r="F12" i="9"/>
  <c r="J12" i="9" s="1"/>
  <c r="P12" i="9" s="1"/>
  <c r="E12" i="9"/>
  <c r="I12" i="9" s="1"/>
  <c r="O12" i="9" s="1"/>
  <c r="G11" i="9"/>
  <c r="K11" i="9" s="1"/>
  <c r="Q11" i="9" s="1"/>
  <c r="F11" i="9"/>
  <c r="J11" i="9" s="1"/>
  <c r="P11" i="9" s="1"/>
  <c r="E11" i="9"/>
  <c r="I11" i="9" s="1"/>
  <c r="O11" i="9" s="1"/>
  <c r="G10" i="9"/>
  <c r="K10" i="9" s="1"/>
  <c r="Q10" i="9" s="1"/>
  <c r="F10" i="9"/>
  <c r="J10" i="9" s="1"/>
  <c r="P10" i="9" s="1"/>
  <c r="E10" i="9"/>
  <c r="I10" i="9" s="1"/>
  <c r="O10" i="9" s="1"/>
  <c r="G9" i="9"/>
  <c r="K9" i="9" s="1"/>
  <c r="Q9" i="9" s="1"/>
  <c r="F9" i="9"/>
  <c r="J9" i="9" s="1"/>
  <c r="P9" i="9" s="1"/>
  <c r="E9" i="9"/>
  <c r="I9" i="9" s="1"/>
  <c r="O9" i="9" s="1"/>
  <c r="G8" i="9"/>
  <c r="K8" i="9" s="1"/>
  <c r="Q8" i="9" s="1"/>
  <c r="F8" i="9"/>
  <c r="J8" i="9" s="1"/>
  <c r="P8" i="9" s="1"/>
  <c r="E8" i="9"/>
  <c r="I8" i="9" s="1"/>
  <c r="O8" i="9" s="1"/>
  <c r="K7" i="9"/>
  <c r="Q7" i="9" s="1"/>
  <c r="G7" i="9"/>
  <c r="F7" i="9"/>
  <c r="J7" i="9" s="1"/>
  <c r="P7" i="9" s="1"/>
  <c r="E7" i="9"/>
  <c r="I7" i="9" s="1"/>
  <c r="O7" i="9" s="1"/>
  <c r="G6" i="9"/>
  <c r="K6" i="9" s="1"/>
  <c r="Q6" i="9" s="1"/>
  <c r="F6" i="9"/>
  <c r="J6" i="9" s="1"/>
  <c r="P6" i="9" s="1"/>
  <c r="E6" i="9"/>
  <c r="I6" i="9" s="1"/>
  <c r="O6" i="9" s="1"/>
  <c r="G5" i="9"/>
  <c r="K5" i="9" s="1"/>
  <c r="Q5" i="9" s="1"/>
  <c r="F5" i="9"/>
  <c r="J5" i="9" s="1"/>
  <c r="P5" i="9" s="1"/>
  <c r="E5" i="9"/>
  <c r="I5" i="9" s="1"/>
  <c r="O5" i="9" s="1"/>
  <c r="G4" i="9"/>
  <c r="K4" i="9" s="1"/>
  <c r="Q4" i="9" s="1"/>
  <c r="F4" i="9"/>
  <c r="J4" i="9" s="1"/>
  <c r="P4" i="9" s="1"/>
  <c r="E4" i="9"/>
  <c r="I4" i="9" s="1"/>
  <c r="O4" i="9" s="1"/>
  <c r="G3" i="9"/>
  <c r="K3" i="9" s="1"/>
  <c r="Q3" i="9" s="1"/>
  <c r="F3" i="9"/>
  <c r="J3" i="9" s="1"/>
  <c r="P3" i="9" s="1"/>
  <c r="E3" i="9"/>
  <c r="I3" i="9" s="1"/>
  <c r="O3" i="9" s="1"/>
  <c r="G2" i="9"/>
  <c r="K2" i="9" s="1"/>
  <c r="Q2" i="9" s="1"/>
  <c r="F2" i="9"/>
  <c r="J2" i="9" s="1"/>
  <c r="P2" i="9" s="1"/>
  <c r="E2" i="9"/>
  <c r="I2" i="9" s="1"/>
  <c r="O2" i="9" s="1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3" i="4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3" i="6"/>
  <c r="J56" i="6"/>
  <c r="F56" i="6"/>
  <c r="E56" i="6"/>
  <c r="J55" i="6"/>
  <c r="F55" i="6"/>
  <c r="E55" i="6"/>
  <c r="I55" i="6" s="1"/>
  <c r="J54" i="6"/>
  <c r="I54" i="6"/>
  <c r="G54" i="6"/>
  <c r="K54" i="6" s="1"/>
  <c r="F54" i="6"/>
  <c r="E54" i="6"/>
  <c r="J53" i="6"/>
  <c r="I53" i="6"/>
  <c r="F53" i="6"/>
  <c r="G53" i="6" s="1"/>
  <c r="K53" i="6" s="1"/>
  <c r="E53" i="6"/>
  <c r="J52" i="6"/>
  <c r="F52" i="6"/>
  <c r="E52" i="6"/>
  <c r="I52" i="6" s="1"/>
  <c r="J51" i="6"/>
  <c r="F51" i="6"/>
  <c r="E51" i="6"/>
  <c r="I51" i="6" s="1"/>
  <c r="J50" i="6"/>
  <c r="I50" i="6"/>
  <c r="G50" i="6"/>
  <c r="K50" i="6" s="1"/>
  <c r="F50" i="6"/>
  <c r="E50" i="6"/>
  <c r="J49" i="6"/>
  <c r="I49" i="6"/>
  <c r="F49" i="6"/>
  <c r="G49" i="6" s="1"/>
  <c r="K49" i="6" s="1"/>
  <c r="E49" i="6"/>
  <c r="J48" i="6"/>
  <c r="F48" i="6"/>
  <c r="E48" i="6"/>
  <c r="J47" i="6"/>
  <c r="F47" i="6"/>
  <c r="E47" i="6"/>
  <c r="I47" i="6" s="1"/>
  <c r="J46" i="6"/>
  <c r="I46" i="6"/>
  <c r="G46" i="6"/>
  <c r="K46" i="6" s="1"/>
  <c r="F46" i="6"/>
  <c r="E46" i="6"/>
  <c r="J45" i="6"/>
  <c r="I45" i="6"/>
  <c r="F45" i="6"/>
  <c r="G45" i="6" s="1"/>
  <c r="K45" i="6" s="1"/>
  <c r="E45" i="6"/>
  <c r="J44" i="6"/>
  <c r="F44" i="6"/>
  <c r="E44" i="6"/>
  <c r="J43" i="6"/>
  <c r="F43" i="6"/>
  <c r="E43" i="6"/>
  <c r="I43" i="6" s="1"/>
  <c r="J42" i="6"/>
  <c r="I42" i="6"/>
  <c r="G42" i="6"/>
  <c r="K42" i="6" s="1"/>
  <c r="F42" i="6"/>
  <c r="E42" i="6"/>
  <c r="J41" i="6"/>
  <c r="I41" i="6"/>
  <c r="F41" i="6"/>
  <c r="G41" i="6" s="1"/>
  <c r="K41" i="6" s="1"/>
  <c r="E41" i="6"/>
  <c r="J40" i="6"/>
  <c r="F40" i="6"/>
  <c r="E40" i="6"/>
  <c r="J39" i="6"/>
  <c r="F39" i="6"/>
  <c r="E39" i="6"/>
  <c r="I39" i="6" s="1"/>
  <c r="J38" i="6"/>
  <c r="I38" i="6"/>
  <c r="G38" i="6"/>
  <c r="K38" i="6" s="1"/>
  <c r="F38" i="6"/>
  <c r="E38" i="6"/>
  <c r="J37" i="6"/>
  <c r="I37" i="6"/>
  <c r="F37" i="6"/>
  <c r="G37" i="6" s="1"/>
  <c r="K37" i="6" s="1"/>
  <c r="E37" i="6"/>
  <c r="J36" i="6"/>
  <c r="I36" i="6"/>
  <c r="F36" i="6"/>
  <c r="G36" i="6" s="1"/>
  <c r="K36" i="6" s="1"/>
  <c r="E36" i="6"/>
  <c r="J35" i="6"/>
  <c r="F35" i="6"/>
  <c r="G35" i="6" s="1"/>
  <c r="K35" i="6" s="1"/>
  <c r="E35" i="6"/>
  <c r="I35" i="6" s="1"/>
  <c r="J34" i="6"/>
  <c r="F34" i="6"/>
  <c r="E34" i="6"/>
  <c r="G34" i="6" s="1"/>
  <c r="K34" i="6" s="1"/>
  <c r="J33" i="6"/>
  <c r="F33" i="6"/>
  <c r="E33" i="6"/>
  <c r="I33" i="6" s="1"/>
  <c r="J32" i="6"/>
  <c r="F32" i="6"/>
  <c r="E32" i="6"/>
  <c r="I32" i="6" s="1"/>
  <c r="J27" i="6"/>
  <c r="I27" i="6"/>
  <c r="F27" i="6"/>
  <c r="E27" i="6"/>
  <c r="G27" i="6" s="1"/>
  <c r="K27" i="6" s="1"/>
  <c r="J26" i="6"/>
  <c r="F26" i="6"/>
  <c r="E26" i="6"/>
  <c r="G26" i="6" s="1"/>
  <c r="K26" i="6" s="1"/>
  <c r="J25" i="6"/>
  <c r="F25" i="6"/>
  <c r="E25" i="6"/>
  <c r="I25" i="6" s="1"/>
  <c r="J24" i="6"/>
  <c r="F24" i="6"/>
  <c r="E24" i="6"/>
  <c r="I24" i="6" s="1"/>
  <c r="J23" i="6"/>
  <c r="I23" i="6"/>
  <c r="F23" i="6"/>
  <c r="E23" i="6"/>
  <c r="J22" i="6"/>
  <c r="I22" i="6"/>
  <c r="F22" i="6"/>
  <c r="G22" i="6" s="1"/>
  <c r="K22" i="6" s="1"/>
  <c r="E22" i="6"/>
  <c r="J21" i="6"/>
  <c r="F21" i="6"/>
  <c r="E21" i="6"/>
  <c r="I21" i="6" s="1"/>
  <c r="J20" i="6"/>
  <c r="F20" i="6"/>
  <c r="E20" i="6"/>
  <c r="I20" i="6" s="1"/>
  <c r="J19" i="6"/>
  <c r="F19" i="6"/>
  <c r="E19" i="6"/>
  <c r="G19" i="6" s="1"/>
  <c r="K19" i="6" s="1"/>
  <c r="J18" i="6"/>
  <c r="I18" i="6"/>
  <c r="G18" i="6"/>
  <c r="K18" i="6" s="1"/>
  <c r="F18" i="6"/>
  <c r="E18" i="6"/>
  <c r="J17" i="6"/>
  <c r="F17" i="6"/>
  <c r="E17" i="6"/>
  <c r="G17" i="6" s="1"/>
  <c r="K17" i="6" s="1"/>
  <c r="J16" i="6"/>
  <c r="F16" i="6"/>
  <c r="E16" i="6"/>
  <c r="I16" i="6" s="1"/>
  <c r="J15" i="6"/>
  <c r="F15" i="6"/>
  <c r="E15" i="6"/>
  <c r="G15" i="6" s="1"/>
  <c r="K15" i="6" s="1"/>
  <c r="J14" i="6"/>
  <c r="F14" i="6"/>
  <c r="G14" i="6" s="1"/>
  <c r="K14" i="6" s="1"/>
  <c r="E14" i="6"/>
  <c r="I14" i="6" s="1"/>
  <c r="J13" i="6"/>
  <c r="F13" i="6"/>
  <c r="E13" i="6"/>
  <c r="I13" i="6" s="1"/>
  <c r="J12" i="6"/>
  <c r="F12" i="6"/>
  <c r="E12" i="6"/>
  <c r="I12" i="6" s="1"/>
  <c r="J11" i="6"/>
  <c r="I11" i="6"/>
  <c r="F11" i="6"/>
  <c r="E11" i="6"/>
  <c r="J10" i="6"/>
  <c r="F10" i="6"/>
  <c r="E10" i="6"/>
  <c r="I10" i="6" s="1"/>
  <c r="J9" i="6"/>
  <c r="F9" i="6"/>
  <c r="E9" i="6"/>
  <c r="I9" i="6" s="1"/>
  <c r="J8" i="6"/>
  <c r="F8" i="6"/>
  <c r="E8" i="6"/>
  <c r="I8" i="6" s="1"/>
  <c r="J7" i="6"/>
  <c r="F7" i="6"/>
  <c r="E7" i="6"/>
  <c r="I7" i="6" s="1"/>
  <c r="J6" i="6"/>
  <c r="F6" i="6"/>
  <c r="E6" i="6"/>
  <c r="I6" i="6" s="1"/>
  <c r="J5" i="6"/>
  <c r="F5" i="6"/>
  <c r="E5" i="6"/>
  <c r="I5" i="6" s="1"/>
  <c r="J4" i="6"/>
  <c r="F4" i="6"/>
  <c r="E4" i="6"/>
  <c r="I4" i="6" s="1"/>
  <c r="J3" i="6"/>
  <c r="I3" i="6"/>
  <c r="G3" i="6"/>
  <c r="K3" i="6" s="1"/>
  <c r="E3" i="6"/>
  <c r="Q7" i="4"/>
  <c r="Q6" i="4"/>
  <c r="Q5" i="4"/>
  <c r="Q4" i="4"/>
  <c r="Q3" i="4"/>
  <c r="B17" i="4"/>
  <c r="B8" i="4"/>
  <c r="H26" i="7"/>
  <c r="J26" i="7" s="1"/>
  <c r="G26" i="7"/>
  <c r="I26" i="7" s="1"/>
  <c r="H25" i="7"/>
  <c r="J25" i="7" s="1"/>
  <c r="G25" i="7"/>
  <c r="I25" i="7" s="1"/>
  <c r="H24" i="7"/>
  <c r="J24" i="7" s="1"/>
  <c r="G24" i="7"/>
  <c r="I24" i="7" s="1"/>
  <c r="H23" i="7"/>
  <c r="J23" i="7" s="1"/>
  <c r="G23" i="7"/>
  <c r="I23" i="7" s="1"/>
  <c r="H22" i="7"/>
  <c r="J22" i="7" s="1"/>
  <c r="G22" i="7"/>
  <c r="I22" i="7" s="1"/>
  <c r="H21" i="7"/>
  <c r="J21" i="7" s="1"/>
  <c r="G21" i="7"/>
  <c r="I21" i="7" s="1"/>
  <c r="H20" i="7"/>
  <c r="J20" i="7" s="1"/>
  <c r="G20" i="7"/>
  <c r="I20" i="7" s="1"/>
  <c r="H19" i="7"/>
  <c r="J19" i="7" s="1"/>
  <c r="G19" i="7"/>
  <c r="I19" i="7" s="1"/>
  <c r="H18" i="7"/>
  <c r="J18" i="7" s="1"/>
  <c r="G18" i="7"/>
  <c r="I18" i="7" s="1"/>
  <c r="H17" i="7"/>
  <c r="J17" i="7" s="1"/>
  <c r="G17" i="7"/>
  <c r="I17" i="7" s="1"/>
  <c r="H16" i="7"/>
  <c r="J16" i="7" s="1"/>
  <c r="G16" i="7"/>
  <c r="I16" i="7" s="1"/>
  <c r="H15" i="7"/>
  <c r="J15" i="7" s="1"/>
  <c r="G15" i="7"/>
  <c r="I15" i="7" s="1"/>
  <c r="H14" i="7"/>
  <c r="J14" i="7" s="1"/>
  <c r="G14" i="7"/>
  <c r="I14" i="7" s="1"/>
  <c r="H13" i="7"/>
  <c r="J13" i="7" s="1"/>
  <c r="G13" i="7"/>
  <c r="I13" i="7" s="1"/>
  <c r="H12" i="7"/>
  <c r="J12" i="7" s="1"/>
  <c r="G12" i="7"/>
  <c r="I12" i="7" s="1"/>
  <c r="H11" i="7"/>
  <c r="J11" i="7" s="1"/>
  <c r="G11" i="7"/>
  <c r="I11" i="7" s="1"/>
  <c r="H10" i="7"/>
  <c r="J10" i="7" s="1"/>
  <c r="G10" i="7"/>
  <c r="I10" i="7" s="1"/>
  <c r="H9" i="7"/>
  <c r="J9" i="7" s="1"/>
  <c r="G9" i="7"/>
  <c r="I9" i="7" s="1"/>
  <c r="H8" i="7"/>
  <c r="J8" i="7" s="1"/>
  <c r="G8" i="7"/>
  <c r="I8" i="7" s="1"/>
  <c r="H7" i="7"/>
  <c r="J7" i="7" s="1"/>
  <c r="G7" i="7"/>
  <c r="I7" i="7" s="1"/>
  <c r="H6" i="7"/>
  <c r="J6" i="7" s="1"/>
  <c r="G6" i="7"/>
  <c r="I6" i="7" s="1"/>
  <c r="H5" i="7"/>
  <c r="J5" i="7" s="1"/>
  <c r="G5" i="7"/>
  <c r="I5" i="7" s="1"/>
  <c r="H4" i="7"/>
  <c r="J4" i="7" s="1"/>
  <c r="G4" i="7"/>
  <c r="I4" i="7" s="1"/>
  <c r="H3" i="7"/>
  <c r="J3" i="7" s="1"/>
  <c r="G3" i="7"/>
  <c r="I3" i="7" s="1"/>
  <c r="H2" i="7"/>
  <c r="J2" i="7" s="1"/>
  <c r="G2" i="7"/>
  <c r="I2" i="7" s="1"/>
  <c r="I26" i="6" l="1"/>
  <c r="G40" i="6"/>
  <c r="K40" i="6" s="1"/>
  <c r="G44" i="6"/>
  <c r="K44" i="6" s="1"/>
  <c r="G48" i="6"/>
  <c r="K48" i="6" s="1"/>
  <c r="G56" i="6"/>
  <c r="K56" i="6" s="1"/>
  <c r="R15" i="9"/>
  <c r="T15" i="9" s="1"/>
  <c r="R20" i="9"/>
  <c r="T20" i="9" s="1"/>
  <c r="G5" i="6"/>
  <c r="K5" i="6" s="1"/>
  <c r="G10" i="6"/>
  <c r="K10" i="6" s="1"/>
  <c r="G23" i="6"/>
  <c r="K23" i="6" s="1"/>
  <c r="R21" i="9"/>
  <c r="T21" i="9" s="1"/>
  <c r="R26" i="9"/>
  <c r="T26" i="9" s="1"/>
  <c r="G4" i="6"/>
  <c r="K4" i="6" s="1"/>
  <c r="G11" i="6"/>
  <c r="K11" i="6" s="1"/>
  <c r="I19" i="6"/>
  <c r="I34" i="6"/>
  <c r="R17" i="9"/>
  <c r="T17" i="9" s="1"/>
  <c r="I15" i="6"/>
  <c r="R10" i="9"/>
  <c r="T10" i="9" s="1"/>
  <c r="R12" i="9"/>
  <c r="T12" i="9" s="1"/>
  <c r="R16" i="9"/>
  <c r="T16" i="9" s="1"/>
  <c r="R7" i="9"/>
  <c r="T7" i="9" s="1"/>
  <c r="R11" i="9"/>
  <c r="T11" i="9" s="1"/>
  <c r="R23" i="9"/>
  <c r="T23" i="9" s="1"/>
  <c r="R8" i="9"/>
  <c r="T8" i="9" s="1"/>
  <c r="R9" i="9"/>
  <c r="T9" i="9" s="1"/>
  <c r="R19" i="9"/>
  <c r="T19" i="9" s="1"/>
  <c r="R6" i="9"/>
  <c r="T6" i="9" s="1"/>
  <c r="R3" i="9"/>
  <c r="T3" i="9" s="1"/>
  <c r="R24" i="9"/>
  <c r="T24" i="9" s="1"/>
  <c r="R2" i="9"/>
  <c r="T2" i="9" s="1"/>
  <c r="R14" i="9"/>
  <c r="T14" i="9" s="1"/>
  <c r="R25" i="9"/>
  <c r="T25" i="9" s="1"/>
  <c r="R4" i="9"/>
  <c r="T4" i="9" s="1"/>
  <c r="R5" i="9"/>
  <c r="T5" i="9" s="1"/>
  <c r="R13" i="9"/>
  <c r="T13" i="9" s="1"/>
  <c r="R22" i="9"/>
  <c r="T22" i="9" s="1"/>
  <c r="G13" i="6"/>
  <c r="K13" i="6" s="1"/>
  <c r="G21" i="6"/>
  <c r="K21" i="6" s="1"/>
  <c r="G25" i="6"/>
  <c r="K25" i="6" s="1"/>
  <c r="G7" i="6"/>
  <c r="K7" i="6" s="1"/>
  <c r="I17" i="6"/>
  <c r="G52" i="6"/>
  <c r="K52" i="6" s="1"/>
  <c r="G8" i="6"/>
  <c r="K8" i="6" s="1"/>
  <c r="G12" i="6"/>
  <c r="K12" i="6" s="1"/>
  <c r="G16" i="6"/>
  <c r="K16" i="6" s="1"/>
  <c r="G20" i="6"/>
  <c r="K20" i="6" s="1"/>
  <c r="G24" i="6"/>
  <c r="K24" i="6" s="1"/>
  <c r="G32" i="6"/>
  <c r="K32" i="6" s="1"/>
  <c r="I40" i="6"/>
  <c r="I44" i="6"/>
  <c r="I48" i="6"/>
  <c r="I56" i="6"/>
  <c r="G33" i="6"/>
  <c r="K33" i="6" s="1"/>
  <c r="G39" i="6"/>
  <c r="K39" i="6" s="1"/>
  <c r="G43" i="6"/>
  <c r="K43" i="6" s="1"/>
  <c r="G47" i="6"/>
  <c r="K47" i="6" s="1"/>
  <c r="G51" i="6"/>
  <c r="K51" i="6" s="1"/>
  <c r="G55" i="6"/>
  <c r="K55" i="6" s="1"/>
  <c r="G6" i="6"/>
  <c r="K6" i="6" s="1"/>
  <c r="G9" i="6"/>
  <c r="K9" i="6" s="1"/>
  <c r="Q8" i="4"/>
  <c r="B30" i="1" l="1"/>
  <c r="B29" i="1"/>
  <c r="B13" i="1"/>
  <c r="B27" i="1" s="1"/>
  <c r="B12" i="1"/>
  <c r="B26" i="1" s="1"/>
  <c r="B11" i="1"/>
  <c r="B25" i="1" s="1"/>
  <c r="B10" i="1"/>
  <c r="B24" i="1" s="1"/>
  <c r="B9" i="1"/>
  <c r="B40" i="1" s="1"/>
  <c r="B43" i="1" s="1"/>
  <c r="B6" i="1"/>
  <c r="B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<sst xmlns="http://schemas.openxmlformats.org/spreadsheetml/2006/main" count="551" uniqueCount="123">
  <si>
    <t>Aboveground Biomass</t>
  </si>
  <si>
    <t>Pit</t>
  </si>
  <si>
    <t>grams</t>
  </si>
  <si>
    <t>Avg</t>
  </si>
  <si>
    <t>Length</t>
  </si>
  <si>
    <t>Width</t>
  </si>
  <si>
    <t>Pit Dimensions (cm)</t>
  </si>
  <si>
    <t>Depth</t>
  </si>
  <si>
    <t>0-15</t>
  </si>
  <si>
    <t>15-30</t>
  </si>
  <si>
    <t>30-50</t>
  </si>
  <si>
    <t>50-70</t>
  </si>
  <si>
    <t>70-100</t>
  </si>
  <si>
    <t>Total volume sampled (cm3)</t>
  </si>
  <si>
    <t>Soil Volume (cm3)</t>
  </si>
  <si>
    <t xml:space="preserve">Dry Soil (g) </t>
  </si>
  <si>
    <t>Bulk Density (g/cm3)</t>
  </si>
  <si>
    <t>Aboveground Biomass (g/cm2)</t>
  </si>
  <si>
    <t>O horizon (g/cm2)</t>
  </si>
  <si>
    <t xml:space="preserve">Total Root Biomass (g/cm3) </t>
  </si>
  <si>
    <t xml:space="preserve">Rhizomes (g/cm3) </t>
  </si>
  <si>
    <t>Fine Root Biomass (no rhizomes) (g/cm3)</t>
  </si>
  <si>
    <t xml:space="preserve">Total Soil C (g C/cm3) </t>
  </si>
  <si>
    <t xml:space="preserve">Total Soil N (g N/ cm3) </t>
  </si>
  <si>
    <t>LF mass %</t>
  </si>
  <si>
    <t xml:space="preserve">Enzyme </t>
  </si>
  <si>
    <t>Horizon</t>
  </si>
  <si>
    <t>Mean</t>
  </si>
  <si>
    <t>AP</t>
  </si>
  <si>
    <t>NAG</t>
  </si>
  <si>
    <t>BG</t>
  </si>
  <si>
    <t>Net Nitrification (ug/g soil/ day)</t>
  </si>
  <si>
    <t>Net N Mineralization (ug/g soil/day)</t>
  </si>
  <si>
    <t xml:space="preserve">Soil Enzyme Activities </t>
  </si>
  <si>
    <t>Root CN</t>
  </si>
  <si>
    <t xml:space="preserve">Soil CN </t>
  </si>
  <si>
    <t>%C</t>
  </si>
  <si>
    <t>%N</t>
  </si>
  <si>
    <t>Soil C Fractions</t>
  </si>
  <si>
    <t>Data are mean of 5 deep soil pits sampled at 5 depths under Miscanthus collected June 2022 at SoyFACE</t>
  </si>
  <si>
    <t>Sample</t>
  </si>
  <si>
    <t xml:space="preserve">NO3-N ug/g soil Day 0 </t>
  </si>
  <si>
    <t>NO3-N ug/g soil Day 14</t>
  </si>
  <si>
    <t xml:space="preserve">NH4-N ug/g soil Day 0 </t>
  </si>
  <si>
    <t>NH4-N ug/g soil Day 14</t>
  </si>
  <si>
    <t xml:space="preserve">Net Nitrification </t>
  </si>
  <si>
    <t>Net Mineralization</t>
  </si>
  <si>
    <t>Mineralization ug/g soil/day</t>
  </si>
  <si>
    <t>Nitrification ug/g soil/ day</t>
  </si>
  <si>
    <t>Wet Mass (g)</t>
  </si>
  <si>
    <t>Wet Dry</t>
  </si>
  <si>
    <t>Dry Mass (g)</t>
  </si>
  <si>
    <t>Time(hr)</t>
  </si>
  <si>
    <t>Activity (umol/g/hr)</t>
  </si>
  <si>
    <t xml:space="preserve">O horizon </t>
  </si>
  <si>
    <t>Total Root Biomass</t>
  </si>
  <si>
    <t xml:space="preserve">Horizon </t>
  </si>
  <si>
    <t>Grams</t>
  </si>
  <si>
    <t>Fine Root Biomass</t>
  </si>
  <si>
    <t>Rhizomes</t>
  </si>
  <si>
    <t xml:space="preserve">Total C </t>
  </si>
  <si>
    <t>Field Moist Soil (g)</t>
  </si>
  <si>
    <t>Wet/Dry Conversion</t>
  </si>
  <si>
    <t>Dry Soil (g)</t>
  </si>
  <si>
    <t>Soil volume (cm3)</t>
  </si>
  <si>
    <t>Total C per horizon (g)</t>
  </si>
  <si>
    <t>g C / g soil</t>
  </si>
  <si>
    <t>g C / cm 3</t>
  </si>
  <si>
    <t>50-75</t>
  </si>
  <si>
    <t>75-100</t>
  </si>
  <si>
    <t xml:space="preserve">Total N </t>
  </si>
  <si>
    <t>Total N per horizon</t>
  </si>
  <si>
    <t>g N/ g soil</t>
  </si>
  <si>
    <t>g N / cm 3</t>
  </si>
  <si>
    <t>Soil CN</t>
  </si>
  <si>
    <t>CN</t>
  </si>
  <si>
    <t>POM mass %</t>
  </si>
  <si>
    <t>S/C mass %</t>
  </si>
  <si>
    <t>LF scaled</t>
  </si>
  <si>
    <t>POM scaled</t>
  </si>
  <si>
    <t>S/C scaled</t>
  </si>
  <si>
    <t>Total LF (g)</t>
  </si>
  <si>
    <t>Total POM (g)</t>
  </si>
  <si>
    <t>Total MAOM (g)</t>
  </si>
  <si>
    <t>LF %C</t>
  </si>
  <si>
    <t xml:space="preserve">POM %C </t>
  </si>
  <si>
    <t>MAOM %C</t>
  </si>
  <si>
    <t>LF C</t>
  </si>
  <si>
    <t>POM C</t>
  </si>
  <si>
    <t>MAOM C</t>
  </si>
  <si>
    <t xml:space="preserve">Sum C from Fracs </t>
  </si>
  <si>
    <t>% Diff</t>
  </si>
  <si>
    <t>LF C (g)</t>
  </si>
  <si>
    <t>POM C (g)</t>
  </si>
  <si>
    <t>MAOM C (g)</t>
  </si>
  <si>
    <t>MAOC:POC</t>
  </si>
  <si>
    <t>%LF C</t>
  </si>
  <si>
    <t>%POM C</t>
  </si>
  <si>
    <t>%MAOM C</t>
  </si>
  <si>
    <t>LF %N</t>
  </si>
  <si>
    <t xml:space="preserve">POM %N </t>
  </si>
  <si>
    <t>MAOM %N</t>
  </si>
  <si>
    <t>LF CN</t>
  </si>
  <si>
    <t>POM CN</t>
  </si>
  <si>
    <t>MAOM CN</t>
  </si>
  <si>
    <t>Soil C Fractions CN</t>
  </si>
  <si>
    <t xml:space="preserve">Soil C Fractions CN </t>
  </si>
  <si>
    <t>LF (CN)</t>
  </si>
  <si>
    <t>POM (CN)</t>
  </si>
  <si>
    <t>MAOM (CN)</t>
  </si>
  <si>
    <t>ND</t>
  </si>
  <si>
    <t>Day 1</t>
  </si>
  <si>
    <t>Day 3</t>
  </si>
  <si>
    <t>Day 7</t>
  </si>
  <si>
    <t>Cumulative</t>
  </si>
  <si>
    <t xml:space="preserve">mmol 13C added substrate respired per g dry soil </t>
  </si>
  <si>
    <t>mmol CO2 respired per g dry soil (no substrate added)</t>
  </si>
  <si>
    <t>avg nit</t>
  </si>
  <si>
    <t>se nit</t>
  </si>
  <si>
    <t>SE</t>
  </si>
  <si>
    <t>avg n min</t>
  </si>
  <si>
    <t>se n min</t>
  </si>
  <si>
    <t>Total C per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</si>
</sst>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"/>
    <numFmt numFmtId="166" formatCode="0.000"/>
    <numFmt numFmtId="167" formatCode="0.000000000000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9" fillId="0" borderId="0" xfId="0" applyFont="1"/>
    <xf numFmtId="9" fontId="0" fillId="0" borderId="0" xfId="0" applyNumberFormat="1" applyAlignment="1">
      <alignment horizontal="center"/>
    </xf>
    <xf numFmtId="9" fontId="0" fillId="0" borderId="0" xfId="1" applyFont="1"/>
    <xf numFmtId="167" fontId="0" fillId="0" borderId="0" xfId="0" applyNumberFormat="1" applyAlignment="1">
      <alignment horizontal="center"/>
    </xf>
    <xf numFmtId="9" fontId="2" fillId="2" borderId="0" xfId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649A-4A8B-9446-A7A5-067640C20417}">
  <dimension ref="A1:H125"/>
  <sheetViews>
    <sheetView topLeftCell="A90" zoomScale="102" workbookViewId="0">
      <selection activeCell="F97" sqref="F97"/>
    </sheetView>
  </sheetViews>
  <sheetFormatPr baseColWidth="10" defaultRowHeight="16" x14ac:dyDescent="0.2"/>
  <cols>
    <col min="1" max="1" width="36.1640625" style="4" bestFit="1" customWidth="1"/>
    <col min="2" max="2" width="17.83203125" style="4" bestFit="1" customWidth="1"/>
    <col min="3" max="3" width="13.83203125" style="4" bestFit="1" customWidth="1"/>
    <col min="4" max="4" width="12.1640625" style="4" bestFit="1" customWidth="1"/>
    <col min="5" max="16384" width="10.83203125" style="4"/>
  </cols>
  <sheetData>
    <row r="1" spans="1:6" s="22" customFormat="1" ht="30" customHeight="1" x14ac:dyDescent="0.2">
      <c r="A1" s="20" t="s">
        <v>39</v>
      </c>
      <c r="B1" s="21"/>
      <c r="C1" s="21"/>
      <c r="D1" s="21"/>
      <c r="E1" s="21"/>
      <c r="F1" s="21"/>
    </row>
    <row r="2" spans="1:6" x14ac:dyDescent="0.2">
      <c r="A2" s="2" t="s">
        <v>6</v>
      </c>
    </row>
    <row r="3" spans="1:6" x14ac:dyDescent="0.2">
      <c r="A3" s="4" t="s">
        <v>4</v>
      </c>
      <c r="B3" s="4">
        <v>100</v>
      </c>
    </row>
    <row r="4" spans="1:6" x14ac:dyDescent="0.2">
      <c r="A4" s="4" t="s">
        <v>5</v>
      </c>
      <c r="B4" s="7">
        <v>30</v>
      </c>
    </row>
    <row r="5" spans="1:6" x14ac:dyDescent="0.2">
      <c r="A5" s="4" t="s">
        <v>7</v>
      </c>
      <c r="B5" s="7">
        <v>100</v>
      </c>
    </row>
    <row r="6" spans="1:6" x14ac:dyDescent="0.2">
      <c r="A6" s="4" t="s">
        <v>13</v>
      </c>
      <c r="B6" s="7">
        <f>B3*B4*B5</f>
        <v>300000</v>
      </c>
    </row>
    <row r="7" spans="1:6" x14ac:dyDescent="0.2">
      <c r="B7" s="7"/>
    </row>
    <row r="8" spans="1:6" x14ac:dyDescent="0.2">
      <c r="A8" s="2" t="s">
        <v>14</v>
      </c>
      <c r="B8" s="7"/>
    </row>
    <row r="9" spans="1:6" x14ac:dyDescent="0.2">
      <c r="A9" s="4" t="s">
        <v>8</v>
      </c>
      <c r="B9" s="7">
        <f>100*30*15</f>
        <v>45000</v>
      </c>
    </row>
    <row r="10" spans="1:6" x14ac:dyDescent="0.2">
      <c r="A10" s="4" t="s">
        <v>9</v>
      </c>
      <c r="B10" s="7">
        <f t="shared" ref="B10" si="0">100*30*15</f>
        <v>45000</v>
      </c>
    </row>
    <row r="11" spans="1:6" x14ac:dyDescent="0.2">
      <c r="A11" s="4" t="s">
        <v>10</v>
      </c>
      <c r="B11" s="7">
        <f>100*30*20</f>
        <v>60000</v>
      </c>
    </row>
    <row r="12" spans="1:6" x14ac:dyDescent="0.2">
      <c r="A12" s="4" t="s">
        <v>11</v>
      </c>
      <c r="B12" s="7">
        <f>100*30*20</f>
        <v>60000</v>
      </c>
    </row>
    <row r="13" spans="1:6" x14ac:dyDescent="0.2">
      <c r="A13" s="4" t="s">
        <v>12</v>
      </c>
      <c r="B13" s="7">
        <f>100*30*30</f>
        <v>90000</v>
      </c>
    </row>
    <row r="15" spans="1:6" x14ac:dyDescent="0.2">
      <c r="A15" s="2" t="s">
        <v>15</v>
      </c>
    </row>
    <row r="16" spans="1:6" x14ac:dyDescent="0.2">
      <c r="A16" s="4" t="s">
        <v>8</v>
      </c>
      <c r="B16" s="17">
        <v>38932.314085068938</v>
      </c>
    </row>
    <row r="17" spans="1:2" x14ac:dyDescent="0.2">
      <c r="A17" s="4" t="s">
        <v>9</v>
      </c>
      <c r="B17" s="17">
        <v>50172.969095749184</v>
      </c>
    </row>
    <row r="18" spans="1:2" x14ac:dyDescent="0.2">
      <c r="A18" s="4" t="s">
        <v>10</v>
      </c>
      <c r="B18" s="17">
        <v>60275.88180961545</v>
      </c>
    </row>
    <row r="19" spans="1:2" x14ac:dyDescent="0.2">
      <c r="A19" s="4" t="s">
        <v>11</v>
      </c>
      <c r="B19" s="17">
        <v>60608.845353611978</v>
      </c>
    </row>
    <row r="20" spans="1:2" x14ac:dyDescent="0.2">
      <c r="A20" s="4" t="s">
        <v>12</v>
      </c>
      <c r="B20" s="17">
        <v>72143.386654316331</v>
      </c>
    </row>
    <row r="21" spans="1:2" x14ac:dyDescent="0.2">
      <c r="B21" s="17"/>
    </row>
    <row r="22" spans="1:2" x14ac:dyDescent="0.2">
      <c r="A22" s="2" t="s">
        <v>16</v>
      </c>
      <c r="B22" s="17"/>
    </row>
    <row r="23" spans="1:2" x14ac:dyDescent="0.2">
      <c r="A23" s="4" t="s">
        <v>8</v>
      </c>
      <c r="B23" s="17">
        <f>B16/B9</f>
        <v>0.86516253522375419</v>
      </c>
    </row>
    <row r="24" spans="1:2" x14ac:dyDescent="0.2">
      <c r="A24" s="4" t="s">
        <v>9</v>
      </c>
      <c r="B24" s="17">
        <f t="shared" ref="B24:B27" si="1">B17/B10</f>
        <v>1.1149548687944264</v>
      </c>
    </row>
    <row r="25" spans="1:2" x14ac:dyDescent="0.2">
      <c r="A25" s="4" t="s">
        <v>10</v>
      </c>
      <c r="B25" s="17">
        <f t="shared" si="1"/>
        <v>1.0045980301602575</v>
      </c>
    </row>
    <row r="26" spans="1:2" x14ac:dyDescent="0.2">
      <c r="A26" s="4" t="s">
        <v>11</v>
      </c>
      <c r="B26" s="17">
        <f t="shared" si="1"/>
        <v>1.0101474225601996</v>
      </c>
    </row>
    <row r="27" spans="1:2" x14ac:dyDescent="0.2">
      <c r="A27" s="4" t="s">
        <v>12</v>
      </c>
      <c r="B27" s="17">
        <f t="shared" si="1"/>
        <v>0.80159318504795929</v>
      </c>
    </row>
    <row r="28" spans="1:2" x14ac:dyDescent="0.2">
      <c r="B28" s="17"/>
    </row>
    <row r="29" spans="1:2" x14ac:dyDescent="0.2">
      <c r="A29" s="2" t="s">
        <v>17</v>
      </c>
      <c r="B29" s="17">
        <f>1212.87/(100*30)</f>
        <v>0.40428999999999998</v>
      </c>
    </row>
    <row r="30" spans="1:2" x14ac:dyDescent="0.2">
      <c r="A30" s="2" t="s">
        <v>18</v>
      </c>
      <c r="B30" s="17">
        <f>768.678/(100*30)</f>
        <v>0.25622600000000001</v>
      </c>
    </row>
    <row r="31" spans="1:2" x14ac:dyDescent="0.2">
      <c r="B31" s="17"/>
    </row>
    <row r="32" spans="1:2" x14ac:dyDescent="0.2">
      <c r="A32" s="2" t="s">
        <v>19</v>
      </c>
      <c r="B32" s="17"/>
    </row>
    <row r="33" spans="1:2" x14ac:dyDescent="0.2">
      <c r="A33" s="4" t="s">
        <v>8</v>
      </c>
      <c r="B33" s="17">
        <v>1.4561066666666666E-2</v>
      </c>
    </row>
    <row r="34" spans="1:2" x14ac:dyDescent="0.2">
      <c r="A34" s="4" t="s">
        <v>9</v>
      </c>
      <c r="B34" s="17">
        <v>6.4964444444444436E-4</v>
      </c>
    </row>
    <row r="35" spans="1:2" x14ac:dyDescent="0.2">
      <c r="A35" s="4" t="s">
        <v>10</v>
      </c>
      <c r="B35" s="17">
        <v>2.4433333333333333E-4</v>
      </c>
    </row>
    <row r="36" spans="1:2" x14ac:dyDescent="0.2">
      <c r="A36" s="4" t="s">
        <v>11</v>
      </c>
      <c r="B36" s="17">
        <v>2.1773333333333336E-4</v>
      </c>
    </row>
    <row r="37" spans="1:2" x14ac:dyDescent="0.2">
      <c r="A37" s="4" t="s">
        <v>12</v>
      </c>
      <c r="B37" s="17">
        <v>9.7111111111111115E-5</v>
      </c>
    </row>
    <row r="38" spans="1:2" x14ac:dyDescent="0.2">
      <c r="B38" s="17"/>
    </row>
    <row r="39" spans="1:2" x14ac:dyDescent="0.2">
      <c r="A39" s="2" t="s">
        <v>20</v>
      </c>
      <c r="B39" s="17"/>
    </row>
    <row r="40" spans="1:2" x14ac:dyDescent="0.2">
      <c r="A40" s="4" t="s">
        <v>8</v>
      </c>
      <c r="B40" s="17">
        <f>540.648/B9</f>
        <v>1.20144E-2</v>
      </c>
    </row>
    <row r="41" spans="1:2" x14ac:dyDescent="0.2">
      <c r="B41" s="17"/>
    </row>
    <row r="42" spans="1:2" x14ac:dyDescent="0.2">
      <c r="A42" s="2" t="s">
        <v>21</v>
      </c>
      <c r="B42" s="17"/>
    </row>
    <row r="43" spans="1:2" x14ac:dyDescent="0.2">
      <c r="A43" s="4" t="s">
        <v>8</v>
      </c>
      <c r="B43" s="17">
        <f>B33-B40</f>
        <v>2.5466666666666658E-3</v>
      </c>
    </row>
    <row r="44" spans="1:2" x14ac:dyDescent="0.2">
      <c r="A44" s="4" t="s">
        <v>9</v>
      </c>
      <c r="B44" s="17">
        <v>6.4964444444444436E-4</v>
      </c>
    </row>
    <row r="45" spans="1:2" x14ac:dyDescent="0.2">
      <c r="A45" s="4" t="s">
        <v>10</v>
      </c>
      <c r="B45" s="17">
        <v>2.4433333333333333E-4</v>
      </c>
    </row>
    <row r="46" spans="1:2" x14ac:dyDescent="0.2">
      <c r="A46" s="4" t="s">
        <v>11</v>
      </c>
      <c r="B46" s="17">
        <v>2.1773333333333336E-4</v>
      </c>
    </row>
    <row r="47" spans="1:2" x14ac:dyDescent="0.2">
      <c r="A47" s="4" t="s">
        <v>12</v>
      </c>
      <c r="B47" s="17">
        <v>9.7111111111111115E-5</v>
      </c>
    </row>
    <row r="48" spans="1:2" x14ac:dyDescent="0.2">
      <c r="B48" s="17"/>
    </row>
    <row r="49" spans="1:2" x14ac:dyDescent="0.2">
      <c r="A49" s="2" t="s">
        <v>34</v>
      </c>
      <c r="B49" s="17"/>
    </row>
    <row r="50" spans="1:2" x14ac:dyDescent="0.2">
      <c r="A50" s="4" t="s">
        <v>8</v>
      </c>
      <c r="B50" s="17">
        <v>87.697340323809129</v>
      </c>
    </row>
    <row r="51" spans="1:2" x14ac:dyDescent="0.2">
      <c r="A51" s="4" t="s">
        <v>9</v>
      </c>
      <c r="B51" s="17">
        <v>97.154220071684591</v>
      </c>
    </row>
    <row r="52" spans="1:2" x14ac:dyDescent="0.2">
      <c r="A52" s="4" t="s">
        <v>10</v>
      </c>
      <c r="B52" s="17">
        <v>98.865919704014033</v>
      </c>
    </row>
    <row r="53" spans="1:2" x14ac:dyDescent="0.2">
      <c r="A53" s="4" t="s">
        <v>11</v>
      </c>
      <c r="B53" s="17">
        <v>98.359816213820025</v>
      </c>
    </row>
    <row r="54" spans="1:2" x14ac:dyDescent="0.2">
      <c r="A54" s="4" t="s">
        <v>12</v>
      </c>
      <c r="B54" s="17">
        <v>93.112714597748052</v>
      </c>
    </row>
    <row r="55" spans="1:2" x14ac:dyDescent="0.2">
      <c r="B55" s="17"/>
    </row>
    <row r="56" spans="1:2" x14ac:dyDescent="0.2">
      <c r="A56" s="2" t="s">
        <v>22</v>
      </c>
      <c r="B56" s="17"/>
    </row>
    <row r="57" spans="1:2" x14ac:dyDescent="0.2">
      <c r="A57" s="4" t="s">
        <v>8</v>
      </c>
      <c r="B57" s="17">
        <v>3.2082756743062851E-2</v>
      </c>
    </row>
    <row r="58" spans="1:2" x14ac:dyDescent="0.2">
      <c r="A58" s="4" t="s">
        <v>9</v>
      </c>
      <c r="B58" s="17">
        <v>3.0509601047615503E-2</v>
      </c>
    </row>
    <row r="59" spans="1:2" x14ac:dyDescent="0.2">
      <c r="A59" s="4" t="s">
        <v>10</v>
      </c>
      <c r="B59" s="17">
        <v>1.7940214852548757E-2</v>
      </c>
    </row>
    <row r="60" spans="1:2" x14ac:dyDescent="0.2">
      <c r="A60" s="4" t="s">
        <v>11</v>
      </c>
      <c r="B60" s="17">
        <v>6.7842904861677459E-3</v>
      </c>
    </row>
    <row r="61" spans="1:2" x14ac:dyDescent="0.2">
      <c r="A61" s="4" t="s">
        <v>12</v>
      </c>
      <c r="B61" s="17">
        <v>4.9148516687185272E-3</v>
      </c>
    </row>
    <row r="62" spans="1:2" x14ac:dyDescent="0.2">
      <c r="B62" s="17"/>
    </row>
    <row r="63" spans="1:2" x14ac:dyDescent="0.2">
      <c r="A63" s="2" t="s">
        <v>23</v>
      </c>
      <c r="B63" s="17"/>
    </row>
    <row r="64" spans="1:2" x14ac:dyDescent="0.2">
      <c r="A64" s="4" t="s">
        <v>8</v>
      </c>
      <c r="B64" s="17">
        <v>2.6954273020787594E-3</v>
      </c>
    </row>
    <row r="65" spans="1:2" x14ac:dyDescent="0.2">
      <c r="A65" s="4" t="s">
        <v>9</v>
      </c>
      <c r="B65" s="17">
        <v>2.4521205016511645E-3</v>
      </c>
    </row>
    <row r="66" spans="1:2" x14ac:dyDescent="0.2">
      <c r="A66" s="4" t="s">
        <v>10</v>
      </c>
      <c r="B66" s="17">
        <v>1.4741620751125225E-3</v>
      </c>
    </row>
    <row r="67" spans="1:2" x14ac:dyDescent="0.2">
      <c r="A67" s="4" t="s">
        <v>11</v>
      </c>
      <c r="B67" s="17">
        <v>6.2197309819522349E-4</v>
      </c>
    </row>
    <row r="68" spans="1:2" x14ac:dyDescent="0.2">
      <c r="A68" s="4" t="s">
        <v>12</v>
      </c>
      <c r="B68" s="17">
        <v>4.9951615755336768E-4</v>
      </c>
    </row>
    <row r="69" spans="1:2" x14ac:dyDescent="0.2">
      <c r="B69" s="17"/>
    </row>
    <row r="70" spans="1:2" x14ac:dyDescent="0.2">
      <c r="A70" s="2" t="s">
        <v>35</v>
      </c>
      <c r="B70" s="17"/>
    </row>
    <row r="71" spans="1:2" x14ac:dyDescent="0.2">
      <c r="A71" s="4" t="s">
        <v>8</v>
      </c>
      <c r="B71" s="17">
        <v>11.986138154463045</v>
      </c>
    </row>
    <row r="72" spans="1:2" x14ac:dyDescent="0.2">
      <c r="A72" s="4" t="s">
        <v>9</v>
      </c>
      <c r="B72" s="17">
        <v>12.413182726255535</v>
      </c>
    </row>
    <row r="73" spans="1:2" x14ac:dyDescent="0.2">
      <c r="A73" s="4" t="s">
        <v>10</v>
      </c>
      <c r="B73" s="17">
        <v>12.074186686769687</v>
      </c>
    </row>
    <row r="74" spans="1:2" x14ac:dyDescent="0.2">
      <c r="A74" s="4" t="s">
        <v>11</v>
      </c>
      <c r="B74" s="17">
        <v>10.946819898732207</v>
      </c>
    </row>
    <row r="75" spans="1:2" x14ac:dyDescent="0.2">
      <c r="A75" s="4" t="s">
        <v>12</v>
      </c>
      <c r="B75" s="17">
        <v>9.6861291350600656</v>
      </c>
    </row>
    <row r="77" spans="1:2" x14ac:dyDescent="0.2">
      <c r="A77" s="2" t="s">
        <v>31</v>
      </c>
    </row>
    <row r="78" spans="1:2" x14ac:dyDescent="0.2">
      <c r="A78" s="4" t="s">
        <v>8</v>
      </c>
      <c r="B78" s="4">
        <v>0.74629829172356499</v>
      </c>
    </row>
    <row r="79" spans="1:2" x14ac:dyDescent="0.2">
      <c r="A79" s="4" t="s">
        <v>9</v>
      </c>
      <c r="B79" s="4">
        <v>0.24490449351636542</v>
      </c>
    </row>
    <row r="80" spans="1:2" x14ac:dyDescent="0.2">
      <c r="A80" s="4" t="s">
        <v>10</v>
      </c>
      <c r="B80" s="4">
        <v>7.4850458279583254E-2</v>
      </c>
    </row>
    <row r="81" spans="1:4" x14ac:dyDescent="0.2">
      <c r="A81" s="4" t="s">
        <v>11</v>
      </c>
      <c r="B81" s="4">
        <v>4.6934390273880619E-2</v>
      </c>
    </row>
    <row r="82" spans="1:4" x14ac:dyDescent="0.2">
      <c r="A82" s="4" t="s">
        <v>12</v>
      </c>
      <c r="B82" s="4">
        <v>4.3823329724036506E-2</v>
      </c>
    </row>
    <row r="84" spans="1:4" x14ac:dyDescent="0.2">
      <c r="A84" s="2" t="s">
        <v>32</v>
      </c>
    </row>
    <row r="85" spans="1:4" x14ac:dyDescent="0.2">
      <c r="A85" s="4" t="s">
        <v>8</v>
      </c>
      <c r="B85" s="4">
        <v>0.70394541925761744</v>
      </c>
    </row>
    <row r="86" spans="1:4" x14ac:dyDescent="0.2">
      <c r="A86" s="4" t="s">
        <v>9</v>
      </c>
      <c r="B86" s="4">
        <v>0.20471732169884854</v>
      </c>
    </row>
    <row r="87" spans="1:4" x14ac:dyDescent="0.2">
      <c r="A87" s="4" t="s">
        <v>10</v>
      </c>
      <c r="B87" s="4">
        <v>3.9862054678751584E-2</v>
      </c>
    </row>
    <row r="88" spans="1:4" x14ac:dyDescent="0.2">
      <c r="A88" s="4" t="s">
        <v>11</v>
      </c>
      <c r="B88" s="4">
        <v>-1.9583211484745722E-2</v>
      </c>
    </row>
    <row r="89" spans="1:4" x14ac:dyDescent="0.2">
      <c r="A89" s="4" t="s">
        <v>12</v>
      </c>
      <c r="B89" s="4">
        <v>1.9416666396341081E-3</v>
      </c>
    </row>
    <row r="91" spans="1:4" x14ac:dyDescent="0.2">
      <c r="A91" s="2" t="s">
        <v>33</v>
      </c>
    </row>
    <row r="92" spans="1:4" x14ac:dyDescent="0.2">
      <c r="A92" s="18" t="s">
        <v>25</v>
      </c>
      <c r="B92" s="18" t="s">
        <v>7</v>
      </c>
      <c r="C92" s="18" t="s">
        <v>27</v>
      </c>
      <c r="D92" s="18"/>
    </row>
    <row r="93" spans="1:4" x14ac:dyDescent="0.2">
      <c r="A93" s="19" t="s">
        <v>28</v>
      </c>
      <c r="B93" s="19" t="s">
        <v>8</v>
      </c>
      <c r="C93" s="19">
        <v>0.28997413</v>
      </c>
      <c r="D93" s="19"/>
    </row>
    <row r="94" spans="1:4" x14ac:dyDescent="0.2">
      <c r="A94" s="19" t="s">
        <v>28</v>
      </c>
      <c r="B94" s="19" t="s">
        <v>9</v>
      </c>
      <c r="C94" s="19">
        <v>0.18739785</v>
      </c>
      <c r="D94" s="19"/>
    </row>
    <row r="95" spans="1:4" x14ac:dyDescent="0.2">
      <c r="A95" s="19" t="s">
        <v>28</v>
      </c>
      <c r="B95" s="19" t="s">
        <v>10</v>
      </c>
      <c r="C95" s="19">
        <v>0.13947904999999999</v>
      </c>
      <c r="D95" s="19"/>
    </row>
    <row r="96" spans="1:4" x14ac:dyDescent="0.2">
      <c r="A96" s="19" t="s">
        <v>28</v>
      </c>
      <c r="B96" s="19" t="s">
        <v>11</v>
      </c>
      <c r="C96" s="19">
        <v>8.6524920000000005E-2</v>
      </c>
      <c r="D96" s="19"/>
    </row>
    <row r="97" spans="1:8" x14ac:dyDescent="0.2">
      <c r="A97" s="19" t="s">
        <v>28</v>
      </c>
      <c r="B97" s="19" t="s">
        <v>12</v>
      </c>
      <c r="C97" s="19">
        <v>3.6274109999999998E-2</v>
      </c>
      <c r="D97" s="19"/>
    </row>
    <row r="98" spans="1:8" x14ac:dyDescent="0.2">
      <c r="A98" s="19"/>
      <c r="B98" s="19"/>
      <c r="C98" s="19"/>
      <c r="D98" s="19"/>
    </row>
    <row r="99" spans="1:8" x14ac:dyDescent="0.2">
      <c r="A99" s="19" t="s">
        <v>29</v>
      </c>
      <c r="B99" s="19" t="s">
        <v>8</v>
      </c>
      <c r="C99" s="19">
        <v>1.8230860000000002E-2</v>
      </c>
      <c r="D99" s="19"/>
    </row>
    <row r="100" spans="1:8" x14ac:dyDescent="0.2">
      <c r="A100" s="19" t="s">
        <v>29</v>
      </c>
      <c r="B100" s="19" t="s">
        <v>9</v>
      </c>
      <c r="C100" s="19">
        <v>1.342284E-2</v>
      </c>
      <c r="D100" s="19"/>
    </row>
    <row r="101" spans="1:8" x14ac:dyDescent="0.2">
      <c r="A101" s="19" t="s">
        <v>29</v>
      </c>
      <c r="B101" s="19" t="s">
        <v>10</v>
      </c>
      <c r="C101" s="19">
        <v>1.2838499999999999E-2</v>
      </c>
      <c r="D101" s="19"/>
    </row>
    <row r="102" spans="1:8" x14ac:dyDescent="0.2">
      <c r="A102" s="19" t="s">
        <v>29</v>
      </c>
      <c r="B102" s="19" t="s">
        <v>11</v>
      </c>
      <c r="C102" s="19">
        <v>3.72945E-3</v>
      </c>
      <c r="D102" s="19"/>
    </row>
    <row r="103" spans="1:8" x14ac:dyDescent="0.2">
      <c r="A103" s="19" t="s">
        <v>29</v>
      </c>
      <c r="B103" s="19" t="s">
        <v>12</v>
      </c>
      <c r="C103" s="19">
        <v>1.28345E-3</v>
      </c>
      <c r="D103" s="19"/>
    </row>
    <row r="104" spans="1:8" x14ac:dyDescent="0.2">
      <c r="A104" s="19"/>
      <c r="B104" s="19"/>
      <c r="C104" s="19"/>
      <c r="D104" s="19"/>
    </row>
    <row r="105" spans="1:8" x14ac:dyDescent="0.2">
      <c r="A105" s="19" t="s">
        <v>30</v>
      </c>
      <c r="B105" s="19" t="s">
        <v>8</v>
      </c>
      <c r="C105" s="19">
        <v>0.30015879000000001</v>
      </c>
      <c r="D105" s="19"/>
    </row>
    <row r="106" spans="1:8" x14ac:dyDescent="0.2">
      <c r="A106" s="19" t="s">
        <v>30</v>
      </c>
      <c r="B106" s="19" t="s">
        <v>9</v>
      </c>
      <c r="C106" s="19">
        <v>0.19093628000000001</v>
      </c>
      <c r="D106" s="19"/>
    </row>
    <row r="107" spans="1:8" x14ac:dyDescent="0.2">
      <c r="A107" s="19" t="s">
        <v>30</v>
      </c>
      <c r="B107" s="19" t="s">
        <v>10</v>
      </c>
      <c r="C107" s="19">
        <v>0.14260194000000001</v>
      </c>
      <c r="D107" s="19"/>
    </row>
    <row r="108" spans="1:8" x14ac:dyDescent="0.2">
      <c r="A108" s="19" t="s">
        <v>30</v>
      </c>
      <c r="B108" s="19" t="s">
        <v>11</v>
      </c>
      <c r="C108" s="19">
        <v>9.4309400000000002E-2</v>
      </c>
      <c r="D108" s="19"/>
    </row>
    <row r="109" spans="1:8" x14ac:dyDescent="0.2">
      <c r="A109" s="19" t="s">
        <v>30</v>
      </c>
      <c r="B109" s="19" t="s">
        <v>12</v>
      </c>
      <c r="C109" s="19">
        <v>0.10282579999999999</v>
      </c>
      <c r="D109" s="19"/>
    </row>
    <row r="111" spans="1:8" x14ac:dyDescent="0.2">
      <c r="A111" s="18" t="s">
        <v>38</v>
      </c>
    </row>
    <row r="112" spans="1:8" x14ac:dyDescent="0.2">
      <c r="A112" s="2" t="s">
        <v>26</v>
      </c>
      <c r="B112" s="2" t="s">
        <v>92</v>
      </c>
      <c r="C112" s="2" t="s">
        <v>93</v>
      </c>
      <c r="D112" s="2" t="s">
        <v>94</v>
      </c>
      <c r="E112" s="2" t="s">
        <v>96</v>
      </c>
      <c r="F112" s="2" t="s">
        <v>97</v>
      </c>
      <c r="G112" s="2" t="s">
        <v>98</v>
      </c>
      <c r="H112" s="2" t="s">
        <v>95</v>
      </c>
    </row>
    <row r="113" spans="1:8" x14ac:dyDescent="0.2">
      <c r="A113" s="4" t="s">
        <v>8</v>
      </c>
      <c r="B113" s="4">
        <v>217.3725035336567</v>
      </c>
      <c r="C113" s="4">
        <v>152.53957185266884</v>
      </c>
      <c r="D113" s="4">
        <v>845.71261164787063</v>
      </c>
      <c r="E113" s="4">
        <v>0.17881547310789511</v>
      </c>
      <c r="F113" s="4">
        <v>0.12548245645193765</v>
      </c>
      <c r="G113" s="4">
        <v>0.6957020704401673</v>
      </c>
      <c r="H113" s="4">
        <v>2.2862530528765048</v>
      </c>
    </row>
    <row r="114" spans="1:8" x14ac:dyDescent="0.2">
      <c r="A114" s="4" t="s">
        <v>9</v>
      </c>
      <c r="B114" s="4">
        <v>81.936205052715948</v>
      </c>
      <c r="C114" s="4">
        <v>36.196009225083593</v>
      </c>
      <c r="D114" s="4">
        <v>1161.855803742593</v>
      </c>
      <c r="E114" s="4">
        <v>6.401325942053511E-2</v>
      </c>
      <c r="F114" s="4">
        <v>2.8278396918952196E-2</v>
      </c>
      <c r="G114" s="4">
        <v>0.90770834366051278</v>
      </c>
      <c r="H114" s="4">
        <v>9.835215659382925</v>
      </c>
    </row>
    <row r="115" spans="1:8" x14ac:dyDescent="0.2">
      <c r="A115" s="4" t="s">
        <v>10</v>
      </c>
      <c r="B115" s="4">
        <v>214.17472894594994</v>
      </c>
      <c r="C115" s="4">
        <v>20.354285503444004</v>
      </c>
      <c r="D115" s="4">
        <v>929.10876155869664</v>
      </c>
      <c r="E115" s="4">
        <v>0.18405618428845233</v>
      </c>
      <c r="F115" s="4">
        <v>1.7491942873554909E-2</v>
      </c>
      <c r="G115" s="4">
        <v>0.79845187283799268</v>
      </c>
      <c r="H115" s="4">
        <v>3.9615941069806411</v>
      </c>
    </row>
    <row r="116" spans="1:8" x14ac:dyDescent="0.2">
      <c r="A116" s="4" t="s">
        <v>68</v>
      </c>
      <c r="B116" s="4" t="s">
        <v>110</v>
      </c>
      <c r="C116" s="4">
        <v>47.632748227321947</v>
      </c>
      <c r="D116" s="4">
        <v>608.23522066779788</v>
      </c>
      <c r="E116" s="4" t="s">
        <v>110</v>
      </c>
      <c r="F116" s="4">
        <v>7.262551380206056E-2</v>
      </c>
      <c r="G116" s="4">
        <v>0.9273744861979395</v>
      </c>
      <c r="H116" s="4">
        <v>12.769265753155025</v>
      </c>
    </row>
    <row r="117" spans="1:8" x14ac:dyDescent="0.2">
      <c r="A117" s="4" t="s">
        <v>69</v>
      </c>
      <c r="B117" s="4" t="s">
        <v>110</v>
      </c>
      <c r="C117" s="4">
        <v>10.72480498375764</v>
      </c>
      <c r="D117" s="4">
        <v>330.00312563076102</v>
      </c>
      <c r="E117" s="4" t="s">
        <v>110</v>
      </c>
      <c r="F117" s="4">
        <v>3.1476154491987068E-2</v>
      </c>
      <c r="G117" s="4">
        <v>0.96852384550801296</v>
      </c>
      <c r="H117" s="4">
        <v>30.770081705964795</v>
      </c>
    </row>
    <row r="119" spans="1:8" x14ac:dyDescent="0.2">
      <c r="A119" s="2" t="s">
        <v>106</v>
      </c>
    </row>
    <row r="120" spans="1:8" x14ac:dyDescent="0.2">
      <c r="A120" s="2" t="s">
        <v>26</v>
      </c>
      <c r="B120" s="2" t="s">
        <v>107</v>
      </c>
      <c r="C120" s="2" t="s">
        <v>108</v>
      </c>
      <c r="D120" s="2" t="s">
        <v>109</v>
      </c>
    </row>
    <row r="121" spans="1:8" x14ac:dyDescent="0.2">
      <c r="A121" s="4" t="s">
        <v>8</v>
      </c>
      <c r="B121" s="4">
        <v>27.535477783051295</v>
      </c>
      <c r="C121" s="4">
        <v>17.947969837510257</v>
      </c>
      <c r="D121" s="4">
        <v>9.778646432422482</v>
      </c>
    </row>
    <row r="122" spans="1:8" x14ac:dyDescent="0.2">
      <c r="A122" s="4" t="s">
        <v>9</v>
      </c>
      <c r="B122" s="4">
        <v>33.6682466006216</v>
      </c>
      <c r="C122" s="4">
        <v>21.828428237173441</v>
      </c>
      <c r="D122" s="4">
        <v>10.875655471081933</v>
      </c>
    </row>
    <row r="123" spans="1:8" x14ac:dyDescent="0.2">
      <c r="A123" s="4" t="s">
        <v>10</v>
      </c>
      <c r="B123" s="4">
        <v>35.618542833800184</v>
      </c>
      <c r="C123" s="4">
        <v>14.247599805253245</v>
      </c>
      <c r="D123" s="4">
        <v>11.25831907509783</v>
      </c>
    </row>
    <row r="124" spans="1:8" x14ac:dyDescent="0.2">
      <c r="A124" s="4" t="s">
        <v>11</v>
      </c>
      <c r="B124" s="4" t="s">
        <v>110</v>
      </c>
      <c r="C124" s="4">
        <v>15.037539504132345</v>
      </c>
      <c r="D124" s="4">
        <v>8.9140453428319795</v>
      </c>
    </row>
    <row r="125" spans="1:8" x14ac:dyDescent="0.2">
      <c r="A125" s="4" t="s">
        <v>12</v>
      </c>
      <c r="B125" s="4" t="s">
        <v>110</v>
      </c>
      <c r="C125" s="4">
        <v>10.911085850147876</v>
      </c>
      <c r="D125" s="4">
        <v>7.4164555308289319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A89A-F2B3-0A4D-BA1E-E760ED730B6C}">
  <dimension ref="A1:W27"/>
  <sheetViews>
    <sheetView workbookViewId="0">
      <selection activeCell="Q15" sqref="Q15"/>
    </sheetView>
  </sheetViews>
  <sheetFormatPr baseColWidth="10" defaultRowHeight="16" x14ac:dyDescent="0.2"/>
  <cols>
    <col min="1" max="16384" width="10.83203125" style="4"/>
  </cols>
  <sheetData>
    <row r="1" spans="1:23" x14ac:dyDescent="0.2">
      <c r="A1" s="27" t="s">
        <v>0</v>
      </c>
      <c r="B1" s="27"/>
      <c r="D1" s="27" t="s">
        <v>55</v>
      </c>
      <c r="E1" s="27"/>
      <c r="F1" s="27"/>
      <c r="G1" s="3"/>
      <c r="H1" s="3"/>
      <c r="J1" s="27" t="s">
        <v>58</v>
      </c>
      <c r="K1" s="27"/>
      <c r="L1" s="27"/>
      <c r="M1" s="3"/>
      <c r="N1" s="3"/>
      <c r="P1" s="27" t="s">
        <v>59</v>
      </c>
      <c r="Q1" s="27"/>
      <c r="R1"/>
      <c r="S1" s="27" t="s">
        <v>34</v>
      </c>
      <c r="T1" s="27"/>
      <c r="U1" s="27"/>
      <c r="V1" s="27"/>
      <c r="W1" s="27"/>
    </row>
    <row r="2" spans="1:23" x14ac:dyDescent="0.2">
      <c r="A2" s="4" t="s">
        <v>1</v>
      </c>
      <c r="B2" s="4" t="s">
        <v>2</v>
      </c>
      <c r="D2" s="6" t="s">
        <v>1</v>
      </c>
      <c r="E2" s="4" t="s">
        <v>7</v>
      </c>
      <c r="F2" s="4" t="s">
        <v>57</v>
      </c>
      <c r="G2" s="4" t="s">
        <v>3</v>
      </c>
      <c r="H2" s="4" t="s">
        <v>119</v>
      </c>
      <c r="J2" s="6" t="s">
        <v>1</v>
      </c>
      <c r="K2" s="4" t="s">
        <v>7</v>
      </c>
      <c r="L2" s="4" t="s">
        <v>57</v>
      </c>
      <c r="M2" s="4" t="s">
        <v>3</v>
      </c>
      <c r="N2" s="4" t="s">
        <v>119</v>
      </c>
      <c r="P2" s="4" t="s">
        <v>1</v>
      </c>
      <c r="Q2" s="4" t="s">
        <v>57</v>
      </c>
      <c r="S2" s="8" t="s">
        <v>1</v>
      </c>
      <c r="T2" s="3" t="s">
        <v>7</v>
      </c>
      <c r="U2" s="3" t="s">
        <v>36</v>
      </c>
      <c r="V2" s="3" t="s">
        <v>37</v>
      </c>
      <c r="W2" s="3" t="s">
        <v>75</v>
      </c>
    </row>
    <row r="3" spans="1:23" x14ac:dyDescent="0.2">
      <c r="A3" s="4">
        <v>1</v>
      </c>
      <c r="B3" s="7">
        <v>1300.6300000000001</v>
      </c>
      <c r="D3" s="7">
        <v>1</v>
      </c>
      <c r="E3" s="7" t="s">
        <v>8</v>
      </c>
      <c r="F3" s="7">
        <v>589.21</v>
      </c>
      <c r="G3" s="26">
        <f>AVERAGE(F3:F7)</f>
        <v>655.24799999999993</v>
      </c>
      <c r="H3" s="26">
        <f>STDEV(F3:F7)/SQRT(5)</f>
        <v>94.156052986518219</v>
      </c>
      <c r="J3" s="7">
        <v>1</v>
      </c>
      <c r="K3" s="7" t="s">
        <v>8</v>
      </c>
      <c r="L3" s="4">
        <v>79.7</v>
      </c>
      <c r="M3" s="5">
        <f>AVERAGE(L3:L7)</f>
        <v>114.6</v>
      </c>
      <c r="N3" s="5">
        <f>STDEV(L3:L7)/SQRT(5)</f>
        <v>11.744681775169568</v>
      </c>
      <c r="P3" s="4">
        <v>1</v>
      </c>
      <c r="Q3" s="4">
        <f>F3-L3</f>
        <v>509.51000000000005</v>
      </c>
      <c r="S3" s="7">
        <v>1</v>
      </c>
      <c r="T3" s="7" t="s">
        <v>8</v>
      </c>
      <c r="U3" s="9">
        <v>44.98</v>
      </c>
      <c r="V3" s="9">
        <v>0.47333333333333333</v>
      </c>
      <c r="W3" s="10">
        <f>U3/V3</f>
        <v>95.028169014084497</v>
      </c>
    </row>
    <row r="4" spans="1:23" x14ac:dyDescent="0.2">
      <c r="A4" s="4">
        <v>2</v>
      </c>
      <c r="B4" s="7">
        <v>868.84000000000015</v>
      </c>
      <c r="D4" s="7">
        <v>2</v>
      </c>
      <c r="E4" s="7" t="s">
        <v>8</v>
      </c>
      <c r="F4" s="7">
        <v>619.91</v>
      </c>
      <c r="G4" s="26"/>
      <c r="H4" s="26"/>
      <c r="J4" s="7">
        <v>2</v>
      </c>
      <c r="K4" s="7" t="s">
        <v>8</v>
      </c>
      <c r="L4" s="4">
        <v>111.51</v>
      </c>
      <c r="M4" s="5"/>
      <c r="N4" s="5"/>
      <c r="P4" s="4">
        <v>2</v>
      </c>
      <c r="Q4" s="4">
        <f>F4-L4</f>
        <v>508.4</v>
      </c>
      <c r="S4" s="7">
        <v>2</v>
      </c>
      <c r="T4" s="7" t="s">
        <v>8</v>
      </c>
      <c r="U4" s="9">
        <v>46.34</v>
      </c>
      <c r="V4" s="9">
        <v>0.54999999999999993</v>
      </c>
      <c r="W4" s="10">
        <f t="shared" ref="W4:W27" si="0">U4/V4</f>
        <v>84.254545454545465</v>
      </c>
    </row>
    <row r="5" spans="1:23" x14ac:dyDescent="0.2">
      <c r="A5" s="4">
        <v>3</v>
      </c>
      <c r="B5" s="7">
        <v>1807.5099999999998</v>
      </c>
      <c r="D5" s="7">
        <v>3</v>
      </c>
      <c r="E5" s="7" t="s">
        <v>8</v>
      </c>
      <c r="F5" s="7">
        <v>667.12</v>
      </c>
      <c r="G5" s="26"/>
      <c r="H5" s="26"/>
      <c r="J5" s="7">
        <v>3</v>
      </c>
      <c r="K5" s="7" t="s">
        <v>8</v>
      </c>
      <c r="L5" s="4">
        <v>110.58</v>
      </c>
      <c r="M5" s="5"/>
      <c r="N5" s="5"/>
      <c r="P5" s="4">
        <v>3</v>
      </c>
      <c r="Q5" s="4">
        <f>F5-L5</f>
        <v>556.54</v>
      </c>
      <c r="S5" s="7">
        <v>3</v>
      </c>
      <c r="T5" s="7" t="s">
        <v>8</v>
      </c>
      <c r="U5" s="9">
        <v>45.00333333333333</v>
      </c>
      <c r="V5" s="9">
        <v>0.55999999999999994</v>
      </c>
      <c r="W5" s="10">
        <f t="shared" si="0"/>
        <v>80.363095238095241</v>
      </c>
    </row>
    <row r="6" spans="1:23" x14ac:dyDescent="0.2">
      <c r="A6" s="4">
        <v>4</v>
      </c>
      <c r="B6" s="7">
        <v>856.36999999999989</v>
      </c>
      <c r="D6" s="7">
        <v>4</v>
      </c>
      <c r="E6" s="7" t="s">
        <v>8</v>
      </c>
      <c r="F6" s="7">
        <v>410.56</v>
      </c>
      <c r="G6" s="26"/>
      <c r="H6" s="26"/>
      <c r="J6" s="7">
        <v>4</v>
      </c>
      <c r="K6" s="7" t="s">
        <v>8</v>
      </c>
      <c r="L6" s="4">
        <v>117.82</v>
      </c>
      <c r="M6" s="5"/>
      <c r="N6" s="5"/>
      <c r="P6" s="4">
        <v>4</v>
      </c>
      <c r="Q6" s="4">
        <f>F6-L6</f>
        <v>292.74</v>
      </c>
      <c r="S6" s="7">
        <v>4</v>
      </c>
      <c r="T6" s="7" t="s">
        <v>8</v>
      </c>
      <c r="U6" s="9">
        <v>45.59</v>
      </c>
      <c r="V6" s="9">
        <v>0.54</v>
      </c>
      <c r="W6" s="10">
        <f t="shared" si="0"/>
        <v>84.425925925925924</v>
      </c>
    </row>
    <row r="7" spans="1:23" x14ac:dyDescent="0.2">
      <c r="A7" s="4">
        <v>5</v>
      </c>
      <c r="B7" s="7">
        <v>1231.0000000000002</v>
      </c>
      <c r="D7" s="7">
        <v>5</v>
      </c>
      <c r="E7" s="7" t="s">
        <v>8</v>
      </c>
      <c r="F7" s="7">
        <v>989.44</v>
      </c>
      <c r="G7" s="26"/>
      <c r="H7" s="26"/>
      <c r="J7" s="7">
        <v>5</v>
      </c>
      <c r="K7" s="7" t="s">
        <v>8</v>
      </c>
      <c r="L7" s="4">
        <v>153.38999999999999</v>
      </c>
      <c r="M7" s="5"/>
      <c r="N7" s="5"/>
      <c r="P7" s="4">
        <v>5</v>
      </c>
      <c r="Q7" s="4">
        <f>F7-L7</f>
        <v>836.05000000000007</v>
      </c>
      <c r="S7" s="7">
        <v>5</v>
      </c>
      <c r="T7" s="7" t="s">
        <v>8</v>
      </c>
      <c r="U7" s="9">
        <v>46.263333333333328</v>
      </c>
      <c r="V7" s="9">
        <v>0.49</v>
      </c>
      <c r="W7" s="10">
        <f t="shared" si="0"/>
        <v>94.414965986394549</v>
      </c>
    </row>
    <row r="8" spans="1:23" x14ac:dyDescent="0.2">
      <c r="A8" s="4" t="s">
        <v>3</v>
      </c>
      <c r="B8" s="4">
        <f>AVERAGE(B3:B7)</f>
        <v>1212.8700000000001</v>
      </c>
      <c r="D8" s="7">
        <v>1</v>
      </c>
      <c r="E8" s="4" t="s">
        <v>9</v>
      </c>
      <c r="F8" s="7">
        <v>16.489999999999998</v>
      </c>
      <c r="G8" s="26">
        <f t="shared" ref="G8" si="1">AVERAGE(F8:F12)</f>
        <v>29.233999999999998</v>
      </c>
      <c r="H8" s="26">
        <f t="shared" ref="H8" si="2">STDEV(F8:F12)/SQRT(5)</f>
        <v>5.5268097488515044</v>
      </c>
      <c r="J8" s="7">
        <v>1</v>
      </c>
      <c r="K8" s="4" t="s">
        <v>9</v>
      </c>
      <c r="L8" s="7">
        <v>16.489999999999998</v>
      </c>
      <c r="M8" s="5">
        <f t="shared" ref="M8" si="3">AVERAGE(L8:L12)</f>
        <v>29.233999999999998</v>
      </c>
      <c r="N8" s="5">
        <f t="shared" ref="N8" si="4">STDEV(L8:L12)/SQRT(5)</f>
        <v>5.5268097488515044</v>
      </c>
      <c r="P8" s="4" t="s">
        <v>3</v>
      </c>
      <c r="Q8" s="4">
        <f>AVERAGE(Q3:Q7)</f>
        <v>540.64800000000002</v>
      </c>
      <c r="S8" s="7">
        <v>1</v>
      </c>
      <c r="T8" s="4" t="s">
        <v>9</v>
      </c>
      <c r="U8" s="9">
        <v>45.300000000000004</v>
      </c>
      <c r="V8" s="9">
        <v>0.48</v>
      </c>
      <c r="W8" s="10">
        <f t="shared" si="0"/>
        <v>94.375000000000014</v>
      </c>
    </row>
    <row r="9" spans="1:23" x14ac:dyDescent="0.2">
      <c r="D9" s="7">
        <v>2</v>
      </c>
      <c r="E9" s="4" t="s">
        <v>9</v>
      </c>
      <c r="F9" s="7">
        <v>26.02</v>
      </c>
      <c r="G9" s="26"/>
      <c r="H9" s="26"/>
      <c r="J9" s="7">
        <v>2</v>
      </c>
      <c r="K9" s="4" t="s">
        <v>9</v>
      </c>
      <c r="L9" s="7">
        <v>26.02</v>
      </c>
      <c r="M9" s="5"/>
      <c r="N9" s="5"/>
      <c r="Q9" s="5" cm="1">
        <f t="array" ref="Q9">STDEV(Q3:Q7/SQRT(5))</f>
        <v>86.885782001429931</v>
      </c>
      <c r="S9" s="7">
        <v>2</v>
      </c>
      <c r="T9" s="4" t="s">
        <v>9</v>
      </c>
      <c r="U9" s="9">
        <v>46.46</v>
      </c>
      <c r="V9" s="9">
        <v>0.44999999999999996</v>
      </c>
      <c r="W9" s="10">
        <f t="shared" si="0"/>
        <v>103.24444444444445</v>
      </c>
    </row>
    <row r="10" spans="1:23" x14ac:dyDescent="0.2">
      <c r="A10" s="27" t="s">
        <v>54</v>
      </c>
      <c r="B10" s="27"/>
      <c r="D10" s="7">
        <v>3</v>
      </c>
      <c r="E10" s="4" t="s">
        <v>9</v>
      </c>
      <c r="F10" s="7">
        <v>19.23</v>
      </c>
      <c r="G10" s="26"/>
      <c r="H10" s="26"/>
      <c r="J10" s="7">
        <v>3</v>
      </c>
      <c r="K10" s="4" t="s">
        <v>9</v>
      </c>
      <c r="L10" s="7">
        <v>19.23</v>
      </c>
      <c r="M10" s="5"/>
      <c r="N10" s="5"/>
      <c r="S10" s="7">
        <v>3</v>
      </c>
      <c r="T10" s="4" t="s">
        <v>9</v>
      </c>
      <c r="U10" s="9">
        <v>44.99666666666667</v>
      </c>
      <c r="V10" s="9">
        <v>0.51666666666666672</v>
      </c>
      <c r="W10" s="10">
        <f t="shared" si="0"/>
        <v>87.090322580645164</v>
      </c>
    </row>
    <row r="11" spans="1:23" x14ac:dyDescent="0.2">
      <c r="A11" s="4" t="s">
        <v>1</v>
      </c>
      <c r="B11" s="4" t="s">
        <v>2</v>
      </c>
      <c r="D11" s="7">
        <v>4</v>
      </c>
      <c r="E11" s="4" t="s">
        <v>9</v>
      </c>
      <c r="F11" s="7">
        <v>42.95</v>
      </c>
      <c r="G11" s="26"/>
      <c r="H11" s="26"/>
      <c r="J11" s="7">
        <v>4</v>
      </c>
      <c r="K11" s="4" t="s">
        <v>9</v>
      </c>
      <c r="L11" s="7">
        <v>42.95</v>
      </c>
      <c r="M11" s="5"/>
      <c r="N11" s="5"/>
      <c r="S11" s="7">
        <v>4</v>
      </c>
      <c r="T11" s="4" t="s">
        <v>9</v>
      </c>
      <c r="U11" s="9">
        <v>46.626666666666665</v>
      </c>
      <c r="V11" s="9">
        <v>0.5</v>
      </c>
      <c r="W11" s="10">
        <f t="shared" si="0"/>
        <v>93.25333333333333</v>
      </c>
    </row>
    <row r="12" spans="1:23" x14ac:dyDescent="0.2">
      <c r="A12" s="7">
        <v>1</v>
      </c>
      <c r="B12" s="7">
        <v>835.07</v>
      </c>
      <c r="D12" s="7">
        <v>5</v>
      </c>
      <c r="E12" s="4" t="s">
        <v>9</v>
      </c>
      <c r="F12" s="7">
        <v>41.48</v>
      </c>
      <c r="G12" s="26"/>
      <c r="H12" s="26"/>
      <c r="J12" s="7">
        <v>5</v>
      </c>
      <c r="K12" s="4" t="s">
        <v>9</v>
      </c>
      <c r="L12" s="7">
        <v>41.48</v>
      </c>
      <c r="M12" s="5"/>
      <c r="N12" s="5"/>
      <c r="S12" s="7">
        <v>5</v>
      </c>
      <c r="T12" s="4" t="s">
        <v>9</v>
      </c>
      <c r="U12" s="9">
        <v>44.919999999999995</v>
      </c>
      <c r="V12" s="9">
        <v>0.41666666666666669</v>
      </c>
      <c r="W12" s="10">
        <f t="shared" si="0"/>
        <v>107.80799999999998</v>
      </c>
    </row>
    <row r="13" spans="1:23" x14ac:dyDescent="0.2">
      <c r="A13" s="7">
        <v>2</v>
      </c>
      <c r="B13" s="7">
        <v>673.36</v>
      </c>
      <c r="D13" s="7">
        <v>1</v>
      </c>
      <c r="E13" s="4" t="s">
        <v>10</v>
      </c>
      <c r="F13" s="7">
        <v>7.57</v>
      </c>
      <c r="G13" s="26">
        <f t="shared" ref="G13" si="5">AVERAGE(F13:F17)</f>
        <v>14.66</v>
      </c>
      <c r="H13" s="26">
        <f t="shared" ref="H13" si="6">STDEV(F13:F17)/SQRT(5)</f>
        <v>3.8502973911114964</v>
      </c>
      <c r="J13" s="7">
        <v>1</v>
      </c>
      <c r="K13" s="4" t="s">
        <v>10</v>
      </c>
      <c r="L13" s="7">
        <v>7.57</v>
      </c>
      <c r="M13" s="5">
        <f t="shared" ref="M13" si="7">AVERAGE(L13:L17)</f>
        <v>14.66</v>
      </c>
      <c r="N13" s="5">
        <f t="shared" ref="N13" si="8">STDEV(L13:L17)/SQRT(5)</f>
        <v>3.8502973911114964</v>
      </c>
      <c r="S13" s="7">
        <v>1</v>
      </c>
      <c r="T13" s="4" t="s">
        <v>10</v>
      </c>
      <c r="U13" s="9">
        <v>45.910000000000004</v>
      </c>
      <c r="V13" s="9">
        <v>0.4366666666666667</v>
      </c>
      <c r="W13" s="10">
        <f t="shared" si="0"/>
        <v>105.13740458015268</v>
      </c>
    </row>
    <row r="14" spans="1:23" x14ac:dyDescent="0.2">
      <c r="A14" s="7">
        <v>3</v>
      </c>
      <c r="B14" s="7">
        <v>1187.19</v>
      </c>
      <c r="D14" s="7">
        <v>2</v>
      </c>
      <c r="E14" s="4" t="s">
        <v>10</v>
      </c>
      <c r="F14" s="7">
        <v>6.42</v>
      </c>
      <c r="G14" s="26"/>
      <c r="H14" s="26"/>
      <c r="J14" s="7">
        <v>2</v>
      </c>
      <c r="K14" s="4" t="s">
        <v>10</v>
      </c>
      <c r="L14" s="7">
        <v>6.42</v>
      </c>
      <c r="M14" s="5"/>
      <c r="N14" s="5"/>
      <c r="S14" s="7">
        <v>2</v>
      </c>
      <c r="T14" s="4" t="s">
        <v>10</v>
      </c>
      <c r="U14" s="9">
        <v>45.556666666666672</v>
      </c>
      <c r="V14" s="9">
        <v>0.49</v>
      </c>
      <c r="W14" s="10">
        <f t="shared" si="0"/>
        <v>92.972789115646265</v>
      </c>
    </row>
    <row r="15" spans="1:23" x14ac:dyDescent="0.2">
      <c r="A15" s="7">
        <v>4</v>
      </c>
      <c r="B15" s="7">
        <v>491.90000000000003</v>
      </c>
      <c r="D15" s="7">
        <v>3</v>
      </c>
      <c r="E15" s="4" t="s">
        <v>10</v>
      </c>
      <c r="F15" s="7">
        <v>11.8</v>
      </c>
      <c r="G15" s="26"/>
      <c r="H15" s="26"/>
      <c r="J15" s="7">
        <v>3</v>
      </c>
      <c r="K15" s="4" t="s">
        <v>10</v>
      </c>
      <c r="L15" s="7">
        <v>11.8</v>
      </c>
      <c r="M15" s="5"/>
      <c r="N15" s="5"/>
      <c r="S15" s="7">
        <v>3</v>
      </c>
      <c r="T15" s="4" t="s">
        <v>10</v>
      </c>
      <c r="U15" s="9">
        <v>44.993333333333332</v>
      </c>
      <c r="V15" s="9">
        <v>0.48666666666666664</v>
      </c>
      <c r="W15" s="10">
        <f t="shared" si="0"/>
        <v>92.452054794520549</v>
      </c>
    </row>
    <row r="16" spans="1:23" x14ac:dyDescent="0.2">
      <c r="A16" s="7">
        <v>5</v>
      </c>
      <c r="B16" s="7">
        <v>655.87</v>
      </c>
      <c r="D16" s="7">
        <v>4</v>
      </c>
      <c r="E16" s="4" t="s">
        <v>10</v>
      </c>
      <c r="F16" s="7">
        <v>22.22</v>
      </c>
      <c r="G16" s="26"/>
      <c r="H16" s="26"/>
      <c r="J16" s="7">
        <v>4</v>
      </c>
      <c r="K16" s="4" t="s">
        <v>10</v>
      </c>
      <c r="L16" s="7">
        <v>22.22</v>
      </c>
      <c r="M16" s="5"/>
      <c r="N16" s="5"/>
      <c r="S16" s="7">
        <v>4</v>
      </c>
      <c r="T16" s="4" t="s">
        <v>10</v>
      </c>
      <c r="U16" s="9">
        <v>46.483333333333327</v>
      </c>
      <c r="V16" s="9">
        <v>0.46333333333333332</v>
      </c>
      <c r="W16" s="10">
        <f t="shared" si="0"/>
        <v>100.32374100719423</v>
      </c>
    </row>
    <row r="17" spans="1:23" x14ac:dyDescent="0.2">
      <c r="A17" s="7" t="s">
        <v>3</v>
      </c>
      <c r="B17" s="7">
        <f>AVERAGE(B12:B16)</f>
        <v>768.678</v>
      </c>
      <c r="D17" s="7">
        <v>5</v>
      </c>
      <c r="E17" s="4" t="s">
        <v>10</v>
      </c>
      <c r="F17" s="7">
        <v>25.29</v>
      </c>
      <c r="G17" s="26"/>
      <c r="H17" s="26"/>
      <c r="J17" s="7">
        <v>5</v>
      </c>
      <c r="K17" s="4" t="s">
        <v>10</v>
      </c>
      <c r="L17" s="7">
        <v>25.29</v>
      </c>
      <c r="M17" s="5"/>
      <c r="N17" s="5"/>
      <c r="S17" s="7">
        <v>5</v>
      </c>
      <c r="T17" s="4" t="s">
        <v>10</v>
      </c>
      <c r="U17" s="9">
        <v>45.860000000000007</v>
      </c>
      <c r="V17" s="9">
        <v>0.44333333333333336</v>
      </c>
      <c r="W17" s="10">
        <f t="shared" si="0"/>
        <v>103.4436090225564</v>
      </c>
    </row>
    <row r="18" spans="1:23" x14ac:dyDescent="0.2">
      <c r="D18" s="7">
        <v>1</v>
      </c>
      <c r="E18" s="4" t="s">
        <v>11</v>
      </c>
      <c r="F18" s="7">
        <v>4.53</v>
      </c>
      <c r="G18" s="26">
        <f t="shared" ref="G18" si="9">AVERAGE(F18:F22)</f>
        <v>13.064000000000002</v>
      </c>
      <c r="H18" s="26">
        <f t="shared" ref="H18" si="10">STDEV(F18:F22)/SQRT(5)</f>
        <v>2.6560451803386149</v>
      </c>
      <c r="J18" s="7">
        <v>1</v>
      </c>
      <c r="K18" s="4" t="s">
        <v>11</v>
      </c>
      <c r="L18" s="7">
        <v>4.53</v>
      </c>
      <c r="M18" s="5">
        <f t="shared" ref="M18" si="11">AVERAGE(L18:L22)</f>
        <v>13.064000000000002</v>
      </c>
      <c r="N18" s="5">
        <f t="shared" ref="N18" si="12">STDEV(L18:L22)/SQRT(5)</f>
        <v>2.6560451803386149</v>
      </c>
      <c r="S18" s="7">
        <v>1</v>
      </c>
      <c r="T18" s="4" t="s">
        <v>11</v>
      </c>
      <c r="U18" s="9">
        <v>46.139999999999993</v>
      </c>
      <c r="V18" s="9">
        <v>0.53</v>
      </c>
      <c r="W18" s="10">
        <f t="shared" si="0"/>
        <v>87.056603773584882</v>
      </c>
    </row>
    <row r="19" spans="1:23" x14ac:dyDescent="0.2">
      <c r="D19" s="7">
        <v>2</v>
      </c>
      <c r="E19" s="7" t="s">
        <v>11</v>
      </c>
      <c r="F19" s="7">
        <v>16.940000000000001</v>
      </c>
      <c r="G19" s="26"/>
      <c r="H19" s="26"/>
      <c r="J19" s="7">
        <v>2</v>
      </c>
      <c r="K19" s="7" t="s">
        <v>11</v>
      </c>
      <c r="L19" s="7">
        <v>16.940000000000001</v>
      </c>
      <c r="M19" s="5"/>
      <c r="N19" s="5"/>
      <c r="S19" s="7">
        <v>2</v>
      </c>
      <c r="T19" s="7" t="s">
        <v>11</v>
      </c>
      <c r="U19" s="9">
        <v>44.993333333333332</v>
      </c>
      <c r="V19" s="9">
        <v>0.45666666666666672</v>
      </c>
      <c r="W19" s="10">
        <f t="shared" si="0"/>
        <v>98.525547445255455</v>
      </c>
    </row>
    <row r="20" spans="1:23" x14ac:dyDescent="0.2">
      <c r="D20" s="7">
        <v>3</v>
      </c>
      <c r="E20" s="4" t="s">
        <v>11</v>
      </c>
      <c r="F20" s="7">
        <v>20.149999999999999</v>
      </c>
      <c r="G20" s="26"/>
      <c r="H20" s="26"/>
      <c r="J20" s="7">
        <v>3</v>
      </c>
      <c r="K20" s="4" t="s">
        <v>11</v>
      </c>
      <c r="L20" s="7">
        <v>20.149999999999999</v>
      </c>
      <c r="M20" s="5"/>
      <c r="N20" s="5"/>
      <c r="S20" s="7">
        <v>3</v>
      </c>
      <c r="T20" s="4" t="s">
        <v>11</v>
      </c>
      <c r="U20" s="9">
        <v>43.54666666666666</v>
      </c>
      <c r="V20" s="9">
        <v>0.48333333333333334</v>
      </c>
      <c r="W20" s="10">
        <f t="shared" si="0"/>
        <v>90.09655172413791</v>
      </c>
    </row>
    <row r="21" spans="1:23" x14ac:dyDescent="0.2">
      <c r="D21" s="7">
        <v>4</v>
      </c>
      <c r="E21" s="7" t="s">
        <v>11</v>
      </c>
      <c r="F21" s="7">
        <v>12.05</v>
      </c>
      <c r="G21" s="26"/>
      <c r="H21" s="26"/>
      <c r="J21" s="7">
        <v>4</v>
      </c>
      <c r="K21" s="7" t="s">
        <v>11</v>
      </c>
      <c r="L21" s="7">
        <v>12.05</v>
      </c>
      <c r="M21" s="5"/>
      <c r="N21" s="5"/>
      <c r="S21" s="7">
        <v>4</v>
      </c>
      <c r="T21" s="7" t="s">
        <v>11</v>
      </c>
      <c r="U21" s="9">
        <v>46.620000000000005</v>
      </c>
      <c r="V21" s="9">
        <v>0.45666666666666661</v>
      </c>
      <c r="W21" s="10">
        <f t="shared" si="0"/>
        <v>102.08759124087594</v>
      </c>
    </row>
    <row r="22" spans="1:23" x14ac:dyDescent="0.2">
      <c r="D22" s="7">
        <v>5</v>
      </c>
      <c r="E22" s="4" t="s">
        <v>11</v>
      </c>
      <c r="F22" s="7">
        <v>11.65</v>
      </c>
      <c r="G22" s="26"/>
      <c r="H22" s="26"/>
      <c r="J22" s="7">
        <v>5</v>
      </c>
      <c r="K22" s="4" t="s">
        <v>11</v>
      </c>
      <c r="L22" s="7">
        <v>11.65</v>
      </c>
      <c r="M22" s="5"/>
      <c r="N22" s="5"/>
      <c r="S22" s="7">
        <v>5</v>
      </c>
      <c r="T22" s="4" t="s">
        <v>11</v>
      </c>
      <c r="U22" s="9">
        <v>46.373333333333335</v>
      </c>
      <c r="V22" s="9">
        <v>0.40666666666666668</v>
      </c>
      <c r="W22" s="10">
        <f t="shared" si="0"/>
        <v>114.0327868852459</v>
      </c>
    </row>
    <row r="23" spans="1:23" x14ac:dyDescent="0.2">
      <c r="D23" s="7">
        <v>1</v>
      </c>
      <c r="E23" s="4" t="s">
        <v>12</v>
      </c>
      <c r="F23" s="7">
        <v>7.33</v>
      </c>
      <c r="G23" s="26">
        <f t="shared" ref="G23" si="13">AVERAGE(F23:F27)</f>
        <v>8.74</v>
      </c>
      <c r="H23" s="26">
        <f t="shared" ref="H23" si="14">STDEV(F23:F27)/SQRT(5)</f>
        <v>0.68449981738492505</v>
      </c>
      <c r="J23" s="7">
        <v>1</v>
      </c>
      <c r="K23" s="4" t="s">
        <v>12</v>
      </c>
      <c r="L23" s="7">
        <v>7.33</v>
      </c>
      <c r="M23" s="5">
        <f t="shared" ref="M23" si="15">AVERAGE(L23:L27)</f>
        <v>8.74</v>
      </c>
      <c r="N23" s="5">
        <f t="shared" ref="N23" si="16">STDEV(L23:L27)/SQRT(5)</f>
        <v>0.68449981738492505</v>
      </c>
      <c r="S23" s="7">
        <v>1</v>
      </c>
      <c r="T23" s="4" t="s">
        <v>12</v>
      </c>
      <c r="U23" s="9">
        <v>44.766666666666673</v>
      </c>
      <c r="V23" s="9">
        <v>0.64</v>
      </c>
      <c r="W23" s="10">
        <f t="shared" si="0"/>
        <v>69.947916666666671</v>
      </c>
    </row>
    <row r="24" spans="1:23" x14ac:dyDescent="0.2">
      <c r="D24" s="7">
        <v>2</v>
      </c>
      <c r="E24" s="7" t="s">
        <v>12</v>
      </c>
      <c r="F24" s="7">
        <v>9.9499999999999993</v>
      </c>
      <c r="G24" s="26"/>
      <c r="H24" s="26"/>
      <c r="J24" s="7">
        <v>2</v>
      </c>
      <c r="K24" s="7" t="s">
        <v>12</v>
      </c>
      <c r="L24" s="7">
        <v>9.9499999999999993</v>
      </c>
      <c r="M24" s="5"/>
      <c r="N24" s="5"/>
      <c r="S24" s="7">
        <v>2</v>
      </c>
      <c r="T24" s="7" t="s">
        <v>12</v>
      </c>
      <c r="U24" s="9">
        <v>45.146666666666668</v>
      </c>
      <c r="V24" s="9">
        <v>0.49333333333333335</v>
      </c>
      <c r="W24" s="10">
        <f t="shared" si="0"/>
        <v>91.513513513513516</v>
      </c>
    </row>
    <row r="25" spans="1:23" x14ac:dyDescent="0.2">
      <c r="D25" s="7">
        <v>3</v>
      </c>
      <c r="E25" s="7" t="s">
        <v>12</v>
      </c>
      <c r="F25" s="7">
        <v>6.85</v>
      </c>
      <c r="G25" s="26"/>
      <c r="H25" s="26"/>
      <c r="J25" s="7">
        <v>3</v>
      </c>
      <c r="K25" s="7" t="s">
        <v>12</v>
      </c>
      <c r="L25" s="7">
        <v>6.85</v>
      </c>
      <c r="M25" s="5"/>
      <c r="N25" s="5"/>
      <c r="S25" s="7">
        <v>3</v>
      </c>
      <c r="T25" s="7" t="s">
        <v>12</v>
      </c>
      <c r="U25" s="9">
        <v>45.686666666666667</v>
      </c>
      <c r="V25" s="9">
        <v>0.47000000000000003</v>
      </c>
      <c r="W25" s="10">
        <f t="shared" si="0"/>
        <v>97.205673758865245</v>
      </c>
    </row>
    <row r="26" spans="1:23" x14ac:dyDescent="0.2">
      <c r="D26" s="7">
        <v>4</v>
      </c>
      <c r="E26" s="7" t="s">
        <v>12</v>
      </c>
      <c r="F26" s="7">
        <v>10.07</v>
      </c>
      <c r="G26" s="26"/>
      <c r="H26" s="26"/>
      <c r="J26" s="7">
        <v>4</v>
      </c>
      <c r="K26" s="7" t="s">
        <v>12</v>
      </c>
      <c r="L26" s="7">
        <v>10.07</v>
      </c>
      <c r="M26" s="5"/>
      <c r="N26" s="5"/>
      <c r="S26" s="7">
        <v>4</v>
      </c>
      <c r="T26" s="7" t="s">
        <v>12</v>
      </c>
      <c r="U26" s="9">
        <v>46.123333333333335</v>
      </c>
      <c r="V26" s="9">
        <v>0.49333333333333335</v>
      </c>
      <c r="W26" s="10">
        <f t="shared" si="0"/>
        <v>93.493243243243242</v>
      </c>
    </row>
    <row r="27" spans="1:23" x14ac:dyDescent="0.2">
      <c r="D27" s="7">
        <v>5</v>
      </c>
      <c r="E27" s="7" t="s">
        <v>12</v>
      </c>
      <c r="F27" s="7">
        <v>9.5</v>
      </c>
      <c r="G27" s="26"/>
      <c r="H27" s="26"/>
      <c r="J27" s="7">
        <v>5</v>
      </c>
      <c r="K27" s="7" t="s">
        <v>12</v>
      </c>
      <c r="L27" s="7">
        <v>9.5</v>
      </c>
      <c r="M27" s="5"/>
      <c r="N27" s="5"/>
      <c r="S27" s="7">
        <v>5</v>
      </c>
      <c r="T27" s="7" t="s">
        <v>12</v>
      </c>
      <c r="U27" s="9">
        <v>46.873333333333335</v>
      </c>
      <c r="V27" s="9">
        <v>0.41333333333333333</v>
      </c>
      <c r="W27" s="10">
        <f t="shared" si="0"/>
        <v>113.40322580645162</v>
      </c>
    </row>
  </sheetData>
  <sortState xmlns:xlrd2="http://schemas.microsoft.com/office/spreadsheetml/2017/richdata2" ref="Y4:AC28">
    <sortCondition ref="Z4:Z28"/>
  </sortState>
  <mergeCells count="6">
    <mergeCell ref="S1:W1"/>
    <mergeCell ref="A1:B1"/>
    <mergeCell ref="A10:B10"/>
    <mergeCell ref="D1:F1"/>
    <mergeCell ref="J1:L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4212-D157-2B44-9F57-0A7040D55C3C}">
  <dimension ref="A1:O56"/>
  <sheetViews>
    <sheetView workbookViewId="0">
      <selection activeCell="D29" sqref="D29"/>
    </sheetView>
  </sheetViews>
  <sheetFormatPr baseColWidth="10" defaultRowHeight="16" x14ac:dyDescent="0.2"/>
  <cols>
    <col min="1" max="2" width="10.83203125" style="4"/>
    <col min="3" max="3" width="16.83203125" style="4" bestFit="1" customWidth="1"/>
    <col min="4" max="4" width="18.1640625" style="4" bestFit="1" customWidth="1"/>
    <col min="5" max="5" width="12.1640625" style="4" bestFit="1" customWidth="1"/>
    <col min="6" max="6" width="16.33203125" style="4" bestFit="1" customWidth="1"/>
    <col min="7" max="7" width="19" style="4" bestFit="1" customWidth="1"/>
    <col min="8" max="8" width="12.1640625" style="4" bestFit="1" customWidth="1"/>
    <col min="9" max="9" width="19.5" style="4" bestFit="1" customWidth="1"/>
    <col min="10" max="11" width="12.1640625" style="4" bestFit="1" customWidth="1"/>
    <col min="12" max="16384" width="10.83203125" style="4"/>
  </cols>
  <sheetData>
    <row r="1" spans="1:15" s="2" customFormat="1" x14ac:dyDescent="0.2">
      <c r="A1" s="27" t="s">
        <v>60</v>
      </c>
      <c r="B1" s="27"/>
      <c r="C1" s="27"/>
      <c r="D1" s="27"/>
      <c r="E1" s="27"/>
      <c r="F1" s="27"/>
      <c r="G1" s="27"/>
      <c r="H1" s="27"/>
      <c r="I1" s="27"/>
      <c r="J1" s="27"/>
      <c r="K1" s="27"/>
      <c r="M1" s="27" t="s">
        <v>74</v>
      </c>
      <c r="N1" s="27"/>
      <c r="O1" s="27"/>
    </row>
    <row r="2" spans="1:15" s="2" customFormat="1" x14ac:dyDescent="0.2">
      <c r="A2" s="3" t="s">
        <v>1</v>
      </c>
      <c r="B2" s="3" t="s">
        <v>7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16</v>
      </c>
      <c r="H2" s="3" t="s">
        <v>36</v>
      </c>
      <c r="I2" s="3" t="s">
        <v>65</v>
      </c>
      <c r="J2" s="3" t="s">
        <v>66</v>
      </c>
      <c r="K2" s="3" t="s">
        <v>67</v>
      </c>
      <c r="M2" s="3" t="s">
        <v>1</v>
      </c>
      <c r="N2" s="3" t="s">
        <v>56</v>
      </c>
      <c r="O2" s="3" t="s">
        <v>75</v>
      </c>
    </row>
    <row r="3" spans="1:15" x14ac:dyDescent="0.2">
      <c r="A3" s="4">
        <v>1</v>
      </c>
      <c r="B3" s="4" t="s">
        <v>8</v>
      </c>
      <c r="C3" s="4">
        <v>37962.282200000001</v>
      </c>
      <c r="D3" s="4">
        <v>0.71119842829076618</v>
      </c>
      <c r="E3" s="4">
        <f>C3*D3</f>
        <v>26998.715434970531</v>
      </c>
      <c r="F3" s="4">
        <f>30*100*15</f>
        <v>45000</v>
      </c>
      <c r="G3" s="4">
        <f>E3/F3</f>
        <v>0.59997145411045627</v>
      </c>
      <c r="H3" s="4">
        <v>3.7530000000000001</v>
      </c>
      <c r="I3" s="4">
        <f t="shared" ref="I3:I27" si="0">(H3/100)*E3</f>
        <v>1013.261790274444</v>
      </c>
      <c r="J3" s="4">
        <f>(H3/100)*1</f>
        <v>3.7530000000000001E-2</v>
      </c>
      <c r="K3" s="4">
        <f t="shared" ref="K3:K27" si="1">G3*(H3/100)</f>
        <v>2.2516928672765425E-2</v>
      </c>
      <c r="M3" s="4">
        <v>1</v>
      </c>
      <c r="N3" s="4" t="s">
        <v>8</v>
      </c>
      <c r="O3" s="4">
        <f>H3/H32</f>
        <v>11.016634050880626</v>
      </c>
    </row>
    <row r="4" spans="1:15" x14ac:dyDescent="0.2">
      <c r="A4" s="4">
        <v>1</v>
      </c>
      <c r="B4" s="4" t="s">
        <v>9</v>
      </c>
      <c r="C4" s="4">
        <v>48657.201800000003</v>
      </c>
      <c r="D4" s="4">
        <v>0.65815324165029476</v>
      </c>
      <c r="E4" s="4">
        <f t="shared" ref="E4:E27" si="2">C4*D4</f>
        <v>32023.895094302559</v>
      </c>
      <c r="F4" s="4">
        <f>30*100*15</f>
        <v>45000</v>
      </c>
      <c r="G4" s="4">
        <f t="shared" ref="G4:G27" si="3">E4/F4</f>
        <v>0.71164211320672355</v>
      </c>
      <c r="H4" s="4">
        <v>2.7603333333333335</v>
      </c>
      <c r="I4" s="4">
        <f t="shared" si="0"/>
        <v>883.96625091973169</v>
      </c>
      <c r="J4" s="4">
        <f t="shared" ref="J4:J27" si="4">(H4/100)*1</f>
        <v>2.7603333333333334E-2</v>
      </c>
      <c r="K4" s="4">
        <f t="shared" si="1"/>
        <v>1.9643694464882927E-2</v>
      </c>
      <c r="M4" s="4">
        <v>1</v>
      </c>
      <c r="N4" s="4" t="s">
        <v>9</v>
      </c>
      <c r="O4" s="4">
        <f t="shared" ref="O4:O27" si="5">H4/H33</f>
        <v>11.549511854951186</v>
      </c>
    </row>
    <row r="5" spans="1:15" x14ac:dyDescent="0.2">
      <c r="A5" s="4">
        <v>1</v>
      </c>
      <c r="B5" s="4" t="s">
        <v>10</v>
      </c>
      <c r="C5" s="4">
        <v>61861.968000000008</v>
      </c>
      <c r="D5" s="4">
        <v>0.64729458917835669</v>
      </c>
      <c r="E5" s="4">
        <f t="shared" si="2"/>
        <v>40042.917162324651</v>
      </c>
      <c r="F5" s="4">
        <f>30*100*20</f>
        <v>60000</v>
      </c>
      <c r="G5" s="4">
        <f t="shared" si="3"/>
        <v>0.6673819527054109</v>
      </c>
      <c r="H5" s="4">
        <v>1.3790000000000002</v>
      </c>
      <c r="I5" s="4">
        <f t="shared" si="0"/>
        <v>552.19182766845699</v>
      </c>
      <c r="J5" s="4">
        <f t="shared" si="4"/>
        <v>1.3790000000000002E-2</v>
      </c>
      <c r="K5" s="4">
        <f t="shared" si="1"/>
        <v>9.2031971278076167E-3</v>
      </c>
      <c r="M5" s="4">
        <v>1</v>
      </c>
      <c r="N5" s="4" t="s">
        <v>10</v>
      </c>
      <c r="O5" s="4">
        <f t="shared" si="5"/>
        <v>11.396694214876035</v>
      </c>
    </row>
    <row r="6" spans="1:15" x14ac:dyDescent="0.2">
      <c r="A6" s="4">
        <v>1</v>
      </c>
      <c r="B6" s="4" t="s">
        <v>68</v>
      </c>
      <c r="C6" s="4">
        <v>87287.745999999999</v>
      </c>
      <c r="D6" s="4">
        <v>0.70399999999999996</v>
      </c>
      <c r="E6" s="4">
        <f t="shared" si="2"/>
        <v>61450.573183999993</v>
      </c>
      <c r="F6" s="4">
        <f>30*100*25</f>
        <v>75000</v>
      </c>
      <c r="G6" s="4">
        <f t="shared" si="3"/>
        <v>0.81934097578666654</v>
      </c>
      <c r="H6" s="4">
        <v>0.82133333333333336</v>
      </c>
      <c r="I6" s="4">
        <f t="shared" si="0"/>
        <v>504.7140410845866</v>
      </c>
      <c r="J6" s="4">
        <f t="shared" si="4"/>
        <v>8.2133333333333329E-3</v>
      </c>
      <c r="K6" s="4">
        <f t="shared" si="1"/>
        <v>6.7295205477944878E-3</v>
      </c>
      <c r="M6" s="4">
        <v>1</v>
      </c>
      <c r="N6" s="4" t="s">
        <v>68</v>
      </c>
      <c r="O6" s="4">
        <f t="shared" si="5"/>
        <v>11.04932735426009</v>
      </c>
    </row>
    <row r="7" spans="1:15" x14ac:dyDescent="0.2">
      <c r="A7" s="4">
        <v>1</v>
      </c>
      <c r="B7" s="4" t="s">
        <v>69</v>
      </c>
      <c r="C7" s="4">
        <v>95243.245999999999</v>
      </c>
      <c r="D7" s="4">
        <v>0.65422396856581533</v>
      </c>
      <c r="E7" s="4">
        <f t="shared" si="2"/>
        <v>62310.414377210218</v>
      </c>
      <c r="F7" s="4">
        <f>30*100*25</f>
        <v>75000</v>
      </c>
      <c r="G7" s="4">
        <f t="shared" si="3"/>
        <v>0.83080552502946958</v>
      </c>
      <c r="H7" s="4">
        <v>0.45700000000000002</v>
      </c>
      <c r="I7" s="4">
        <f t="shared" si="0"/>
        <v>284.75859370385069</v>
      </c>
      <c r="J7" s="4">
        <f t="shared" si="4"/>
        <v>4.5700000000000003E-3</v>
      </c>
      <c r="K7" s="4">
        <f t="shared" si="1"/>
        <v>3.796781249384676E-3</v>
      </c>
      <c r="M7" s="4">
        <v>1</v>
      </c>
      <c r="N7" s="4" t="s">
        <v>69</v>
      </c>
      <c r="O7" s="4">
        <f t="shared" si="5"/>
        <v>10.386363636363635</v>
      </c>
    </row>
    <row r="8" spans="1:15" x14ac:dyDescent="0.2">
      <c r="A8" s="4">
        <v>2</v>
      </c>
      <c r="B8" s="4" t="s">
        <v>8</v>
      </c>
      <c r="C8" s="4">
        <v>57935.098000000005</v>
      </c>
      <c r="D8" s="4">
        <v>0.85742971887550201</v>
      </c>
      <c r="E8" s="4">
        <f t="shared" si="2"/>
        <v>49675.274791164666</v>
      </c>
      <c r="F8" s="4">
        <f>30*100*15</f>
        <v>45000</v>
      </c>
      <c r="G8" s="4">
        <f t="shared" si="3"/>
        <v>1.1038949953592148</v>
      </c>
      <c r="H8" s="4">
        <v>3.8867323452363927</v>
      </c>
      <c r="I8" s="4">
        <f t="shared" si="0"/>
        <v>1930.744972893257</v>
      </c>
      <c r="J8" s="4">
        <f t="shared" si="4"/>
        <v>3.8867323452363926E-2</v>
      </c>
      <c r="K8" s="4">
        <f t="shared" si="1"/>
        <v>4.2905443842072379E-2</v>
      </c>
      <c r="M8" s="4">
        <v>2</v>
      </c>
      <c r="N8" s="4" t="s">
        <v>8</v>
      </c>
      <c r="O8" s="4">
        <f t="shared" si="5"/>
        <v>11.576371943652187</v>
      </c>
    </row>
    <row r="9" spans="1:15" x14ac:dyDescent="0.2">
      <c r="A9" s="4">
        <v>2</v>
      </c>
      <c r="B9" s="4" t="s">
        <v>9</v>
      </c>
      <c r="C9" s="4">
        <v>72903.200400000002</v>
      </c>
      <c r="D9" s="4">
        <v>0.8814229249011859</v>
      </c>
      <c r="E9" s="4">
        <f t="shared" si="2"/>
        <v>64258.552131225304</v>
      </c>
      <c r="F9" s="4">
        <f>30*100*15</f>
        <v>45000</v>
      </c>
      <c r="G9" s="4">
        <f t="shared" si="3"/>
        <v>1.4279678251383401</v>
      </c>
      <c r="H9" s="4">
        <v>2.7980198391189757</v>
      </c>
      <c r="I9" s="4">
        <f t="shared" si="0"/>
        <v>1797.9670369622934</v>
      </c>
      <c r="J9" s="4">
        <f t="shared" si="4"/>
        <v>2.7980198391189755E-2</v>
      </c>
      <c r="K9" s="4">
        <f t="shared" si="1"/>
        <v>3.9954823043606515E-2</v>
      </c>
      <c r="M9" s="4">
        <v>2</v>
      </c>
      <c r="N9" s="4" t="s">
        <v>9</v>
      </c>
      <c r="O9" s="4">
        <f t="shared" si="5"/>
        <v>12.424482889136252</v>
      </c>
    </row>
    <row r="10" spans="1:15" x14ac:dyDescent="0.2">
      <c r="A10" s="4">
        <v>2</v>
      </c>
      <c r="B10" s="4" t="s">
        <v>10</v>
      </c>
      <c r="C10" s="4">
        <v>68574.018000000011</v>
      </c>
      <c r="D10" s="4">
        <v>0.85854616895874247</v>
      </c>
      <c r="E10" s="4">
        <f t="shared" si="2"/>
        <v>58873.960444007855</v>
      </c>
      <c r="F10" s="4">
        <f>30*100*20</f>
        <v>60000</v>
      </c>
      <c r="G10" s="4">
        <f t="shared" si="3"/>
        <v>0.98123267406679759</v>
      </c>
      <c r="H10" s="4">
        <v>2.1616073608115971</v>
      </c>
      <c r="I10" s="4">
        <f t="shared" si="0"/>
        <v>1272.6238625589817</v>
      </c>
      <c r="J10" s="4">
        <f t="shared" si="4"/>
        <v>2.161607360811597E-2</v>
      </c>
      <c r="K10" s="4">
        <f t="shared" si="1"/>
        <v>2.1210397709316365E-2</v>
      </c>
      <c r="M10" s="4">
        <v>2</v>
      </c>
      <c r="N10" s="4" t="s">
        <v>10</v>
      </c>
      <c r="O10" s="4">
        <f t="shared" si="5"/>
        <v>12.267707685962113</v>
      </c>
    </row>
    <row r="11" spans="1:15" x14ac:dyDescent="0.2">
      <c r="A11" s="4">
        <v>2</v>
      </c>
      <c r="B11" s="4" t="s">
        <v>68</v>
      </c>
      <c r="C11" s="4">
        <v>56187.778000000013</v>
      </c>
      <c r="D11" s="4">
        <v>0.82936507936507942</v>
      </c>
      <c r="E11" s="4">
        <f t="shared" si="2"/>
        <v>46600.180960317477</v>
      </c>
      <c r="F11" s="4">
        <f>30*100*25</f>
        <v>75000</v>
      </c>
      <c r="G11" s="4">
        <f t="shared" si="3"/>
        <v>0.62133574613756637</v>
      </c>
      <c r="H11" s="4">
        <v>1.2070149903775944</v>
      </c>
      <c r="I11" s="4">
        <f t="shared" si="0"/>
        <v>562.47116973411755</v>
      </c>
      <c r="J11" s="4">
        <f t="shared" si="4"/>
        <v>1.2070149903775943E-2</v>
      </c>
      <c r="K11" s="4">
        <f t="shared" si="1"/>
        <v>7.4996155964549005E-3</v>
      </c>
      <c r="M11" s="4">
        <v>2</v>
      </c>
      <c r="N11" s="4" t="s">
        <v>68</v>
      </c>
      <c r="O11" s="4">
        <f t="shared" si="5"/>
        <v>11.457695036207502</v>
      </c>
    </row>
    <row r="12" spans="1:15" x14ac:dyDescent="0.2">
      <c r="A12" s="4">
        <v>2</v>
      </c>
      <c r="B12" s="4" t="s">
        <v>69</v>
      </c>
      <c r="C12" s="4">
        <v>109195.71</v>
      </c>
      <c r="D12" s="4">
        <v>0.87673956262425445</v>
      </c>
      <c r="E12" s="4">
        <f t="shared" si="2"/>
        <v>95736.199025844937</v>
      </c>
      <c r="F12" s="4">
        <f>30*100*25</f>
        <v>75000</v>
      </c>
      <c r="G12" s="4">
        <f t="shared" si="3"/>
        <v>1.2764826536779326</v>
      </c>
      <c r="H12" s="4">
        <v>0.67143093711573965</v>
      </c>
      <c r="I12" s="4">
        <f t="shared" si="0"/>
        <v>642.80245827822023</v>
      </c>
      <c r="J12" s="4">
        <f t="shared" si="4"/>
        <v>6.7143093711573964E-3</v>
      </c>
      <c r="K12" s="4">
        <f t="shared" si="1"/>
        <v>8.5706994437096048E-3</v>
      </c>
      <c r="M12" s="4">
        <v>2</v>
      </c>
      <c r="N12" s="4" t="s">
        <v>69</v>
      </c>
      <c r="O12" s="4">
        <f t="shared" si="5"/>
        <v>10.440539637964406</v>
      </c>
    </row>
    <row r="13" spans="1:15" x14ac:dyDescent="0.2">
      <c r="A13" s="4">
        <v>3</v>
      </c>
      <c r="B13" s="4" t="s">
        <v>8</v>
      </c>
      <c r="C13" s="4">
        <v>56473.864000000001</v>
      </c>
      <c r="D13" s="4">
        <v>0.8675889328063241</v>
      </c>
      <c r="E13" s="4">
        <f t="shared" si="2"/>
        <v>48996.099399209488</v>
      </c>
      <c r="F13" s="4">
        <f>30*100*15</f>
        <v>45000</v>
      </c>
      <c r="G13" s="4">
        <f t="shared" si="3"/>
        <v>1.0888022088713221</v>
      </c>
      <c r="H13" s="4">
        <v>3.3823333587162563</v>
      </c>
      <c r="I13" s="4">
        <f t="shared" si="0"/>
        <v>1657.211414449238</v>
      </c>
      <c r="J13" s="4">
        <f t="shared" si="4"/>
        <v>3.3823333587162566E-2</v>
      </c>
      <c r="K13" s="4">
        <f t="shared" si="1"/>
        <v>3.6826920321094178E-2</v>
      </c>
      <c r="M13" s="4">
        <v>3</v>
      </c>
      <c r="N13" s="4" t="s">
        <v>8</v>
      </c>
      <c r="O13" s="4">
        <f t="shared" si="5"/>
        <v>11.777214274565191</v>
      </c>
    </row>
    <row r="14" spans="1:15" x14ac:dyDescent="0.2">
      <c r="A14" s="4">
        <v>3</v>
      </c>
      <c r="B14" s="4" t="s">
        <v>9</v>
      </c>
      <c r="C14" s="4">
        <v>71845.070000000007</v>
      </c>
      <c r="D14" s="4">
        <v>0.85884691848906558</v>
      </c>
      <c r="E14" s="4">
        <f t="shared" si="2"/>
        <v>61703.916978131216</v>
      </c>
      <c r="F14" s="4">
        <f>30*100*15</f>
        <v>45000</v>
      </c>
      <c r="G14" s="4">
        <f t="shared" si="3"/>
        <v>1.3711981550695826</v>
      </c>
      <c r="H14" s="4">
        <v>2.4762666688219563</v>
      </c>
      <c r="I14" s="4">
        <f t="shared" si="0"/>
        <v>1527.9535294870354</v>
      </c>
      <c r="J14" s="4">
        <f t="shared" si="4"/>
        <v>2.4762666688219564E-2</v>
      </c>
      <c r="K14" s="4">
        <f t="shared" si="1"/>
        <v>3.3954522877489679E-2</v>
      </c>
      <c r="M14" s="4">
        <v>3</v>
      </c>
      <c r="N14" s="4" t="s">
        <v>9</v>
      </c>
      <c r="O14" s="4">
        <f t="shared" si="5"/>
        <v>12.133994794034679</v>
      </c>
    </row>
    <row r="15" spans="1:15" x14ac:dyDescent="0.2">
      <c r="A15" s="4">
        <v>3</v>
      </c>
      <c r="B15" s="4" t="s">
        <v>10</v>
      </c>
      <c r="C15" s="4">
        <v>79158.1584</v>
      </c>
      <c r="D15" s="4">
        <v>0.85288270377733599</v>
      </c>
      <c r="E15" s="4">
        <f t="shared" si="2"/>
        <v>67512.624162226639</v>
      </c>
      <c r="F15" s="4">
        <f>30*100*20</f>
        <v>60000</v>
      </c>
      <c r="G15" s="4">
        <f t="shared" si="3"/>
        <v>1.1252104027037773</v>
      </c>
      <c r="H15" s="4">
        <v>1.8150587060728502</v>
      </c>
      <c r="I15" s="4">
        <f t="shared" si="0"/>
        <v>1225.3937625547371</v>
      </c>
      <c r="J15" s="4">
        <f t="shared" si="4"/>
        <v>1.8150587060728501E-2</v>
      </c>
      <c r="K15" s="4">
        <f t="shared" si="1"/>
        <v>2.0423229375912285E-2</v>
      </c>
      <c r="M15" s="4">
        <v>3</v>
      </c>
      <c r="N15" s="4" t="s">
        <v>10</v>
      </c>
      <c r="O15" s="4">
        <f t="shared" si="5"/>
        <v>11.757161920842815</v>
      </c>
    </row>
    <row r="16" spans="1:15" x14ac:dyDescent="0.2">
      <c r="A16" s="4">
        <v>3</v>
      </c>
      <c r="B16" s="4" t="s">
        <v>68</v>
      </c>
      <c r="C16" s="4">
        <v>103252.89200000001</v>
      </c>
      <c r="D16" s="4">
        <v>0.84738955823293161</v>
      </c>
      <c r="E16" s="4">
        <f t="shared" si="2"/>
        <v>87495.422538152605</v>
      </c>
      <c r="F16" s="4">
        <f>30*100*25</f>
        <v>75000</v>
      </c>
      <c r="G16" s="4">
        <f t="shared" si="3"/>
        <v>1.1666056338420348</v>
      </c>
      <c r="H16" s="4">
        <v>0.62920431951546285</v>
      </c>
      <c r="I16" s="4">
        <f t="shared" si="0"/>
        <v>550.52497798836202</v>
      </c>
      <c r="J16" s="4">
        <f t="shared" si="4"/>
        <v>6.2920431951546283E-3</v>
      </c>
      <c r="K16" s="4">
        <f t="shared" si="1"/>
        <v>7.3403330398448263E-3</v>
      </c>
      <c r="M16" s="4">
        <v>3</v>
      </c>
      <c r="N16" s="4" t="s">
        <v>68</v>
      </c>
      <c r="O16" s="4">
        <f t="shared" si="5"/>
        <v>9.9122082961051472</v>
      </c>
    </row>
    <row r="17" spans="1:15" x14ac:dyDescent="0.2">
      <c r="A17" s="4">
        <v>3</v>
      </c>
      <c r="B17" s="4" t="s">
        <v>69</v>
      </c>
      <c r="C17" s="4">
        <v>69904.606400000019</v>
      </c>
      <c r="D17" s="4">
        <v>0.84431137724550909</v>
      </c>
      <c r="E17" s="4">
        <f t="shared" si="2"/>
        <v>59021.254505389246</v>
      </c>
      <c r="F17" s="4">
        <f>30*100*25</f>
        <v>75000</v>
      </c>
      <c r="G17" s="4">
        <f t="shared" si="3"/>
        <v>0.78695006007185664</v>
      </c>
      <c r="H17" s="4">
        <v>0.40496882701931097</v>
      </c>
      <c r="I17" s="4">
        <f t="shared" si="0"/>
        <v>239.0176820625571</v>
      </c>
      <c r="J17" s="4">
        <f t="shared" si="4"/>
        <v>4.0496882701931101E-3</v>
      </c>
      <c r="K17" s="4">
        <f t="shared" si="1"/>
        <v>3.1869024275007611E-3</v>
      </c>
      <c r="M17" s="4">
        <v>3</v>
      </c>
      <c r="N17" s="4" t="s">
        <v>69</v>
      </c>
      <c r="O17" s="4">
        <f t="shared" si="5"/>
        <v>8.7471890922494921</v>
      </c>
    </row>
    <row r="18" spans="1:15" x14ac:dyDescent="0.2">
      <c r="A18" s="4">
        <v>4</v>
      </c>
      <c r="B18" s="4" t="s">
        <v>8</v>
      </c>
      <c r="C18" s="4">
        <v>50287.138000000006</v>
      </c>
      <c r="D18" s="4">
        <v>0.39999999999999991</v>
      </c>
      <c r="E18" s="4">
        <f t="shared" si="2"/>
        <v>20114.855199999998</v>
      </c>
      <c r="F18" s="4">
        <f>30*100*15</f>
        <v>45000</v>
      </c>
      <c r="G18" s="4">
        <f t="shared" si="3"/>
        <v>0.44699678222222217</v>
      </c>
      <c r="H18" s="4">
        <v>5.1334155822291558</v>
      </c>
      <c r="I18" s="4">
        <f t="shared" si="0"/>
        <v>1032.5791111796316</v>
      </c>
      <c r="J18" s="4">
        <f t="shared" si="4"/>
        <v>5.1334155822291561E-2</v>
      </c>
      <c r="K18" s="4">
        <f t="shared" si="1"/>
        <v>2.294620247065848E-2</v>
      </c>
      <c r="M18" s="4">
        <v>4</v>
      </c>
      <c r="N18" s="4" t="s">
        <v>8</v>
      </c>
      <c r="O18" s="4">
        <f t="shared" si="5"/>
        <v>13.320824826939127</v>
      </c>
    </row>
    <row r="19" spans="1:15" x14ac:dyDescent="0.2">
      <c r="A19" s="4">
        <v>4</v>
      </c>
      <c r="B19" s="4" t="s">
        <v>9</v>
      </c>
      <c r="C19" s="4">
        <v>68460.383600000016</v>
      </c>
      <c r="D19" s="4">
        <v>0.48242187499999994</v>
      </c>
      <c r="E19" s="4">
        <f t="shared" si="2"/>
        <v>33026.786619531253</v>
      </c>
      <c r="F19" s="4">
        <f>30*100*15</f>
        <v>45000</v>
      </c>
      <c r="G19" s="4">
        <f t="shared" si="3"/>
        <v>0.7339285915451389</v>
      </c>
      <c r="H19" s="4">
        <v>3.3311849189574558</v>
      </c>
      <c r="I19" s="4">
        <f t="shared" si="0"/>
        <v>1100.1833350860838</v>
      </c>
      <c r="J19" s="4">
        <f t="shared" si="4"/>
        <v>3.3311849189574555E-2</v>
      </c>
      <c r="K19" s="4">
        <f t="shared" si="1"/>
        <v>2.4448518557468529E-2</v>
      </c>
      <c r="M19" s="4">
        <v>4</v>
      </c>
      <c r="N19" s="4" t="s">
        <v>9</v>
      </c>
      <c r="O19" s="4">
        <f t="shared" si="5"/>
        <v>12.982906232722133</v>
      </c>
    </row>
    <row r="20" spans="1:15" x14ac:dyDescent="0.2">
      <c r="A20" s="4">
        <v>4</v>
      </c>
      <c r="B20" s="4" t="s">
        <v>10</v>
      </c>
      <c r="C20" s="4">
        <v>93955.362000000008</v>
      </c>
      <c r="D20" s="4">
        <v>0.49411764705882355</v>
      </c>
      <c r="E20" s="4">
        <f t="shared" si="2"/>
        <v>46425.002400000005</v>
      </c>
      <c r="F20" s="4">
        <f>30*100*20</f>
        <v>60000</v>
      </c>
      <c r="G20" s="4">
        <f t="shared" si="3"/>
        <v>0.77375004000000003</v>
      </c>
      <c r="H20" s="4">
        <v>1.9854417977210972</v>
      </c>
      <c r="I20" s="4">
        <f t="shared" si="0"/>
        <v>921.7414022426226</v>
      </c>
      <c r="J20" s="4">
        <f t="shared" si="4"/>
        <v>1.9854417977210971E-2</v>
      </c>
      <c r="K20" s="4">
        <f t="shared" si="1"/>
        <v>1.5362356704043709E-2</v>
      </c>
      <c r="M20" s="4">
        <v>4</v>
      </c>
      <c r="N20" s="4" t="s">
        <v>10</v>
      </c>
      <c r="O20" s="4">
        <f t="shared" si="5"/>
        <v>12.061283851419001</v>
      </c>
    </row>
    <row r="21" spans="1:15" x14ac:dyDescent="0.2">
      <c r="A21" s="4">
        <v>4</v>
      </c>
      <c r="B21" s="4" t="s">
        <v>68</v>
      </c>
      <c r="C21" s="4">
        <v>103107.016</v>
      </c>
      <c r="D21" s="4">
        <v>0.48323471400394469</v>
      </c>
      <c r="E21" s="4">
        <f t="shared" si="2"/>
        <v>49824.88938856015</v>
      </c>
      <c r="F21" s="4">
        <f>30*100*25</f>
        <v>75000</v>
      </c>
      <c r="G21" s="4">
        <f t="shared" si="3"/>
        <v>0.66433185851413534</v>
      </c>
      <c r="H21" s="4">
        <v>0.865369424626666</v>
      </c>
      <c r="I21" s="4">
        <f t="shared" si="0"/>
        <v>431.16935862265575</v>
      </c>
      <c r="J21" s="4">
        <f t="shared" si="4"/>
        <v>8.6536942462666598E-3</v>
      </c>
      <c r="K21" s="4">
        <f t="shared" si="1"/>
        <v>5.7489247816354099E-3</v>
      </c>
      <c r="M21" s="4">
        <v>4</v>
      </c>
      <c r="N21" s="4" t="s">
        <v>68</v>
      </c>
      <c r="O21" s="4">
        <f t="shared" si="5"/>
        <v>10.781942045556889</v>
      </c>
    </row>
    <row r="22" spans="1:15" x14ac:dyDescent="0.2">
      <c r="A22" s="4">
        <v>4</v>
      </c>
      <c r="B22" s="4" t="s">
        <v>69</v>
      </c>
      <c r="C22" s="4">
        <v>110215.3784</v>
      </c>
      <c r="D22" s="4">
        <v>0.49607843137254909</v>
      </c>
      <c r="E22" s="4">
        <f t="shared" si="2"/>
        <v>54675.472029803932</v>
      </c>
      <c r="F22" s="4">
        <f>30*100*25</f>
        <v>75000</v>
      </c>
      <c r="G22" s="4">
        <f t="shared" si="3"/>
        <v>0.72900629373071912</v>
      </c>
      <c r="H22" s="4">
        <v>0.42120141162285202</v>
      </c>
      <c r="I22" s="4">
        <f t="shared" si="0"/>
        <v>230.29386000099177</v>
      </c>
      <c r="J22" s="4">
        <f t="shared" si="4"/>
        <v>4.2120141162285199E-3</v>
      </c>
      <c r="K22" s="4">
        <f t="shared" si="1"/>
        <v>3.0705848000132235E-3</v>
      </c>
      <c r="M22" s="4">
        <v>4</v>
      </c>
      <c r="N22" s="4" t="s">
        <v>69</v>
      </c>
      <c r="O22" s="4">
        <f t="shared" si="5"/>
        <v>9.0835790373668832</v>
      </c>
    </row>
    <row r="23" spans="1:15" x14ac:dyDescent="0.2">
      <c r="A23" s="4">
        <v>5</v>
      </c>
      <c r="B23" s="4" t="s">
        <v>8</v>
      </c>
      <c r="C23" s="4">
        <v>57763.284800000001</v>
      </c>
      <c r="D23" s="4">
        <v>0.84615384615384615</v>
      </c>
      <c r="E23" s="4">
        <f t="shared" si="2"/>
        <v>48876.625599999999</v>
      </c>
      <c r="F23" s="4">
        <f>30*100*15</f>
        <v>45000</v>
      </c>
      <c r="G23" s="4">
        <f t="shared" si="3"/>
        <v>1.0861472355555555</v>
      </c>
      <c r="H23" s="4">
        <v>3.2424967127693249</v>
      </c>
      <c r="I23" s="4">
        <f t="shared" si="0"/>
        <v>1584.8229783925703</v>
      </c>
      <c r="J23" s="4">
        <f t="shared" si="4"/>
        <v>3.2424967127693251E-2</v>
      </c>
      <c r="K23" s="4">
        <f t="shared" si="1"/>
        <v>3.5218288408723784E-2</v>
      </c>
      <c r="M23" s="4">
        <v>5</v>
      </c>
      <c r="N23" s="4" t="s">
        <v>8</v>
      </c>
      <c r="O23" s="4">
        <f t="shared" si="5"/>
        <v>12.239645676278093</v>
      </c>
    </row>
    <row r="24" spans="1:15" x14ac:dyDescent="0.2">
      <c r="A24" s="4">
        <v>5</v>
      </c>
      <c r="B24" s="4" t="s">
        <v>9</v>
      </c>
      <c r="C24" s="4">
        <v>70644.623200000016</v>
      </c>
      <c r="D24" s="4">
        <v>0.84722222222222199</v>
      </c>
      <c r="E24" s="4">
        <f t="shared" si="2"/>
        <v>59851.694655555555</v>
      </c>
      <c r="F24" s="4">
        <f>30*100*15</f>
        <v>45000</v>
      </c>
      <c r="G24" s="4">
        <f t="shared" si="3"/>
        <v>1.3300376590123457</v>
      </c>
      <c r="H24" s="4">
        <v>2.5974036194045236</v>
      </c>
      <c r="I24" s="4">
        <f t="shared" si="0"/>
        <v>1554.5900832583438</v>
      </c>
      <c r="J24" s="4">
        <f t="shared" si="4"/>
        <v>2.5974036194045237E-2</v>
      </c>
      <c r="K24" s="4">
        <f t="shared" si="1"/>
        <v>3.4546446294629864E-2</v>
      </c>
      <c r="M24" s="4">
        <v>5</v>
      </c>
      <c r="N24" s="4" t="s">
        <v>9</v>
      </c>
      <c r="O24" s="4">
        <f t="shared" si="5"/>
        <v>12.975017860433418</v>
      </c>
    </row>
    <row r="25" spans="1:15" x14ac:dyDescent="0.2">
      <c r="A25" s="4">
        <v>5</v>
      </c>
      <c r="B25" s="4" t="s">
        <v>10</v>
      </c>
      <c r="C25" s="4">
        <v>104220.81</v>
      </c>
      <c r="D25" s="4">
        <v>0.8493975903614458</v>
      </c>
      <c r="E25" s="4">
        <f t="shared" si="2"/>
        <v>88524.904879518072</v>
      </c>
      <c r="F25" s="4">
        <f>30*100*20</f>
        <v>60000</v>
      </c>
      <c r="G25" s="4">
        <f t="shared" si="3"/>
        <v>1.4754150813253013</v>
      </c>
      <c r="H25" s="4">
        <v>1.5929004415864501</v>
      </c>
      <c r="I25" s="4">
        <f t="shared" si="0"/>
        <v>1410.1136007398281</v>
      </c>
      <c r="J25" s="4">
        <f t="shared" si="4"/>
        <v>1.5929004415864499E-2</v>
      </c>
      <c r="K25" s="4">
        <f t="shared" si="1"/>
        <v>2.3501893345663803E-2</v>
      </c>
      <c r="M25" s="4">
        <v>5</v>
      </c>
      <c r="N25" s="4" t="s">
        <v>10</v>
      </c>
      <c r="O25" s="4">
        <f t="shared" si="5"/>
        <v>12.888085760748478</v>
      </c>
    </row>
    <row r="26" spans="1:15" x14ac:dyDescent="0.2">
      <c r="A26" s="4">
        <v>5</v>
      </c>
      <c r="B26" s="4" t="s">
        <v>68</v>
      </c>
      <c r="C26" s="4">
        <v>66953.8992</v>
      </c>
      <c r="D26" s="4">
        <v>0.86138613861386115</v>
      </c>
      <c r="E26" s="4">
        <f t="shared" si="2"/>
        <v>57673.160697029685</v>
      </c>
      <c r="F26" s="4">
        <f>30*100*25</f>
        <v>75000</v>
      </c>
      <c r="G26" s="4">
        <f t="shared" si="3"/>
        <v>0.76897547596039584</v>
      </c>
      <c r="H26" s="4">
        <v>0.85868258111383222</v>
      </c>
      <c r="I26" s="4">
        <f t="shared" si="0"/>
        <v>495.22938488318277</v>
      </c>
      <c r="J26" s="4">
        <f t="shared" si="4"/>
        <v>8.5868258111383225E-3</v>
      </c>
      <c r="K26" s="4">
        <f t="shared" si="1"/>
        <v>6.6030584651091033E-3</v>
      </c>
      <c r="M26" s="4">
        <v>5</v>
      </c>
      <c r="N26" s="4" t="s">
        <v>68</v>
      </c>
      <c r="O26" s="4">
        <f t="shared" si="5"/>
        <v>11.532926761531408</v>
      </c>
    </row>
    <row r="27" spans="1:15" x14ac:dyDescent="0.2">
      <c r="A27" s="4">
        <v>5</v>
      </c>
      <c r="B27" s="4" t="s">
        <v>69</v>
      </c>
      <c r="C27" s="4">
        <v>104285.32800000001</v>
      </c>
      <c r="D27" s="4">
        <v>0.85317460317460314</v>
      </c>
      <c r="E27" s="4">
        <f t="shared" si="2"/>
        <v>88973.593333333338</v>
      </c>
      <c r="F27" s="4">
        <f>30*100*25</f>
        <v>75000</v>
      </c>
      <c r="G27" s="4">
        <f t="shared" si="3"/>
        <v>1.1863145777777779</v>
      </c>
      <c r="H27" s="4">
        <v>0.5014934937517731</v>
      </c>
      <c r="I27" s="4">
        <f t="shared" si="0"/>
        <v>446.19678172382805</v>
      </c>
      <c r="J27" s="4">
        <f t="shared" si="4"/>
        <v>5.0149349375177314E-3</v>
      </c>
      <c r="K27" s="4">
        <f t="shared" si="1"/>
        <v>5.9492904229843744E-3</v>
      </c>
      <c r="M27" s="4">
        <v>5</v>
      </c>
      <c r="N27" s="4" t="s">
        <v>69</v>
      </c>
      <c r="O27" s="4">
        <f t="shared" si="5"/>
        <v>9.7729742713559133</v>
      </c>
    </row>
    <row r="30" spans="1:15" x14ac:dyDescent="0.2">
      <c r="A30" s="27" t="s">
        <v>70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15" s="2" customFormat="1" x14ac:dyDescent="0.2">
      <c r="A31" s="3" t="s">
        <v>1</v>
      </c>
      <c r="B31" s="3" t="s">
        <v>7</v>
      </c>
      <c r="C31" s="3" t="s">
        <v>61</v>
      </c>
      <c r="D31" s="3" t="s">
        <v>62</v>
      </c>
      <c r="E31" s="3" t="s">
        <v>63</v>
      </c>
      <c r="F31" s="3" t="s">
        <v>64</v>
      </c>
      <c r="G31" s="3" t="s">
        <v>16</v>
      </c>
      <c r="H31" s="3" t="s">
        <v>37</v>
      </c>
      <c r="I31" s="3" t="s">
        <v>71</v>
      </c>
      <c r="J31" s="3" t="s">
        <v>72</v>
      </c>
      <c r="K31" s="3" t="s">
        <v>73</v>
      </c>
    </row>
    <row r="32" spans="1:15" x14ac:dyDescent="0.2">
      <c r="A32" s="4">
        <v>1</v>
      </c>
      <c r="B32" s="4" t="s">
        <v>8</v>
      </c>
      <c r="C32" s="4">
        <v>37962.282200000001</v>
      </c>
      <c r="D32" s="4">
        <v>0.71119842829076618</v>
      </c>
      <c r="E32" s="4">
        <f>C32*D32</f>
        <v>26998.715434970531</v>
      </c>
      <c r="F32" s="4">
        <f>30*100*15</f>
        <v>45000</v>
      </c>
      <c r="G32" s="4">
        <f>E32/F32</f>
        <v>0.59997145411045627</v>
      </c>
      <c r="H32" s="4">
        <v>0.34066666666666667</v>
      </c>
      <c r="I32" s="4">
        <f t="shared" ref="I32:I56" si="6">(H32/100)*E32</f>
        <v>91.975623915132942</v>
      </c>
      <c r="J32" s="4">
        <f>(H32/100)*1</f>
        <v>3.4066666666666668E-3</v>
      </c>
      <c r="K32" s="4">
        <f t="shared" ref="K32:K56" si="7">G32*(H32/100)</f>
        <v>2.0439027536696213E-3</v>
      </c>
    </row>
    <row r="33" spans="1:11" x14ac:dyDescent="0.2">
      <c r="A33" s="4">
        <v>1</v>
      </c>
      <c r="B33" s="4" t="s">
        <v>9</v>
      </c>
      <c r="C33" s="4">
        <v>48657.201800000003</v>
      </c>
      <c r="D33" s="4">
        <v>0.65815324165029476</v>
      </c>
      <c r="E33" s="4">
        <f t="shared" ref="E33:E56" si="8">C33*D33</f>
        <v>32023.895094302559</v>
      </c>
      <c r="F33" s="4">
        <f>30*100*15</f>
        <v>45000</v>
      </c>
      <c r="G33" s="4">
        <f t="shared" ref="G33:G56" si="9">E33/F33</f>
        <v>0.71164211320672355</v>
      </c>
      <c r="H33" s="4">
        <v>0.23899999999999999</v>
      </c>
      <c r="I33" s="4">
        <f t="shared" si="6"/>
        <v>76.537109275383102</v>
      </c>
      <c r="J33" s="4">
        <f t="shared" ref="J33:J56" si="10">(H33/100)*1</f>
        <v>2.3899999999999998E-3</v>
      </c>
      <c r="K33" s="4">
        <f t="shared" si="7"/>
        <v>1.7008246505640691E-3</v>
      </c>
    </row>
    <row r="34" spans="1:11" x14ac:dyDescent="0.2">
      <c r="A34" s="4">
        <v>1</v>
      </c>
      <c r="B34" s="4" t="s">
        <v>10</v>
      </c>
      <c r="C34" s="4">
        <v>61861.968000000008</v>
      </c>
      <c r="D34" s="4">
        <v>0.64729458917835669</v>
      </c>
      <c r="E34" s="4">
        <f t="shared" si="8"/>
        <v>40042.917162324651</v>
      </c>
      <c r="F34" s="4">
        <f>30*100*20</f>
        <v>60000</v>
      </c>
      <c r="G34" s="4">
        <f t="shared" si="9"/>
        <v>0.6673819527054109</v>
      </c>
      <c r="H34" s="4">
        <v>0.121</v>
      </c>
      <c r="I34" s="4">
        <f t="shared" si="6"/>
        <v>48.451929766412825</v>
      </c>
      <c r="J34" s="4">
        <f t="shared" si="10"/>
        <v>1.2099999999999999E-3</v>
      </c>
      <c r="K34" s="4">
        <f t="shared" si="7"/>
        <v>8.0753216277354716E-4</v>
      </c>
    </row>
    <row r="35" spans="1:11" x14ac:dyDescent="0.2">
      <c r="A35" s="4">
        <v>1</v>
      </c>
      <c r="B35" s="4" t="s">
        <v>68</v>
      </c>
      <c r="C35" s="4">
        <v>87287.745999999999</v>
      </c>
      <c r="D35" s="4">
        <v>0.70399999999999996</v>
      </c>
      <c r="E35" s="4">
        <f t="shared" si="8"/>
        <v>61450.573183999993</v>
      </c>
      <c r="F35" s="4">
        <f>30*100*25</f>
        <v>75000</v>
      </c>
      <c r="G35" s="4">
        <f t="shared" si="9"/>
        <v>0.81934097578666654</v>
      </c>
      <c r="H35" s="4">
        <v>7.4333333333333335E-2</v>
      </c>
      <c r="I35" s="4">
        <f t="shared" si="6"/>
        <v>45.678259400106661</v>
      </c>
      <c r="J35" s="4">
        <f t="shared" si="10"/>
        <v>7.4333333333333337E-4</v>
      </c>
      <c r="K35" s="4">
        <f t="shared" si="7"/>
        <v>6.0904345866808884E-4</v>
      </c>
    </row>
    <row r="36" spans="1:11" x14ac:dyDescent="0.2">
      <c r="A36" s="4">
        <v>1</v>
      </c>
      <c r="B36" s="4" t="s">
        <v>69</v>
      </c>
      <c r="C36" s="4">
        <v>95243.245999999999</v>
      </c>
      <c r="D36" s="4">
        <v>0.65422396856581533</v>
      </c>
      <c r="E36" s="4">
        <f t="shared" si="8"/>
        <v>62310.414377210218</v>
      </c>
      <c r="F36" s="4">
        <f>30*100*25</f>
        <v>75000</v>
      </c>
      <c r="G36" s="4">
        <f t="shared" si="9"/>
        <v>0.83080552502946958</v>
      </c>
      <c r="H36" s="4">
        <v>4.4000000000000004E-2</v>
      </c>
      <c r="I36" s="4">
        <f t="shared" si="6"/>
        <v>27.416582325972499</v>
      </c>
      <c r="J36" s="4">
        <f t="shared" si="10"/>
        <v>4.4000000000000007E-4</v>
      </c>
      <c r="K36" s="4">
        <f t="shared" si="7"/>
        <v>3.6555443101296667E-4</v>
      </c>
    </row>
    <row r="37" spans="1:11" x14ac:dyDescent="0.2">
      <c r="A37" s="4">
        <v>2</v>
      </c>
      <c r="B37" s="4" t="s">
        <v>8</v>
      </c>
      <c r="C37" s="4">
        <v>57935.098000000005</v>
      </c>
      <c r="D37" s="4">
        <v>0.85742971887550201</v>
      </c>
      <c r="E37" s="4">
        <f t="shared" si="8"/>
        <v>49675.274791164666</v>
      </c>
      <c r="F37" s="4">
        <f>30*100*15</f>
        <v>45000</v>
      </c>
      <c r="G37" s="4">
        <f t="shared" si="9"/>
        <v>1.1038949953592148</v>
      </c>
      <c r="H37" s="4">
        <v>0.33574701678168278</v>
      </c>
      <c r="I37" s="4">
        <f t="shared" si="6"/>
        <v>166.78325318943865</v>
      </c>
      <c r="J37" s="4">
        <f t="shared" si="10"/>
        <v>3.3574701678168277E-3</v>
      </c>
      <c r="K37" s="4">
        <f t="shared" si="7"/>
        <v>3.7062945153208591E-3</v>
      </c>
    </row>
    <row r="38" spans="1:11" x14ac:dyDescent="0.2">
      <c r="A38" s="4">
        <v>2</v>
      </c>
      <c r="B38" s="4" t="s">
        <v>9</v>
      </c>
      <c r="C38" s="4">
        <v>72903.200400000002</v>
      </c>
      <c r="D38" s="4">
        <v>0.8814229249011859</v>
      </c>
      <c r="E38" s="4">
        <f t="shared" si="8"/>
        <v>64258.552131225304</v>
      </c>
      <c r="F38" s="4">
        <f>30*100*15</f>
        <v>45000</v>
      </c>
      <c r="G38" s="4">
        <f t="shared" si="9"/>
        <v>1.4279678251383401</v>
      </c>
      <c r="H38" s="4">
        <v>0.22520211618348437</v>
      </c>
      <c r="I38" s="4">
        <f t="shared" si="6"/>
        <v>144.71161922838687</v>
      </c>
      <c r="J38" s="4">
        <f t="shared" si="10"/>
        <v>2.2520211618348436E-3</v>
      </c>
      <c r="K38" s="4">
        <f t="shared" si="7"/>
        <v>3.2158137606308193E-3</v>
      </c>
    </row>
    <row r="39" spans="1:11" x14ac:dyDescent="0.2">
      <c r="A39" s="4">
        <v>2</v>
      </c>
      <c r="B39" s="4" t="s">
        <v>10</v>
      </c>
      <c r="C39" s="4">
        <v>68574.018000000011</v>
      </c>
      <c r="D39" s="4">
        <v>0.85854616895874247</v>
      </c>
      <c r="E39" s="4">
        <f t="shared" si="8"/>
        <v>58873.960444007855</v>
      </c>
      <c r="F39" s="4">
        <f>30*100*20</f>
        <v>60000</v>
      </c>
      <c r="G39" s="4">
        <f t="shared" si="9"/>
        <v>0.98123267406679759</v>
      </c>
      <c r="H39" s="4">
        <v>0.17620303777576274</v>
      </c>
      <c r="I39" s="4">
        <f t="shared" si="6"/>
        <v>103.73770676124278</v>
      </c>
      <c r="J39" s="4">
        <f t="shared" si="10"/>
        <v>1.7620303777576274E-3</v>
      </c>
      <c r="K39" s="4">
        <f t="shared" si="7"/>
        <v>1.7289617793540464E-3</v>
      </c>
    </row>
    <row r="40" spans="1:11" x14ac:dyDescent="0.2">
      <c r="A40" s="4">
        <v>2</v>
      </c>
      <c r="B40" s="4" t="s">
        <v>68</v>
      </c>
      <c r="C40" s="4">
        <v>56187.778000000013</v>
      </c>
      <c r="D40" s="4">
        <v>0.82936507936507942</v>
      </c>
      <c r="E40" s="4">
        <f t="shared" si="8"/>
        <v>46600.180960317477</v>
      </c>
      <c r="F40" s="4">
        <f>30*100*25</f>
        <v>75000</v>
      </c>
      <c r="G40" s="4">
        <f t="shared" si="9"/>
        <v>0.62133574613756637</v>
      </c>
      <c r="H40" s="4">
        <v>0.10534535843058331</v>
      </c>
      <c r="I40" s="4">
        <f t="shared" si="6"/>
        <v>49.091127661946885</v>
      </c>
      <c r="J40" s="4">
        <f t="shared" si="10"/>
        <v>1.0534535843058331E-3</v>
      </c>
      <c r="K40" s="4">
        <f t="shared" si="7"/>
        <v>6.5454836882595851E-4</v>
      </c>
    </row>
    <row r="41" spans="1:11" x14ac:dyDescent="0.2">
      <c r="A41" s="4">
        <v>2</v>
      </c>
      <c r="B41" s="4" t="s">
        <v>69</v>
      </c>
      <c r="C41" s="4">
        <v>109195.71</v>
      </c>
      <c r="D41" s="4">
        <v>0.87673956262425445</v>
      </c>
      <c r="E41" s="4">
        <f t="shared" si="8"/>
        <v>95736.199025844937</v>
      </c>
      <c r="F41" s="4">
        <f>30*100*25</f>
        <v>75000</v>
      </c>
      <c r="G41" s="4">
        <f t="shared" si="9"/>
        <v>1.2764826536779326</v>
      </c>
      <c r="H41" s="4">
        <v>6.4309984004490464E-2</v>
      </c>
      <c r="I41" s="4">
        <f t="shared" si="6"/>
        <v>61.567934280028041</v>
      </c>
      <c r="J41" s="4">
        <f t="shared" si="10"/>
        <v>6.4309984004490468E-4</v>
      </c>
      <c r="K41" s="4">
        <f t="shared" si="7"/>
        <v>8.2090579040037387E-4</v>
      </c>
    </row>
    <row r="42" spans="1:11" x14ac:dyDescent="0.2">
      <c r="A42" s="4">
        <v>3</v>
      </c>
      <c r="B42" s="4" t="s">
        <v>8</v>
      </c>
      <c r="C42" s="4">
        <v>56473.864000000001</v>
      </c>
      <c r="D42" s="4">
        <v>0.8675889328063241</v>
      </c>
      <c r="E42" s="4">
        <f t="shared" si="8"/>
        <v>48996.099399209488</v>
      </c>
      <c r="F42" s="4">
        <f>30*100*15</f>
        <v>45000</v>
      </c>
      <c r="G42" s="4">
        <f t="shared" si="9"/>
        <v>1.0888022088713221</v>
      </c>
      <c r="H42" s="4">
        <v>0.28719298807536814</v>
      </c>
      <c r="I42" s="4">
        <f t="shared" si="6"/>
        <v>140.71336190496723</v>
      </c>
      <c r="J42" s="4">
        <f t="shared" si="10"/>
        <v>2.8719298807536814E-3</v>
      </c>
      <c r="K42" s="4">
        <f t="shared" si="7"/>
        <v>3.1269635978881608E-3</v>
      </c>
    </row>
    <row r="43" spans="1:11" x14ac:dyDescent="0.2">
      <c r="A43" s="4">
        <v>3</v>
      </c>
      <c r="B43" s="4" t="s">
        <v>9</v>
      </c>
      <c r="C43" s="4">
        <v>71845.070000000007</v>
      </c>
      <c r="D43" s="4">
        <v>0.85884691848906558</v>
      </c>
      <c r="E43" s="4">
        <f t="shared" si="8"/>
        <v>61703.916978131216</v>
      </c>
      <c r="F43" s="4">
        <f>30*100*15</f>
        <v>45000</v>
      </c>
      <c r="G43" s="4">
        <f t="shared" si="9"/>
        <v>1.3711981550695826</v>
      </c>
      <c r="H43" s="4">
        <v>0.20407678681709504</v>
      </c>
      <c r="I43" s="4">
        <f t="shared" si="6"/>
        <v>125.92337110925814</v>
      </c>
      <c r="J43" s="4">
        <f t="shared" si="10"/>
        <v>2.0407678681709502E-3</v>
      </c>
      <c r="K43" s="4">
        <f t="shared" si="7"/>
        <v>2.7982971357612923E-3</v>
      </c>
    </row>
    <row r="44" spans="1:11" x14ac:dyDescent="0.2">
      <c r="A44" s="4">
        <v>3</v>
      </c>
      <c r="B44" s="4" t="s">
        <v>10</v>
      </c>
      <c r="C44" s="4">
        <v>79158.1584</v>
      </c>
      <c r="D44" s="4">
        <v>0.85288270377733599</v>
      </c>
      <c r="E44" s="4">
        <f t="shared" si="8"/>
        <v>67512.624162226639</v>
      </c>
      <c r="F44" s="4">
        <f>30*100*20</f>
        <v>60000</v>
      </c>
      <c r="G44" s="4">
        <f t="shared" si="9"/>
        <v>1.1252104027037773</v>
      </c>
      <c r="H44" s="4">
        <v>0.15437898349049337</v>
      </c>
      <c r="I44" s="4">
        <f t="shared" si="6"/>
        <v>104.2253029094027</v>
      </c>
      <c r="J44" s="4">
        <f t="shared" si="10"/>
        <v>1.5437898349049337E-3</v>
      </c>
      <c r="K44" s="4">
        <f t="shared" si="7"/>
        <v>1.7370883818233782E-3</v>
      </c>
    </row>
    <row r="45" spans="1:11" x14ac:dyDescent="0.2">
      <c r="A45" s="4">
        <v>3</v>
      </c>
      <c r="B45" s="4" t="s">
        <v>68</v>
      </c>
      <c r="C45" s="4">
        <v>103252.89200000001</v>
      </c>
      <c r="D45" s="4">
        <v>0.84738955823293161</v>
      </c>
      <c r="E45" s="4">
        <f t="shared" si="8"/>
        <v>87495.422538152605</v>
      </c>
      <c r="F45" s="4">
        <f>30*100*25</f>
        <v>75000</v>
      </c>
      <c r="G45" s="4">
        <f t="shared" si="9"/>
        <v>1.1666056338420348</v>
      </c>
      <c r="H45" s="4">
        <v>6.3477713615310044E-2</v>
      </c>
      <c r="I45" s="4">
        <f t="shared" si="6"/>
        <v>55.540093745273943</v>
      </c>
      <c r="J45" s="4">
        <f t="shared" si="10"/>
        <v>6.347771361531004E-4</v>
      </c>
      <c r="K45" s="4">
        <f t="shared" si="7"/>
        <v>7.4053458327031925E-4</v>
      </c>
    </row>
    <row r="46" spans="1:11" x14ac:dyDescent="0.2">
      <c r="A46" s="4">
        <v>3</v>
      </c>
      <c r="B46" s="4" t="s">
        <v>69</v>
      </c>
      <c r="C46" s="4">
        <v>69904.606400000019</v>
      </c>
      <c r="D46" s="4">
        <v>0.84431137724550909</v>
      </c>
      <c r="E46" s="4">
        <f t="shared" si="8"/>
        <v>59021.254505389246</v>
      </c>
      <c r="F46" s="4">
        <f>30*100*25</f>
        <v>75000</v>
      </c>
      <c r="G46" s="4">
        <f t="shared" si="9"/>
        <v>0.78695006007185664</v>
      </c>
      <c r="H46" s="4">
        <v>4.6297024421037884E-2</v>
      </c>
      <c r="I46" s="4">
        <f t="shared" si="6"/>
        <v>27.325084611962982</v>
      </c>
      <c r="J46" s="4">
        <f t="shared" si="10"/>
        <v>4.6297024421037886E-4</v>
      </c>
      <c r="K46" s="4">
        <f t="shared" si="7"/>
        <v>3.6433446149283978E-4</v>
      </c>
    </row>
    <row r="47" spans="1:11" x14ac:dyDescent="0.2">
      <c r="A47" s="4">
        <v>4</v>
      </c>
      <c r="B47" s="4" t="s">
        <v>8</v>
      </c>
      <c r="C47" s="4">
        <v>50287.138000000006</v>
      </c>
      <c r="D47" s="4">
        <v>0.39999999999999991</v>
      </c>
      <c r="E47" s="4">
        <f t="shared" si="8"/>
        <v>20114.855199999998</v>
      </c>
      <c r="F47" s="4">
        <f>30*100*15</f>
        <v>45000</v>
      </c>
      <c r="G47" s="4">
        <f t="shared" si="9"/>
        <v>0.44699678222222217</v>
      </c>
      <c r="H47" s="4">
        <v>0.38536769673959576</v>
      </c>
      <c r="I47" s="4">
        <f t="shared" si="6"/>
        <v>77.516154186744799</v>
      </c>
      <c r="J47" s="4">
        <f t="shared" si="10"/>
        <v>3.8536769673959575E-3</v>
      </c>
      <c r="K47" s="4">
        <f t="shared" si="7"/>
        <v>1.7225812041498844E-3</v>
      </c>
    </row>
    <row r="48" spans="1:11" x14ac:dyDescent="0.2">
      <c r="A48" s="4">
        <v>4</v>
      </c>
      <c r="B48" s="4" t="s">
        <v>9</v>
      </c>
      <c r="C48" s="4">
        <v>68460.383600000016</v>
      </c>
      <c r="D48" s="4">
        <v>0.48242187499999994</v>
      </c>
      <c r="E48" s="4">
        <f t="shared" si="8"/>
        <v>33026.786619531253</v>
      </c>
      <c r="F48" s="4">
        <f>30*100*15</f>
        <v>45000</v>
      </c>
      <c r="G48" s="4">
        <f t="shared" si="9"/>
        <v>0.7339285915451389</v>
      </c>
      <c r="H48" s="4">
        <v>0.25658237525905664</v>
      </c>
      <c r="I48" s="4">
        <f t="shared" si="6"/>
        <v>84.740913580133579</v>
      </c>
      <c r="J48" s="4">
        <f t="shared" si="10"/>
        <v>2.5658237525905663E-3</v>
      </c>
      <c r="K48" s="4">
        <f t="shared" si="7"/>
        <v>1.8831314128918573E-3</v>
      </c>
    </row>
    <row r="49" spans="1:11" x14ac:dyDescent="0.2">
      <c r="A49" s="4">
        <v>4</v>
      </c>
      <c r="B49" s="4" t="s">
        <v>10</v>
      </c>
      <c r="C49" s="4">
        <v>93955.362000000008</v>
      </c>
      <c r="D49" s="4">
        <v>0.49411764705882355</v>
      </c>
      <c r="E49" s="4">
        <f t="shared" si="8"/>
        <v>46425.002400000005</v>
      </c>
      <c r="F49" s="4">
        <f>30*100*20</f>
        <v>60000</v>
      </c>
      <c r="G49" s="4">
        <f t="shared" si="9"/>
        <v>0.77375004000000003</v>
      </c>
      <c r="H49" s="4">
        <v>0.16461280757334232</v>
      </c>
      <c r="I49" s="4">
        <f t="shared" si="6"/>
        <v>76.421499866631564</v>
      </c>
      <c r="J49" s="4">
        <f t="shared" si="10"/>
        <v>1.6461280757334232E-3</v>
      </c>
      <c r="K49" s="4">
        <f t="shared" si="7"/>
        <v>1.2736916644438593E-3</v>
      </c>
    </row>
    <row r="50" spans="1:11" x14ac:dyDescent="0.2">
      <c r="A50" s="4">
        <v>4</v>
      </c>
      <c r="B50" s="4" t="s">
        <v>68</v>
      </c>
      <c r="C50" s="4">
        <v>103107.016</v>
      </c>
      <c r="D50" s="4">
        <v>0.48323471400394469</v>
      </c>
      <c r="E50" s="4">
        <f t="shared" si="8"/>
        <v>49824.88938856015</v>
      </c>
      <c r="F50" s="4">
        <f>30*100*25</f>
        <v>75000</v>
      </c>
      <c r="G50" s="4">
        <f t="shared" si="9"/>
        <v>0.66433185851413534</v>
      </c>
      <c r="H50" s="4">
        <v>8.0260997598598158E-2</v>
      </c>
      <c r="I50" s="4">
        <f t="shared" si="6"/>
        <v>39.989953275656454</v>
      </c>
      <c r="J50" s="4">
        <f t="shared" si="10"/>
        <v>8.0260997598598162E-4</v>
      </c>
      <c r="K50" s="4">
        <f t="shared" si="7"/>
        <v>5.3319937700875271E-4</v>
      </c>
    </row>
    <row r="51" spans="1:11" x14ac:dyDescent="0.2">
      <c r="A51" s="4">
        <v>4</v>
      </c>
      <c r="B51" s="4" t="s">
        <v>69</v>
      </c>
      <c r="C51" s="4">
        <v>110215.3784</v>
      </c>
      <c r="D51" s="4">
        <v>0.49607843137254909</v>
      </c>
      <c r="E51" s="4">
        <f t="shared" si="8"/>
        <v>54675.472029803932</v>
      </c>
      <c r="F51" s="4">
        <f>30*100*25</f>
        <v>75000</v>
      </c>
      <c r="G51" s="4">
        <f t="shared" si="9"/>
        <v>0.72900629373071912</v>
      </c>
      <c r="H51" s="4">
        <v>4.6369543314388161E-2</v>
      </c>
      <c r="I51" s="4">
        <f t="shared" si="6"/>
        <v>25.35276668520612</v>
      </c>
      <c r="J51" s="4">
        <f t="shared" si="10"/>
        <v>4.6369543314388163E-4</v>
      </c>
      <c r="K51" s="4">
        <f t="shared" si="7"/>
        <v>3.380368891360816E-4</v>
      </c>
    </row>
    <row r="52" spans="1:11" x14ac:dyDescent="0.2">
      <c r="A52" s="4">
        <v>5</v>
      </c>
      <c r="B52" s="4" t="s">
        <v>8</v>
      </c>
      <c r="C52" s="4">
        <v>57763.284800000001</v>
      </c>
      <c r="D52" s="4">
        <v>0.84615384615384615</v>
      </c>
      <c r="E52" s="4">
        <f t="shared" si="8"/>
        <v>48876.625599999999</v>
      </c>
      <c r="F52" s="4">
        <f>30*100*15</f>
        <v>45000</v>
      </c>
      <c r="G52" s="4">
        <f t="shared" si="9"/>
        <v>1.0861472355555555</v>
      </c>
      <c r="H52" s="4">
        <v>0.26491753099141374</v>
      </c>
      <c r="I52" s="4">
        <f t="shared" si="6"/>
        <v>129.48274977143726</v>
      </c>
      <c r="J52" s="4">
        <f t="shared" si="10"/>
        <v>2.6491753099141375E-3</v>
      </c>
      <c r="K52" s="4">
        <f t="shared" si="7"/>
        <v>2.8773944393652722E-3</v>
      </c>
    </row>
    <row r="53" spans="1:11" x14ac:dyDescent="0.2">
      <c r="A53" s="4">
        <v>5</v>
      </c>
      <c r="B53" s="4" t="s">
        <v>9</v>
      </c>
      <c r="C53" s="4">
        <v>70644.623200000016</v>
      </c>
      <c r="D53" s="4">
        <v>0.84722222222222199</v>
      </c>
      <c r="E53" s="4">
        <f t="shared" si="8"/>
        <v>59851.694655555555</v>
      </c>
      <c r="F53" s="4">
        <f>30*100*15</f>
        <v>45000</v>
      </c>
      <c r="G53" s="4">
        <f t="shared" si="9"/>
        <v>1.3300376590123457</v>
      </c>
      <c r="H53" s="4">
        <v>0.20018497449049058</v>
      </c>
      <c r="I53" s="4">
        <f t="shared" si="6"/>
        <v>119.81409967835022</v>
      </c>
      <c r="J53" s="4">
        <f t="shared" si="10"/>
        <v>2.001849744904906E-3</v>
      </c>
      <c r="K53" s="4">
        <f t="shared" si="7"/>
        <v>2.6625355484077825E-3</v>
      </c>
    </row>
    <row r="54" spans="1:11" x14ac:dyDescent="0.2">
      <c r="A54" s="4">
        <v>5</v>
      </c>
      <c r="B54" s="4" t="s">
        <v>10</v>
      </c>
      <c r="C54" s="4">
        <v>104220.81</v>
      </c>
      <c r="D54" s="4">
        <v>0.8493975903614458</v>
      </c>
      <c r="E54" s="4">
        <f t="shared" si="8"/>
        <v>88524.904879518072</v>
      </c>
      <c r="F54" s="4">
        <f>30*100*20</f>
        <v>60000</v>
      </c>
      <c r="G54" s="4">
        <f t="shared" si="9"/>
        <v>1.4754150813253013</v>
      </c>
      <c r="H54" s="4">
        <v>0.12359480462472823</v>
      </c>
      <c r="I54" s="4">
        <f t="shared" si="6"/>
        <v>109.41218323006686</v>
      </c>
      <c r="J54" s="4">
        <f t="shared" si="10"/>
        <v>1.2359480462472822E-3</v>
      </c>
      <c r="K54" s="4">
        <f t="shared" si="7"/>
        <v>1.8235363871677811E-3</v>
      </c>
    </row>
    <row r="55" spans="1:11" x14ac:dyDescent="0.2">
      <c r="A55" s="4">
        <v>5</v>
      </c>
      <c r="B55" s="4" t="s">
        <v>68</v>
      </c>
      <c r="C55" s="4">
        <v>66953.8992</v>
      </c>
      <c r="D55" s="4">
        <v>0.86138613861386115</v>
      </c>
      <c r="E55" s="4">
        <f t="shared" si="8"/>
        <v>57673.160697029685</v>
      </c>
      <c r="F55" s="4">
        <f>30*100*25</f>
        <v>75000</v>
      </c>
      <c r="G55" s="4">
        <f t="shared" si="9"/>
        <v>0.76897547596039584</v>
      </c>
      <c r="H55" s="4">
        <v>7.4454871592352978E-2</v>
      </c>
      <c r="I55" s="4">
        <f t="shared" si="6"/>
        <v>42.940477740224843</v>
      </c>
      <c r="J55" s="4">
        <f t="shared" si="10"/>
        <v>7.4454871592352981E-4</v>
      </c>
      <c r="K55" s="4">
        <f t="shared" si="7"/>
        <v>5.7253970320299784E-4</v>
      </c>
    </row>
    <row r="56" spans="1:11" x14ac:dyDescent="0.2">
      <c r="A56" s="4">
        <v>5</v>
      </c>
      <c r="B56" s="4" t="s">
        <v>69</v>
      </c>
      <c r="C56" s="4">
        <v>104285.32800000001</v>
      </c>
      <c r="D56" s="4">
        <v>0.85317460317460314</v>
      </c>
      <c r="E56" s="4">
        <f t="shared" si="8"/>
        <v>88973.593333333338</v>
      </c>
      <c r="F56" s="4">
        <f>30*100*25</f>
        <v>75000</v>
      </c>
      <c r="G56" s="4">
        <f t="shared" si="9"/>
        <v>1.1863145777777779</v>
      </c>
      <c r="H56" s="4">
        <v>5.1314316381822961E-2</v>
      </c>
      <c r="I56" s="4">
        <f t="shared" si="6"/>
        <v>45.65619117934321</v>
      </c>
      <c r="J56" s="4">
        <f t="shared" si="10"/>
        <v>5.1314316381822957E-4</v>
      </c>
      <c r="K56" s="4">
        <f t="shared" si="7"/>
        <v>6.0874921572457612E-4</v>
      </c>
    </row>
  </sheetData>
  <mergeCells count="3">
    <mergeCell ref="M1:O1"/>
    <mergeCell ref="A1:K1"/>
    <mergeCell ref="A30:K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638C-5AEA-A544-8A23-D54586D7DFC2}">
  <dimension ref="A1:N26"/>
  <sheetViews>
    <sheetView tabSelected="1" workbookViewId="0">
      <selection activeCell="K30" sqref="K30"/>
    </sheetView>
  </sheetViews>
  <sheetFormatPr baseColWidth="10" defaultRowHeight="16" x14ac:dyDescent="0.2"/>
  <cols>
    <col min="1" max="2" width="10.83203125" style="4"/>
    <col min="3" max="3" width="17.83203125" style="4" bestFit="1" customWidth="1"/>
    <col min="4" max="4" width="18.5" style="4" bestFit="1" customWidth="1"/>
    <col min="5" max="5" width="17.83203125" style="4" bestFit="1" customWidth="1"/>
    <col min="6" max="6" width="18.5" style="4" bestFit="1" customWidth="1"/>
    <col min="7" max="7" width="15" style="4" bestFit="1" customWidth="1"/>
    <col min="8" max="8" width="16.6640625" style="4" bestFit="1" customWidth="1"/>
    <col min="9" max="9" width="22.83203125" style="4" bestFit="1" customWidth="1"/>
    <col min="10" max="10" width="24.6640625" style="4" bestFit="1" customWidth="1"/>
    <col min="11" max="11" width="11.6640625" style="4" bestFit="1" customWidth="1"/>
    <col min="12" max="12" width="11.33203125" style="4" bestFit="1" customWidth="1"/>
    <col min="13" max="14" width="11" style="4" bestFit="1" customWidth="1"/>
    <col min="15" max="16384" width="10.83203125" style="4"/>
  </cols>
  <sheetData>
    <row r="1" spans="1:14" x14ac:dyDescent="0.2">
      <c r="A1" s="23" t="s">
        <v>1</v>
      </c>
      <c r="B1" s="23" t="s">
        <v>7</v>
      </c>
      <c r="C1" s="24" t="s">
        <v>41</v>
      </c>
      <c r="D1" s="24" t="s">
        <v>42</v>
      </c>
      <c r="E1" s="24" t="s">
        <v>43</v>
      </c>
      <c r="F1" s="24" t="s">
        <v>44</v>
      </c>
      <c r="G1" s="23" t="s">
        <v>45</v>
      </c>
      <c r="H1" s="23" t="s">
        <v>46</v>
      </c>
      <c r="I1" s="23" t="s">
        <v>48</v>
      </c>
      <c r="J1" s="23" t="s">
        <v>47</v>
      </c>
      <c r="K1" s="25" t="s">
        <v>117</v>
      </c>
      <c r="L1" s="25" t="s">
        <v>120</v>
      </c>
      <c r="M1" s="25" t="s">
        <v>118</v>
      </c>
      <c r="N1" s="25" t="s">
        <v>121</v>
      </c>
    </row>
    <row r="2" spans="1:14" x14ac:dyDescent="0.2">
      <c r="A2" s="4">
        <v>1</v>
      </c>
      <c r="B2" s="4" t="s">
        <v>8</v>
      </c>
      <c r="C2" s="4">
        <v>2.2792060238816614</v>
      </c>
      <c r="D2" s="4">
        <v>15.455647025159035</v>
      </c>
      <c r="E2" s="4">
        <v>10.562589110675459</v>
      </c>
      <c r="F2" s="4">
        <v>8.5092888116044101</v>
      </c>
      <c r="G2" s="4">
        <f>D2-C2</f>
        <v>13.176441001277373</v>
      </c>
      <c r="H2" s="4">
        <f>(D2+F2)-(C2+E2)</f>
        <v>11.123140702206324</v>
      </c>
      <c r="I2" s="4">
        <f>G2/14</f>
        <v>0.94117435723409815</v>
      </c>
      <c r="J2" s="4">
        <f>H2/14</f>
        <v>0.79451005015759457</v>
      </c>
      <c r="K2" s="5">
        <f>AVERAGE(I2:I6)</f>
        <v>0.74629829172356499</v>
      </c>
      <c r="L2" s="5">
        <f>AVERAGE(J2:J6)</f>
        <v>0.70394541925761744</v>
      </c>
      <c r="M2" s="5">
        <f>STDEV(I2:I6)/SQRT(5)</f>
        <v>9.7798798501471398E-2</v>
      </c>
      <c r="N2" s="5">
        <f>STDEV(J2:J6)/SQRT(5)</f>
        <v>0.19878665440799986</v>
      </c>
    </row>
    <row r="3" spans="1:14" x14ac:dyDescent="0.2">
      <c r="A3" s="4">
        <v>2</v>
      </c>
      <c r="B3" s="4" t="s">
        <v>8</v>
      </c>
      <c r="C3" s="4">
        <v>1.3037642086022734</v>
      </c>
      <c r="D3" s="4">
        <v>10.538641686182668</v>
      </c>
      <c r="E3" s="4">
        <v>9.9370537499286016</v>
      </c>
      <c r="F3" s="4">
        <v>8.7540983606557372</v>
      </c>
      <c r="G3" s="4">
        <f t="shared" ref="G3:G26" si="0">D3-C3</f>
        <v>9.2348774775803939</v>
      </c>
      <c r="H3" s="4">
        <f t="shared" ref="H3:H26" si="1">(D3+F3)-(C3+E3)</f>
        <v>8.0519220883075278</v>
      </c>
      <c r="I3" s="4">
        <f t="shared" ref="I3:J26" si="2">G3/14</f>
        <v>0.65963410554145674</v>
      </c>
      <c r="J3" s="4">
        <f t="shared" si="2"/>
        <v>0.57513729202196628</v>
      </c>
      <c r="K3" s="5"/>
      <c r="L3" s="5"/>
      <c r="M3" s="5"/>
      <c r="N3" s="5"/>
    </row>
    <row r="4" spans="1:14" x14ac:dyDescent="0.2">
      <c r="A4" s="4">
        <v>3</v>
      </c>
      <c r="B4" s="4" t="s">
        <v>8</v>
      </c>
      <c r="C4" s="4">
        <v>2.5181729194683062</v>
      </c>
      <c r="D4" s="4">
        <v>8.2612244897959162</v>
      </c>
      <c r="E4" s="4">
        <v>8.4386566768211804</v>
      </c>
      <c r="F4" s="4">
        <v>4.657524057458974</v>
      </c>
      <c r="G4" s="4">
        <f t="shared" si="0"/>
        <v>5.7430515703276104</v>
      </c>
      <c r="H4" s="4">
        <f t="shared" si="1"/>
        <v>1.9619189509654031</v>
      </c>
      <c r="I4" s="4">
        <f t="shared" si="2"/>
        <v>0.41021796930911503</v>
      </c>
      <c r="J4" s="4">
        <f t="shared" si="2"/>
        <v>0.14013706792610023</v>
      </c>
      <c r="K4" s="5"/>
      <c r="L4" s="5"/>
      <c r="M4" s="5"/>
      <c r="N4" s="5"/>
    </row>
    <row r="5" spans="1:14" x14ac:dyDescent="0.2">
      <c r="A5" s="4">
        <v>4</v>
      </c>
      <c r="B5" s="4" t="s">
        <v>8</v>
      </c>
      <c r="C5" s="4">
        <v>11.11641221374046</v>
      </c>
      <c r="D5" s="4">
        <v>22.337786259541989</v>
      </c>
      <c r="E5" s="4">
        <v>8.5114503816793921</v>
      </c>
      <c r="F5" s="4">
        <v>6.2500000000000009</v>
      </c>
      <c r="G5" s="4">
        <f t="shared" si="0"/>
        <v>11.221374045801529</v>
      </c>
      <c r="H5" s="4">
        <f t="shared" si="1"/>
        <v>8.9599236641221367</v>
      </c>
      <c r="I5" s="4">
        <f t="shared" si="2"/>
        <v>0.80152671755725202</v>
      </c>
      <c r="J5" s="4">
        <f t="shared" si="2"/>
        <v>0.63999454743729545</v>
      </c>
      <c r="K5" s="5"/>
      <c r="L5" s="5"/>
      <c r="M5" s="5"/>
      <c r="N5" s="5"/>
    </row>
    <row r="6" spans="1:14" x14ac:dyDescent="0.2">
      <c r="A6" s="4">
        <v>5</v>
      </c>
      <c r="B6" s="4" t="s">
        <v>8</v>
      </c>
      <c r="C6" s="4">
        <v>1.1244019138755978</v>
      </c>
      <c r="D6" s="4">
        <v>13.989538239538239</v>
      </c>
      <c r="E6" s="4">
        <v>10.076555023923442</v>
      </c>
      <c r="F6" s="4">
        <v>16.390692640692638</v>
      </c>
      <c r="G6" s="4">
        <f t="shared" si="0"/>
        <v>12.865136325662641</v>
      </c>
      <c r="H6" s="4">
        <f t="shared" si="1"/>
        <v>19.179273942431834</v>
      </c>
      <c r="I6" s="4">
        <f t="shared" si="2"/>
        <v>0.91893830897590301</v>
      </c>
      <c r="J6" s="4">
        <f t="shared" si="2"/>
        <v>1.3699481387451311</v>
      </c>
      <c r="K6" s="5"/>
      <c r="L6" s="5"/>
      <c r="M6" s="5"/>
      <c r="N6" s="5"/>
    </row>
    <row r="7" spans="1:14" x14ac:dyDescent="0.2">
      <c r="A7" s="4">
        <v>1</v>
      </c>
      <c r="B7" s="4" t="s">
        <v>9</v>
      </c>
      <c r="C7" s="4">
        <v>4.5077723416114441</v>
      </c>
      <c r="D7" s="4">
        <v>7.0037818873758697</v>
      </c>
      <c r="E7" s="4">
        <v>7.4961416981482616</v>
      </c>
      <c r="F7" s="4">
        <v>8.9348159600404351</v>
      </c>
      <c r="G7" s="4">
        <f t="shared" si="0"/>
        <v>2.4960095457644256</v>
      </c>
      <c r="H7" s="4">
        <f t="shared" si="1"/>
        <v>3.9346838076565973</v>
      </c>
      <c r="I7" s="4">
        <f t="shared" si="2"/>
        <v>0.17828639612603039</v>
      </c>
      <c r="J7" s="4">
        <f t="shared" si="2"/>
        <v>0.28104884340404268</v>
      </c>
      <c r="K7" s="5">
        <f t="shared" ref="K7:L7" si="3">AVERAGE(I7:I11)</f>
        <v>0.24490449351636542</v>
      </c>
      <c r="L7" s="5">
        <f t="shared" si="3"/>
        <v>0.20471732169884854</v>
      </c>
      <c r="M7" s="5">
        <f t="shared" ref="M7:N7" si="4">STDEV(I7:I11)/SQRT(5)</f>
        <v>8.2139584279942265E-2</v>
      </c>
      <c r="N7" s="5">
        <f t="shared" si="4"/>
        <v>0.10624947181050885</v>
      </c>
    </row>
    <row r="8" spans="1:14" x14ac:dyDescent="0.2">
      <c r="A8" s="4">
        <v>2</v>
      </c>
      <c r="B8" s="4" t="s">
        <v>9</v>
      </c>
      <c r="C8" s="4">
        <v>0.9888503079688018</v>
      </c>
      <c r="D8" s="4">
        <v>4.5517309417040348</v>
      </c>
      <c r="E8" s="4">
        <v>5.5887700441451029</v>
      </c>
      <c r="F8" s="4">
        <v>6.9206278026905821</v>
      </c>
      <c r="G8" s="4">
        <f t="shared" si="0"/>
        <v>3.562880633735233</v>
      </c>
      <c r="H8" s="4">
        <f t="shared" si="1"/>
        <v>4.8947383922807122</v>
      </c>
      <c r="I8" s="4">
        <f t="shared" si="2"/>
        <v>0.25449147383823095</v>
      </c>
      <c r="J8" s="4">
        <f t="shared" si="2"/>
        <v>0.34962417087719372</v>
      </c>
      <c r="K8" s="5"/>
      <c r="L8" s="5"/>
      <c r="M8" s="5"/>
      <c r="N8" s="5"/>
    </row>
    <row r="9" spans="1:14" x14ac:dyDescent="0.2">
      <c r="A9" s="4">
        <v>3</v>
      </c>
      <c r="B9" s="4" t="s">
        <v>9</v>
      </c>
      <c r="C9" s="4">
        <v>0</v>
      </c>
      <c r="D9" s="4">
        <v>3.3615964755077656</v>
      </c>
      <c r="E9" s="4">
        <v>4.9685297645823958</v>
      </c>
      <c r="F9" s="4">
        <v>4.5118634259259265</v>
      </c>
      <c r="G9" s="4">
        <f t="shared" si="0"/>
        <v>3.3615964755077656</v>
      </c>
      <c r="H9" s="4">
        <f t="shared" si="1"/>
        <v>2.9049301368512968</v>
      </c>
      <c r="I9" s="4">
        <f t="shared" si="2"/>
        <v>0.24011403396484041</v>
      </c>
      <c r="J9" s="4">
        <f t="shared" si="2"/>
        <v>0.20749500977509264</v>
      </c>
      <c r="K9" s="5"/>
      <c r="L9" s="5"/>
      <c r="M9" s="5"/>
      <c r="N9" s="5"/>
    </row>
    <row r="10" spans="1:14" x14ac:dyDescent="0.2">
      <c r="A10" s="4">
        <v>4</v>
      </c>
      <c r="B10" s="4" t="s">
        <v>9</v>
      </c>
      <c r="C10" s="4">
        <v>2.184490812830894</v>
      </c>
      <c r="D10" s="4">
        <v>9.5942135667536146</v>
      </c>
      <c r="E10" s="4">
        <v>8.5386483961382744</v>
      </c>
      <c r="F10" s="4">
        <v>6.554543854315023</v>
      </c>
      <c r="G10" s="4">
        <f t="shared" si="0"/>
        <v>7.4097227539227202</v>
      </c>
      <c r="H10" s="4">
        <f t="shared" si="1"/>
        <v>5.4256182120994687</v>
      </c>
      <c r="I10" s="4">
        <f t="shared" si="2"/>
        <v>0.52926591099448006</v>
      </c>
      <c r="J10" s="4">
        <f t="shared" si="2"/>
        <v>0.3875441580071049</v>
      </c>
      <c r="K10" s="5"/>
      <c r="L10" s="5"/>
      <c r="M10" s="5"/>
      <c r="N10" s="5"/>
    </row>
    <row r="11" spans="1:14" x14ac:dyDescent="0.2">
      <c r="A11" s="4">
        <v>5</v>
      </c>
      <c r="B11" s="4" t="s">
        <v>9</v>
      </c>
      <c r="C11" s="4">
        <v>0.62269265522137629</v>
      </c>
      <c r="D11" s="4">
        <v>0.93579779243681038</v>
      </c>
      <c r="E11" s="4">
        <v>7.3421969794759292</v>
      </c>
      <c r="F11" s="4">
        <v>4.1993338122918171</v>
      </c>
      <c r="G11" s="4">
        <f t="shared" si="0"/>
        <v>0.31310513721543409</v>
      </c>
      <c r="H11" s="4">
        <f>(D11+F11)-(C11+E11)</f>
        <v>-2.8297580299686782</v>
      </c>
      <c r="I11" s="4">
        <f t="shared" si="2"/>
        <v>2.2364652658245294E-2</v>
      </c>
      <c r="J11" s="4">
        <f t="shared" si="2"/>
        <v>-0.20212557356919131</v>
      </c>
      <c r="K11" s="5"/>
      <c r="L11" s="5"/>
      <c r="M11" s="5"/>
      <c r="N11" s="5"/>
    </row>
    <row r="12" spans="1:14" x14ac:dyDescent="0.2">
      <c r="A12" s="4">
        <v>1</v>
      </c>
      <c r="B12" s="4" t="s">
        <v>10</v>
      </c>
      <c r="C12" s="4">
        <v>3.6067509125296651</v>
      </c>
      <c r="D12" s="4">
        <v>3.2754097967216267</v>
      </c>
      <c r="E12" s="4">
        <v>6.083386539133369</v>
      </c>
      <c r="F12" s="4">
        <v>7.7124823001415983</v>
      </c>
      <c r="G12" s="4">
        <f t="shared" si="0"/>
        <v>-0.33134111580803838</v>
      </c>
      <c r="H12" s="4">
        <f t="shared" si="1"/>
        <v>1.2977546452001913</v>
      </c>
      <c r="I12" s="4">
        <f t="shared" si="2"/>
        <v>-2.3667222557717027E-2</v>
      </c>
      <c r="J12" s="4">
        <f t="shared" si="2"/>
        <v>9.2696760371442241E-2</v>
      </c>
      <c r="K12" s="5">
        <f t="shared" ref="K12:L12" si="5">AVERAGE(I12:I16)</f>
        <v>7.4850458279583254E-2</v>
      </c>
      <c r="L12" s="5">
        <f t="shared" si="5"/>
        <v>3.9862054678751584E-2</v>
      </c>
      <c r="M12" s="5">
        <f t="shared" ref="M12:N12" si="6">STDEV(I12:I16)/SQRT(5)</f>
        <v>4.9476325026963468E-2</v>
      </c>
      <c r="N12" s="5">
        <f t="shared" si="6"/>
        <v>8.4756334267412387E-2</v>
      </c>
    </row>
    <row r="13" spans="1:14" x14ac:dyDescent="0.2">
      <c r="A13" s="4">
        <v>2</v>
      </c>
      <c r="B13" s="4" t="s">
        <v>10</v>
      </c>
      <c r="C13" s="4">
        <v>1.3020687987200243</v>
      </c>
      <c r="D13" s="4">
        <v>3.3475377934737565</v>
      </c>
      <c r="E13" s="4">
        <v>4.4222991200163726</v>
      </c>
      <c r="F13" s="4">
        <v>5.6862285806951478</v>
      </c>
      <c r="G13" s="4">
        <f t="shared" si="0"/>
        <v>2.0454689947537323</v>
      </c>
      <c r="H13" s="4">
        <f t="shared" si="1"/>
        <v>3.3093984554325067</v>
      </c>
      <c r="I13" s="4">
        <f t="shared" si="2"/>
        <v>0.14610492819669516</v>
      </c>
      <c r="J13" s="4">
        <f t="shared" si="2"/>
        <v>0.23638560395946476</v>
      </c>
      <c r="K13" s="5"/>
      <c r="L13" s="5"/>
      <c r="M13" s="5"/>
      <c r="N13" s="5"/>
    </row>
    <row r="14" spans="1:14" x14ac:dyDescent="0.2">
      <c r="A14" s="4">
        <v>3</v>
      </c>
      <c r="B14" s="4" t="s">
        <v>10</v>
      </c>
      <c r="C14" s="4">
        <v>0.53252723372245292</v>
      </c>
      <c r="D14" s="4">
        <v>2.6462220256686662</v>
      </c>
      <c r="E14" s="4">
        <v>4.5965508594990672</v>
      </c>
      <c r="F14" s="4">
        <v>4.6853423256585316</v>
      </c>
      <c r="G14" s="4">
        <f t="shared" si="0"/>
        <v>2.1136947919462132</v>
      </c>
      <c r="H14" s="4">
        <f t="shared" si="1"/>
        <v>2.2024862581056777</v>
      </c>
      <c r="I14" s="4">
        <f t="shared" si="2"/>
        <v>0.15097819942472951</v>
      </c>
      <c r="J14" s="4">
        <f t="shared" si="2"/>
        <v>0.15732044700754841</v>
      </c>
      <c r="K14" s="5"/>
      <c r="L14" s="5"/>
      <c r="M14" s="5"/>
      <c r="N14" s="5"/>
    </row>
    <row r="15" spans="1:14" x14ac:dyDescent="0.2">
      <c r="A15" s="4">
        <v>4</v>
      </c>
      <c r="B15" s="4" t="s">
        <v>10</v>
      </c>
      <c r="C15" s="4">
        <v>0.88197146562905326</v>
      </c>
      <c r="D15" s="4">
        <v>3.2200694042799305</v>
      </c>
      <c r="E15" s="4">
        <v>8.7488419492310552</v>
      </c>
      <c r="F15" s="4">
        <v>5.8420088683246574</v>
      </c>
      <c r="G15" s="4">
        <f t="shared" si="0"/>
        <v>2.3380979386508773</v>
      </c>
      <c r="H15" s="4">
        <f t="shared" si="1"/>
        <v>-0.56873514225552135</v>
      </c>
      <c r="I15" s="4">
        <f t="shared" si="2"/>
        <v>0.16700699561791982</v>
      </c>
      <c r="J15" s="4">
        <f t="shared" si="2"/>
        <v>-4.0623938732537238E-2</v>
      </c>
      <c r="K15" s="5"/>
      <c r="L15" s="5"/>
      <c r="M15" s="5"/>
      <c r="N15" s="5"/>
    </row>
    <row r="16" spans="1:14" x14ac:dyDescent="0.2">
      <c r="A16" s="4">
        <v>5</v>
      </c>
      <c r="B16" s="4" t="s">
        <v>10</v>
      </c>
      <c r="C16" s="4">
        <v>1.7254429034944152</v>
      </c>
      <c r="D16" s="4">
        <v>0.79905437352245867</v>
      </c>
      <c r="E16" s="4">
        <v>6.9828007006058517</v>
      </c>
      <c r="F16" s="4">
        <v>4.4586288416075641</v>
      </c>
      <c r="G16" s="4">
        <f t="shared" si="0"/>
        <v>-0.92638852997195653</v>
      </c>
      <c r="H16" s="4">
        <f>(D16+F16)-(C16+E16)</f>
        <v>-3.4505603889702439</v>
      </c>
      <c r="I16" s="4">
        <f t="shared" si="2"/>
        <v>-6.6170609283711185E-2</v>
      </c>
      <c r="J16" s="4">
        <f t="shared" si="2"/>
        <v>-0.24646859921216027</v>
      </c>
      <c r="K16" s="5"/>
      <c r="L16" s="5"/>
      <c r="M16" s="5"/>
      <c r="N16" s="5"/>
    </row>
    <row r="17" spans="1:14" x14ac:dyDescent="0.2">
      <c r="A17" s="4">
        <v>1</v>
      </c>
      <c r="B17" s="4" t="s">
        <v>11</v>
      </c>
      <c r="C17" s="4">
        <v>2.8788601665510063</v>
      </c>
      <c r="D17" s="4">
        <v>2.789772727272728</v>
      </c>
      <c r="E17" s="4">
        <v>5.9528972935461493</v>
      </c>
      <c r="F17" s="4">
        <v>6.6534090909090917</v>
      </c>
      <c r="G17" s="4">
        <f>D17-C17</f>
        <v>-8.9087439278278335E-2</v>
      </c>
      <c r="H17" s="4">
        <f t="shared" si="1"/>
        <v>0.61142435808466544</v>
      </c>
      <c r="I17" s="4">
        <f t="shared" si="2"/>
        <v>-6.3633885198770236E-3</v>
      </c>
      <c r="J17" s="4">
        <f t="shared" si="2"/>
        <v>4.3673168434618957E-2</v>
      </c>
      <c r="K17" s="5">
        <f t="shared" ref="K17:L17" si="7">AVERAGE(I17:I21)</f>
        <v>4.6934390273880619E-2</v>
      </c>
      <c r="L17" s="5">
        <f t="shared" si="7"/>
        <v>-1.9583211484745722E-2</v>
      </c>
      <c r="M17" s="5">
        <f t="shared" ref="M17:N17" si="8">STDEV(I17:I21)/SQRT(5)</f>
        <v>4.0769170189867802E-2</v>
      </c>
      <c r="N17" s="5">
        <f t="shared" si="8"/>
        <v>6.2371295685348507E-2</v>
      </c>
    </row>
    <row r="18" spans="1:14" x14ac:dyDescent="0.2">
      <c r="A18" s="4">
        <v>2</v>
      </c>
      <c r="B18" s="4" t="s">
        <v>11</v>
      </c>
      <c r="C18" s="4">
        <v>1.1036425374286156</v>
      </c>
      <c r="D18" s="4">
        <v>2.7594818531917378</v>
      </c>
      <c r="E18" s="4">
        <v>4.2298194165766319</v>
      </c>
      <c r="F18" s="4">
        <v>5.0337262224296877</v>
      </c>
      <c r="G18" s="4">
        <f t="shared" si="0"/>
        <v>1.6558393157631222</v>
      </c>
      <c r="H18" s="4">
        <f t="shared" si="1"/>
        <v>2.4597461216161776</v>
      </c>
      <c r="I18" s="4">
        <f t="shared" si="2"/>
        <v>0.11827423684022301</v>
      </c>
      <c r="J18" s="4">
        <f t="shared" si="2"/>
        <v>0.17569615154401269</v>
      </c>
      <c r="K18" s="5"/>
      <c r="L18" s="5"/>
      <c r="M18" s="5"/>
      <c r="N18" s="5"/>
    </row>
    <row r="19" spans="1:14" x14ac:dyDescent="0.2">
      <c r="A19" s="4">
        <v>3</v>
      </c>
      <c r="B19" s="4" t="s">
        <v>11</v>
      </c>
      <c r="C19" s="4">
        <v>2.1635071090047395</v>
      </c>
      <c r="D19" s="4">
        <v>1.2467130408194469</v>
      </c>
      <c r="E19" s="4">
        <v>3.8399909726923944</v>
      </c>
      <c r="F19" s="4">
        <v>4.2207422412475175</v>
      </c>
      <c r="G19" s="4">
        <f t="shared" si="0"/>
        <v>-0.91679406818529263</v>
      </c>
      <c r="H19" s="4">
        <f t="shared" si="1"/>
        <v>-0.53604279963016932</v>
      </c>
      <c r="I19" s="4">
        <f t="shared" si="2"/>
        <v>-6.5485290584663763E-2</v>
      </c>
      <c r="J19" s="4">
        <f t="shared" si="2"/>
        <v>-3.8288771402154954E-2</v>
      </c>
      <c r="K19" s="5"/>
      <c r="L19" s="5"/>
      <c r="M19" s="5"/>
      <c r="N19" s="5"/>
    </row>
    <row r="20" spans="1:14" x14ac:dyDescent="0.2">
      <c r="A20" s="4">
        <v>4</v>
      </c>
      <c r="B20" s="4" t="s">
        <v>11</v>
      </c>
      <c r="C20" s="4">
        <v>0.61607727060289774</v>
      </c>
      <c r="D20" s="4">
        <v>2.8313716184148081</v>
      </c>
      <c r="E20" s="4">
        <v>10.536501012618791</v>
      </c>
      <c r="F20" s="4">
        <v>5.5664926435690569</v>
      </c>
      <c r="G20" s="4">
        <f t="shared" si="0"/>
        <v>2.2152943478119105</v>
      </c>
      <c r="H20" s="4">
        <f t="shared" si="1"/>
        <v>-2.7547140212378221</v>
      </c>
      <c r="I20" s="4">
        <f t="shared" si="2"/>
        <v>0.15823531055799361</v>
      </c>
      <c r="J20" s="4">
        <f t="shared" si="2"/>
        <v>-0.19676528723127301</v>
      </c>
      <c r="K20" s="5"/>
      <c r="L20" s="5"/>
      <c r="M20" s="5"/>
      <c r="N20" s="5"/>
    </row>
    <row r="21" spans="1:14" x14ac:dyDescent="0.2">
      <c r="A21" s="4">
        <v>5</v>
      </c>
      <c r="B21" s="4" t="s">
        <v>11</v>
      </c>
      <c r="C21" s="4">
        <v>0.32778904665314412</v>
      </c>
      <c r="D21" s="4">
        <v>0.74794420971332554</v>
      </c>
      <c r="E21" s="4">
        <v>6.7014649537976139</v>
      </c>
      <c r="F21" s="4">
        <v>5.13007132797238</v>
      </c>
      <c r="G21" s="4">
        <f t="shared" si="0"/>
        <v>0.42015516306018141</v>
      </c>
      <c r="H21" s="4">
        <f t="shared" si="1"/>
        <v>-1.1512384627650523</v>
      </c>
      <c r="I21" s="4">
        <f t="shared" si="2"/>
        <v>3.0011083075727245E-2</v>
      </c>
      <c r="J21" s="4">
        <f t="shared" si="2"/>
        <v>-8.2231318768932304E-2</v>
      </c>
      <c r="K21" s="5"/>
      <c r="L21" s="5"/>
      <c r="M21" s="5"/>
      <c r="N21" s="5"/>
    </row>
    <row r="22" spans="1:14" x14ac:dyDescent="0.2">
      <c r="A22" s="4">
        <v>1</v>
      </c>
      <c r="B22" s="4" t="s">
        <v>12</v>
      </c>
      <c r="C22" s="4">
        <v>1.9475460016000559</v>
      </c>
      <c r="D22" s="4">
        <v>2.475616793263852</v>
      </c>
      <c r="E22" s="4">
        <v>4.6032905492364957</v>
      </c>
      <c r="F22" s="4">
        <v>6.2939409998233531</v>
      </c>
      <c r="G22" s="4">
        <f t="shared" si="0"/>
        <v>0.52807079166379611</v>
      </c>
      <c r="H22" s="4">
        <f t="shared" si="1"/>
        <v>2.2187212422506537</v>
      </c>
      <c r="I22" s="4">
        <f t="shared" si="2"/>
        <v>3.771934226169972E-2</v>
      </c>
      <c r="J22" s="4">
        <f t="shared" si="2"/>
        <v>0.15848008873218955</v>
      </c>
      <c r="K22" s="5">
        <f t="shared" ref="K22:L22" si="9">AVERAGE(I22:I26)</f>
        <v>4.3823329724036506E-2</v>
      </c>
      <c r="L22" s="5">
        <f t="shared" si="9"/>
        <v>1.9416666396341081E-3</v>
      </c>
      <c r="M22" s="5">
        <f t="shared" ref="M22:N22" si="10">STDEV(I22:I26)/SQRT(5)</f>
        <v>3.3021631255618702E-2</v>
      </c>
      <c r="N22" s="5">
        <f t="shared" si="10"/>
        <v>7.3467986088624426E-2</v>
      </c>
    </row>
    <row r="23" spans="1:14" x14ac:dyDescent="0.2">
      <c r="A23" s="4">
        <v>2</v>
      </c>
      <c r="B23" s="4" t="s">
        <v>12</v>
      </c>
      <c r="C23" s="4">
        <v>1.1678546584636513</v>
      </c>
      <c r="D23" s="4">
        <v>2.2673816838563385</v>
      </c>
      <c r="E23" s="4">
        <v>3.2945316240706113</v>
      </c>
      <c r="F23" s="4">
        <v>4.3737930656133424</v>
      </c>
      <c r="G23" s="4">
        <f t="shared" si="0"/>
        <v>1.0995270253926872</v>
      </c>
      <c r="H23" s="4">
        <f t="shared" si="1"/>
        <v>2.1787884669354174</v>
      </c>
      <c r="I23" s="4">
        <f t="shared" si="2"/>
        <v>7.8537644670906223E-2</v>
      </c>
      <c r="J23" s="4">
        <f t="shared" si="2"/>
        <v>0.15562774763824411</v>
      </c>
      <c r="K23" s="5"/>
      <c r="L23" s="5"/>
      <c r="M23" s="5"/>
      <c r="N23" s="5"/>
    </row>
    <row r="24" spans="1:14" x14ac:dyDescent="0.2">
      <c r="A24" s="4">
        <v>3</v>
      </c>
      <c r="B24" s="4" t="s">
        <v>12</v>
      </c>
      <c r="C24" s="4">
        <v>2.1092650673900142</v>
      </c>
      <c r="D24" s="4">
        <v>1.2419387257013237</v>
      </c>
      <c r="E24" s="4">
        <v>3.5248792065779431</v>
      </c>
      <c r="F24" s="4">
        <v>3.601142791512332</v>
      </c>
      <c r="G24" s="4">
        <f t="shared" si="0"/>
        <v>-0.86732634168869049</v>
      </c>
      <c r="H24" s="4">
        <f t="shared" si="1"/>
        <v>-0.79106275675430116</v>
      </c>
      <c r="I24" s="4">
        <f t="shared" si="2"/>
        <v>-6.1951881549192178E-2</v>
      </c>
      <c r="J24" s="4">
        <f t="shared" si="2"/>
        <v>-5.6504482625307224E-2</v>
      </c>
      <c r="K24" s="5"/>
      <c r="L24" s="5"/>
      <c r="M24" s="5"/>
      <c r="N24" s="5"/>
    </row>
    <row r="25" spans="1:14" x14ac:dyDescent="0.2">
      <c r="A25" s="4">
        <v>4</v>
      </c>
      <c r="B25" s="4" t="s">
        <v>12</v>
      </c>
      <c r="C25" s="4">
        <v>0.68852778997706532</v>
      </c>
      <c r="D25" s="4">
        <v>2.6342062579720644</v>
      </c>
      <c r="E25" s="4">
        <v>10.361098911823548</v>
      </c>
      <c r="F25" s="4">
        <v>5.1238524164212702</v>
      </c>
      <c r="G25" s="4">
        <f t="shared" si="0"/>
        <v>1.9456784679949992</v>
      </c>
      <c r="H25" s="4">
        <f t="shared" si="1"/>
        <v>-3.2915680274072798</v>
      </c>
      <c r="I25" s="4">
        <f t="shared" si="2"/>
        <v>0.13897703342821424</v>
      </c>
      <c r="J25" s="4">
        <f t="shared" si="2"/>
        <v>-0.23511200195766285</v>
      </c>
      <c r="K25" s="5"/>
      <c r="L25" s="5"/>
      <c r="M25" s="5"/>
      <c r="N25" s="5"/>
    </row>
    <row r="26" spans="1:14" x14ac:dyDescent="0.2">
      <c r="A26" s="4">
        <v>5</v>
      </c>
      <c r="B26" s="4" t="s">
        <v>12</v>
      </c>
      <c r="C26" s="4">
        <v>0.31665416354088527</v>
      </c>
      <c r="D26" s="4">
        <v>0.67833730086064825</v>
      </c>
      <c r="E26" s="4">
        <v>6.0873218304576149</v>
      </c>
      <c r="F26" s="4">
        <v>5.5466764328877494</v>
      </c>
      <c r="G26" s="4">
        <f t="shared" si="0"/>
        <v>0.36168313731976298</v>
      </c>
      <c r="H26" s="4">
        <f t="shared" si="1"/>
        <v>-0.17896226025010264</v>
      </c>
      <c r="I26" s="4">
        <f t="shared" si="2"/>
        <v>2.58345098085545E-2</v>
      </c>
      <c r="J26" s="4">
        <f t="shared" si="2"/>
        <v>-1.2783018589293047E-2</v>
      </c>
      <c r="K26" s="5"/>
      <c r="L26" s="5"/>
      <c r="M26" s="5"/>
      <c r="N2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4350-1E32-8744-B000-331E2838C5E3}">
  <dimension ref="A1:AC27"/>
  <sheetViews>
    <sheetView workbookViewId="0">
      <selection activeCell="S11" sqref="S11"/>
    </sheetView>
  </sheetViews>
  <sheetFormatPr baseColWidth="10" defaultRowHeight="16" x14ac:dyDescent="0.2"/>
  <cols>
    <col min="1" max="2" width="10.83203125" style="4"/>
    <col min="3" max="3" width="12.33203125" style="4" bestFit="1" customWidth="1"/>
    <col min="4" max="5" width="12.1640625" style="4" bestFit="1" customWidth="1"/>
    <col min="6" max="6" width="8.33203125" style="4" bestFit="1" customWidth="1"/>
    <col min="7" max="7" width="17.6640625" style="4" bestFit="1" customWidth="1"/>
    <col min="8" max="9" width="17.6640625" style="4" customWidth="1"/>
    <col min="10" max="12" width="10.83203125" style="4"/>
    <col min="13" max="13" width="12.33203125" style="4" bestFit="1" customWidth="1"/>
    <col min="14" max="15" width="12.1640625" style="4" bestFit="1" customWidth="1"/>
    <col min="16" max="16" width="8.33203125" style="4" bestFit="1" customWidth="1"/>
    <col min="17" max="17" width="17.6640625" style="4" bestFit="1" customWidth="1"/>
    <col min="18" max="19" width="17.6640625" style="4" customWidth="1"/>
    <col min="20" max="22" width="10.83203125" style="4"/>
    <col min="23" max="23" width="12.33203125" style="4" bestFit="1" customWidth="1"/>
    <col min="24" max="25" width="12.1640625" style="4" bestFit="1" customWidth="1"/>
    <col min="26" max="26" width="8.33203125" style="4" bestFit="1" customWidth="1"/>
    <col min="27" max="27" width="17.6640625" style="4" bestFit="1" customWidth="1"/>
    <col min="28" max="29" width="11.6640625" style="4" bestFit="1" customWidth="1"/>
    <col min="30" max="16384" width="10.83203125" style="4"/>
  </cols>
  <sheetData>
    <row r="1" spans="1:29" x14ac:dyDescent="0.2">
      <c r="A1" s="27" t="s">
        <v>30</v>
      </c>
      <c r="B1" s="27"/>
      <c r="C1" s="27"/>
      <c r="D1" s="27"/>
      <c r="E1" s="27"/>
      <c r="F1" s="27"/>
      <c r="G1" s="27"/>
      <c r="H1" s="3"/>
      <c r="I1" s="3"/>
      <c r="K1" s="27" t="s">
        <v>29</v>
      </c>
      <c r="L1" s="27"/>
      <c r="M1" s="27"/>
      <c r="N1" s="27"/>
      <c r="O1" s="27"/>
      <c r="P1" s="27"/>
      <c r="Q1" s="27"/>
      <c r="R1" s="3"/>
      <c r="S1" s="3"/>
      <c r="U1" s="27" t="s">
        <v>28</v>
      </c>
      <c r="V1" s="27"/>
      <c r="W1" s="27"/>
      <c r="X1" s="27"/>
      <c r="Y1" s="27"/>
      <c r="Z1" s="27"/>
      <c r="AA1" s="27"/>
      <c r="AB1" s="3"/>
      <c r="AC1" s="3"/>
    </row>
    <row r="2" spans="1:29" x14ac:dyDescent="0.2">
      <c r="A2" s="3" t="s">
        <v>1</v>
      </c>
      <c r="B2" s="3" t="s">
        <v>7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3</v>
      </c>
      <c r="I2" s="3" t="s">
        <v>119</v>
      </c>
      <c r="K2" s="3" t="s">
        <v>1</v>
      </c>
      <c r="L2" s="3" t="s">
        <v>7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3</v>
      </c>
      <c r="S2" s="3" t="s">
        <v>119</v>
      </c>
      <c r="U2" s="3" t="s">
        <v>1</v>
      </c>
      <c r="V2" s="3" t="s">
        <v>7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3</v>
      </c>
      <c r="AC2" s="3" t="s">
        <v>119</v>
      </c>
    </row>
    <row r="3" spans="1:29" x14ac:dyDescent="0.2">
      <c r="A3" s="4">
        <v>1</v>
      </c>
      <c r="B3" s="4">
        <v>1</v>
      </c>
      <c r="C3" s="4">
        <v>1</v>
      </c>
      <c r="D3" s="4">
        <v>0.71119842829076618</v>
      </c>
      <c r="E3" s="4">
        <v>0.71119842829076618</v>
      </c>
      <c r="F3" s="4">
        <v>5</v>
      </c>
      <c r="G3" s="4">
        <v>0.18545762217508785</v>
      </c>
      <c r="H3" s="5">
        <f>AVERAGE(G3:G7)</f>
        <v>0.30015879184925848</v>
      </c>
      <c r="I3" s="5">
        <f>STDEV(G3:G7)/SQRT(5)</f>
        <v>7.1726923398751766E-2</v>
      </c>
      <c r="K3" s="4">
        <v>1</v>
      </c>
      <c r="L3" s="4">
        <v>1</v>
      </c>
      <c r="M3" s="4">
        <v>1</v>
      </c>
      <c r="N3" s="4">
        <v>0.71119842829076618</v>
      </c>
      <c r="O3" s="4">
        <v>0.71119842829076618</v>
      </c>
      <c r="P3" s="4">
        <v>2</v>
      </c>
      <c r="Q3" s="4">
        <v>1.8333362655039178E-2</v>
      </c>
      <c r="R3" s="9">
        <f>AVERAGE(Q3:Q7)</f>
        <v>1.8230858815884404E-2</v>
      </c>
      <c r="S3" s="9">
        <f>STDEV(Q3:Q7)/SQRT(5)</f>
        <v>2.5766526552334413E-3</v>
      </c>
      <c r="U3" s="4">
        <v>1</v>
      </c>
      <c r="V3" s="4">
        <v>1</v>
      </c>
      <c r="W3" s="4">
        <v>1</v>
      </c>
      <c r="X3" s="4">
        <v>0.71119842829076618</v>
      </c>
      <c r="Y3" s="4">
        <v>0.71119842829076618</v>
      </c>
      <c r="Z3" s="4">
        <v>2</v>
      </c>
      <c r="AA3" s="4">
        <v>0.11649389060603235</v>
      </c>
      <c r="AB3" s="9">
        <f>AVERAGE(AA3:AA7)</f>
        <v>0.28997413317509713</v>
      </c>
      <c r="AC3" s="9">
        <f>STDEV(AA3:AA7)/SQRT(5)</f>
        <v>0.10109489282586621</v>
      </c>
    </row>
    <row r="4" spans="1:29" x14ac:dyDescent="0.2">
      <c r="A4" s="4">
        <v>2</v>
      </c>
      <c r="B4" s="4">
        <v>1</v>
      </c>
      <c r="C4" s="4">
        <v>1</v>
      </c>
      <c r="D4" s="4">
        <v>0.85742971887550201</v>
      </c>
      <c r="E4" s="4">
        <v>0.85742971887550201</v>
      </c>
      <c r="F4" s="4">
        <v>5</v>
      </c>
      <c r="G4" s="4">
        <v>0.20678008191625966</v>
      </c>
      <c r="H4" s="5">
        <f t="shared" ref="H4" si="0">AVERAGE(G8:G12)</f>
        <v>0.19093627864741411</v>
      </c>
      <c r="I4" s="5">
        <f t="shared" ref="I4" si="1">STDEV(G8:G12)/SQRT(5)</f>
        <v>5.8383537943937136E-2</v>
      </c>
      <c r="K4" s="4">
        <v>2</v>
      </c>
      <c r="L4" s="4">
        <v>1</v>
      </c>
      <c r="M4" s="4">
        <v>1</v>
      </c>
      <c r="N4" s="4">
        <v>0.85742971887550201</v>
      </c>
      <c r="O4" s="4">
        <v>0.85742971887550201</v>
      </c>
      <c r="P4" s="4">
        <v>2</v>
      </c>
      <c r="Q4" s="4">
        <v>1.1519025777115397E-2</v>
      </c>
      <c r="R4" s="9">
        <f t="shared" ref="R4" si="2">AVERAGE(Q8:Q12)</f>
        <v>1.3422841909880759E-2</v>
      </c>
      <c r="S4" s="9">
        <f t="shared" ref="S4" si="3">STDEV(Q8:Q12)/SQRT(5)</f>
        <v>3.9322132588350068E-3</v>
      </c>
      <c r="U4" s="4">
        <v>2</v>
      </c>
      <c r="V4" s="4">
        <v>1</v>
      </c>
      <c r="W4" s="4">
        <v>1</v>
      </c>
      <c r="X4" s="4">
        <v>0.85742971887550201</v>
      </c>
      <c r="Y4" s="4">
        <v>0.85742971887550201</v>
      </c>
      <c r="Z4" s="4">
        <v>2</v>
      </c>
      <c r="AA4" s="4">
        <v>0.21737526488698872</v>
      </c>
      <c r="AB4" s="9">
        <f t="shared" ref="AB4" si="4">AVERAGE(AA8:AA12)</f>
        <v>0.18739785343338838</v>
      </c>
      <c r="AC4" s="9">
        <f t="shared" ref="AC4" si="5">STDEV(AA8:AA12)/SQRT(5)</f>
        <v>3.7823637199615956E-2</v>
      </c>
    </row>
    <row r="5" spans="1:29" x14ac:dyDescent="0.2">
      <c r="A5" s="4">
        <v>3</v>
      </c>
      <c r="B5" s="4">
        <v>1</v>
      </c>
      <c r="C5" s="4">
        <v>1</v>
      </c>
      <c r="D5" s="4">
        <v>0.8675889328063241</v>
      </c>
      <c r="E5" s="4">
        <v>0.8675889328063241</v>
      </c>
      <c r="F5" s="4">
        <v>5</v>
      </c>
      <c r="G5" s="4">
        <v>0.19739566866641334</v>
      </c>
      <c r="H5" s="5">
        <f t="shared" ref="H5" si="6">AVERAGE(G13:G17)</f>
        <v>0.14260193818192768</v>
      </c>
      <c r="I5" s="5">
        <f t="shared" ref="I5" si="7">STDEV(G13:G17)/SQRT(5)</f>
        <v>2.2448862139726487E-2</v>
      </c>
      <c r="K5" s="4">
        <v>3</v>
      </c>
      <c r="L5" s="4">
        <v>1</v>
      </c>
      <c r="M5" s="4">
        <v>1</v>
      </c>
      <c r="N5" s="4">
        <v>0.8675889328063241</v>
      </c>
      <c r="O5" s="4">
        <v>0.8675889328063241</v>
      </c>
      <c r="P5" s="4">
        <v>2</v>
      </c>
      <c r="Q5" s="4">
        <v>1.6010404070585193E-2</v>
      </c>
      <c r="R5" s="9">
        <f t="shared" ref="R5" si="8">AVERAGE(Q13:Q17)</f>
        <v>1.2838499735149982E-2</v>
      </c>
      <c r="S5" s="9">
        <f t="shared" ref="S5" si="9">STDEV(Q13:Q17)/SQRT(5)</f>
        <v>4.4181835646538575E-3</v>
      </c>
      <c r="U5" s="4">
        <v>3</v>
      </c>
      <c r="V5" s="4">
        <v>1</v>
      </c>
      <c r="W5" s="4">
        <v>1</v>
      </c>
      <c r="X5" s="4">
        <v>0.8675889328063241</v>
      </c>
      <c r="Y5" s="4">
        <v>0.8675889328063241</v>
      </c>
      <c r="Z5" s="4">
        <v>2</v>
      </c>
      <c r="AA5" s="4">
        <v>8.7546597624306902E-2</v>
      </c>
      <c r="AB5" s="9">
        <f t="shared" ref="AB5" si="10">AVERAGE(AA13:AA17)</f>
        <v>0.13947905135120925</v>
      </c>
      <c r="AC5" s="9">
        <f t="shared" ref="AC5" si="11">STDEV(AA13:AA17)/SQRT(5)</f>
        <v>3.3827068531275969E-2</v>
      </c>
    </row>
    <row r="6" spans="1:29" x14ac:dyDescent="0.2">
      <c r="A6" s="4">
        <v>4</v>
      </c>
      <c r="B6" s="4">
        <v>1</v>
      </c>
      <c r="C6" s="4">
        <v>1</v>
      </c>
      <c r="D6" s="4">
        <v>0.39999999999999991</v>
      </c>
      <c r="E6" s="4">
        <v>0.39999999999999991</v>
      </c>
      <c r="F6" s="4">
        <v>5</v>
      </c>
      <c r="G6" s="4">
        <v>0.56081133270882899</v>
      </c>
      <c r="H6" s="5">
        <f t="shared" ref="H6" si="12">AVERAGE(G18:G22)</f>
        <v>9.4309395588671227E-2</v>
      </c>
      <c r="I6" s="5">
        <f t="shared" ref="I6" si="13">STDEV(G18:G22)/SQRT(5)</f>
        <v>1.8255594916916886E-2</v>
      </c>
      <c r="K6" s="4">
        <v>4</v>
      </c>
      <c r="L6" s="4">
        <v>1</v>
      </c>
      <c r="M6" s="4">
        <v>1</v>
      </c>
      <c r="N6" s="4">
        <v>0.39999999999999991</v>
      </c>
      <c r="O6" s="4">
        <v>0.39999999999999991</v>
      </c>
      <c r="P6" s="4">
        <v>2</v>
      </c>
      <c r="Q6" s="4">
        <v>2.7326060970595655E-2</v>
      </c>
      <c r="R6" s="9">
        <f t="shared" ref="R6" si="14">AVERAGE(Q18:Q22)</f>
        <v>3.7294547087689698E-3</v>
      </c>
      <c r="S6" s="9">
        <f t="shared" ref="S6" si="15">STDEV(Q18:Q22)/SQRT(5)</f>
        <v>9.4455855800856423E-4</v>
      </c>
      <c r="U6" s="4">
        <v>4</v>
      </c>
      <c r="V6" s="4">
        <v>1</v>
      </c>
      <c r="W6" s="4">
        <v>1</v>
      </c>
      <c r="X6" s="4">
        <v>0.39999999999999991</v>
      </c>
      <c r="Y6" s="4">
        <v>0.39999999999999991</v>
      </c>
      <c r="Z6" s="4">
        <v>2</v>
      </c>
      <c r="AA6" s="4">
        <v>0.63144849498927536</v>
      </c>
      <c r="AB6" s="9">
        <f t="shared" ref="AB6" si="16">AVERAGE(AA18:AA22)</f>
        <v>8.6524922667175749E-2</v>
      </c>
      <c r="AC6" s="9">
        <f t="shared" ref="AC6" si="17">STDEV(AA18:AA22)/SQRT(5)</f>
        <v>2.3139304465111862E-2</v>
      </c>
    </row>
    <row r="7" spans="1:29" x14ac:dyDescent="0.2">
      <c r="A7" s="4">
        <v>5</v>
      </c>
      <c r="B7" s="4">
        <v>1</v>
      </c>
      <c r="C7" s="4">
        <v>1</v>
      </c>
      <c r="D7" s="4">
        <v>0.84615384615384615</v>
      </c>
      <c r="E7" s="4">
        <v>0.84615384615384615</v>
      </c>
      <c r="F7" s="4">
        <v>5</v>
      </c>
      <c r="G7" s="4">
        <v>0.35034925377970272</v>
      </c>
      <c r="H7" s="5">
        <f t="shared" ref="H7" si="18">AVERAGE(G23:G27)</f>
        <v>0.10282580470268773</v>
      </c>
      <c r="I7" s="5">
        <f t="shared" ref="I7" si="19">STDEV(G23:G27)/SQRT(5)</f>
        <v>1.2850138377485762E-2</v>
      </c>
      <c r="K7" s="4">
        <v>5</v>
      </c>
      <c r="L7" s="4">
        <v>1</v>
      </c>
      <c r="M7" s="4">
        <v>1</v>
      </c>
      <c r="N7" s="4">
        <v>0.84615384615384615</v>
      </c>
      <c r="O7" s="4">
        <v>0.84615384615384615</v>
      </c>
      <c r="P7" s="4">
        <v>2</v>
      </c>
      <c r="Q7" s="4">
        <v>1.79654406060866E-2</v>
      </c>
      <c r="R7" s="9">
        <f t="shared" ref="R7" si="20">AVERAGE(Q23:Q27)</f>
        <v>1.2834488461959145E-3</v>
      </c>
      <c r="S7" s="9">
        <f t="shared" ref="S7" si="21">STDEV(Q23:Q27)/SQRT(5)</f>
        <v>2.7081416363460215E-4</v>
      </c>
      <c r="U7" s="4">
        <v>5</v>
      </c>
      <c r="V7" s="4">
        <v>1</v>
      </c>
      <c r="W7" s="4">
        <v>1</v>
      </c>
      <c r="X7" s="4">
        <v>0.84615384615384615</v>
      </c>
      <c r="Y7" s="4">
        <v>0.84615384615384615</v>
      </c>
      <c r="Z7" s="4">
        <v>2</v>
      </c>
      <c r="AA7" s="4">
        <v>0.3970064177688824</v>
      </c>
      <c r="AB7" s="9">
        <f t="shared" ref="AB7" si="22">AVERAGE(AA23:AA27)</f>
        <v>3.6274110441107614E-2</v>
      </c>
      <c r="AC7" s="9">
        <f t="shared" ref="AC7" si="23">STDEV(AA23:AA27)/SQRT(5)</f>
        <v>9.2068083968824786E-3</v>
      </c>
    </row>
    <row r="8" spans="1:29" x14ac:dyDescent="0.2">
      <c r="A8" s="4">
        <v>1</v>
      </c>
      <c r="B8" s="4">
        <v>2</v>
      </c>
      <c r="C8" s="4">
        <v>1</v>
      </c>
      <c r="D8" s="4">
        <v>0.65815324165029476</v>
      </c>
      <c r="E8" s="4">
        <v>0.65815324165029476</v>
      </c>
      <c r="F8" s="4">
        <v>5</v>
      </c>
      <c r="G8" s="4">
        <v>7.249993495003694E-2</v>
      </c>
      <c r="K8" s="4">
        <v>1</v>
      </c>
      <c r="L8" s="4">
        <v>2</v>
      </c>
      <c r="M8" s="4">
        <v>1</v>
      </c>
      <c r="N8" s="4">
        <v>0.65815324165029476</v>
      </c>
      <c r="O8" s="4">
        <v>0.65815324165029476</v>
      </c>
      <c r="P8" s="4">
        <v>2</v>
      </c>
      <c r="Q8" s="4">
        <v>4.993094813854829E-3</v>
      </c>
      <c r="U8" s="4">
        <v>1</v>
      </c>
      <c r="V8" s="4">
        <v>2</v>
      </c>
      <c r="W8" s="4">
        <v>1</v>
      </c>
      <c r="X8" s="4">
        <v>0.65815324165029476</v>
      </c>
      <c r="Y8" s="4">
        <v>0.65815324165029476</v>
      </c>
      <c r="Z8" s="4">
        <v>2</v>
      </c>
      <c r="AA8" s="4">
        <v>6.3482297691011061E-2</v>
      </c>
    </row>
    <row r="9" spans="1:29" x14ac:dyDescent="0.2">
      <c r="A9" s="4">
        <v>2</v>
      </c>
      <c r="B9" s="4">
        <v>2</v>
      </c>
      <c r="C9" s="4">
        <v>1</v>
      </c>
      <c r="D9" s="4">
        <v>0.8814229249011859</v>
      </c>
      <c r="E9" s="4">
        <v>0.8814229249011859</v>
      </c>
      <c r="F9" s="4">
        <v>5</v>
      </c>
      <c r="G9" s="4">
        <v>0.1522033398472982</v>
      </c>
      <c r="K9" s="4">
        <v>2</v>
      </c>
      <c r="L9" s="4">
        <v>2</v>
      </c>
      <c r="M9" s="4">
        <v>1</v>
      </c>
      <c r="N9" s="4">
        <v>0.8814229249011859</v>
      </c>
      <c r="O9" s="4">
        <v>0.8814229249011859</v>
      </c>
      <c r="P9" s="4">
        <v>2</v>
      </c>
      <c r="Q9" s="4">
        <v>9.5051508538162698E-3</v>
      </c>
      <c r="U9" s="4">
        <v>2</v>
      </c>
      <c r="V9" s="4">
        <v>2</v>
      </c>
      <c r="W9" s="4">
        <v>1</v>
      </c>
      <c r="X9" s="4">
        <v>0.8814229249011859</v>
      </c>
      <c r="Y9" s="4">
        <v>0.8814229249011859</v>
      </c>
      <c r="Z9" s="4">
        <v>2</v>
      </c>
      <c r="AA9" s="4">
        <v>0.1578073781025755</v>
      </c>
    </row>
    <row r="10" spans="1:29" x14ac:dyDescent="0.2">
      <c r="A10" s="4">
        <v>3</v>
      </c>
      <c r="B10" s="4">
        <v>2</v>
      </c>
      <c r="C10" s="4">
        <v>1</v>
      </c>
      <c r="D10" s="4">
        <v>0.85884691848906558</v>
      </c>
      <c r="E10" s="4">
        <v>0.85884691848906558</v>
      </c>
      <c r="F10" s="4">
        <v>5</v>
      </c>
      <c r="G10" s="4">
        <v>0.17726519230666726</v>
      </c>
      <c r="K10" s="4">
        <v>3</v>
      </c>
      <c r="L10" s="4">
        <v>2</v>
      </c>
      <c r="M10" s="4">
        <v>1</v>
      </c>
      <c r="N10" s="4">
        <v>0.85884691848906558</v>
      </c>
      <c r="O10" s="4">
        <v>0.85884691848906558</v>
      </c>
      <c r="P10" s="4">
        <v>2</v>
      </c>
      <c r="Q10" s="4">
        <v>2.1137785886020832E-2</v>
      </c>
      <c r="U10" s="4">
        <v>3</v>
      </c>
      <c r="V10" s="4">
        <v>2</v>
      </c>
      <c r="W10" s="4">
        <v>1</v>
      </c>
      <c r="X10" s="4">
        <v>0.85884691848906558</v>
      </c>
      <c r="Y10" s="4">
        <v>0.85884691848906558</v>
      </c>
      <c r="Z10" s="4">
        <v>2</v>
      </c>
      <c r="AA10" s="4">
        <v>0.23348020560436333</v>
      </c>
    </row>
    <row r="11" spans="1:29" x14ac:dyDescent="0.2">
      <c r="A11" s="4">
        <v>4</v>
      </c>
      <c r="B11" s="4">
        <v>2</v>
      </c>
      <c r="C11" s="4">
        <v>1</v>
      </c>
      <c r="D11" s="4">
        <v>0.48242187499999994</v>
      </c>
      <c r="E11" s="4">
        <v>0.48242187499999994</v>
      </c>
      <c r="F11" s="4">
        <v>5</v>
      </c>
      <c r="G11" s="4">
        <v>0.41395229800785255</v>
      </c>
      <c r="K11" s="4">
        <v>4</v>
      </c>
      <c r="L11" s="4">
        <v>2</v>
      </c>
      <c r="M11" s="4">
        <v>1</v>
      </c>
      <c r="N11" s="4">
        <v>0.48242187499999994</v>
      </c>
      <c r="O11" s="4">
        <v>0.48242187499999994</v>
      </c>
      <c r="P11" s="4">
        <v>2</v>
      </c>
      <c r="Q11" s="4">
        <v>2.4473696065301611E-2</v>
      </c>
      <c r="U11" s="4">
        <v>4</v>
      </c>
      <c r="V11" s="4">
        <v>2</v>
      </c>
      <c r="W11" s="4">
        <v>1</v>
      </c>
      <c r="X11" s="4">
        <v>0.48242187499999994</v>
      </c>
      <c r="Y11" s="4">
        <v>0.48242187499999994</v>
      </c>
      <c r="Z11" s="4">
        <v>2</v>
      </c>
      <c r="AA11" s="4">
        <v>0.28848259050995745</v>
      </c>
    </row>
    <row r="12" spans="1:29" x14ac:dyDescent="0.2">
      <c r="A12" s="4">
        <v>5</v>
      </c>
      <c r="B12" s="4">
        <v>2</v>
      </c>
      <c r="C12" s="4">
        <v>1</v>
      </c>
      <c r="D12" s="4">
        <v>0.84722222222222199</v>
      </c>
      <c r="E12" s="4">
        <v>0.84722222222222199</v>
      </c>
      <c r="F12" s="4">
        <v>5</v>
      </c>
      <c r="G12" s="4">
        <v>0.13876062812521567</v>
      </c>
      <c r="K12" s="4">
        <v>5</v>
      </c>
      <c r="L12" s="4">
        <v>2</v>
      </c>
      <c r="M12" s="4">
        <v>1</v>
      </c>
      <c r="N12" s="4">
        <v>0.84722222222222199</v>
      </c>
      <c r="O12" s="4">
        <v>0.84722222222222199</v>
      </c>
      <c r="P12" s="4">
        <v>2</v>
      </c>
      <c r="Q12" s="4">
        <v>7.0044819304102522E-3</v>
      </c>
      <c r="U12" s="4">
        <v>5</v>
      </c>
      <c r="V12" s="4">
        <v>2</v>
      </c>
      <c r="W12" s="4">
        <v>1</v>
      </c>
      <c r="X12" s="4">
        <v>0.84722222222222199</v>
      </c>
      <c r="Y12" s="4">
        <v>0.84722222222222199</v>
      </c>
      <c r="Z12" s="4">
        <v>2</v>
      </c>
      <c r="AA12" s="4">
        <v>0.19373679525903451</v>
      </c>
    </row>
    <row r="13" spans="1:29" x14ac:dyDescent="0.2">
      <c r="A13" s="4">
        <v>1</v>
      </c>
      <c r="B13" s="4">
        <v>3</v>
      </c>
      <c r="C13" s="4">
        <v>1</v>
      </c>
      <c r="D13" s="4">
        <v>0.64729458917835669</v>
      </c>
      <c r="E13" s="4">
        <v>0.64729458917835669</v>
      </c>
      <c r="F13" s="4">
        <v>5</v>
      </c>
      <c r="G13" s="4">
        <v>8.5676730422949418E-2</v>
      </c>
      <c r="K13" s="4">
        <v>1</v>
      </c>
      <c r="L13" s="4">
        <v>3</v>
      </c>
      <c r="M13" s="4">
        <v>1</v>
      </c>
      <c r="N13" s="4">
        <v>0.64729458917835669</v>
      </c>
      <c r="O13" s="4">
        <v>0.64729458917835669</v>
      </c>
      <c r="P13" s="4">
        <v>2</v>
      </c>
      <c r="Q13" s="4">
        <v>2.285516554116471E-3</v>
      </c>
      <c r="U13" s="4">
        <v>1</v>
      </c>
      <c r="V13" s="4">
        <v>3</v>
      </c>
      <c r="W13" s="4">
        <v>1</v>
      </c>
      <c r="X13" s="4">
        <v>0.64729458917835669</v>
      </c>
      <c r="Y13" s="4">
        <v>0.64729458917835669</v>
      </c>
      <c r="Z13" s="4">
        <v>2</v>
      </c>
      <c r="AA13" s="4">
        <v>9.0417522338168965E-2</v>
      </c>
    </row>
    <row r="14" spans="1:29" x14ac:dyDescent="0.2">
      <c r="A14" s="4">
        <v>2</v>
      </c>
      <c r="B14" s="4">
        <v>3</v>
      </c>
      <c r="C14" s="4">
        <v>1</v>
      </c>
      <c r="D14" s="4">
        <v>0.85854616895874247</v>
      </c>
      <c r="E14" s="4">
        <v>0.85854616895874247</v>
      </c>
      <c r="F14" s="4">
        <v>5</v>
      </c>
      <c r="G14" s="4">
        <v>0.15319518131402565</v>
      </c>
      <c r="K14" s="4">
        <v>2</v>
      </c>
      <c r="L14" s="4">
        <v>3</v>
      </c>
      <c r="M14" s="4">
        <v>1</v>
      </c>
      <c r="N14" s="4">
        <v>0.85854616895874247</v>
      </c>
      <c r="O14" s="4">
        <v>0.85854616895874247</v>
      </c>
      <c r="P14" s="4">
        <v>2</v>
      </c>
      <c r="Q14" s="4">
        <v>1.3894297286794904E-2</v>
      </c>
      <c r="U14" s="4">
        <v>2</v>
      </c>
      <c r="V14" s="4">
        <v>3</v>
      </c>
      <c r="W14" s="4">
        <v>1</v>
      </c>
      <c r="X14" s="4">
        <v>0.85854616895874247</v>
      </c>
      <c r="Y14" s="4">
        <v>0.85854616895874247</v>
      </c>
      <c r="Z14" s="4">
        <v>2</v>
      </c>
      <c r="AA14" s="4">
        <v>0.14964685683273296</v>
      </c>
    </row>
    <row r="15" spans="1:29" x14ac:dyDescent="0.2">
      <c r="A15" s="4">
        <v>3</v>
      </c>
      <c r="B15" s="4">
        <v>3</v>
      </c>
      <c r="C15" s="4">
        <v>1</v>
      </c>
      <c r="D15" s="4">
        <v>0.85288270377733599</v>
      </c>
      <c r="E15" s="4">
        <v>0.85288270377733599</v>
      </c>
      <c r="F15" s="4">
        <v>5</v>
      </c>
      <c r="G15" s="4">
        <v>0.12508290137962683</v>
      </c>
      <c r="K15" s="4">
        <v>3</v>
      </c>
      <c r="L15" s="4">
        <v>3</v>
      </c>
      <c r="M15" s="4">
        <v>1</v>
      </c>
      <c r="N15" s="4">
        <v>0.85288270377733599</v>
      </c>
      <c r="O15" s="4">
        <v>0.85288270377733599</v>
      </c>
      <c r="P15" s="4">
        <v>2</v>
      </c>
      <c r="Q15" s="4">
        <v>1.8358669501056343E-2</v>
      </c>
      <c r="U15" s="4">
        <v>3</v>
      </c>
      <c r="V15" s="4">
        <v>3</v>
      </c>
      <c r="W15" s="4">
        <v>1</v>
      </c>
      <c r="X15" s="4">
        <v>0.85288270377733599</v>
      </c>
      <c r="Y15" s="4">
        <v>0.85288270377733599</v>
      </c>
      <c r="Z15" s="4">
        <v>2</v>
      </c>
      <c r="AA15" s="4">
        <v>0.15019322514440633</v>
      </c>
    </row>
    <row r="16" spans="1:29" x14ac:dyDescent="0.2">
      <c r="A16" s="4">
        <v>4</v>
      </c>
      <c r="B16" s="4">
        <v>3</v>
      </c>
      <c r="C16" s="4">
        <v>1</v>
      </c>
      <c r="D16" s="4">
        <v>0.49411764705882355</v>
      </c>
      <c r="E16" s="4">
        <v>0.49411764705882355</v>
      </c>
      <c r="F16" s="4">
        <v>5</v>
      </c>
      <c r="G16" s="4">
        <v>0.22132989773510553</v>
      </c>
      <c r="K16" s="4">
        <v>4</v>
      </c>
      <c r="L16" s="4">
        <v>3</v>
      </c>
      <c r="M16" s="4">
        <v>1</v>
      </c>
      <c r="N16" s="4">
        <v>0.49411764705882355</v>
      </c>
      <c r="O16" s="4">
        <v>0.49411764705882355</v>
      </c>
      <c r="P16" s="4">
        <v>2</v>
      </c>
      <c r="Q16" s="4">
        <v>2.5771096388586757E-2</v>
      </c>
      <c r="U16" s="4">
        <v>4</v>
      </c>
      <c r="V16" s="4">
        <v>3</v>
      </c>
      <c r="W16" s="4">
        <v>1</v>
      </c>
      <c r="X16" s="4">
        <v>0.49411764705882355</v>
      </c>
      <c r="Y16" s="4">
        <v>0.49411764705882355</v>
      </c>
      <c r="Z16" s="4">
        <v>2</v>
      </c>
      <c r="AA16" s="4">
        <v>0.25322612996471899</v>
      </c>
    </row>
    <row r="17" spans="1:27" x14ac:dyDescent="0.2">
      <c r="A17" s="4">
        <v>5</v>
      </c>
      <c r="B17" s="4">
        <v>3</v>
      </c>
      <c r="C17" s="4">
        <v>1</v>
      </c>
      <c r="D17" s="4">
        <v>0.8493975903614458</v>
      </c>
      <c r="E17" s="4">
        <v>0.8493975903614458</v>
      </c>
      <c r="F17" s="4">
        <v>5</v>
      </c>
      <c r="G17" s="4">
        <v>0.12772498005793098</v>
      </c>
      <c r="K17" s="4">
        <v>5</v>
      </c>
      <c r="L17" s="4">
        <v>3</v>
      </c>
      <c r="M17" s="4">
        <v>1</v>
      </c>
      <c r="N17" s="4">
        <v>0.8493975903614458</v>
      </c>
      <c r="O17" s="4">
        <v>0.8493975903614458</v>
      </c>
      <c r="P17" s="4">
        <v>2</v>
      </c>
      <c r="Q17" s="4">
        <v>3.8829189451954405E-3</v>
      </c>
      <c r="U17" s="4">
        <v>5</v>
      </c>
      <c r="V17" s="4">
        <v>3</v>
      </c>
      <c r="W17" s="4">
        <v>1</v>
      </c>
      <c r="X17" s="4">
        <v>0.8493975903614458</v>
      </c>
      <c r="Y17" s="4">
        <v>0.8493975903614458</v>
      </c>
      <c r="Z17" s="4">
        <v>2</v>
      </c>
      <c r="AA17" s="4">
        <v>5.3911522476019089E-2</v>
      </c>
    </row>
    <row r="18" spans="1:27" x14ac:dyDescent="0.2">
      <c r="A18" s="4">
        <v>1</v>
      </c>
      <c r="B18" s="4">
        <v>4</v>
      </c>
      <c r="C18" s="4">
        <v>1</v>
      </c>
      <c r="D18" s="4">
        <v>0.70399999999999996</v>
      </c>
      <c r="E18" s="4">
        <v>0.70399999999999996</v>
      </c>
      <c r="F18" s="4">
        <v>5</v>
      </c>
      <c r="G18" s="4">
        <v>7.0719160234878731E-2</v>
      </c>
      <c r="K18" s="4">
        <v>1</v>
      </c>
      <c r="L18" s="4">
        <v>4</v>
      </c>
      <c r="M18" s="4">
        <v>1</v>
      </c>
      <c r="N18" s="4">
        <v>0.70399999999999996</v>
      </c>
      <c r="O18" s="4">
        <v>0.70399999999999996</v>
      </c>
      <c r="P18" s="4">
        <v>2</v>
      </c>
      <c r="Q18" s="4">
        <v>9.6682603810775908E-4</v>
      </c>
      <c r="U18" s="4">
        <v>1</v>
      </c>
      <c r="V18" s="4">
        <v>4</v>
      </c>
      <c r="W18" s="4">
        <v>1</v>
      </c>
      <c r="X18" s="4">
        <v>0.70399999999999996</v>
      </c>
      <c r="Y18" s="4">
        <v>0.70399999999999996</v>
      </c>
      <c r="Z18" s="4">
        <v>2</v>
      </c>
      <c r="AA18" s="4">
        <v>2.956772675676882E-2</v>
      </c>
    </row>
    <row r="19" spans="1:27" x14ac:dyDescent="0.2">
      <c r="A19" s="4">
        <v>2</v>
      </c>
      <c r="B19" s="4">
        <v>4</v>
      </c>
      <c r="C19" s="4">
        <v>1</v>
      </c>
      <c r="D19" s="4">
        <v>0.82936507936507942</v>
      </c>
      <c r="E19" s="4">
        <v>0.82936507936507942</v>
      </c>
      <c r="F19" s="4">
        <v>5</v>
      </c>
      <c r="G19" s="4">
        <v>8.0366709513118154E-2</v>
      </c>
      <c r="K19" s="4">
        <v>2</v>
      </c>
      <c r="L19" s="4">
        <v>4</v>
      </c>
      <c r="M19" s="4">
        <v>1</v>
      </c>
      <c r="N19" s="4">
        <v>0.82936507936507942</v>
      </c>
      <c r="O19" s="4">
        <v>0.82936507936507942</v>
      </c>
      <c r="P19" s="4">
        <v>2</v>
      </c>
      <c r="Q19" s="4">
        <v>4.8626810910083534E-3</v>
      </c>
      <c r="U19" s="4">
        <v>2</v>
      </c>
      <c r="V19" s="4">
        <v>4</v>
      </c>
      <c r="W19" s="4">
        <v>1</v>
      </c>
      <c r="X19" s="4">
        <v>0.82936507936507942</v>
      </c>
      <c r="Y19" s="4">
        <v>0.82936507936507942</v>
      </c>
      <c r="Z19" s="4">
        <v>2</v>
      </c>
      <c r="AA19" s="4">
        <v>0.12187420587288143</v>
      </c>
    </row>
    <row r="20" spans="1:27" x14ac:dyDescent="0.2">
      <c r="A20" s="4">
        <v>3</v>
      </c>
      <c r="B20" s="4">
        <v>4</v>
      </c>
      <c r="C20" s="4">
        <v>1</v>
      </c>
      <c r="D20" s="4">
        <v>0.84738955823293161</v>
      </c>
      <c r="E20" s="4">
        <v>0.84738955823293161</v>
      </c>
      <c r="F20" s="4">
        <v>5</v>
      </c>
      <c r="G20" s="4">
        <v>7.1115725064525806E-2</v>
      </c>
      <c r="K20" s="4">
        <v>3</v>
      </c>
      <c r="L20" s="4">
        <v>4</v>
      </c>
      <c r="M20" s="4">
        <v>1</v>
      </c>
      <c r="N20" s="4">
        <v>0.84738955823293161</v>
      </c>
      <c r="O20" s="4">
        <v>0.84738955823293161</v>
      </c>
      <c r="P20" s="4">
        <v>2</v>
      </c>
      <c r="Q20" s="4">
        <v>4.673545482747214E-3</v>
      </c>
      <c r="U20" s="4">
        <v>3</v>
      </c>
      <c r="V20" s="4">
        <v>4</v>
      </c>
      <c r="W20" s="4">
        <v>1</v>
      </c>
      <c r="X20" s="4">
        <v>0.84738955823293161</v>
      </c>
      <c r="Y20" s="4">
        <v>0.84738955823293161</v>
      </c>
      <c r="Z20" s="4">
        <v>2</v>
      </c>
      <c r="AA20" s="4">
        <v>8.3809255492995338E-2</v>
      </c>
    </row>
    <row r="21" spans="1:27" x14ac:dyDescent="0.2">
      <c r="A21" s="4">
        <v>4</v>
      </c>
      <c r="B21" s="4">
        <v>4</v>
      </c>
      <c r="C21" s="4">
        <v>1</v>
      </c>
      <c r="D21" s="4">
        <v>0.48323471400394469</v>
      </c>
      <c r="E21" s="4">
        <v>0.48323471400394469</v>
      </c>
      <c r="F21" s="4">
        <v>5</v>
      </c>
      <c r="G21" s="4">
        <v>0.16670025025514423</v>
      </c>
      <c r="K21" s="4">
        <v>4</v>
      </c>
      <c r="L21" s="4">
        <v>4</v>
      </c>
      <c r="M21" s="4">
        <v>1</v>
      </c>
      <c r="N21" s="4">
        <v>0.48323471400394469</v>
      </c>
      <c r="O21" s="4">
        <v>0.48323471400394469</v>
      </c>
      <c r="P21" s="4">
        <v>2</v>
      </c>
      <c r="Q21" s="4">
        <v>6.0471250050962789E-3</v>
      </c>
      <c r="U21" s="4">
        <v>4</v>
      </c>
      <c r="V21" s="4">
        <v>4</v>
      </c>
      <c r="W21" s="4">
        <v>1</v>
      </c>
      <c r="X21" s="4">
        <v>0.48323471400394469</v>
      </c>
      <c r="Y21" s="4">
        <v>0.48323471400394469</v>
      </c>
      <c r="Z21" s="4">
        <v>2</v>
      </c>
      <c r="AA21" s="4">
        <v>0.15305426320523269</v>
      </c>
    </row>
    <row r="22" spans="1:27" x14ac:dyDescent="0.2">
      <c r="A22" s="4">
        <v>5</v>
      </c>
      <c r="B22" s="4">
        <v>4</v>
      </c>
      <c r="C22" s="4">
        <v>1</v>
      </c>
      <c r="D22" s="4">
        <v>0.86138613861386115</v>
      </c>
      <c r="E22" s="4">
        <v>0.86138613861386115</v>
      </c>
      <c r="F22" s="4">
        <v>5</v>
      </c>
      <c r="G22" s="4">
        <v>8.2645132875689239E-2</v>
      </c>
      <c r="K22" s="4">
        <v>5</v>
      </c>
      <c r="L22" s="4">
        <v>4</v>
      </c>
      <c r="M22" s="4">
        <v>1</v>
      </c>
      <c r="N22" s="4">
        <v>0.86138613861386115</v>
      </c>
      <c r="O22" s="4">
        <v>0.86138613861386115</v>
      </c>
      <c r="P22" s="4">
        <v>2</v>
      </c>
      <c r="Q22" s="4">
        <v>2.0970959268852445E-3</v>
      </c>
      <c r="U22" s="4">
        <v>5</v>
      </c>
      <c r="V22" s="4">
        <v>4</v>
      </c>
      <c r="W22" s="4">
        <v>1</v>
      </c>
      <c r="X22" s="4">
        <v>0.86138613861386115</v>
      </c>
      <c r="Y22" s="4">
        <v>0.86138613861386115</v>
      </c>
      <c r="Z22" s="4">
        <v>2</v>
      </c>
      <c r="AA22" s="4">
        <v>4.4319162008000484E-2</v>
      </c>
    </row>
    <row r="23" spans="1:27" x14ac:dyDescent="0.2">
      <c r="A23" s="4">
        <v>1</v>
      </c>
      <c r="B23" s="4">
        <v>5</v>
      </c>
      <c r="C23" s="4">
        <v>1</v>
      </c>
      <c r="D23" s="4">
        <v>0.65422396856581533</v>
      </c>
      <c r="E23" s="4">
        <v>0.65422396856581533</v>
      </c>
      <c r="F23" s="4">
        <v>5</v>
      </c>
      <c r="G23" s="4">
        <v>8.8473562945077286E-2</v>
      </c>
      <c r="K23" s="4">
        <v>1</v>
      </c>
      <c r="L23" s="4">
        <v>5</v>
      </c>
      <c r="M23" s="4">
        <v>1</v>
      </c>
      <c r="N23" s="4">
        <v>0.65422396856581533</v>
      </c>
      <c r="O23" s="4">
        <v>0.65422396856581533</v>
      </c>
      <c r="P23" s="4">
        <v>2</v>
      </c>
      <c r="Q23" s="4">
        <v>8.9283581909553112E-4</v>
      </c>
      <c r="U23" s="4">
        <v>1</v>
      </c>
      <c r="V23" s="4">
        <v>5</v>
      </c>
      <c r="W23" s="4">
        <v>1</v>
      </c>
      <c r="X23" s="4">
        <v>0.65422396856581533</v>
      </c>
      <c r="Y23" s="4">
        <v>0.65422396856581533</v>
      </c>
      <c r="Z23" s="4">
        <v>2</v>
      </c>
      <c r="AA23" s="4">
        <v>2.9650872613542937E-2</v>
      </c>
    </row>
    <row r="24" spans="1:27" x14ac:dyDescent="0.2">
      <c r="A24" s="4">
        <v>2</v>
      </c>
      <c r="B24" s="4">
        <v>5</v>
      </c>
      <c r="C24" s="4">
        <v>1</v>
      </c>
      <c r="D24" s="4">
        <v>0.87673956262425445</v>
      </c>
      <c r="E24" s="4">
        <v>0.87673956262425445</v>
      </c>
      <c r="F24" s="4">
        <v>5</v>
      </c>
      <c r="G24" s="4">
        <v>7.493440269748837E-2</v>
      </c>
      <c r="K24" s="4">
        <v>2</v>
      </c>
      <c r="L24" s="4">
        <v>5</v>
      </c>
      <c r="M24" s="4">
        <v>1</v>
      </c>
      <c r="N24" s="4">
        <v>0.87673956262425445</v>
      </c>
      <c r="O24" s="4">
        <v>0.87673956262425445</v>
      </c>
      <c r="P24" s="4">
        <v>2</v>
      </c>
      <c r="Q24" s="4">
        <v>2.2794403225882423E-3</v>
      </c>
      <c r="U24" s="4">
        <v>2</v>
      </c>
      <c r="V24" s="4">
        <v>5</v>
      </c>
      <c r="W24" s="4">
        <v>1</v>
      </c>
      <c r="X24" s="4">
        <v>0.87673956262425445</v>
      </c>
      <c r="Y24" s="4">
        <v>0.87673956262425445</v>
      </c>
      <c r="Z24" s="4">
        <v>2</v>
      </c>
      <c r="AA24" s="4">
        <v>9.7080250966552206E-3</v>
      </c>
    </row>
    <row r="25" spans="1:27" x14ac:dyDescent="0.2">
      <c r="A25" s="4">
        <v>3</v>
      </c>
      <c r="B25" s="4">
        <v>5</v>
      </c>
      <c r="C25" s="4">
        <v>1</v>
      </c>
      <c r="D25" s="4">
        <v>0.84431137724550909</v>
      </c>
      <c r="E25" s="4">
        <v>0.84431137724550909</v>
      </c>
      <c r="F25" s="4">
        <v>5</v>
      </c>
      <c r="G25" s="4">
        <v>9.3545144537532918E-2</v>
      </c>
      <c r="K25" s="4">
        <v>3</v>
      </c>
      <c r="L25" s="4">
        <v>5</v>
      </c>
      <c r="M25" s="4">
        <v>1</v>
      </c>
      <c r="N25" s="4">
        <v>0.84431137724550909</v>
      </c>
      <c r="O25" s="4">
        <v>0.84431137724550909</v>
      </c>
      <c r="P25" s="4">
        <v>2</v>
      </c>
      <c r="Q25" s="4">
        <v>1.0818742652162797E-3</v>
      </c>
      <c r="U25" s="4">
        <v>3</v>
      </c>
      <c r="V25" s="4">
        <v>5</v>
      </c>
      <c r="W25" s="4">
        <v>1</v>
      </c>
      <c r="X25" s="4">
        <v>0.84431137724550909</v>
      </c>
      <c r="Y25" s="4">
        <v>0.84431137724550909</v>
      </c>
      <c r="Z25" s="4">
        <v>2</v>
      </c>
      <c r="AA25" s="4">
        <v>4.9535721538843475E-2</v>
      </c>
    </row>
    <row r="26" spans="1:27" x14ac:dyDescent="0.2">
      <c r="A26" s="4">
        <v>4</v>
      </c>
      <c r="B26" s="4">
        <v>5</v>
      </c>
      <c r="C26" s="4">
        <v>1</v>
      </c>
      <c r="D26" s="4">
        <v>0.49607843137254909</v>
      </c>
      <c r="E26" s="4">
        <v>0.49607843137254909</v>
      </c>
      <c r="F26" s="4">
        <v>5</v>
      </c>
      <c r="G26" s="4">
        <v>0.14986113668746609</v>
      </c>
      <c r="K26" s="4">
        <v>4</v>
      </c>
      <c r="L26" s="4">
        <v>5</v>
      </c>
      <c r="M26" s="4">
        <v>1</v>
      </c>
      <c r="N26" s="4">
        <v>0.49607843137254909</v>
      </c>
      <c r="O26" s="4">
        <v>0.49607843137254909</v>
      </c>
      <c r="P26" s="4">
        <v>2</v>
      </c>
      <c r="Q26" s="4">
        <v>7.6526572955621416E-4</v>
      </c>
      <c r="U26" s="4">
        <v>4</v>
      </c>
      <c r="V26" s="4">
        <v>5</v>
      </c>
      <c r="W26" s="4">
        <v>1</v>
      </c>
      <c r="X26" s="4">
        <v>0.49607843137254909</v>
      </c>
      <c r="Y26" s="4">
        <v>0.49607843137254909</v>
      </c>
      <c r="Z26" s="4">
        <v>2</v>
      </c>
      <c r="AA26" s="4">
        <v>6.313848517034143E-2</v>
      </c>
    </row>
    <row r="27" spans="1:27" x14ac:dyDescent="0.2">
      <c r="A27" s="4">
        <v>5</v>
      </c>
      <c r="B27" s="4">
        <v>5</v>
      </c>
      <c r="C27" s="4">
        <v>1</v>
      </c>
      <c r="D27" s="4">
        <v>0.85317460317460314</v>
      </c>
      <c r="E27" s="4">
        <v>0.85317460317460314</v>
      </c>
      <c r="F27" s="4">
        <v>5</v>
      </c>
      <c r="G27" s="4">
        <v>0.10731477664587401</v>
      </c>
      <c r="K27" s="4">
        <v>5</v>
      </c>
      <c r="L27" s="4">
        <v>5</v>
      </c>
      <c r="M27" s="4">
        <v>1</v>
      </c>
      <c r="N27" s="4">
        <v>0.85317460317460314</v>
      </c>
      <c r="O27" s="4">
        <v>0.85317460317460314</v>
      </c>
      <c r="P27" s="4">
        <v>2</v>
      </c>
      <c r="Q27" s="4">
        <v>1.3978280945233052E-3</v>
      </c>
      <c r="U27" s="4">
        <v>5</v>
      </c>
      <c r="V27" s="4">
        <v>5</v>
      </c>
      <c r="W27" s="4">
        <v>1</v>
      </c>
      <c r="X27" s="4">
        <v>0.85317460317460314</v>
      </c>
      <c r="Y27" s="4">
        <v>0.85317460317460314</v>
      </c>
      <c r="Z27" s="4">
        <v>2</v>
      </c>
      <c r="AA27" s="4">
        <v>2.9337447786155029E-2</v>
      </c>
    </row>
  </sheetData>
  <sortState xmlns:xlrd2="http://schemas.microsoft.com/office/spreadsheetml/2017/richdata2" ref="U3:AA27">
    <sortCondition ref="V3:V27"/>
  </sortState>
  <mergeCells count="3">
    <mergeCell ref="A1:G1"/>
    <mergeCell ref="K1:Q1"/>
    <mergeCell ref="U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D19D-65EA-4848-939C-C7B5FB24FBF0}">
  <dimension ref="A1:AK55"/>
  <sheetViews>
    <sheetView workbookViewId="0">
      <selection activeCell="L34" sqref="L34"/>
    </sheetView>
  </sheetViews>
  <sheetFormatPr baseColWidth="10" defaultRowHeight="16" x14ac:dyDescent="0.2"/>
  <cols>
    <col min="1" max="1" width="10.83203125" style="4"/>
    <col min="2" max="2" width="11" style="4" bestFit="1" customWidth="1"/>
    <col min="3" max="3" width="12" style="4" bestFit="1" customWidth="1"/>
    <col min="4" max="4" width="11" style="4" bestFit="1" customWidth="1"/>
    <col min="5" max="7" width="11" style="4" customWidth="1"/>
    <col min="8" max="9" width="11" style="4" bestFit="1" customWidth="1"/>
    <col min="10" max="10" width="12.83203125" style="4" bestFit="1" customWidth="1"/>
    <col min="11" max="11" width="14.6640625" style="4" bestFit="1" customWidth="1"/>
    <col min="12" max="14" width="11" style="4" bestFit="1" customWidth="1"/>
    <col min="15" max="16" width="11.6640625" style="4" bestFit="1" customWidth="1"/>
    <col min="17" max="17" width="12.6640625" style="4" bestFit="1" customWidth="1"/>
    <col min="18" max="18" width="16.33203125" style="4" bestFit="1" customWidth="1"/>
    <col min="19" max="19" width="16.6640625" style="4" bestFit="1" customWidth="1"/>
    <col min="20" max="20" width="10.83203125" style="11"/>
    <col min="21" max="21" width="10.83203125" style="4"/>
    <col min="23" max="27" width="10.83203125" style="4"/>
    <col min="28" max="28" width="11" style="4" customWidth="1"/>
    <col min="29" max="30" width="10.83203125" style="4"/>
    <col min="31" max="31" width="20.33203125" style="4" bestFit="1" customWidth="1"/>
    <col min="32" max="32" width="11.1640625" style="4" bestFit="1" customWidth="1"/>
    <col min="33" max="16384" width="10.83203125" style="4"/>
  </cols>
  <sheetData>
    <row r="1" spans="1:37" s="2" customFormat="1" x14ac:dyDescent="0.2">
      <c r="A1" s="3" t="s">
        <v>40</v>
      </c>
      <c r="B1" s="3" t="s">
        <v>24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63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122</v>
      </c>
      <c r="T1" s="16" t="s">
        <v>91</v>
      </c>
    </row>
    <row r="2" spans="1:37" x14ac:dyDescent="0.2">
      <c r="A2" s="4">
        <v>1</v>
      </c>
      <c r="B2" s="5">
        <v>2.0584451387612597</v>
      </c>
      <c r="C2" s="5">
        <v>14.776695460393318</v>
      </c>
      <c r="D2" s="5">
        <v>85.646020952030867</v>
      </c>
      <c r="E2" s="5">
        <f>B2/SUM(B2:D2)</f>
        <v>2.008608321377334E-2</v>
      </c>
      <c r="F2" s="5">
        <f>C2/SUM(B2:D2)</f>
        <v>0.14418938307030138</v>
      </c>
      <c r="G2" s="5">
        <f>D2/SUM(B2:D2)</f>
        <v>0.83572453371592537</v>
      </c>
      <c r="H2" s="5">
        <v>26998.715434970531</v>
      </c>
      <c r="I2" s="5">
        <f>(E2)*H2</f>
        <v>542.29844489180482</v>
      </c>
      <c r="J2" s="5">
        <f>(F2)*H2</f>
        <v>3892.9281222590243</v>
      </c>
      <c r="K2" s="5">
        <f>(G2)*H2</f>
        <v>22563.488867819702</v>
      </c>
      <c r="L2" s="5">
        <v>28.79</v>
      </c>
      <c r="M2" s="1">
        <v>2.5697703615381471</v>
      </c>
      <c r="N2" s="1">
        <v>3.2570000000000001</v>
      </c>
      <c r="O2" s="5">
        <f>(I2*L2)/100</f>
        <v>156.1277222843506</v>
      </c>
      <c r="P2" s="5">
        <f>(J2*M2)/100</f>
        <v>100.03931308179594</v>
      </c>
      <c r="Q2" s="5">
        <f>(K2*N2)/100</f>
        <v>734.89283242488773</v>
      </c>
      <c r="R2" s="5">
        <f>O2+P2+Q2</f>
        <v>991.05986779103432</v>
      </c>
      <c r="S2" s="4">
        <v>1013.261790274444</v>
      </c>
      <c r="T2" s="11">
        <f>ABS((R2-S2)/S2)</f>
        <v>2.191133890225572E-2</v>
      </c>
      <c r="V2" s="4"/>
    </row>
    <row r="3" spans="1:37" x14ac:dyDescent="0.2">
      <c r="A3" s="4">
        <v>2</v>
      </c>
      <c r="B3" s="5">
        <v>0.7133711359063416</v>
      </c>
      <c r="C3" s="5">
        <v>15.566124016828239</v>
      </c>
      <c r="D3" s="5">
        <v>86.519114688128766</v>
      </c>
      <c r="E3" s="5">
        <f t="shared" ref="E3:E26" si="0">B3/SUM(B3:D3)</f>
        <v>6.9395017793593772E-3</v>
      </c>
      <c r="F3" s="5">
        <f t="shared" ref="F3:F26" si="1">C3/SUM(B3:D3)</f>
        <v>0.15142348754448398</v>
      </c>
      <c r="G3" s="5">
        <f t="shared" ref="G3:G26" si="2">D3/SUM(B3:D3)</f>
        <v>0.84163701067615659</v>
      </c>
      <c r="H3" s="5">
        <v>32023.895094302559</v>
      </c>
      <c r="I3" s="5">
        <f t="shared" ref="I3:I26" si="3">(E3)*H3</f>
        <v>222.22987698893064</v>
      </c>
      <c r="J3" s="5">
        <f t="shared" ref="J3:J26" si="4">(F3)*H3</f>
        <v>4849.1698799379856</v>
      </c>
      <c r="K3" s="5">
        <f t="shared" ref="K3:K26" si="5">(G3)*H3</f>
        <v>26952.495337375643</v>
      </c>
      <c r="L3" s="5">
        <v>31.31</v>
      </c>
      <c r="M3" s="1">
        <v>0.56609544351935026</v>
      </c>
      <c r="N3" s="1">
        <v>2.633</v>
      </c>
      <c r="O3" s="5">
        <f t="shared" ref="O3:Q26" si="6">(I3*L3)/100</f>
        <v>69.580174485234181</v>
      </c>
      <c r="P3" s="5">
        <f t="shared" si="6"/>
        <v>27.450929738841683</v>
      </c>
      <c r="Q3" s="5">
        <f t="shared" si="6"/>
        <v>709.6592022331007</v>
      </c>
      <c r="R3" s="5">
        <f t="shared" ref="R3:R26" si="7">O3+P3+Q3</f>
        <v>806.69030645717658</v>
      </c>
      <c r="S3" s="4">
        <v>883.96625091973169</v>
      </c>
      <c r="T3" s="11">
        <f t="shared" ref="T3:T26" si="8">ABS((R3-S3)/S3)</f>
        <v>8.741956424484823E-2</v>
      </c>
      <c r="V3" s="4"/>
      <c r="AE3" s="5"/>
      <c r="AF3" s="11"/>
      <c r="AG3" s="11"/>
      <c r="AK3" s="12"/>
    </row>
    <row r="4" spans="1:37" x14ac:dyDescent="0.2">
      <c r="A4" s="4">
        <v>3</v>
      </c>
      <c r="B4" s="5">
        <v>0.45020709526381181</v>
      </c>
      <c r="C4" s="5">
        <v>13.380154871240762</v>
      </c>
      <c r="D4" s="5">
        <v>89.32108770034219</v>
      </c>
      <c r="E4" s="5">
        <f t="shared" si="0"/>
        <v>4.3645251396647114E-3</v>
      </c>
      <c r="F4" s="5">
        <f t="shared" si="1"/>
        <v>0.12971368715083789</v>
      </c>
      <c r="G4" s="5">
        <f t="shared" si="2"/>
        <v>0.86592178770949746</v>
      </c>
      <c r="H4" s="5">
        <v>40042.917162324651</v>
      </c>
      <c r="I4" s="5">
        <f t="shared" si="3"/>
        <v>174.76831862047746</v>
      </c>
      <c r="J4" s="5">
        <f t="shared" si="4"/>
        <v>5194.1144294006972</v>
      </c>
      <c r="K4" s="5">
        <f t="shared" si="5"/>
        <v>34674.034414303482</v>
      </c>
      <c r="L4" s="5">
        <v>28.87</v>
      </c>
      <c r="M4" s="1">
        <v>0.22418650370439763</v>
      </c>
      <c r="N4" s="1">
        <v>1.4019999999999999</v>
      </c>
      <c r="O4" s="5">
        <f t="shared" si="6"/>
        <v>50.455613585731847</v>
      </c>
      <c r="P4" s="5">
        <f t="shared" si="6"/>
        <v>11.644503537679045</v>
      </c>
      <c r="Q4" s="5">
        <f t="shared" si="6"/>
        <v>486.12996248853483</v>
      </c>
      <c r="R4" s="5">
        <f t="shared" si="7"/>
        <v>548.23007961194571</v>
      </c>
      <c r="S4" s="4">
        <v>552.19182766845699</v>
      </c>
      <c r="T4" s="11">
        <f t="shared" si="8"/>
        <v>7.1745865440260856E-3</v>
      </c>
      <c r="V4" s="4"/>
      <c r="AE4" s="5"/>
      <c r="AF4" s="11"/>
      <c r="AG4" s="13"/>
      <c r="AK4" s="12"/>
    </row>
    <row r="5" spans="1:37" x14ac:dyDescent="0.2">
      <c r="A5" s="4">
        <v>4</v>
      </c>
      <c r="B5" s="5">
        <v>0.42695377761278214</v>
      </c>
      <c r="C5" s="5">
        <v>11.15648784109894</v>
      </c>
      <c r="D5" s="5">
        <v>94.67235938370149</v>
      </c>
      <c r="E5" s="5">
        <f t="shared" si="0"/>
        <v>4.0181691125088358E-3</v>
      </c>
      <c r="F5" s="5">
        <f t="shared" si="1"/>
        <v>0.10499650593990216</v>
      </c>
      <c r="G5" s="5">
        <f t="shared" si="2"/>
        <v>0.89098532494758909</v>
      </c>
      <c r="H5" s="5">
        <v>61450.573183999993</v>
      </c>
      <c r="I5" s="5">
        <f t="shared" si="3"/>
        <v>246.91879511391252</v>
      </c>
      <c r="J5" s="5">
        <f t="shared" si="4"/>
        <v>6452.0954723242476</v>
      </c>
      <c r="K5" s="5">
        <f t="shared" si="5"/>
        <v>54751.558916561837</v>
      </c>
      <c r="L5" s="5">
        <v>0</v>
      </c>
      <c r="M5" s="1">
        <v>0.17280188784084788</v>
      </c>
      <c r="N5" s="1">
        <v>0.64500000000000002</v>
      </c>
      <c r="O5" s="5">
        <f t="shared" si="6"/>
        <v>0</v>
      </c>
      <c r="P5" s="5">
        <f t="shared" si="6"/>
        <v>11.149342781470171</v>
      </c>
      <c r="Q5" s="5">
        <f t="shared" si="6"/>
        <v>353.14755501182384</v>
      </c>
      <c r="R5" s="5">
        <f t="shared" si="7"/>
        <v>364.29689779329402</v>
      </c>
      <c r="S5" s="4">
        <v>504.7140410845866</v>
      </c>
      <c r="T5" s="11">
        <f t="shared" si="8"/>
        <v>0.27821128770174164</v>
      </c>
      <c r="V5" s="4"/>
      <c r="AE5" s="5"/>
      <c r="AF5" s="11"/>
      <c r="AK5" s="12"/>
    </row>
    <row r="6" spans="1:37" x14ac:dyDescent="0.2">
      <c r="A6" s="4">
        <v>5</v>
      </c>
      <c r="B6" s="5">
        <v>0.55167340934165787</v>
      </c>
      <c r="C6" s="5">
        <v>18.205222508275103</v>
      </c>
      <c r="D6" s="5">
        <v>86.244942993747713</v>
      </c>
      <c r="E6" s="5">
        <f t="shared" si="0"/>
        <v>5.2539404553413934E-3</v>
      </c>
      <c r="F6" s="5">
        <f t="shared" si="1"/>
        <v>0.17338003502626972</v>
      </c>
      <c r="G6" s="5">
        <f t="shared" si="2"/>
        <v>0.82136602451838892</v>
      </c>
      <c r="H6" s="5">
        <v>62310.414377210218</v>
      </c>
      <c r="I6" s="5">
        <f t="shared" si="3"/>
        <v>327.37520688551075</v>
      </c>
      <c r="J6" s="5">
        <f t="shared" si="4"/>
        <v>10803.381827222089</v>
      </c>
      <c r="K6" s="5">
        <f t="shared" si="5"/>
        <v>51179.657343102619</v>
      </c>
      <c r="L6" s="5">
        <v>0</v>
      </c>
      <c r="M6" s="1">
        <v>8.996829973330292E-2</v>
      </c>
      <c r="N6" s="1">
        <v>0.496</v>
      </c>
      <c r="O6" s="5">
        <f t="shared" si="6"/>
        <v>0</v>
      </c>
      <c r="P6" s="5">
        <f t="shared" si="6"/>
        <v>9.7196189436483458</v>
      </c>
      <c r="Q6" s="5">
        <f t="shared" si="6"/>
        <v>253.85110042178897</v>
      </c>
      <c r="R6" s="5">
        <f t="shared" si="7"/>
        <v>263.5707193654373</v>
      </c>
      <c r="S6" s="4">
        <v>284.75859370385069</v>
      </c>
      <c r="T6" s="11">
        <f t="shared" si="8"/>
        <v>7.4406443938435832E-2</v>
      </c>
      <c r="V6" s="4"/>
      <c r="AE6" s="5"/>
      <c r="AF6" s="11"/>
      <c r="AK6" s="12"/>
    </row>
    <row r="7" spans="1:37" x14ac:dyDescent="0.2">
      <c r="A7" s="4">
        <v>6</v>
      </c>
      <c r="B7" s="5">
        <v>2.3867694042473344</v>
      </c>
      <c r="C7" s="5">
        <v>9.9981206540124052</v>
      </c>
      <c r="D7" s="5">
        <v>89.64480360834429</v>
      </c>
      <c r="E7" s="5">
        <f t="shared" si="0"/>
        <v>2.3392890034997359E-2</v>
      </c>
      <c r="F7" s="5">
        <f t="shared" si="1"/>
        <v>9.7992263768649848E-2</v>
      </c>
      <c r="G7" s="5">
        <f t="shared" si="2"/>
        <v>0.87861484619635277</v>
      </c>
      <c r="H7" s="5">
        <v>49675.274791164666</v>
      </c>
      <c r="I7" s="5">
        <f t="shared" si="3"/>
        <v>1162.0482406479914</v>
      </c>
      <c r="J7" s="5">
        <f t="shared" si="4"/>
        <v>4867.7926301159705</v>
      </c>
      <c r="K7" s="5">
        <f t="shared" si="5"/>
        <v>43645.433920400705</v>
      </c>
      <c r="L7" s="5">
        <v>29.03</v>
      </c>
      <c r="M7" s="1">
        <v>7.4075274981658525</v>
      </c>
      <c r="N7" s="1">
        <v>3.1</v>
      </c>
      <c r="O7" s="5">
        <f t="shared" si="6"/>
        <v>337.3426042601119</v>
      </c>
      <c r="P7" s="5">
        <f t="shared" si="6"/>
        <v>360.58307762953132</v>
      </c>
      <c r="Q7" s="5">
        <f t="shared" si="6"/>
        <v>1353.0084515324218</v>
      </c>
      <c r="R7" s="5">
        <f t="shared" si="7"/>
        <v>2050.9341334220649</v>
      </c>
      <c r="S7" s="4">
        <v>1930.744972893257</v>
      </c>
      <c r="T7" s="11">
        <f t="shared" si="8"/>
        <v>6.2250148111846274E-2</v>
      </c>
      <c r="V7" s="4"/>
      <c r="AE7" s="5"/>
      <c r="AF7" s="11"/>
      <c r="AK7" s="12"/>
    </row>
    <row r="8" spans="1:37" x14ac:dyDescent="0.2">
      <c r="A8" s="4">
        <v>7</v>
      </c>
      <c r="B8" s="5">
        <v>0.65765436609427264</v>
      </c>
      <c r="C8" s="5">
        <v>8.4947022287175908</v>
      </c>
      <c r="D8" s="5">
        <v>93.167701863354097</v>
      </c>
      <c r="E8" s="5">
        <f t="shared" si="0"/>
        <v>6.4274236743439486E-3</v>
      </c>
      <c r="F8" s="5">
        <f t="shared" si="1"/>
        <v>8.3020889126941708E-2</v>
      </c>
      <c r="G8" s="5">
        <f t="shared" si="2"/>
        <v>0.91055168719871438</v>
      </c>
      <c r="H8" s="5">
        <v>64258.552131225304</v>
      </c>
      <c r="I8" s="5">
        <f t="shared" si="3"/>
        <v>413.01693924730233</v>
      </c>
      <c r="J8" s="5">
        <f t="shared" si="4"/>
        <v>5334.8021319442596</v>
      </c>
      <c r="K8" s="5">
        <f t="shared" si="5"/>
        <v>58510.733060033745</v>
      </c>
      <c r="L8" s="5">
        <v>20.53</v>
      </c>
      <c r="M8" s="1">
        <v>0.65818152112811379</v>
      </c>
      <c r="N8" s="1">
        <v>2.7429999999999999</v>
      </c>
      <c r="O8" s="5">
        <f t="shared" si="6"/>
        <v>84.792377627471183</v>
      </c>
      <c r="P8" s="5">
        <f t="shared" si="6"/>
        <v>35.112681821205769</v>
      </c>
      <c r="Q8" s="5">
        <f t="shared" si="6"/>
        <v>1604.9494078367256</v>
      </c>
      <c r="R8" s="5">
        <f t="shared" si="7"/>
        <v>1724.8544672854025</v>
      </c>
      <c r="S8" s="4">
        <v>1797.9670369622934</v>
      </c>
      <c r="T8" s="11">
        <f t="shared" si="8"/>
        <v>4.0664021182733268E-2</v>
      </c>
      <c r="AE8" s="5"/>
      <c r="AK8" s="12"/>
    </row>
    <row r="9" spans="1:37" x14ac:dyDescent="0.2">
      <c r="A9" s="4">
        <v>8</v>
      </c>
      <c r="B9" s="5">
        <v>0.35388340473086477</v>
      </c>
      <c r="C9" s="5">
        <v>9.033339541814124</v>
      </c>
      <c r="D9" s="5">
        <v>92.382194077109347</v>
      </c>
      <c r="E9" s="5">
        <f t="shared" si="0"/>
        <v>3.4773060029282803E-3</v>
      </c>
      <c r="F9" s="5">
        <f t="shared" si="1"/>
        <v>8.8762811127379243E-2</v>
      </c>
      <c r="G9" s="5">
        <f t="shared" si="2"/>
        <v>0.90775988286969245</v>
      </c>
      <c r="H9" s="5">
        <v>58873.960444007855</v>
      </c>
      <c r="I9" s="5">
        <f t="shared" si="3"/>
        <v>204.72277606811065</v>
      </c>
      <c r="J9" s="5">
        <f t="shared" si="4"/>
        <v>5225.8182312122663</v>
      </c>
      <c r="K9" s="5">
        <f t="shared" si="5"/>
        <v>53443.419436727476</v>
      </c>
      <c r="L9" s="5">
        <v>0</v>
      </c>
      <c r="M9" s="1">
        <v>0.33940240813255168</v>
      </c>
      <c r="N9" s="1">
        <v>1.9570000000000001</v>
      </c>
      <c r="O9" s="5">
        <f t="shared" si="6"/>
        <v>0</v>
      </c>
      <c r="P9" s="5">
        <f t="shared" si="6"/>
        <v>17.73655292136435</v>
      </c>
      <c r="Q9" s="5">
        <f t="shared" si="6"/>
        <v>1045.8877183767568</v>
      </c>
      <c r="R9" s="5">
        <f t="shared" si="7"/>
        <v>1063.6242712981211</v>
      </c>
      <c r="S9" s="4">
        <v>1272.6238625589817</v>
      </c>
      <c r="T9" s="11">
        <f t="shared" si="8"/>
        <v>0.16422730816991435</v>
      </c>
      <c r="X9" s="13"/>
      <c r="AK9" s="12"/>
    </row>
    <row r="10" spans="1:37" x14ac:dyDescent="0.2">
      <c r="A10" s="4">
        <v>9</v>
      </c>
      <c r="B10" s="5">
        <v>0.37109029863933402</v>
      </c>
      <c r="C10" s="5">
        <v>8.5174059021028334</v>
      </c>
      <c r="D10" s="5">
        <v>99.134122636508224</v>
      </c>
      <c r="E10" s="5">
        <f t="shared" si="0"/>
        <v>3.435301815802374E-3</v>
      </c>
      <c r="F10" s="5">
        <f t="shared" si="1"/>
        <v>7.8848355962702329E-2</v>
      </c>
      <c r="G10" s="5">
        <f t="shared" si="2"/>
        <v>0.91771634222149534</v>
      </c>
      <c r="H10" s="5">
        <v>46600.180960317477</v>
      </c>
      <c r="I10" s="5">
        <f t="shared" si="3"/>
        <v>160.08568626969785</v>
      </c>
      <c r="J10" s="5">
        <f t="shared" si="4"/>
        <v>3674.3476562854562</v>
      </c>
      <c r="K10" s="5">
        <f t="shared" si="5"/>
        <v>42765.747617762325</v>
      </c>
      <c r="L10" s="5">
        <v>0</v>
      </c>
      <c r="M10" s="1">
        <v>0.46327908589423167</v>
      </c>
      <c r="N10" s="1">
        <v>0.88400000000000001</v>
      </c>
      <c r="O10" s="5">
        <f t="shared" si="6"/>
        <v>0</v>
      </c>
      <c r="P10" s="5">
        <f t="shared" si="6"/>
        <v>17.022484234615387</v>
      </c>
      <c r="Q10" s="5">
        <f t="shared" si="6"/>
        <v>378.04920894101895</v>
      </c>
      <c r="R10" s="5">
        <f t="shared" si="7"/>
        <v>395.07169317563432</v>
      </c>
      <c r="S10" s="4">
        <v>562.47116973411755</v>
      </c>
      <c r="T10" s="11">
        <f t="shared" si="8"/>
        <v>0.29761432330409693</v>
      </c>
      <c r="X10" s="13"/>
      <c r="AK10" s="12"/>
    </row>
    <row r="11" spans="1:37" x14ac:dyDescent="0.2">
      <c r="A11" s="4">
        <v>10</v>
      </c>
      <c r="B11" s="5">
        <v>0.41275797373358791</v>
      </c>
      <c r="C11" s="5">
        <v>6.2288930581613622</v>
      </c>
      <c r="D11" s="5">
        <v>100.37523452157598</v>
      </c>
      <c r="E11" s="5">
        <f t="shared" si="0"/>
        <v>3.8569424964937297E-3</v>
      </c>
      <c r="F11" s="5">
        <f t="shared" si="1"/>
        <v>5.8204768583450313E-2</v>
      </c>
      <c r="G11" s="5">
        <f t="shared" si="2"/>
        <v>0.93793828892005593</v>
      </c>
      <c r="H11" s="5">
        <v>95736.199025844937</v>
      </c>
      <c r="I11" s="5">
        <f t="shared" si="3"/>
        <v>369.24901447556294</v>
      </c>
      <c r="J11" s="5">
        <f t="shared" si="4"/>
        <v>5572.3033093584454</v>
      </c>
      <c r="K11" s="5">
        <f t="shared" si="5"/>
        <v>89794.646702010927</v>
      </c>
      <c r="L11" s="5">
        <v>0</v>
      </c>
      <c r="M11" s="1">
        <v>0.18512020329533013</v>
      </c>
      <c r="N11" s="1">
        <v>0.502</v>
      </c>
      <c r="O11" s="5">
        <f t="shared" si="6"/>
        <v>0</v>
      </c>
      <c r="P11" s="5">
        <f t="shared" si="6"/>
        <v>10.315459214516764</v>
      </c>
      <c r="Q11" s="5">
        <f t="shared" si="6"/>
        <v>450.76912644409487</v>
      </c>
      <c r="R11" s="5">
        <f t="shared" si="7"/>
        <v>461.08458565861162</v>
      </c>
      <c r="S11" s="4">
        <v>642.80245827822023</v>
      </c>
      <c r="T11" s="11">
        <f t="shared" si="8"/>
        <v>0.28269629382928835</v>
      </c>
      <c r="AK11" s="12"/>
    </row>
    <row r="12" spans="1:37" x14ac:dyDescent="0.2">
      <c r="A12" s="4">
        <v>11</v>
      </c>
      <c r="B12" s="5">
        <v>1.4589558797679609</v>
      </c>
      <c r="C12" s="5">
        <v>9.6853577078572712</v>
      </c>
      <c r="D12" s="5">
        <v>92.265776059061324</v>
      </c>
      <c r="E12" s="5">
        <f t="shared" si="0"/>
        <v>1.4108448070712107E-2</v>
      </c>
      <c r="F12" s="5">
        <f t="shared" si="1"/>
        <v>9.3659697433282396E-2</v>
      </c>
      <c r="G12" s="5">
        <f t="shared" si="2"/>
        <v>0.89223185449600551</v>
      </c>
      <c r="H12" s="5">
        <v>48996.099399209488</v>
      </c>
      <c r="I12" s="5">
        <f t="shared" si="3"/>
        <v>691.25892404119577</v>
      </c>
      <c r="J12" s="5">
        <f t="shared" si="4"/>
        <v>4588.9598451409902</v>
      </c>
      <c r="K12" s="5">
        <f t="shared" si="5"/>
        <v>43715.880630027306</v>
      </c>
      <c r="L12" s="5">
        <v>29.44</v>
      </c>
      <c r="M12" s="1">
        <v>3.3362314707963296</v>
      </c>
      <c r="N12" s="1">
        <v>2.66</v>
      </c>
      <c r="O12" s="5">
        <f t="shared" si="6"/>
        <v>203.50662723772803</v>
      </c>
      <c r="P12" s="5">
        <f t="shared" si="6"/>
        <v>153.09832253580024</v>
      </c>
      <c r="Q12" s="5">
        <f t="shared" si="6"/>
        <v>1162.8424247587263</v>
      </c>
      <c r="R12" s="5">
        <f t="shared" si="7"/>
        <v>1519.4473745322546</v>
      </c>
      <c r="S12" s="4">
        <v>1657.211414449238</v>
      </c>
      <c r="T12" s="11">
        <f t="shared" si="8"/>
        <v>8.3130033208688864E-2</v>
      </c>
      <c r="V12" s="14"/>
      <c r="W12" s="11"/>
      <c r="X12" s="11"/>
      <c r="Y12"/>
      <c r="Z12" s="13"/>
      <c r="AA12" s="13"/>
      <c r="AK12" s="12"/>
    </row>
    <row r="13" spans="1:37" x14ac:dyDescent="0.2">
      <c r="A13" s="4">
        <v>12</v>
      </c>
      <c r="B13" s="5">
        <v>0.96967559943583559</v>
      </c>
      <c r="C13" s="5">
        <v>7.2461212976022482</v>
      </c>
      <c r="D13" s="5">
        <v>97.179125528913929</v>
      </c>
      <c r="E13" s="5">
        <f t="shared" si="0"/>
        <v>9.2004014720643377E-3</v>
      </c>
      <c r="F13" s="5">
        <f t="shared" si="1"/>
        <v>6.8752091000334498E-2</v>
      </c>
      <c r="G13" s="5">
        <f t="shared" si="2"/>
        <v>0.92204750752760112</v>
      </c>
      <c r="H13" s="5">
        <v>61703.916978131216</v>
      </c>
      <c r="I13" s="5">
        <f t="shared" si="3"/>
        <v>567.70080859773407</v>
      </c>
      <c r="J13" s="5">
        <f t="shared" si="4"/>
        <v>4242.2733151575621</v>
      </c>
      <c r="K13" s="5">
        <f t="shared" si="5"/>
        <v>56893.942854375913</v>
      </c>
      <c r="L13" s="5">
        <v>16.73</v>
      </c>
      <c r="M13" s="1">
        <v>0.66581888602125716</v>
      </c>
      <c r="N13" s="1">
        <v>2.3050000000000002</v>
      </c>
      <c r="O13" s="5">
        <f t="shared" si="6"/>
        <v>94.976345278400913</v>
      </c>
      <c r="P13" s="5">
        <f t="shared" si="6"/>
        <v>28.245856928959139</v>
      </c>
      <c r="Q13" s="5">
        <f t="shared" si="6"/>
        <v>1311.4053827933649</v>
      </c>
      <c r="R13" s="5">
        <f t="shared" si="7"/>
        <v>1434.627585000725</v>
      </c>
      <c r="S13" s="4">
        <v>1527.9535294870354</v>
      </c>
      <c r="T13" s="11">
        <f t="shared" si="8"/>
        <v>6.1079046374952109E-2</v>
      </c>
      <c r="V13" s="14"/>
      <c r="W13" s="11"/>
      <c r="X13" s="11"/>
      <c r="Y13"/>
      <c r="Z13" s="13"/>
      <c r="AA13" s="13"/>
      <c r="AK13" s="12"/>
    </row>
    <row r="14" spans="1:37" x14ac:dyDescent="0.2">
      <c r="A14" s="4">
        <v>13</v>
      </c>
      <c r="B14" s="5">
        <v>0.73637702503681945</v>
      </c>
      <c r="C14" s="5">
        <v>5.3571428571428639</v>
      </c>
      <c r="D14" s="5">
        <v>95.729013254786437</v>
      </c>
      <c r="E14" s="5">
        <f t="shared" si="0"/>
        <v>7.2319652865666315E-3</v>
      </c>
      <c r="F14" s="5">
        <f t="shared" si="1"/>
        <v>5.2612547459772264E-2</v>
      </c>
      <c r="G14" s="5">
        <f t="shared" si="2"/>
        <v>0.94015548725366116</v>
      </c>
      <c r="H14" s="5">
        <v>67512.624162226639</v>
      </c>
      <c r="I14" s="5">
        <f t="shared" si="3"/>
        <v>488.24895434624267</v>
      </c>
      <c r="J14" s="5">
        <f t="shared" si="4"/>
        <v>3552.011142868917</v>
      </c>
      <c r="K14" s="5">
        <f t="shared" si="5"/>
        <v>63472.364065011483</v>
      </c>
      <c r="L14" s="5">
        <v>21.2</v>
      </c>
      <c r="M14" s="1">
        <v>0.46996028274103385</v>
      </c>
      <c r="N14" s="1">
        <v>1.5589999999999999</v>
      </c>
      <c r="O14" s="5">
        <f t="shared" si="6"/>
        <v>103.50877832140344</v>
      </c>
      <c r="P14" s="5">
        <f t="shared" si="6"/>
        <v>16.69304161001979</v>
      </c>
      <c r="Q14" s="5">
        <f t="shared" si="6"/>
        <v>989.53415577352905</v>
      </c>
      <c r="R14" s="5">
        <f t="shared" si="7"/>
        <v>1109.7359757049524</v>
      </c>
      <c r="S14" s="4">
        <v>1225.3937625547371</v>
      </c>
      <c r="T14" s="11">
        <f t="shared" si="8"/>
        <v>9.4384181137545528E-2</v>
      </c>
      <c r="V14" s="14"/>
      <c r="W14" s="11"/>
      <c r="X14" s="11"/>
      <c r="Y14"/>
      <c r="Z14" s="13"/>
      <c r="AA14" s="13"/>
      <c r="AK14" s="12"/>
    </row>
    <row r="15" spans="1:37" x14ac:dyDescent="0.2">
      <c r="A15" s="4">
        <v>14</v>
      </c>
      <c r="B15" s="5">
        <v>0.34482758620688286</v>
      </c>
      <c r="C15" s="5">
        <v>4.8457350272232382</v>
      </c>
      <c r="D15" s="5">
        <v>101.27041742286751</v>
      </c>
      <c r="E15" s="5">
        <f t="shared" si="0"/>
        <v>3.2390044323217268E-3</v>
      </c>
      <c r="F15" s="5">
        <f t="shared" si="1"/>
        <v>4.551653596999667E-2</v>
      </c>
      <c r="G15" s="5">
        <f t="shared" si="2"/>
        <v>0.95124445959768167</v>
      </c>
      <c r="H15" s="5">
        <v>87495.422538152605</v>
      </c>
      <c r="I15" s="5">
        <f t="shared" si="3"/>
        <v>283.39806140893859</v>
      </c>
      <c r="J15" s="5">
        <f t="shared" si="4"/>
        <v>3982.4885471678804</v>
      </c>
      <c r="K15" s="5">
        <f t="shared" si="5"/>
        <v>83229.535929575795</v>
      </c>
      <c r="L15" s="5">
        <v>0</v>
      </c>
      <c r="M15" s="1">
        <v>0.24771075234215667</v>
      </c>
      <c r="N15" s="1">
        <v>0.55500000000000005</v>
      </c>
      <c r="O15" s="5">
        <f t="shared" si="6"/>
        <v>0</v>
      </c>
      <c r="P15" s="5">
        <f t="shared" si="6"/>
        <v>9.8650523421297809</v>
      </c>
      <c r="Q15" s="5">
        <f t="shared" si="6"/>
        <v>461.92392440914568</v>
      </c>
      <c r="R15" s="5">
        <f t="shared" si="7"/>
        <v>471.78897675127547</v>
      </c>
      <c r="S15" s="4">
        <v>550.52497798836202</v>
      </c>
      <c r="T15" s="11">
        <f t="shared" si="8"/>
        <v>0.14301985265916675</v>
      </c>
      <c r="V15" s="14"/>
      <c r="W15" s="11"/>
      <c r="X15" s="11"/>
      <c r="Y15"/>
      <c r="Z15" s="13"/>
      <c r="AA15" s="13"/>
      <c r="AK15" s="12"/>
    </row>
    <row r="16" spans="1:37" x14ac:dyDescent="0.2">
      <c r="A16" s="4">
        <v>15</v>
      </c>
      <c r="B16" s="5">
        <v>0.45512470416893269</v>
      </c>
      <c r="C16" s="5">
        <v>6.007646095030041</v>
      </c>
      <c r="D16" s="5">
        <v>101.9479337338431</v>
      </c>
      <c r="E16" s="5">
        <f t="shared" si="0"/>
        <v>4.1981528127622951E-3</v>
      </c>
      <c r="F16" s="5">
        <f t="shared" si="1"/>
        <v>5.541561712846349E-2</v>
      </c>
      <c r="G16" s="5">
        <f t="shared" si="2"/>
        <v>0.9403862300587742</v>
      </c>
      <c r="H16" s="5">
        <v>59021.254505389246</v>
      </c>
      <c r="I16" s="5">
        <f t="shared" si="3"/>
        <v>247.78024561455913</v>
      </c>
      <c r="J16" s="5">
        <f t="shared" si="4"/>
        <v>3270.6992421122513</v>
      </c>
      <c r="K16" s="5">
        <f t="shared" si="5"/>
        <v>55502.775017662432</v>
      </c>
      <c r="L16" s="5">
        <v>0</v>
      </c>
      <c r="M16" s="1">
        <v>0.15939639096034405</v>
      </c>
      <c r="N16" s="1">
        <v>0.38700000000000001</v>
      </c>
      <c r="O16" s="5">
        <f t="shared" si="6"/>
        <v>0</v>
      </c>
      <c r="P16" s="5">
        <f t="shared" si="6"/>
        <v>5.213376551094254</v>
      </c>
      <c r="Q16" s="5">
        <f t="shared" si="6"/>
        <v>214.79573931835364</v>
      </c>
      <c r="R16" s="5">
        <f t="shared" si="7"/>
        <v>220.0091158694479</v>
      </c>
      <c r="S16" s="4">
        <v>239.0176820625571</v>
      </c>
      <c r="T16" s="11">
        <f t="shared" si="8"/>
        <v>7.9527866010072723E-2</v>
      </c>
      <c r="V16" s="14"/>
      <c r="W16" s="11"/>
      <c r="X16" s="11"/>
      <c r="Y16"/>
      <c r="Z16" s="13"/>
      <c r="AA16" s="13"/>
      <c r="AK16" s="12"/>
    </row>
    <row r="17" spans="1:37" x14ac:dyDescent="0.2">
      <c r="A17" s="4">
        <v>16</v>
      </c>
      <c r="B17" s="5">
        <v>1.1333585190781967</v>
      </c>
      <c r="C17" s="5">
        <v>8.976919063809893</v>
      </c>
      <c r="D17" s="5">
        <v>86.71092161836404</v>
      </c>
      <c r="E17" s="5">
        <f t="shared" si="0"/>
        <v>1.1705685618729041E-2</v>
      </c>
      <c r="F17" s="5">
        <f t="shared" si="1"/>
        <v>9.2716462281679735E-2</v>
      </c>
      <c r="G17" s="5">
        <f t="shared" si="2"/>
        <v>0.89557785209959129</v>
      </c>
      <c r="H17" s="5">
        <v>20114.855199999998</v>
      </c>
      <c r="I17" s="5">
        <f t="shared" si="3"/>
        <v>235.45817123745704</v>
      </c>
      <c r="J17" s="5">
        <f t="shared" si="4"/>
        <v>1864.9782134522493</v>
      </c>
      <c r="K17" s="5">
        <f t="shared" si="5"/>
        <v>18014.418815310291</v>
      </c>
      <c r="L17" s="5">
        <v>28.88</v>
      </c>
      <c r="M17" s="1">
        <v>7.4177014389758114</v>
      </c>
      <c r="N17" s="1">
        <v>3.5230000000000001</v>
      </c>
      <c r="O17" s="5">
        <f t="shared" si="6"/>
        <v>68.00031985337759</v>
      </c>
      <c r="P17" s="5">
        <f t="shared" si="6"/>
        <v>138.33851577583289</v>
      </c>
      <c r="Q17" s="5">
        <f t="shared" si="6"/>
        <v>634.64797486338159</v>
      </c>
      <c r="R17" s="5">
        <f t="shared" si="7"/>
        <v>840.9868104925921</v>
      </c>
      <c r="S17" s="4">
        <v>1032.5791111796316</v>
      </c>
      <c r="T17" s="11">
        <f t="shared" si="8"/>
        <v>0.18554733348049429</v>
      </c>
      <c r="AK17" s="12"/>
    </row>
    <row r="18" spans="1:37" x14ac:dyDescent="0.2">
      <c r="A18" s="4">
        <v>17</v>
      </c>
      <c r="B18" s="5">
        <v>1.3915243516761535</v>
      </c>
      <c r="C18" s="5">
        <v>7.3190566549200211</v>
      </c>
      <c r="D18" s="5">
        <v>87.467244962501084</v>
      </c>
      <c r="E18" s="5">
        <f t="shared" si="0"/>
        <v>1.4468245020668923E-2</v>
      </c>
      <c r="F18" s="5">
        <f t="shared" si="1"/>
        <v>7.6099210822998808E-2</v>
      </c>
      <c r="G18" s="5">
        <f t="shared" si="2"/>
        <v>0.90943254415633235</v>
      </c>
      <c r="H18" s="5">
        <v>33026.786619531253</v>
      </c>
      <c r="I18" s="5">
        <f t="shared" si="3"/>
        <v>477.83964105672806</v>
      </c>
      <c r="J18" s="5">
        <f t="shared" si="4"/>
        <v>2513.3123977659047</v>
      </c>
      <c r="K18" s="5">
        <f t="shared" si="5"/>
        <v>30035.634580708622</v>
      </c>
      <c r="L18" s="5">
        <v>9.4740000000000002</v>
      </c>
      <c r="M18" s="1">
        <v>2.0953989013366057</v>
      </c>
      <c r="N18" s="1">
        <v>2.6059999999999999</v>
      </c>
      <c r="O18" s="5">
        <f t="shared" si="6"/>
        <v>45.270527593714412</v>
      </c>
      <c r="P18" s="5">
        <f t="shared" si="6"/>
        <v>52.663920369943469</v>
      </c>
      <c r="Q18" s="5">
        <f t="shared" si="6"/>
        <v>782.72863717326663</v>
      </c>
      <c r="R18" s="5">
        <f t="shared" si="7"/>
        <v>880.66308513692456</v>
      </c>
      <c r="S18" s="4">
        <v>1100.1833350860838</v>
      </c>
      <c r="T18" s="11">
        <f t="shared" si="8"/>
        <v>0.199530608170849</v>
      </c>
      <c r="AK18" s="12"/>
    </row>
    <row r="19" spans="1:37" x14ac:dyDescent="0.2">
      <c r="A19" s="4">
        <v>18</v>
      </c>
      <c r="B19" s="5">
        <v>2.6448988606872668</v>
      </c>
      <c r="C19" s="5">
        <v>12.698091329075472</v>
      </c>
      <c r="D19" s="5">
        <v>84.114041707312566</v>
      </c>
      <c r="E19" s="5">
        <f t="shared" si="0"/>
        <v>2.6593382189651328E-2</v>
      </c>
      <c r="F19" s="5">
        <f t="shared" si="1"/>
        <v>0.12767414316381664</v>
      </c>
      <c r="G19" s="5">
        <f t="shared" si="2"/>
        <v>0.84573247464653201</v>
      </c>
      <c r="H19" s="5">
        <v>46425.002400000005</v>
      </c>
      <c r="I19" s="5">
        <f t="shared" si="3"/>
        <v>1234.5978319786802</v>
      </c>
      <c r="J19" s="5">
        <f t="shared" si="4"/>
        <v>5927.2724027981321</v>
      </c>
      <c r="K19" s="5">
        <f t="shared" si="5"/>
        <v>39263.132165223193</v>
      </c>
      <c r="L19" s="5">
        <v>3.79</v>
      </c>
      <c r="M19" s="1">
        <v>0.39</v>
      </c>
      <c r="N19" s="1">
        <v>1.97</v>
      </c>
      <c r="O19" s="5">
        <f t="shared" si="6"/>
        <v>46.791257831991977</v>
      </c>
      <c r="P19" s="5">
        <f t="shared" si="6"/>
        <v>23.116362370912714</v>
      </c>
      <c r="Q19" s="5">
        <f t="shared" si="6"/>
        <v>773.48370365489677</v>
      </c>
      <c r="R19" s="5">
        <f t="shared" si="7"/>
        <v>843.39132385780147</v>
      </c>
      <c r="S19" s="4">
        <v>921.7414022426226</v>
      </c>
      <c r="T19" s="11">
        <f t="shared" si="8"/>
        <v>8.5002234025935264E-2</v>
      </c>
      <c r="AK19" s="12"/>
    </row>
    <row r="20" spans="1:37" x14ac:dyDescent="0.2">
      <c r="A20" s="4">
        <v>19</v>
      </c>
      <c r="B20" s="5">
        <v>0.56591029409079552</v>
      </c>
      <c r="C20" s="5">
        <v>4.1256685956297101</v>
      </c>
      <c r="D20" s="5">
        <v>102.04640464411546</v>
      </c>
      <c r="E20" s="5">
        <f t="shared" si="0"/>
        <v>5.3018642038651764E-3</v>
      </c>
      <c r="F20" s="5">
        <f t="shared" si="1"/>
        <v>3.8652300324952947E-2</v>
      </c>
      <c r="G20" s="5">
        <f t="shared" si="2"/>
        <v>0.95604583547118194</v>
      </c>
      <c r="H20" s="5">
        <v>49824.88938856015</v>
      </c>
      <c r="I20" s="5">
        <f t="shared" si="3"/>
        <v>264.16479751074894</v>
      </c>
      <c r="J20" s="5">
        <f t="shared" si="4"/>
        <v>1925.8465883041881</v>
      </c>
      <c r="K20" s="5">
        <f t="shared" si="5"/>
        <v>47634.878002745216</v>
      </c>
      <c r="L20" s="5">
        <v>0</v>
      </c>
      <c r="M20" s="1">
        <v>0.52028878753015262</v>
      </c>
      <c r="N20" s="1">
        <v>0.76600000000000001</v>
      </c>
      <c r="O20" s="5">
        <f t="shared" si="6"/>
        <v>0</v>
      </c>
      <c r="P20" s="5">
        <f t="shared" si="6"/>
        <v>10.019963863978671</v>
      </c>
      <c r="Q20" s="5">
        <f t="shared" si="6"/>
        <v>364.88316550102832</v>
      </c>
      <c r="R20" s="5">
        <f t="shared" si="7"/>
        <v>374.90312936500698</v>
      </c>
      <c r="S20" s="4">
        <v>431.16935862265575</v>
      </c>
      <c r="T20" s="11">
        <f t="shared" si="8"/>
        <v>0.13049681785688069</v>
      </c>
      <c r="AK20" s="12"/>
    </row>
    <row r="21" spans="1:37" x14ac:dyDescent="0.2">
      <c r="A21" s="4">
        <v>20</v>
      </c>
      <c r="B21" s="5">
        <v>0.49404402481199117</v>
      </c>
      <c r="C21" s="5">
        <v>6.477466103090519</v>
      </c>
      <c r="D21" s="5">
        <v>98.991784230846619</v>
      </c>
      <c r="E21" s="5">
        <f t="shared" si="0"/>
        <v>4.6624071835607217E-3</v>
      </c>
      <c r="F21" s="5">
        <f t="shared" si="1"/>
        <v>6.1129338628906932E-2</v>
      </c>
      <c r="G21" s="5">
        <f t="shared" si="2"/>
        <v>0.93420825418753239</v>
      </c>
      <c r="H21" s="5">
        <v>54675.472029803932</v>
      </c>
      <c r="I21" s="5">
        <f t="shared" si="3"/>
        <v>254.91931355633116</v>
      </c>
      <c r="J21" s="5">
        <f t="shared" si="4"/>
        <v>3342.2754444052139</v>
      </c>
      <c r="K21" s="5">
        <f t="shared" si="5"/>
        <v>51078.277271842388</v>
      </c>
      <c r="L21" s="5">
        <v>0</v>
      </c>
      <c r="M21" s="1">
        <v>0.31637987869563411</v>
      </c>
      <c r="N21" s="1">
        <v>0.501</v>
      </c>
      <c r="O21" s="5">
        <f t="shared" si="6"/>
        <v>0</v>
      </c>
      <c r="P21" s="5">
        <f t="shared" si="6"/>
        <v>10.574286996683181</v>
      </c>
      <c r="Q21" s="5">
        <f t="shared" si="6"/>
        <v>255.90216913193035</v>
      </c>
      <c r="R21" s="5">
        <f t="shared" si="7"/>
        <v>266.47645612861351</v>
      </c>
      <c r="S21" s="4">
        <v>230.29386000099177</v>
      </c>
      <c r="T21" s="11">
        <f t="shared" si="8"/>
        <v>0.15711489714691443</v>
      </c>
      <c r="AK21" s="12"/>
    </row>
    <row r="22" spans="1:37" x14ac:dyDescent="0.2">
      <c r="A22" s="4">
        <v>21</v>
      </c>
      <c r="B22" s="5">
        <v>3.0923178485806599</v>
      </c>
      <c r="C22" s="5">
        <v>7.3833431777909002</v>
      </c>
      <c r="D22" s="5">
        <v>92.074632570098345</v>
      </c>
      <c r="E22" s="5">
        <f t="shared" si="0"/>
        <v>3.0154158902253082E-2</v>
      </c>
      <c r="F22" s="5">
        <f t="shared" si="1"/>
        <v>7.1997289513806503E-2</v>
      </c>
      <c r="G22" s="5">
        <f t="shared" si="2"/>
        <v>0.8978485515839405</v>
      </c>
      <c r="H22" s="5">
        <v>48876.625599999999</v>
      </c>
      <c r="I22" s="5">
        <f t="shared" si="3"/>
        <v>1473.8335349483309</v>
      </c>
      <c r="J22" s="5">
        <f t="shared" si="4"/>
        <v>3518.9845637811263</v>
      </c>
      <c r="K22" s="5">
        <f t="shared" si="5"/>
        <v>43883.807501270545</v>
      </c>
      <c r="L22" s="5">
        <v>21.84</v>
      </c>
      <c r="M22" s="1">
        <v>0.30232102606760636</v>
      </c>
      <c r="N22" s="1">
        <v>0.78200000000000003</v>
      </c>
      <c r="O22" s="5">
        <f t="shared" si="6"/>
        <v>321.88524403271543</v>
      </c>
      <c r="P22" s="5">
        <f t="shared" si="6"/>
        <v>10.638630240383781</v>
      </c>
      <c r="Q22" s="5">
        <f t="shared" si="6"/>
        <v>343.17137465993568</v>
      </c>
      <c r="R22" s="5">
        <f t="shared" si="7"/>
        <v>675.69524893303492</v>
      </c>
      <c r="S22" s="4">
        <v>1584.8229783925703</v>
      </c>
      <c r="T22" s="11">
        <f t="shared" si="8"/>
        <v>0.57364623169562534</v>
      </c>
      <c r="AK22" s="12"/>
    </row>
    <row r="23" spans="1:37" x14ac:dyDescent="0.2">
      <c r="A23" s="4">
        <v>22</v>
      </c>
      <c r="B23" s="5">
        <v>0.65481113868211083</v>
      </c>
      <c r="C23" s="5">
        <v>8.7882547559967019</v>
      </c>
      <c r="D23" s="5">
        <v>82.454507857733631</v>
      </c>
      <c r="E23" s="5">
        <f t="shared" si="0"/>
        <v>7.1254453403338204E-3</v>
      </c>
      <c r="F23" s="5">
        <f t="shared" si="1"/>
        <v>9.563097693605864E-2</v>
      </c>
      <c r="G23" s="5">
        <f t="shared" si="2"/>
        <v>0.89724357772360752</v>
      </c>
      <c r="H23" s="5">
        <v>59851.694655555555</v>
      </c>
      <c r="I23" s="5">
        <f t="shared" si="3"/>
        <v>426.46997879451095</v>
      </c>
      <c r="J23" s="5">
        <f t="shared" si="4"/>
        <v>5723.6760311894577</v>
      </c>
      <c r="K23" s="5">
        <f t="shared" si="5"/>
        <v>53701.548645571587</v>
      </c>
      <c r="L23" s="5">
        <v>26.98</v>
      </c>
      <c r="M23" s="1">
        <v>0.6552896610864527</v>
      </c>
      <c r="N23" s="1">
        <v>2.6080000000000001</v>
      </c>
      <c r="O23" s="5">
        <f t="shared" si="6"/>
        <v>115.06160027875904</v>
      </c>
      <c r="P23" s="5">
        <f t="shared" si="6"/>
        <v>37.506657266467926</v>
      </c>
      <c r="Q23" s="5">
        <f t="shared" si="6"/>
        <v>1400.5363886765072</v>
      </c>
      <c r="R23" s="5">
        <f t="shared" si="7"/>
        <v>1553.1046462217341</v>
      </c>
      <c r="S23" s="4">
        <v>1554.5900832583438</v>
      </c>
      <c r="T23" s="11">
        <f t="shared" si="8"/>
        <v>9.5551686107266782E-4</v>
      </c>
      <c r="AK23" s="12"/>
    </row>
    <row r="24" spans="1:37" x14ac:dyDescent="0.2">
      <c r="A24" s="4">
        <v>23</v>
      </c>
      <c r="B24" s="5">
        <v>3.8271473265073954</v>
      </c>
      <c r="C24" s="5">
        <v>16.938637656427765</v>
      </c>
      <c r="D24" s="5">
        <v>71.281285551763389</v>
      </c>
      <c r="E24" s="5">
        <f t="shared" si="0"/>
        <v>4.1578154571086476E-2</v>
      </c>
      <c r="F24" s="5">
        <f t="shared" si="1"/>
        <v>0.18402147464369861</v>
      </c>
      <c r="G24" s="5">
        <f t="shared" si="2"/>
        <v>0.77440037078521495</v>
      </c>
      <c r="H24" s="5">
        <v>88524.904879518072</v>
      </c>
      <c r="I24" s="5">
        <f t="shared" si="3"/>
        <v>3680.7021784713297</v>
      </c>
      <c r="J24" s="5">
        <f t="shared" si="4"/>
        <v>16290.483538622066</v>
      </c>
      <c r="K24" s="5">
        <f t="shared" si="5"/>
        <v>68553.719162424677</v>
      </c>
      <c r="L24" s="5">
        <v>23.64</v>
      </c>
      <c r="M24" s="1">
        <v>0.2</v>
      </c>
      <c r="N24" s="1">
        <v>1.97</v>
      </c>
      <c r="O24" s="5">
        <f t="shared" si="6"/>
        <v>870.11799499062238</v>
      </c>
      <c r="P24" s="5">
        <f t="shared" si="6"/>
        <v>32.580967077244132</v>
      </c>
      <c r="Q24" s="5">
        <f t="shared" si="6"/>
        <v>1350.5082674997661</v>
      </c>
      <c r="R24" s="5">
        <f t="shared" si="7"/>
        <v>2253.2072295676326</v>
      </c>
      <c r="S24" s="4">
        <v>1410.1136007398281</v>
      </c>
      <c r="T24" s="11">
        <f t="shared" si="8"/>
        <v>0.59789057306125415</v>
      </c>
      <c r="AK24" s="12"/>
    </row>
    <row r="25" spans="1:37" x14ac:dyDescent="0.2">
      <c r="A25" s="4">
        <v>24</v>
      </c>
      <c r="B25" s="5">
        <v>0.63522312212165366</v>
      </c>
      <c r="C25" s="5">
        <v>8.8931237097030262</v>
      </c>
      <c r="D25" s="5">
        <v>84.696416282886062</v>
      </c>
      <c r="E25" s="5">
        <f t="shared" si="0"/>
        <v>6.7415730337079521E-3</v>
      </c>
      <c r="F25" s="5">
        <f t="shared" si="1"/>
        <v>9.4382022471910007E-2</v>
      </c>
      <c r="G25" s="5">
        <f t="shared" si="2"/>
        <v>0.89887640449438211</v>
      </c>
      <c r="H25" s="5">
        <v>57673.160697029685</v>
      </c>
      <c r="I25" s="5">
        <f t="shared" si="3"/>
        <v>388.80782492380064</v>
      </c>
      <c r="J25" s="5">
        <f t="shared" si="4"/>
        <v>5443.3095489331326</v>
      </c>
      <c r="K25" s="5">
        <f t="shared" si="5"/>
        <v>51841.043323172758</v>
      </c>
      <c r="L25" s="5">
        <v>0</v>
      </c>
      <c r="M25" s="1">
        <v>3.4924873591228325</v>
      </c>
      <c r="N25" s="1">
        <v>2.8610000000000002</v>
      </c>
      <c r="O25" s="5">
        <f t="shared" si="6"/>
        <v>0</v>
      </c>
      <c r="P25" s="5">
        <f t="shared" si="6"/>
        <v>190.10689791441573</v>
      </c>
      <c r="Q25" s="5">
        <f t="shared" si="6"/>
        <v>1483.1722494759729</v>
      </c>
      <c r="R25" s="5">
        <f t="shared" si="7"/>
        <v>1673.2791473903885</v>
      </c>
      <c r="S25" s="4">
        <v>495.22938488318277</v>
      </c>
      <c r="T25" s="11">
        <f t="shared" si="8"/>
        <v>2.3787961669219007</v>
      </c>
      <c r="AK25" s="12"/>
    </row>
    <row r="26" spans="1:37" x14ac:dyDescent="0.2">
      <c r="A26" s="4">
        <v>25</v>
      </c>
      <c r="B26" s="5">
        <v>0.42925363524172389</v>
      </c>
      <c r="C26" s="5">
        <v>6.8144014594623492</v>
      </c>
      <c r="D26" s="5">
        <v>93.18380998372416</v>
      </c>
      <c r="E26" s="5">
        <f t="shared" si="0"/>
        <v>4.2742653606411439E-3</v>
      </c>
      <c r="F26" s="5">
        <f t="shared" si="1"/>
        <v>6.7853962600177981E-2</v>
      </c>
      <c r="G26" s="5">
        <f t="shared" si="2"/>
        <v>0.92787177203918092</v>
      </c>
      <c r="H26" s="5">
        <v>88973.593333333338</v>
      </c>
      <c r="I26" s="5">
        <f t="shared" si="3"/>
        <v>380.29674799643851</v>
      </c>
      <c r="J26" s="5">
        <f t="shared" si="4"/>
        <v>6037.2108744434454</v>
      </c>
      <c r="K26" s="5">
        <f t="shared" si="5"/>
        <v>82556.085710893458</v>
      </c>
      <c r="L26" s="5">
        <v>0</v>
      </c>
      <c r="M26" s="1">
        <v>0.29485939091843794</v>
      </c>
      <c r="N26" s="1">
        <v>0.57499999999999996</v>
      </c>
      <c r="O26" s="5">
        <f t="shared" si="6"/>
        <v>0</v>
      </c>
      <c r="P26" s="5">
        <f t="shared" si="6"/>
        <v>17.801283212845643</v>
      </c>
      <c r="Q26" s="5">
        <f t="shared" si="6"/>
        <v>474.69749283763736</v>
      </c>
      <c r="R26" s="5">
        <f t="shared" si="7"/>
        <v>492.498776050483</v>
      </c>
      <c r="S26" s="4">
        <v>446.19678172382805</v>
      </c>
      <c r="T26" s="11">
        <f t="shared" si="8"/>
        <v>0.10377034578280174</v>
      </c>
      <c r="AK26" s="12"/>
    </row>
    <row r="27" spans="1:37" x14ac:dyDescent="0.2">
      <c r="AK27" s="12"/>
    </row>
    <row r="28" spans="1:37" x14ac:dyDescent="0.2">
      <c r="V28" s="4"/>
      <c r="AB28" s="15"/>
    </row>
    <row r="29" spans="1:37" x14ac:dyDescent="0.2">
      <c r="A29" s="27" t="s">
        <v>105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37" x14ac:dyDescent="0.2">
      <c r="A30" s="3" t="s">
        <v>1</v>
      </c>
      <c r="B30" s="3" t="s">
        <v>7</v>
      </c>
      <c r="C30" s="3" t="s">
        <v>84</v>
      </c>
      <c r="D30" s="3" t="s">
        <v>85</v>
      </c>
      <c r="E30" s="3" t="s">
        <v>86</v>
      </c>
      <c r="F30" s="3" t="s">
        <v>99</v>
      </c>
      <c r="G30" s="3" t="s">
        <v>100</v>
      </c>
      <c r="H30" s="3" t="s">
        <v>101</v>
      </c>
      <c r="I30" s="3" t="s">
        <v>102</v>
      </c>
      <c r="J30" s="3" t="s">
        <v>103</v>
      </c>
      <c r="K30" s="3" t="s">
        <v>104</v>
      </c>
    </row>
    <row r="31" spans="1:37" x14ac:dyDescent="0.2">
      <c r="A31" s="4">
        <v>1</v>
      </c>
      <c r="B31" s="4" t="s">
        <v>8</v>
      </c>
      <c r="C31" s="4">
        <v>28.79</v>
      </c>
      <c r="D31" s="4">
        <v>2.5697703615381471</v>
      </c>
      <c r="E31" s="4">
        <v>3.2570000000000001</v>
      </c>
      <c r="F31" s="4">
        <v>1.21</v>
      </c>
      <c r="G31" s="4">
        <v>0.155</v>
      </c>
      <c r="H31" s="4">
        <v>0.32300000000000001</v>
      </c>
      <c r="I31" s="4">
        <v>23.793388429752067</v>
      </c>
      <c r="J31" s="4">
        <v>16.579163622826755</v>
      </c>
      <c r="K31" s="4">
        <v>10.08359133126935</v>
      </c>
    </row>
    <row r="32" spans="1:37" x14ac:dyDescent="0.2">
      <c r="A32" s="4">
        <v>2</v>
      </c>
      <c r="B32" s="4" t="s">
        <v>9</v>
      </c>
      <c r="C32" s="4">
        <v>31.31</v>
      </c>
      <c r="D32" s="4">
        <v>0.56609544351935026</v>
      </c>
      <c r="E32" s="4">
        <v>2.633</v>
      </c>
      <c r="F32" s="4">
        <v>1.17</v>
      </c>
      <c r="G32" s="4">
        <v>3.2000000000000001E-2</v>
      </c>
      <c r="H32" s="4">
        <v>0.25600000000000001</v>
      </c>
      <c r="I32" s="4">
        <v>26.760683760683762</v>
      </c>
      <c r="J32" s="4">
        <v>17.690482609979696</v>
      </c>
      <c r="K32" s="4">
        <v>10.28515625</v>
      </c>
    </row>
    <row r="33" spans="1:11" x14ac:dyDescent="0.2">
      <c r="A33" s="4">
        <v>3</v>
      </c>
      <c r="B33" s="4" t="s">
        <v>10</v>
      </c>
      <c r="C33" s="4">
        <v>28.87</v>
      </c>
      <c r="D33" s="4">
        <v>0.22418650370439763</v>
      </c>
      <c r="E33" s="4">
        <v>1.4019999999999999</v>
      </c>
      <c r="F33" s="4">
        <v>0.63</v>
      </c>
      <c r="G33" s="4">
        <v>2.1999999999999999E-2</v>
      </c>
      <c r="H33" s="4">
        <v>0.13300000000000001</v>
      </c>
      <c r="I33" s="4">
        <v>45.82539682539683</v>
      </c>
      <c r="J33" s="4">
        <v>10.190295622927165</v>
      </c>
      <c r="K33" s="4">
        <v>10.541353383458645</v>
      </c>
    </row>
    <row r="34" spans="1:11" x14ac:dyDescent="0.2">
      <c r="A34" s="4">
        <v>4</v>
      </c>
      <c r="B34" s="4" t="s">
        <v>11</v>
      </c>
      <c r="C34" s="4">
        <v>0</v>
      </c>
      <c r="D34" s="4">
        <v>0.17280188784084788</v>
      </c>
      <c r="E34" s="4">
        <v>0.64500000000000002</v>
      </c>
      <c r="F34" s="4">
        <v>0</v>
      </c>
      <c r="G34" s="4">
        <v>1.9E-2</v>
      </c>
      <c r="H34" s="4">
        <v>7.2999999999999995E-2</v>
      </c>
      <c r="I34" s="4" t="s">
        <v>110</v>
      </c>
      <c r="J34" s="4">
        <v>9.0948362021498887</v>
      </c>
      <c r="K34" s="4">
        <v>8.8356164383561655</v>
      </c>
    </row>
    <row r="35" spans="1:11" x14ac:dyDescent="0.2">
      <c r="A35" s="4">
        <v>5</v>
      </c>
      <c r="B35" s="4" t="s">
        <v>12</v>
      </c>
      <c r="C35" s="4">
        <v>0</v>
      </c>
      <c r="D35" s="4">
        <v>8.996829973330292E-2</v>
      </c>
      <c r="E35" s="4">
        <v>0.496</v>
      </c>
      <c r="F35" s="4">
        <v>0</v>
      </c>
      <c r="G35" s="4">
        <v>1.4E-2</v>
      </c>
      <c r="H35" s="4">
        <v>6.9000000000000006E-2</v>
      </c>
      <c r="I35" s="4" t="s">
        <v>110</v>
      </c>
      <c r="J35" s="4">
        <v>6.4263071238073515</v>
      </c>
      <c r="K35" s="4">
        <v>7.1884057971014483</v>
      </c>
    </row>
    <row r="36" spans="1:11" x14ac:dyDescent="0.2">
      <c r="A36" s="4">
        <v>1</v>
      </c>
      <c r="B36" s="4" t="s">
        <v>8</v>
      </c>
      <c r="C36" s="4">
        <v>29.03</v>
      </c>
      <c r="D36" s="4">
        <v>7.4075274981658525</v>
      </c>
      <c r="E36" s="4">
        <v>3.1</v>
      </c>
      <c r="F36" s="4">
        <v>1.1200000000000001</v>
      </c>
      <c r="G36" s="4">
        <v>0.371</v>
      </c>
      <c r="H36" s="4">
        <v>0.3</v>
      </c>
      <c r="I36" s="4">
        <v>25.919642857142854</v>
      </c>
      <c r="J36" s="4">
        <v>19.966381396673459</v>
      </c>
      <c r="K36" s="4">
        <v>10.333333333333334</v>
      </c>
    </row>
    <row r="37" spans="1:11" x14ac:dyDescent="0.2">
      <c r="A37" s="4">
        <v>2</v>
      </c>
      <c r="B37" s="4" t="s">
        <v>9</v>
      </c>
      <c r="C37" s="4">
        <v>20.53</v>
      </c>
      <c r="D37" s="4">
        <v>0.65818152112811379</v>
      </c>
      <c r="E37" s="4">
        <v>2.7429999999999999</v>
      </c>
      <c r="F37" s="4">
        <v>0.64</v>
      </c>
      <c r="G37" s="4">
        <v>3.4000000000000002E-2</v>
      </c>
      <c r="H37" s="4">
        <v>0.23899999999999999</v>
      </c>
      <c r="I37" s="4">
        <v>32.078125</v>
      </c>
      <c r="J37" s="4">
        <v>19.358280033179817</v>
      </c>
      <c r="K37" s="4">
        <v>11.476987447698745</v>
      </c>
    </row>
    <row r="38" spans="1:11" x14ac:dyDescent="0.2">
      <c r="A38" s="4">
        <v>3</v>
      </c>
      <c r="B38" s="4" t="s">
        <v>10</v>
      </c>
      <c r="C38" s="4">
        <v>0</v>
      </c>
      <c r="D38" s="4">
        <v>0.33940240813255168</v>
      </c>
      <c r="E38" s="4">
        <v>1.9570000000000001</v>
      </c>
      <c r="F38" s="4">
        <v>0</v>
      </c>
      <c r="G38" s="4">
        <v>2.4E-2</v>
      </c>
      <c r="H38" s="4">
        <v>0.17799999999999999</v>
      </c>
      <c r="I38" s="4" t="s">
        <v>110</v>
      </c>
      <c r="J38" s="4">
        <v>14.141767005522986</v>
      </c>
      <c r="K38" s="4">
        <v>10.99438202247191</v>
      </c>
    </row>
    <row r="39" spans="1:11" x14ac:dyDescent="0.2">
      <c r="A39" s="4">
        <v>4</v>
      </c>
      <c r="B39" s="4" t="s">
        <v>11</v>
      </c>
      <c r="C39" s="4">
        <v>0</v>
      </c>
      <c r="D39" s="4">
        <v>0.46327908589423167</v>
      </c>
      <c r="E39" s="4">
        <v>0.88400000000000001</v>
      </c>
      <c r="F39" s="4">
        <v>0</v>
      </c>
      <c r="G39" s="4">
        <v>3.1E-2</v>
      </c>
      <c r="H39" s="4">
        <v>9.8000000000000004E-2</v>
      </c>
      <c r="I39" s="4" t="s">
        <v>110</v>
      </c>
      <c r="J39" s="4">
        <v>14.944486641749409</v>
      </c>
      <c r="K39" s="4">
        <v>9.020408163265305</v>
      </c>
    </row>
    <row r="40" spans="1:11" x14ac:dyDescent="0.2">
      <c r="A40" s="4">
        <v>5</v>
      </c>
      <c r="B40" s="4" t="s">
        <v>12</v>
      </c>
      <c r="C40" s="4">
        <v>0</v>
      </c>
      <c r="D40" s="4">
        <v>0.18512020329533013</v>
      </c>
      <c r="E40" s="4">
        <v>0.502</v>
      </c>
      <c r="F40" s="4">
        <v>0</v>
      </c>
      <c r="G40" s="4">
        <v>1.7999999999999999E-2</v>
      </c>
      <c r="H40" s="4">
        <v>6.8000000000000005E-2</v>
      </c>
      <c r="I40" s="4" t="s">
        <v>110</v>
      </c>
      <c r="J40" s="4">
        <v>10.284455738629452</v>
      </c>
      <c r="K40" s="4">
        <v>7.3823529411764701</v>
      </c>
    </row>
    <row r="41" spans="1:11" x14ac:dyDescent="0.2">
      <c r="A41" s="4">
        <v>1</v>
      </c>
      <c r="B41" s="4" t="s">
        <v>8</v>
      </c>
      <c r="C41" s="4">
        <v>29.44</v>
      </c>
      <c r="D41" s="4">
        <v>3.3362314707963296</v>
      </c>
      <c r="E41" s="4">
        <v>2.66</v>
      </c>
      <c r="F41" s="4">
        <v>1.03</v>
      </c>
      <c r="G41" s="4">
        <v>0.19500000000000001</v>
      </c>
      <c r="H41" s="4">
        <v>0.26500000000000001</v>
      </c>
      <c r="I41" s="4">
        <v>28.582524271844662</v>
      </c>
      <c r="J41" s="4">
        <v>17.108879337417076</v>
      </c>
      <c r="K41" s="4">
        <v>10.037735849056604</v>
      </c>
    </row>
    <row r="42" spans="1:11" x14ac:dyDescent="0.2">
      <c r="A42" s="4">
        <v>2</v>
      </c>
      <c r="B42" s="4" t="s">
        <v>9</v>
      </c>
      <c r="C42" s="4">
        <v>16.73</v>
      </c>
      <c r="D42" s="4">
        <v>0.66581888602125716</v>
      </c>
      <c r="E42" s="4">
        <v>2.3050000000000002</v>
      </c>
      <c r="F42" s="4">
        <v>0.5</v>
      </c>
      <c r="G42" s="4">
        <v>3.5000000000000003E-2</v>
      </c>
      <c r="H42" s="4">
        <v>0.20799999999999999</v>
      </c>
      <c r="I42" s="4">
        <v>33.46</v>
      </c>
      <c r="J42" s="4">
        <v>19.023396743464488</v>
      </c>
      <c r="K42" s="4">
        <v>11.08173076923077</v>
      </c>
    </row>
    <row r="43" spans="1:11" x14ac:dyDescent="0.2">
      <c r="A43" s="4">
        <v>3</v>
      </c>
      <c r="B43" s="4" t="s">
        <v>10</v>
      </c>
      <c r="C43" s="4">
        <v>21.2</v>
      </c>
      <c r="D43" s="4">
        <v>0.46996028274103385</v>
      </c>
      <c r="E43" s="4">
        <v>1.5589999999999999</v>
      </c>
      <c r="F43" s="4">
        <v>0.5</v>
      </c>
      <c r="G43" s="4">
        <v>2.7E-2</v>
      </c>
      <c r="H43" s="4">
        <v>0.14599999999999999</v>
      </c>
      <c r="I43" s="4">
        <v>42.4</v>
      </c>
      <c r="J43" s="4">
        <v>17.40593639781607</v>
      </c>
      <c r="K43" s="4">
        <v>10.678082191780822</v>
      </c>
    </row>
    <row r="44" spans="1:11" x14ac:dyDescent="0.2">
      <c r="A44" s="4">
        <v>4</v>
      </c>
      <c r="B44" s="4" t="s">
        <v>11</v>
      </c>
      <c r="C44" s="4">
        <v>0</v>
      </c>
      <c r="D44" s="4">
        <v>0.24771075234215667</v>
      </c>
      <c r="E44" s="4">
        <v>0.55500000000000005</v>
      </c>
      <c r="F44" s="4">
        <v>0</v>
      </c>
      <c r="G44" s="4">
        <v>1.7999999999999999E-2</v>
      </c>
      <c r="H44" s="4">
        <v>7.2999999999999995E-2</v>
      </c>
      <c r="I44" s="4" t="s">
        <v>110</v>
      </c>
      <c r="J44" s="4">
        <v>13.76170846345315</v>
      </c>
      <c r="K44" s="4">
        <v>7.6027397260273988</v>
      </c>
    </row>
    <row r="45" spans="1:11" x14ac:dyDescent="0.2">
      <c r="A45" s="4">
        <v>5</v>
      </c>
      <c r="B45" s="4" t="s">
        <v>12</v>
      </c>
      <c r="C45" s="4">
        <v>0</v>
      </c>
      <c r="D45" s="4">
        <v>0.15939639096034405</v>
      </c>
      <c r="E45" s="4">
        <v>0.38700000000000001</v>
      </c>
      <c r="F45" s="4">
        <v>0</v>
      </c>
      <c r="G45" s="4">
        <v>1.7000000000000001E-2</v>
      </c>
      <c r="H45" s="4">
        <v>5.5E-2</v>
      </c>
      <c r="I45" s="4" t="s">
        <v>110</v>
      </c>
      <c r="J45" s="4">
        <v>9.3762582917849429</v>
      </c>
      <c r="K45" s="4">
        <v>7.0363636363636362</v>
      </c>
    </row>
    <row r="46" spans="1:11" x14ac:dyDescent="0.2">
      <c r="A46" s="4">
        <v>1</v>
      </c>
      <c r="B46" s="4" t="s">
        <v>8</v>
      </c>
      <c r="C46" s="4">
        <v>28.88</v>
      </c>
      <c r="D46" s="4">
        <v>7.4177014389758114</v>
      </c>
      <c r="E46" s="4">
        <v>3.5230000000000001</v>
      </c>
      <c r="F46" s="4">
        <v>0.91</v>
      </c>
      <c r="G46" s="4">
        <v>0.34200000000000003</v>
      </c>
      <c r="H46" s="4">
        <v>0.36499999999999999</v>
      </c>
      <c r="I46" s="4">
        <v>31.736263736263734</v>
      </c>
      <c r="J46" s="4">
        <v>21.689185494081318</v>
      </c>
      <c r="K46" s="4">
        <v>9.6520547945205486</v>
      </c>
    </row>
    <row r="47" spans="1:11" x14ac:dyDescent="0.2">
      <c r="A47" s="4">
        <v>2</v>
      </c>
      <c r="B47" s="4" t="s">
        <v>9</v>
      </c>
      <c r="C47" s="4">
        <v>9.4740000000000002</v>
      </c>
      <c r="D47" s="4">
        <v>2.0953989013366057</v>
      </c>
      <c r="E47" s="4">
        <v>2.6059999999999999</v>
      </c>
      <c r="F47" s="4">
        <v>0.33</v>
      </c>
      <c r="G47" s="4">
        <v>6.2E-2</v>
      </c>
      <c r="H47" s="4">
        <v>0.252</v>
      </c>
      <c r="I47" s="4">
        <v>28.709090909090907</v>
      </c>
      <c r="J47" s="4">
        <v>33.796756473171058</v>
      </c>
      <c r="K47" s="4">
        <v>10.34126984126984</v>
      </c>
    </row>
    <row r="48" spans="1:11" x14ac:dyDescent="0.2">
      <c r="A48" s="4">
        <v>3</v>
      </c>
      <c r="B48" s="4" t="s">
        <v>10</v>
      </c>
      <c r="C48" s="4">
        <v>3.79</v>
      </c>
      <c r="D48" s="4">
        <v>0.39</v>
      </c>
      <c r="E48" s="4">
        <v>1.97</v>
      </c>
      <c r="F48" s="4">
        <v>0.48</v>
      </c>
      <c r="G48" s="4">
        <v>0.02</v>
      </c>
      <c r="H48" s="4">
        <v>0.18</v>
      </c>
      <c r="I48" s="4">
        <v>7.8958333333333339</v>
      </c>
      <c r="J48" s="4">
        <v>19.5</v>
      </c>
      <c r="K48" s="4">
        <v>10.944444444444445</v>
      </c>
    </row>
    <row r="49" spans="1:11" x14ac:dyDescent="0.2">
      <c r="A49" s="4">
        <v>4</v>
      </c>
      <c r="B49" s="4" t="s">
        <v>11</v>
      </c>
      <c r="C49" s="4">
        <v>0</v>
      </c>
      <c r="D49" s="4">
        <v>0.52028878753015262</v>
      </c>
      <c r="E49" s="4">
        <v>0.76600000000000001</v>
      </c>
      <c r="F49" s="4">
        <v>0</v>
      </c>
      <c r="G49" s="4">
        <v>2.5999999999999999E-2</v>
      </c>
      <c r="H49" s="4">
        <v>9.6000000000000002E-2</v>
      </c>
      <c r="I49" s="4" t="s">
        <v>110</v>
      </c>
      <c r="J49" s="4">
        <v>20.011107212698178</v>
      </c>
      <c r="K49" s="4">
        <v>7.979166666666667</v>
      </c>
    </row>
    <row r="50" spans="1:11" x14ac:dyDescent="0.2">
      <c r="A50" s="4">
        <v>5</v>
      </c>
      <c r="B50" s="4" t="s">
        <v>12</v>
      </c>
      <c r="C50" s="4">
        <v>0</v>
      </c>
      <c r="D50" s="4">
        <v>0.31637987869563411</v>
      </c>
      <c r="E50" s="4">
        <v>0.501</v>
      </c>
      <c r="F50" s="4">
        <v>0</v>
      </c>
      <c r="G50" s="4">
        <v>2.1000000000000001E-2</v>
      </c>
      <c r="H50" s="4">
        <v>6.9000000000000006E-2</v>
      </c>
      <c r="I50" s="4" t="s">
        <v>110</v>
      </c>
      <c r="J50" s="4">
        <v>15.065708509315909</v>
      </c>
      <c r="K50" s="4">
        <v>7.2608695652173907</v>
      </c>
    </row>
    <row r="51" spans="1:11" x14ac:dyDescent="0.2">
      <c r="A51" s="4">
        <v>1</v>
      </c>
      <c r="B51" s="4" t="s">
        <v>8</v>
      </c>
      <c r="C51" s="4">
        <v>21.84</v>
      </c>
      <c r="D51" s="4">
        <v>0.30232102606760636</v>
      </c>
      <c r="E51" s="4">
        <v>0.78200000000000003</v>
      </c>
      <c r="F51" s="4">
        <v>0.79</v>
      </c>
      <c r="G51" s="4">
        <v>2.1000000000000001E-2</v>
      </c>
      <c r="H51" s="4">
        <v>8.8999999999999996E-2</v>
      </c>
      <c r="I51" s="4">
        <v>27.645569620253163</v>
      </c>
      <c r="J51" s="4">
        <v>14.396239336552682</v>
      </c>
      <c r="K51" s="4">
        <v>8.7865168539325857</v>
      </c>
    </row>
    <row r="52" spans="1:11" x14ac:dyDescent="0.2">
      <c r="A52" s="4">
        <v>2</v>
      </c>
      <c r="B52" s="4" t="s">
        <v>9</v>
      </c>
      <c r="C52" s="4">
        <v>26.98</v>
      </c>
      <c r="D52" s="4">
        <v>0.6552896610864527</v>
      </c>
      <c r="E52" s="4">
        <v>2.6080000000000001</v>
      </c>
      <c r="F52" s="4">
        <v>0.56999999999999995</v>
      </c>
      <c r="G52" s="4">
        <v>3.4000000000000002E-2</v>
      </c>
      <c r="H52" s="4">
        <v>0.23300000000000001</v>
      </c>
      <c r="I52" s="4">
        <v>47.333333333333336</v>
      </c>
      <c r="J52" s="4">
        <v>19.273225326072136</v>
      </c>
      <c r="K52" s="4">
        <v>11.193133047210301</v>
      </c>
    </row>
    <row r="53" spans="1:11" x14ac:dyDescent="0.2">
      <c r="A53" s="4">
        <v>3</v>
      </c>
      <c r="B53" s="4" t="s">
        <v>10</v>
      </c>
      <c r="C53" s="4">
        <v>23.64</v>
      </c>
      <c r="D53" s="4">
        <v>0.2</v>
      </c>
      <c r="E53" s="4">
        <v>1.97</v>
      </c>
      <c r="F53" s="4">
        <v>0.51</v>
      </c>
      <c r="G53" s="4">
        <v>0.02</v>
      </c>
      <c r="H53" s="4">
        <v>0.15</v>
      </c>
      <c r="I53" s="4">
        <v>46.352941176470587</v>
      </c>
      <c r="J53" s="4">
        <v>10</v>
      </c>
      <c r="K53" s="4">
        <v>13.133333333333333</v>
      </c>
    </row>
    <row r="54" spans="1:11" x14ac:dyDescent="0.2">
      <c r="A54" s="4">
        <v>4</v>
      </c>
      <c r="B54" s="4" t="s">
        <v>11</v>
      </c>
      <c r="C54" s="4">
        <v>0</v>
      </c>
      <c r="D54" s="4">
        <v>3.4924873591228325</v>
      </c>
      <c r="E54" s="4">
        <v>2.8610000000000002</v>
      </c>
      <c r="F54" s="4">
        <v>0</v>
      </c>
      <c r="G54" s="4">
        <v>0.20100000000000001</v>
      </c>
      <c r="H54" s="4">
        <v>0.25700000000000001</v>
      </c>
      <c r="I54" s="4" t="s">
        <v>110</v>
      </c>
      <c r="J54" s="4">
        <v>17.375559000611105</v>
      </c>
      <c r="K54" s="4">
        <v>11.132295719844359</v>
      </c>
    </row>
    <row r="55" spans="1:11" x14ac:dyDescent="0.2">
      <c r="A55" s="4">
        <v>5</v>
      </c>
      <c r="B55" s="4" t="s">
        <v>12</v>
      </c>
      <c r="C55" s="4">
        <v>0</v>
      </c>
      <c r="D55" s="4">
        <v>0.29485939091843794</v>
      </c>
      <c r="E55" s="4">
        <v>0.57499999999999996</v>
      </c>
      <c r="F55" s="4">
        <v>0</v>
      </c>
      <c r="G55" s="4">
        <v>2.1999999999999999E-2</v>
      </c>
      <c r="H55" s="4">
        <v>7.0000000000000007E-2</v>
      </c>
      <c r="I55" s="4" t="s">
        <v>110</v>
      </c>
      <c r="J55" s="4">
        <v>13.402699587201726</v>
      </c>
      <c r="K55" s="4">
        <v>8.2142857142857135</v>
      </c>
    </row>
  </sheetData>
  <mergeCells count="1">
    <mergeCell ref="A29:K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7691-1210-1444-81FF-348CC873B37F}">
  <dimension ref="A1:O27"/>
  <sheetViews>
    <sheetView workbookViewId="0">
      <selection activeCell="R14" sqref="R14"/>
    </sheetView>
  </sheetViews>
  <sheetFormatPr baseColWidth="10" defaultRowHeight="16" x14ac:dyDescent="0.2"/>
  <cols>
    <col min="1" max="16384" width="10.83203125" style="4"/>
  </cols>
  <sheetData>
    <row r="1" spans="1:15" x14ac:dyDescent="0.2">
      <c r="A1" s="27" t="s">
        <v>116</v>
      </c>
      <c r="B1" s="27"/>
      <c r="C1" s="27"/>
      <c r="D1" s="27"/>
      <c r="E1" s="27"/>
      <c r="F1" s="27"/>
      <c r="G1" s="3"/>
      <c r="H1" s="3"/>
      <c r="J1" s="27" t="s">
        <v>115</v>
      </c>
      <c r="K1" s="27"/>
      <c r="L1" s="27"/>
      <c r="M1" s="27"/>
      <c r="N1" s="27"/>
      <c r="O1" s="27"/>
    </row>
    <row r="2" spans="1:15" x14ac:dyDescent="0.2">
      <c r="A2" s="3" t="s">
        <v>1</v>
      </c>
      <c r="B2" s="3" t="s">
        <v>7</v>
      </c>
      <c r="C2" s="3" t="s">
        <v>111</v>
      </c>
      <c r="D2" s="3" t="s">
        <v>112</v>
      </c>
      <c r="E2" s="3" t="s">
        <v>113</v>
      </c>
      <c r="F2" s="3" t="s">
        <v>114</v>
      </c>
      <c r="G2" s="3" t="s">
        <v>3</v>
      </c>
      <c r="H2" s="3" t="s">
        <v>119</v>
      </c>
      <c r="J2" s="3" t="s">
        <v>1</v>
      </c>
      <c r="K2" s="3" t="s">
        <v>7</v>
      </c>
      <c r="L2" s="3" t="s">
        <v>111</v>
      </c>
      <c r="M2" s="3" t="s">
        <v>112</v>
      </c>
      <c r="N2" s="3" t="s">
        <v>113</v>
      </c>
      <c r="O2" s="3" t="s">
        <v>114</v>
      </c>
    </row>
    <row r="3" spans="1:15" x14ac:dyDescent="0.2">
      <c r="A3" s="4">
        <v>1</v>
      </c>
      <c r="B3" s="4" t="s">
        <v>8</v>
      </c>
      <c r="C3" s="4">
        <v>2.0257210869478932E-3</v>
      </c>
      <c r="D3" s="4">
        <v>4.9214353215681159E-3</v>
      </c>
      <c r="E3" s="4">
        <v>3.7966394840679087E-3</v>
      </c>
      <c r="F3" s="4">
        <v>1.0743795892583917E-2</v>
      </c>
      <c r="G3" s="9">
        <f>AVERAGE(F3:F7)</f>
        <v>1.1106261943657252E-2</v>
      </c>
      <c r="H3" s="9">
        <f>STDEV(F3:F7)/SQRT(5)</f>
        <v>2.8266849930692508E-3</v>
      </c>
      <c r="J3" s="4">
        <v>1</v>
      </c>
      <c r="K3" s="4" t="s">
        <v>8</v>
      </c>
      <c r="L3" s="4">
        <v>1.3755267349800906E-3</v>
      </c>
      <c r="M3" s="4">
        <v>2.6371564290754682E-3</v>
      </c>
      <c r="N3" s="4">
        <v>9.1664567517018918E-4</v>
      </c>
      <c r="O3" s="4">
        <v>4.9293288392257481E-3</v>
      </c>
    </row>
    <row r="4" spans="1:15" x14ac:dyDescent="0.2">
      <c r="A4" s="4">
        <v>1</v>
      </c>
      <c r="B4" s="4" t="s">
        <v>8</v>
      </c>
      <c r="C4" s="4">
        <v>1.7140539930916216E-3</v>
      </c>
      <c r="D4" s="4">
        <v>2.1281683772492966E-3</v>
      </c>
      <c r="E4" s="4">
        <v>2.2296671170693077E-3</v>
      </c>
      <c r="F4" s="4">
        <v>6.0718894874102255E-3</v>
      </c>
      <c r="G4" s="9"/>
      <c r="H4" s="9"/>
      <c r="J4" s="4">
        <v>2</v>
      </c>
      <c r="K4" s="4" t="s">
        <v>9</v>
      </c>
      <c r="L4" s="4">
        <v>5.1974282393466313E-4</v>
      </c>
      <c r="M4" s="4">
        <v>2.4891145447071177E-3</v>
      </c>
      <c r="N4" s="4">
        <v>7.5406636312705215E-4</v>
      </c>
      <c r="O4" s="4">
        <v>3.7629237317688331E-3</v>
      </c>
    </row>
    <row r="5" spans="1:15" x14ac:dyDescent="0.2">
      <c r="A5" s="4">
        <v>1</v>
      </c>
      <c r="B5" s="4" t="s">
        <v>8</v>
      </c>
      <c r="C5" s="4">
        <v>1.0661479652483486E-3</v>
      </c>
      <c r="D5" s="4">
        <v>2.0426356729994584E-3</v>
      </c>
      <c r="E5" s="4">
        <v>2.2208789125743983E-3</v>
      </c>
      <c r="F5" s="4">
        <v>5.3296625508222053E-3</v>
      </c>
      <c r="G5" s="9"/>
      <c r="H5" s="9"/>
      <c r="J5" s="4">
        <v>3</v>
      </c>
      <c r="K5" s="4" t="s">
        <v>10</v>
      </c>
      <c r="L5" s="4">
        <v>3.5547350192788259E-4</v>
      </c>
      <c r="M5" s="4">
        <v>1.4877280686848243E-3</v>
      </c>
      <c r="N5" s="4">
        <v>6.7657038607505608E-4</v>
      </c>
      <c r="O5" s="4">
        <v>2.5197719566877629E-3</v>
      </c>
    </row>
    <row r="6" spans="1:15" x14ac:dyDescent="0.2">
      <c r="A6" s="4">
        <v>1</v>
      </c>
      <c r="B6" s="4" t="s">
        <v>8</v>
      </c>
      <c r="C6" s="4">
        <v>4.2726984234074707E-3</v>
      </c>
      <c r="D6" s="4">
        <v>1.0278748268838041E-2</v>
      </c>
      <c r="E6" s="4">
        <v>6.5309940506532368E-3</v>
      </c>
      <c r="F6" s="4">
        <v>2.108244074289875E-2</v>
      </c>
      <c r="G6" s="9"/>
      <c r="H6" s="9"/>
      <c r="J6" s="4">
        <v>4</v>
      </c>
      <c r="K6" s="4" t="s">
        <v>11</v>
      </c>
      <c r="L6" s="4">
        <v>2.0512743105974686E-4</v>
      </c>
      <c r="M6" s="4">
        <v>9.05572463624527E-4</v>
      </c>
      <c r="N6" s="4">
        <v>6.3265913197591104E-4</v>
      </c>
      <c r="O6" s="4">
        <v>1.7433590266601848E-3</v>
      </c>
    </row>
    <row r="7" spans="1:15" x14ac:dyDescent="0.2">
      <c r="A7" s="4">
        <v>1</v>
      </c>
      <c r="B7" s="4" t="s">
        <v>8</v>
      </c>
      <c r="C7" s="4">
        <v>2.940693448568094E-3</v>
      </c>
      <c r="D7" s="4">
        <v>5.5714410078496505E-3</v>
      </c>
      <c r="E7" s="4">
        <v>3.7913865881534134E-3</v>
      </c>
      <c r="F7" s="4">
        <v>1.2303521044571159E-2</v>
      </c>
      <c r="G7" s="9"/>
      <c r="H7" s="9"/>
      <c r="J7" s="4">
        <v>5</v>
      </c>
      <c r="K7" s="4" t="s">
        <v>12</v>
      </c>
      <c r="L7" s="4">
        <v>1.9541373529335693E-4</v>
      </c>
      <c r="M7" s="4">
        <v>8.7631881038884377E-4</v>
      </c>
      <c r="N7" s="4">
        <v>5.2129112168959222E-4</v>
      </c>
      <c r="O7" s="4">
        <v>1.5930236673717931E-3</v>
      </c>
    </row>
    <row r="8" spans="1:15" x14ac:dyDescent="0.2">
      <c r="A8" s="4">
        <v>2</v>
      </c>
      <c r="B8" s="4" t="s">
        <v>9</v>
      </c>
      <c r="C8" s="4">
        <v>1.1932843296728706E-3</v>
      </c>
      <c r="D8" s="4">
        <v>2.3966543207208551E-3</v>
      </c>
      <c r="E8" s="4">
        <v>7.4149463713361343E-4</v>
      </c>
      <c r="F8" s="4">
        <v>4.3314332875273396E-3</v>
      </c>
      <c r="G8" s="9">
        <f t="shared" ref="G8" si="0">AVERAGE(F8:F12)</f>
        <v>4.5885918969381274E-3</v>
      </c>
      <c r="H8" s="9">
        <f t="shared" ref="H8" si="1">STDEV(F8:F12)/SQRT(5)</f>
        <v>1.1089080409841556E-3</v>
      </c>
      <c r="J8" s="4">
        <v>1</v>
      </c>
      <c r="K8" s="4" t="s">
        <v>8</v>
      </c>
      <c r="L8" s="4">
        <v>1.3377819583303447E-3</v>
      </c>
      <c r="M8" s="4">
        <v>3.6491515432812325E-4</v>
      </c>
      <c r="N8" s="4">
        <v>4.8856621526596842E-4</v>
      </c>
      <c r="O8" s="4">
        <v>2.1912633279244365E-3</v>
      </c>
    </row>
    <row r="9" spans="1:15" x14ac:dyDescent="0.2">
      <c r="A9" s="4">
        <v>2</v>
      </c>
      <c r="B9" s="4" t="s">
        <v>9</v>
      </c>
      <c r="C9" s="4">
        <v>5.0261313696178475E-4</v>
      </c>
      <c r="D9" s="4">
        <v>1.5863999672511406E-3</v>
      </c>
      <c r="E9" s="4">
        <v>5.4718673580493788E-4</v>
      </c>
      <c r="F9" s="4">
        <v>2.6361998400178631E-3</v>
      </c>
      <c r="G9" s="9"/>
      <c r="H9" s="9"/>
      <c r="J9" s="4">
        <v>2</v>
      </c>
      <c r="K9" s="4" t="s">
        <v>9</v>
      </c>
      <c r="L9" s="4">
        <v>5.2347313165236706E-4</v>
      </c>
      <c r="M9" s="4">
        <v>2.9773919991801058E-4</v>
      </c>
      <c r="N9" s="4">
        <v>5.04958779035548E-4</v>
      </c>
      <c r="O9" s="4">
        <v>1.3261711106059256E-3</v>
      </c>
    </row>
    <row r="10" spans="1:15" x14ac:dyDescent="0.2">
      <c r="A10" s="4">
        <v>2</v>
      </c>
      <c r="B10" s="4" t="s">
        <v>9</v>
      </c>
      <c r="C10" s="4">
        <v>5.2970115587836885E-4</v>
      </c>
      <c r="D10" s="4">
        <v>1.1324571204565058E-3</v>
      </c>
      <c r="E10" s="4">
        <v>6.8952619371013711E-4</v>
      </c>
      <c r="F10" s="4">
        <v>2.3516844700450117E-3</v>
      </c>
      <c r="G10" s="9"/>
      <c r="H10" s="9"/>
      <c r="J10" s="4">
        <v>3</v>
      </c>
      <c r="K10" s="4" t="s">
        <v>10</v>
      </c>
      <c r="L10" s="4">
        <v>3.9284023453584906E-4</v>
      </c>
      <c r="M10" s="4">
        <v>3.9494213552078119E-4</v>
      </c>
      <c r="N10" s="4">
        <v>4.3411320521344695E-4</v>
      </c>
      <c r="O10" s="4">
        <v>1.2218955752700772E-3</v>
      </c>
    </row>
    <row r="11" spans="1:15" x14ac:dyDescent="0.2">
      <c r="A11" s="4">
        <v>2</v>
      </c>
      <c r="B11" s="4" t="s">
        <v>9</v>
      </c>
      <c r="C11" s="4">
        <v>1.2516983296527212E-3</v>
      </c>
      <c r="D11" s="4">
        <v>5.2236251330329787E-3</v>
      </c>
      <c r="E11" s="4">
        <v>2.0432965242463026E-3</v>
      </c>
      <c r="F11" s="4">
        <v>8.518619986932003E-3</v>
      </c>
      <c r="G11" s="9"/>
      <c r="H11" s="9"/>
      <c r="J11" s="4">
        <v>4</v>
      </c>
      <c r="K11" s="4" t="s">
        <v>11</v>
      </c>
      <c r="L11" s="4">
        <v>2.3811516695791812E-4</v>
      </c>
      <c r="M11" s="4">
        <v>3.0873794768054418E-4</v>
      </c>
      <c r="N11" s="4">
        <v>3.1822863293110617E-4</v>
      </c>
      <c r="O11" s="4">
        <v>8.650817475695685E-4</v>
      </c>
    </row>
    <row r="12" spans="1:15" x14ac:dyDescent="0.2">
      <c r="A12" s="4">
        <v>2</v>
      </c>
      <c r="B12" s="4" t="s">
        <v>9</v>
      </c>
      <c r="C12" s="4">
        <v>1.5827577594439812E-3</v>
      </c>
      <c r="D12" s="4">
        <v>2.2534502002544026E-3</v>
      </c>
      <c r="E12" s="4">
        <v>1.2688139404700358E-3</v>
      </c>
      <c r="F12" s="4">
        <v>5.1050219001684194E-3</v>
      </c>
      <c r="G12" s="9"/>
      <c r="H12" s="9"/>
      <c r="J12" s="4">
        <v>5</v>
      </c>
      <c r="K12" s="4" t="s">
        <v>12</v>
      </c>
      <c r="L12" s="4">
        <v>2.7061685690664427E-4</v>
      </c>
      <c r="M12" s="4">
        <v>3.8703602790122815E-4</v>
      </c>
      <c r="N12" s="4">
        <v>4.2742499577415934E-4</v>
      </c>
      <c r="O12" s="4">
        <v>1.0850778805820318E-3</v>
      </c>
    </row>
    <row r="13" spans="1:15" x14ac:dyDescent="0.2">
      <c r="A13" s="4">
        <v>3</v>
      </c>
      <c r="B13" s="4" t="s">
        <v>10</v>
      </c>
      <c r="C13" s="4">
        <v>1.3127612170715168E-3</v>
      </c>
      <c r="D13" s="4">
        <v>2.0214049892520367E-3</v>
      </c>
      <c r="E13" s="4">
        <v>4.6670323177934833E-4</v>
      </c>
      <c r="F13" s="4">
        <v>3.8008694381029017E-3</v>
      </c>
      <c r="G13" s="9">
        <f t="shared" ref="G13" si="2">AVERAGE(F13:F17)</f>
        <v>3.9758068112670814E-3</v>
      </c>
      <c r="H13" s="9">
        <f t="shared" ref="H13" si="3">STDEV(F13:F17)/SQRT(5)</f>
        <v>8.3830885025105875E-4</v>
      </c>
      <c r="J13" s="4">
        <v>1</v>
      </c>
      <c r="K13" s="4" t="s">
        <v>8</v>
      </c>
      <c r="L13" s="4">
        <v>1.2544596263977142E-3</v>
      </c>
      <c r="M13" s="4">
        <v>1.1687101198178242E-3</v>
      </c>
      <c r="N13" s="4">
        <v>4.1775492325769436E-4</v>
      </c>
      <c r="O13" s="4">
        <v>2.8409246694732328E-3</v>
      </c>
    </row>
    <row r="14" spans="1:15" x14ac:dyDescent="0.2">
      <c r="A14" s="4">
        <v>3</v>
      </c>
      <c r="B14" s="4" t="s">
        <v>10</v>
      </c>
      <c r="C14" s="4">
        <v>6.1371983079293519E-4</v>
      </c>
      <c r="D14" s="4">
        <v>1.9393147792118124E-3</v>
      </c>
      <c r="E14" s="4">
        <v>3.4461536596364659E-4</v>
      </c>
      <c r="F14" s="4">
        <v>2.8976499759683942E-3</v>
      </c>
      <c r="G14" s="9"/>
      <c r="H14" s="9"/>
      <c r="J14" s="4">
        <v>2</v>
      </c>
      <c r="K14" s="4" t="s">
        <v>9</v>
      </c>
      <c r="L14" s="4">
        <v>4.8653095059222624E-4</v>
      </c>
      <c r="M14" s="4">
        <v>3.3260762242258841E-4</v>
      </c>
      <c r="N14" s="4">
        <v>6.1990423610047899E-5</v>
      </c>
      <c r="O14" s="4">
        <v>8.8112899662486262E-4</v>
      </c>
    </row>
    <row r="15" spans="1:15" x14ac:dyDescent="0.2">
      <c r="A15" s="4">
        <v>3</v>
      </c>
      <c r="B15" s="4" t="s">
        <v>10</v>
      </c>
      <c r="C15" s="4">
        <v>6.5031057643090699E-4</v>
      </c>
      <c r="D15" s="4">
        <v>1.1229026600058814E-3</v>
      </c>
      <c r="E15" s="4">
        <v>4.9932038447135236E-4</v>
      </c>
      <c r="F15" s="4">
        <v>2.2725336209081406E-3</v>
      </c>
      <c r="G15" s="9"/>
      <c r="H15" s="9"/>
      <c r="J15" s="4">
        <v>3</v>
      </c>
      <c r="K15" s="4" t="s">
        <v>10</v>
      </c>
      <c r="L15" s="4">
        <v>3.3528712859336098E-4</v>
      </c>
      <c r="M15" s="4">
        <v>3.9920206830597262E-4</v>
      </c>
      <c r="N15" s="4">
        <v>-9.3884798130210411E-5</v>
      </c>
      <c r="O15" s="4">
        <v>6.4060439876912321E-4</v>
      </c>
    </row>
    <row r="16" spans="1:15" x14ac:dyDescent="0.2">
      <c r="A16" s="4">
        <v>3</v>
      </c>
      <c r="B16" s="4" t="s">
        <v>10</v>
      </c>
      <c r="C16" s="4">
        <v>1.0689101174420576E-3</v>
      </c>
      <c r="D16" s="4">
        <v>4.2825137223439398E-3</v>
      </c>
      <c r="E16" s="4">
        <v>1.7745438930380387E-3</v>
      </c>
      <c r="F16" s="4">
        <v>7.1259677328240354E-3</v>
      </c>
      <c r="G16" s="9"/>
      <c r="H16" s="9"/>
      <c r="J16" s="4">
        <v>4</v>
      </c>
      <c r="K16" s="4" t="s">
        <v>11</v>
      </c>
      <c r="L16" s="4">
        <v>1.7688811604310052E-4</v>
      </c>
      <c r="M16" s="4">
        <v>3.6187167603449232E-4</v>
      </c>
      <c r="N16" s="4">
        <v>-1.1651672839105509E-5</v>
      </c>
      <c r="O16" s="4">
        <v>5.2710811923848734E-4</v>
      </c>
    </row>
    <row r="17" spans="1:15" x14ac:dyDescent="0.2">
      <c r="A17" s="4">
        <v>3</v>
      </c>
      <c r="B17" s="4" t="s">
        <v>10</v>
      </c>
      <c r="C17" s="4">
        <v>1.4147929681584881E-3</v>
      </c>
      <c r="D17" s="4">
        <v>1.8040442438459058E-3</v>
      </c>
      <c r="E17" s="4">
        <v>5.6317607652754253E-4</v>
      </c>
      <c r="F17" s="4">
        <v>3.7820132885319361E-3</v>
      </c>
      <c r="G17" s="9"/>
      <c r="H17" s="9"/>
      <c r="J17" s="4">
        <v>5</v>
      </c>
      <c r="K17" s="4" t="s">
        <v>12</v>
      </c>
      <c r="L17" s="4">
        <v>1.7973708576462093E-4</v>
      </c>
      <c r="M17" s="4">
        <v>4.6375329542123269E-4</v>
      </c>
      <c r="N17" s="4">
        <v>4.43923879393216E-4</v>
      </c>
      <c r="O17" s="4">
        <v>1.0874142605790697E-3</v>
      </c>
    </row>
    <row r="18" spans="1:15" x14ac:dyDescent="0.2">
      <c r="A18" s="4">
        <v>4</v>
      </c>
      <c r="B18" s="4" t="s">
        <v>11</v>
      </c>
      <c r="C18" s="4">
        <v>5.0950688304291576E-4</v>
      </c>
      <c r="D18" s="4">
        <v>2.4628232773871413E-3</v>
      </c>
      <c r="E18" s="4">
        <v>6.954612649637458E-4</v>
      </c>
      <c r="F18" s="4">
        <v>3.6677914253938028E-3</v>
      </c>
      <c r="G18" s="9">
        <f t="shared" ref="G18" si="4">AVERAGE(F18:F22)</f>
        <v>4.0314080459127773E-3</v>
      </c>
      <c r="H18" s="9">
        <f t="shared" ref="H18" si="5">STDEV(F18:F22)/SQRT(5)</f>
        <v>4.260949507174225E-4</v>
      </c>
      <c r="J18" s="4">
        <v>1</v>
      </c>
      <c r="K18" s="4" t="s">
        <v>8</v>
      </c>
      <c r="L18" s="4">
        <v>3.4574536654400699E-3</v>
      </c>
      <c r="M18" s="4">
        <v>1.505844624280415E-3</v>
      </c>
      <c r="N18" s="4">
        <v>1.2202465729581208E-3</v>
      </c>
      <c r="O18" s="4">
        <v>6.1835448626786057E-3</v>
      </c>
    </row>
    <row r="19" spans="1:15" x14ac:dyDescent="0.2">
      <c r="A19" s="4">
        <v>4</v>
      </c>
      <c r="B19" s="4" t="s">
        <v>11</v>
      </c>
      <c r="C19" s="4">
        <v>5.2302619301943941E-4</v>
      </c>
      <c r="D19" s="4">
        <v>2.3935350084125385E-3</v>
      </c>
      <c r="E19" s="4">
        <v>3.5490537678473392E-4</v>
      </c>
      <c r="F19" s="4">
        <v>3.2714665782167117E-3</v>
      </c>
      <c r="G19" s="9"/>
      <c r="H19" s="9"/>
      <c r="J19" s="4">
        <v>2</v>
      </c>
      <c r="K19" s="4" t="s">
        <v>9</v>
      </c>
      <c r="L19" s="4">
        <v>1.0036662158815026E-3</v>
      </c>
      <c r="M19" s="4">
        <v>1.2907365228170882E-3</v>
      </c>
      <c r="N19" s="4">
        <v>8.1625978751362956E-4</v>
      </c>
      <c r="O19" s="4">
        <v>3.1106625262122206E-3</v>
      </c>
    </row>
    <row r="20" spans="1:15" x14ac:dyDescent="0.2">
      <c r="A20" s="4">
        <v>4</v>
      </c>
      <c r="B20" s="4" t="s">
        <v>11</v>
      </c>
      <c r="C20" s="4">
        <v>9.1619193459703844E-4</v>
      </c>
      <c r="D20" s="4">
        <v>1.83495529242794E-3</v>
      </c>
      <c r="E20" s="4">
        <v>5.4084553014471781E-4</v>
      </c>
      <c r="F20" s="4">
        <v>3.2919927571696964E-3</v>
      </c>
      <c r="G20" s="9"/>
      <c r="H20" s="9"/>
      <c r="J20" s="4">
        <v>3</v>
      </c>
      <c r="K20" s="4" t="s">
        <v>10</v>
      </c>
      <c r="L20" s="4">
        <v>6.8863388691650066E-4</v>
      </c>
      <c r="M20" s="4">
        <v>1.0014591553774408E-3</v>
      </c>
      <c r="N20" s="4">
        <v>7.8053269619121233E-4</v>
      </c>
      <c r="O20" s="4">
        <v>2.4706257384851538E-3</v>
      </c>
    </row>
    <row r="21" spans="1:15" x14ac:dyDescent="0.2">
      <c r="A21" s="4">
        <v>4</v>
      </c>
      <c r="B21" s="4" t="s">
        <v>11</v>
      </c>
      <c r="C21" s="4">
        <v>1.3311254130388274E-3</v>
      </c>
      <c r="D21" s="4">
        <v>2.5546685490708677E-3</v>
      </c>
      <c r="E21" s="4">
        <v>1.6424945238577944E-3</v>
      </c>
      <c r="F21" s="4">
        <v>5.5282884859674895E-3</v>
      </c>
      <c r="G21" s="9"/>
      <c r="H21" s="9"/>
      <c r="J21" s="4">
        <v>4</v>
      </c>
      <c r="K21" s="4" t="s">
        <v>11</v>
      </c>
      <c r="L21" s="4">
        <v>5.9580084586618098E-4</v>
      </c>
      <c r="M21" s="4">
        <v>8.7212307621357011E-4</v>
      </c>
      <c r="N21" s="4">
        <v>1.0191373511752662E-3</v>
      </c>
      <c r="O21" s="4">
        <v>2.4870612732550172E-3</v>
      </c>
    </row>
    <row r="22" spans="1:15" x14ac:dyDescent="0.2">
      <c r="A22" s="4">
        <v>4</v>
      </c>
      <c r="B22" s="4" t="s">
        <v>11</v>
      </c>
      <c r="C22" s="4">
        <v>1.5969678335512223E-3</v>
      </c>
      <c r="D22" s="4">
        <v>1.9023924092075692E-3</v>
      </c>
      <c r="E22" s="4">
        <v>8.9814074005739304E-4</v>
      </c>
      <c r="F22" s="4">
        <v>4.3975009828161847E-3</v>
      </c>
      <c r="G22" s="9"/>
      <c r="H22" s="9"/>
      <c r="J22" s="4">
        <v>5</v>
      </c>
      <c r="K22" s="4" t="s">
        <v>12</v>
      </c>
      <c r="L22" s="4">
        <v>4.3386465129649835E-4</v>
      </c>
      <c r="M22" s="4">
        <v>8.1141888197424619E-4</v>
      </c>
      <c r="N22" s="4">
        <v>9.4586041792023084E-4</v>
      </c>
      <c r="O22" s="4">
        <v>2.1911439511909754E-3</v>
      </c>
    </row>
    <row r="23" spans="1:15" x14ac:dyDescent="0.2">
      <c r="A23" s="4">
        <v>5</v>
      </c>
      <c r="B23" s="4" t="s">
        <v>12</v>
      </c>
      <c r="C23" s="4">
        <v>7.8492209613451557E-4</v>
      </c>
      <c r="D23" s="4">
        <v>2.8961880541684402E-3</v>
      </c>
      <c r="E23" s="4">
        <v>7.711490062958234E-4</v>
      </c>
      <c r="F23" s="4">
        <v>4.4522591565987792E-3</v>
      </c>
      <c r="G23" s="9">
        <f t="shared" ref="G23" si="6">AVERAGE(F23:F27)</f>
        <v>4.4277860229595314E-3</v>
      </c>
      <c r="H23" s="9">
        <f t="shared" ref="H23" si="7">STDEV(F23:F27)/SQRT(5)</f>
        <v>5.180011728720946E-4</v>
      </c>
      <c r="J23" s="4">
        <v>1</v>
      </c>
      <c r="K23" s="4" t="s">
        <v>8</v>
      </c>
      <c r="L23" s="4">
        <v>1.2936139980940246E-3</v>
      </c>
      <c r="M23" s="4">
        <v>7.3503457757159133E-4</v>
      </c>
      <c r="N23" s="4">
        <v>4.5507288372242797E-4</v>
      </c>
      <c r="O23" s="4">
        <v>2.483721459388044E-3</v>
      </c>
    </row>
    <row r="24" spans="1:15" x14ac:dyDescent="0.2">
      <c r="A24" s="4">
        <v>5</v>
      </c>
      <c r="B24" s="4" t="s">
        <v>12</v>
      </c>
      <c r="C24" s="4">
        <v>1.1016723135732634E-3</v>
      </c>
      <c r="D24" s="4">
        <v>1.4787083377416767E-3</v>
      </c>
      <c r="E24" s="4">
        <v>2.9218284586527766E-4</v>
      </c>
      <c r="F24" s="4">
        <v>2.8725634971802179E-3</v>
      </c>
      <c r="G24" s="9"/>
      <c r="H24" s="9"/>
      <c r="J24" s="4">
        <v>2</v>
      </c>
      <c r="K24" s="4" t="s">
        <v>9</v>
      </c>
      <c r="L24" s="4">
        <v>4.7622391791292087E-4</v>
      </c>
      <c r="M24" s="4">
        <v>6.8274621916932583E-4</v>
      </c>
      <c r="N24" s="4">
        <v>6.4482958121137447E-4</v>
      </c>
      <c r="O24" s="4">
        <v>1.8037997182936212E-3</v>
      </c>
    </row>
    <row r="25" spans="1:15" x14ac:dyDescent="0.2">
      <c r="A25" s="4">
        <v>5</v>
      </c>
      <c r="B25" s="4" t="s">
        <v>12</v>
      </c>
      <c r="C25" s="4">
        <v>1.3961044504666085E-3</v>
      </c>
      <c r="D25" s="4">
        <v>2.0130910182839827E-3</v>
      </c>
      <c r="E25" s="4">
        <v>5.1730230704441949E-4</v>
      </c>
      <c r="F25" s="4">
        <v>3.9264977757950108E-3</v>
      </c>
      <c r="G25" s="9"/>
      <c r="H25" s="9"/>
      <c r="J25" s="4">
        <v>3</v>
      </c>
      <c r="K25" s="4" t="s">
        <v>10</v>
      </c>
      <c r="L25" s="4">
        <v>3.152069939871574E-4</v>
      </c>
      <c r="M25" s="4">
        <v>4.6958437206261178E-4</v>
      </c>
      <c r="N25" s="4">
        <v>3.7350721862337941E-4</v>
      </c>
      <c r="O25" s="4">
        <v>1.1582985846731488E-3</v>
      </c>
    </row>
    <row r="26" spans="1:15" x14ac:dyDescent="0.2">
      <c r="A26" s="4">
        <v>5</v>
      </c>
      <c r="B26" s="4" t="s">
        <v>12</v>
      </c>
      <c r="C26" s="4">
        <v>1.7495792769377397E-3</v>
      </c>
      <c r="D26" s="4">
        <v>3.1691124062547581E-3</v>
      </c>
      <c r="E26" s="4">
        <v>1.0869449280366073E-3</v>
      </c>
      <c r="F26" s="4">
        <v>6.0056366112291046E-3</v>
      </c>
      <c r="G26" s="9"/>
      <c r="H26" s="9"/>
      <c r="J26" s="4">
        <v>4</v>
      </c>
      <c r="K26" s="4" t="s">
        <v>11</v>
      </c>
      <c r="L26" s="4">
        <v>3.153275852964958E-4</v>
      </c>
      <c r="M26" s="4">
        <v>4.132197422497746E-4</v>
      </c>
      <c r="N26" s="4">
        <v>3.3175322005742997E-4</v>
      </c>
      <c r="O26" s="4">
        <v>1.0603005476037004E-3</v>
      </c>
    </row>
    <row r="27" spans="1:15" x14ac:dyDescent="0.2">
      <c r="A27" s="4">
        <v>5</v>
      </c>
      <c r="B27" s="4" t="s">
        <v>12</v>
      </c>
      <c r="C27" s="4">
        <v>2.1528684387339086E-3</v>
      </c>
      <c r="D27" s="4">
        <v>1.9306264715010463E-3</v>
      </c>
      <c r="E27" s="4">
        <v>7.984781637595949E-4</v>
      </c>
      <c r="F27" s="4">
        <v>4.8819730739945496E-3</v>
      </c>
      <c r="G27" s="9"/>
      <c r="H27" s="9"/>
      <c r="J27" s="4">
        <v>5</v>
      </c>
      <c r="K27" s="4" t="s">
        <v>12</v>
      </c>
      <c r="L27" s="4">
        <v>2.4786073369391338E-4</v>
      </c>
      <c r="M27" s="4">
        <v>4.8674475470730143E-4</v>
      </c>
      <c r="N27" s="4">
        <v>2.8714296814276626E-4</v>
      </c>
      <c r="O27" s="4">
        <v>1.0217484565439811E-3</v>
      </c>
    </row>
  </sheetData>
  <sortState xmlns:xlrd2="http://schemas.microsoft.com/office/spreadsheetml/2017/richdata2" ref="A3:F27">
    <sortCondition ref="B3:B27"/>
  </sortState>
  <mergeCells count="2">
    <mergeCell ref="A1:F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Summary</vt:lpstr>
      <vt:lpstr>AG BG Biomass</vt:lpstr>
      <vt:lpstr>Soil C and N</vt:lpstr>
      <vt:lpstr>N Min and Nitrification</vt:lpstr>
      <vt:lpstr>Enzyme Data</vt:lpstr>
      <vt:lpstr>Soil C Fractionation Data</vt:lpstr>
      <vt:lpstr>Respiration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Zoe Pagliaro</cp:lastModifiedBy>
  <dcterms:created xsi:type="dcterms:W3CDTF">2023-04-13T12:55:48Z</dcterms:created>
  <dcterms:modified xsi:type="dcterms:W3CDTF">2023-12-13T15:40:20Z</dcterms:modified>
</cp:coreProperties>
</file>