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elkangi/Desk_Docs/Research/Pagliaro_Deep_Soils/Pagliaro_2025_Data/"/>
    </mc:Choice>
  </mc:AlternateContent>
  <xr:revisionPtr revIDLastSave="0" documentId="13_ncr:1_{F5AC4FD6-9C11-CE4D-81DB-805F17439202}" xr6:coauthVersionLast="47" xr6:coauthVersionMax="47" xr10:uidLastSave="{00000000-0000-0000-0000-000000000000}"/>
  <bookViews>
    <workbookView xWindow="0" yWindow="760" windowWidth="30240" windowHeight="17240" xr2:uid="{0A43C295-629C-A344-A00B-0433C7715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36" i="1" l="1"/>
  <c r="BY30" i="1"/>
  <c r="CA32" i="1"/>
  <c r="CA38" i="1"/>
  <c r="BH29" i="1" l="1"/>
  <c r="BI29" i="1"/>
  <c r="BK29" i="1"/>
  <c r="BL29" i="1"/>
  <c r="BM29" i="1"/>
  <c r="BN29" i="1"/>
  <c r="BO29" i="1"/>
  <c r="BP29" i="1"/>
  <c r="BV29" i="1"/>
  <c r="BW29" i="1"/>
  <c r="BY29" i="1"/>
  <c r="BZ29" i="1"/>
  <c r="CA29" i="1"/>
  <c r="CB29" i="1"/>
  <c r="CC29" i="1"/>
  <c r="CD29" i="1"/>
  <c r="CJ29" i="1"/>
  <c r="CL29" i="1"/>
  <c r="CN29" i="1"/>
  <c r="BH30" i="1"/>
  <c r="BI30" i="1"/>
  <c r="BK30" i="1"/>
  <c r="BL30" i="1"/>
  <c r="BM30" i="1"/>
  <c r="BN30" i="1"/>
  <c r="BO30" i="1"/>
  <c r="BP30" i="1"/>
  <c r="BV30" i="1"/>
  <c r="BW30" i="1"/>
  <c r="BZ30" i="1"/>
  <c r="CA30" i="1"/>
  <c r="CC30" i="1"/>
  <c r="CD30" i="1"/>
  <c r="CL30" i="1"/>
  <c r="CN30" i="1"/>
  <c r="BH31" i="1"/>
  <c r="BI31" i="1"/>
  <c r="BK31" i="1"/>
  <c r="BL31" i="1"/>
  <c r="BM31" i="1"/>
  <c r="BN31" i="1"/>
  <c r="BO31" i="1"/>
  <c r="BP31" i="1"/>
  <c r="BV31" i="1"/>
  <c r="BW31" i="1"/>
  <c r="BY31" i="1"/>
  <c r="BZ31" i="1"/>
  <c r="CA31" i="1"/>
  <c r="CC31" i="1"/>
  <c r="CD31" i="1"/>
  <c r="CL31" i="1"/>
  <c r="CN31" i="1"/>
  <c r="BH32" i="1"/>
  <c r="BI32" i="1"/>
  <c r="BK32" i="1"/>
  <c r="BL32" i="1"/>
  <c r="BM32" i="1"/>
  <c r="BO32" i="1"/>
  <c r="BP32" i="1"/>
  <c r="BV32" i="1"/>
  <c r="BW32" i="1"/>
  <c r="BY32" i="1"/>
  <c r="BZ32" i="1"/>
  <c r="CC32" i="1"/>
  <c r="CD32" i="1"/>
  <c r="CL32" i="1"/>
  <c r="CN32" i="1"/>
  <c r="BH33" i="1"/>
  <c r="BI33" i="1"/>
  <c r="BK33" i="1"/>
  <c r="BL33" i="1"/>
  <c r="BM33" i="1"/>
  <c r="BO33" i="1"/>
  <c r="BP33" i="1"/>
  <c r="BV33" i="1"/>
  <c r="BW33" i="1"/>
  <c r="BY33" i="1"/>
  <c r="BZ33" i="1"/>
  <c r="CA33" i="1"/>
  <c r="CC33" i="1"/>
  <c r="CD33" i="1"/>
  <c r="CL33" i="1"/>
  <c r="CN33" i="1"/>
  <c r="BH35" i="1"/>
  <c r="BI35" i="1"/>
  <c r="BK35" i="1"/>
  <c r="BL35" i="1"/>
  <c r="BM35" i="1"/>
  <c r="BN35" i="1"/>
  <c r="BO35" i="1"/>
  <c r="BP35" i="1"/>
  <c r="BV35" i="1"/>
  <c r="BW35" i="1"/>
  <c r="BY35" i="1"/>
  <c r="BZ35" i="1"/>
  <c r="CA35" i="1"/>
  <c r="CB35" i="1"/>
  <c r="CC35" i="1"/>
  <c r="CD35" i="1"/>
  <c r="CJ35" i="1"/>
  <c r="CL35" i="1"/>
  <c r="CN35" i="1"/>
  <c r="BH36" i="1"/>
  <c r="BI36" i="1"/>
  <c r="BK36" i="1"/>
  <c r="BL36" i="1"/>
  <c r="BM36" i="1"/>
  <c r="BN36" i="1"/>
  <c r="BO36" i="1"/>
  <c r="BP36" i="1"/>
  <c r="BV36" i="1"/>
  <c r="BW36" i="1"/>
  <c r="BZ36" i="1"/>
  <c r="CA36" i="1"/>
  <c r="CC36" i="1"/>
  <c r="CD36" i="1"/>
  <c r="CL36" i="1"/>
  <c r="CN36" i="1"/>
  <c r="BH37" i="1"/>
  <c r="BI37" i="1"/>
  <c r="BK37" i="1"/>
  <c r="BL37" i="1"/>
  <c r="BM37" i="1"/>
  <c r="BN37" i="1"/>
  <c r="BO37" i="1"/>
  <c r="BP37" i="1"/>
  <c r="BV37" i="1"/>
  <c r="BW37" i="1"/>
  <c r="BY37" i="1"/>
  <c r="BZ37" i="1"/>
  <c r="CA37" i="1"/>
  <c r="CC37" i="1"/>
  <c r="CD37" i="1"/>
  <c r="CL37" i="1"/>
  <c r="CN37" i="1"/>
  <c r="BH38" i="1"/>
  <c r="BI38" i="1"/>
  <c r="BK38" i="1"/>
  <c r="BL38" i="1"/>
  <c r="BM38" i="1"/>
  <c r="BO38" i="1"/>
  <c r="BP38" i="1"/>
  <c r="BV38" i="1"/>
  <c r="BW38" i="1"/>
  <c r="BY38" i="1"/>
  <c r="BZ38" i="1"/>
  <c r="CC38" i="1"/>
  <c r="CD38" i="1"/>
  <c r="CL38" i="1"/>
  <c r="CN38" i="1"/>
  <c r="BH39" i="1"/>
  <c r="BI39" i="1"/>
  <c r="BK39" i="1"/>
  <c r="BL39" i="1"/>
  <c r="BM39" i="1"/>
  <c r="BO39" i="1"/>
  <c r="BP39" i="1"/>
  <c r="BV39" i="1"/>
  <c r="BW39" i="1"/>
  <c r="BY39" i="1"/>
  <c r="BZ39" i="1"/>
  <c r="CA39" i="1"/>
  <c r="CC39" i="1"/>
  <c r="CD39" i="1"/>
  <c r="CL39" i="1"/>
  <c r="CN39" i="1"/>
  <c r="CO26" i="1"/>
  <c r="CR26" i="1" s="1"/>
  <c r="CM26" i="1"/>
  <c r="CQ26" i="1" s="1"/>
  <c r="CI26" i="1"/>
  <c r="CG26" i="1"/>
  <c r="CF26" i="1"/>
  <c r="BX26" i="1"/>
  <c r="BU26" i="1"/>
  <c r="BS26" i="1"/>
  <c r="BR26" i="1"/>
  <c r="BJ26" i="1"/>
  <c r="CO25" i="1"/>
  <c r="CR25" i="1" s="1"/>
  <c r="CM25" i="1"/>
  <c r="CQ25" i="1" s="1"/>
  <c r="CI25" i="1"/>
  <c r="CG25" i="1"/>
  <c r="CY25" i="1" s="1"/>
  <c r="CF25" i="1"/>
  <c r="BX25" i="1"/>
  <c r="BU25" i="1"/>
  <c r="BS25" i="1"/>
  <c r="BR25" i="1"/>
  <c r="BJ25" i="1"/>
  <c r="CO24" i="1"/>
  <c r="CR24" i="1" s="1"/>
  <c r="CM24" i="1"/>
  <c r="CI24" i="1"/>
  <c r="CG24" i="1"/>
  <c r="CY24" i="1" s="1"/>
  <c r="CF24" i="1"/>
  <c r="BX24" i="1"/>
  <c r="BU24" i="1"/>
  <c r="BS24" i="1"/>
  <c r="BR24" i="1"/>
  <c r="BJ24" i="1"/>
  <c r="CO23" i="1"/>
  <c r="CR23" i="1" s="1"/>
  <c r="CM23" i="1"/>
  <c r="CQ23" i="1" s="1"/>
  <c r="CI23" i="1"/>
  <c r="CG23" i="1"/>
  <c r="CF23" i="1"/>
  <c r="BX23" i="1"/>
  <c r="BU23" i="1"/>
  <c r="BS23" i="1"/>
  <c r="BR23" i="1"/>
  <c r="BJ23" i="1"/>
  <c r="CO22" i="1"/>
  <c r="CM22" i="1"/>
  <c r="CQ22" i="1" s="1"/>
  <c r="CI22" i="1"/>
  <c r="CG22" i="1"/>
  <c r="CF22" i="1"/>
  <c r="BX22" i="1"/>
  <c r="BU22" i="1"/>
  <c r="BS22" i="1"/>
  <c r="BR22" i="1"/>
  <c r="BJ22" i="1"/>
  <c r="CO21" i="1"/>
  <c r="CR21" i="1" s="1"/>
  <c r="CM21" i="1"/>
  <c r="CQ21" i="1" s="1"/>
  <c r="CI21" i="1"/>
  <c r="CG21" i="1"/>
  <c r="CF21" i="1"/>
  <c r="BX21" i="1"/>
  <c r="BU21" i="1"/>
  <c r="BS21" i="1"/>
  <c r="BR21" i="1"/>
  <c r="BT21" i="1" s="1"/>
  <c r="BJ21" i="1"/>
  <c r="CO20" i="1"/>
  <c r="CR20" i="1" s="1"/>
  <c r="CM20" i="1"/>
  <c r="CQ20" i="1" s="1"/>
  <c r="CI20" i="1"/>
  <c r="CG20" i="1"/>
  <c r="CF20" i="1"/>
  <c r="BX20" i="1"/>
  <c r="BU20" i="1"/>
  <c r="BS20" i="1"/>
  <c r="BR20" i="1"/>
  <c r="BJ20" i="1"/>
  <c r="CO19" i="1"/>
  <c r="CR19" i="1" s="1"/>
  <c r="CM19" i="1"/>
  <c r="CQ19" i="1" s="1"/>
  <c r="CI19" i="1"/>
  <c r="CG19" i="1"/>
  <c r="CY19" i="1" s="1"/>
  <c r="CF19" i="1"/>
  <c r="BX19" i="1"/>
  <c r="BU19" i="1"/>
  <c r="BS19" i="1"/>
  <c r="BR19" i="1"/>
  <c r="BJ19" i="1"/>
  <c r="CO18" i="1"/>
  <c r="CM18" i="1"/>
  <c r="CQ18" i="1" s="1"/>
  <c r="CI18" i="1"/>
  <c r="CG18" i="1"/>
  <c r="CY18" i="1" s="1"/>
  <c r="CF18" i="1"/>
  <c r="BX18" i="1"/>
  <c r="BU18" i="1"/>
  <c r="BS18" i="1"/>
  <c r="BR18" i="1"/>
  <c r="BJ18" i="1"/>
  <c r="CO17" i="1"/>
  <c r="CM17" i="1"/>
  <c r="CQ17" i="1" s="1"/>
  <c r="CI17" i="1"/>
  <c r="CG17" i="1"/>
  <c r="CF17" i="1"/>
  <c r="BX17" i="1"/>
  <c r="BU17" i="1"/>
  <c r="BS17" i="1"/>
  <c r="BR17" i="1"/>
  <c r="BJ17" i="1"/>
  <c r="CO16" i="1"/>
  <c r="CR16" i="1" s="1"/>
  <c r="CM16" i="1"/>
  <c r="CQ16" i="1" s="1"/>
  <c r="CI16" i="1"/>
  <c r="CG16" i="1"/>
  <c r="CF16" i="1"/>
  <c r="BX16" i="1"/>
  <c r="BU16" i="1"/>
  <c r="BS16" i="1"/>
  <c r="BR16" i="1"/>
  <c r="BQ16" i="1"/>
  <c r="BJ16" i="1"/>
  <c r="CO15" i="1"/>
  <c r="CR15" i="1" s="1"/>
  <c r="CM15" i="1"/>
  <c r="CQ15" i="1" s="1"/>
  <c r="CI15" i="1"/>
  <c r="CG15" i="1"/>
  <c r="CF15" i="1"/>
  <c r="BX15" i="1"/>
  <c r="BU15" i="1"/>
  <c r="BS15" i="1"/>
  <c r="BR15" i="1"/>
  <c r="BQ15" i="1"/>
  <c r="BJ15" i="1"/>
  <c r="CO14" i="1"/>
  <c r="CR14" i="1" s="1"/>
  <c r="CM14" i="1"/>
  <c r="CQ14" i="1" s="1"/>
  <c r="CI14" i="1"/>
  <c r="CG14" i="1"/>
  <c r="CF14" i="1"/>
  <c r="BX14" i="1"/>
  <c r="BU14" i="1"/>
  <c r="BS14" i="1"/>
  <c r="BR14" i="1"/>
  <c r="BQ14" i="1"/>
  <c r="BJ14" i="1"/>
  <c r="CO13" i="1"/>
  <c r="CR13" i="1" s="1"/>
  <c r="CM13" i="1"/>
  <c r="CI13" i="1"/>
  <c r="CG13" i="1"/>
  <c r="CF13" i="1"/>
  <c r="BX13" i="1"/>
  <c r="BU13" i="1"/>
  <c r="BS13" i="1"/>
  <c r="BR13" i="1"/>
  <c r="BJ13" i="1"/>
  <c r="CO12" i="1"/>
  <c r="CR12" i="1" s="1"/>
  <c r="CM12" i="1"/>
  <c r="CQ12" i="1" s="1"/>
  <c r="CI12" i="1"/>
  <c r="CG12" i="1"/>
  <c r="CF12" i="1"/>
  <c r="BX12" i="1"/>
  <c r="BU12" i="1"/>
  <c r="BS12" i="1"/>
  <c r="BR12" i="1"/>
  <c r="BQ12" i="1"/>
  <c r="BJ12" i="1"/>
  <c r="CO11" i="1"/>
  <c r="CM11" i="1"/>
  <c r="CQ11" i="1" s="1"/>
  <c r="CI11" i="1"/>
  <c r="CG11" i="1"/>
  <c r="CY11" i="1" s="1"/>
  <c r="CF11" i="1"/>
  <c r="BX11" i="1"/>
  <c r="BU11" i="1"/>
  <c r="BS11" i="1"/>
  <c r="BR11" i="1"/>
  <c r="BQ11" i="1"/>
  <c r="BJ11" i="1"/>
  <c r="CO10" i="1"/>
  <c r="CR10" i="1" s="1"/>
  <c r="CM10" i="1"/>
  <c r="CQ10" i="1" s="1"/>
  <c r="CI10" i="1"/>
  <c r="CG10" i="1"/>
  <c r="CY10" i="1" s="1"/>
  <c r="CF10" i="1"/>
  <c r="BX10" i="1"/>
  <c r="BU10" i="1"/>
  <c r="BS10" i="1"/>
  <c r="BR10" i="1"/>
  <c r="BQ10" i="1"/>
  <c r="BJ10" i="1"/>
  <c r="CO9" i="1"/>
  <c r="CR9" i="1" s="1"/>
  <c r="CM9" i="1"/>
  <c r="CQ9" i="1" s="1"/>
  <c r="CI9" i="1"/>
  <c r="CG9" i="1"/>
  <c r="CY9" i="1" s="1"/>
  <c r="CF9" i="1"/>
  <c r="BX9" i="1"/>
  <c r="BU9" i="1"/>
  <c r="BS9" i="1"/>
  <c r="BR9" i="1"/>
  <c r="BQ9" i="1"/>
  <c r="BJ9" i="1"/>
  <c r="CO8" i="1"/>
  <c r="CR8" i="1" s="1"/>
  <c r="CM8" i="1"/>
  <c r="CI8" i="1"/>
  <c r="CG8" i="1"/>
  <c r="CY8" i="1" s="1"/>
  <c r="CF8" i="1"/>
  <c r="BX8" i="1"/>
  <c r="BU8" i="1"/>
  <c r="BS8" i="1"/>
  <c r="BR8" i="1"/>
  <c r="BQ8" i="1"/>
  <c r="BJ8" i="1"/>
  <c r="CO7" i="1"/>
  <c r="CR7" i="1" s="1"/>
  <c r="CM7" i="1"/>
  <c r="CQ7" i="1" s="1"/>
  <c r="CI7" i="1"/>
  <c r="CG7" i="1"/>
  <c r="CF7" i="1"/>
  <c r="BX7" i="1"/>
  <c r="BU7" i="1"/>
  <c r="BS7" i="1"/>
  <c r="BR7" i="1"/>
  <c r="BQ7" i="1"/>
  <c r="BJ7" i="1"/>
  <c r="CO6" i="1"/>
  <c r="CR6" i="1" s="1"/>
  <c r="CM6" i="1"/>
  <c r="CQ6" i="1" s="1"/>
  <c r="CK6" i="1"/>
  <c r="CP6" i="1" s="1"/>
  <c r="CI6" i="1"/>
  <c r="CG6" i="1"/>
  <c r="CY6" i="1" s="1"/>
  <c r="CF6" i="1"/>
  <c r="CE6" i="1"/>
  <c r="BX6" i="1"/>
  <c r="BU6" i="1"/>
  <c r="BS6" i="1"/>
  <c r="BR6" i="1"/>
  <c r="BQ6" i="1"/>
  <c r="BJ6" i="1"/>
  <c r="CO5" i="1"/>
  <c r="CR5" i="1" s="1"/>
  <c r="CM5" i="1"/>
  <c r="CQ5" i="1" s="1"/>
  <c r="CK5" i="1"/>
  <c r="CP5" i="1" s="1"/>
  <c r="CI5" i="1"/>
  <c r="CG5" i="1"/>
  <c r="CY5" i="1" s="1"/>
  <c r="CF5" i="1"/>
  <c r="CE5" i="1"/>
  <c r="BX5" i="1"/>
  <c r="BU5" i="1"/>
  <c r="BS5" i="1"/>
  <c r="BR5" i="1"/>
  <c r="BQ5" i="1"/>
  <c r="BJ5" i="1"/>
  <c r="CO4" i="1"/>
  <c r="CR4" i="1" s="1"/>
  <c r="CM4" i="1"/>
  <c r="CQ4" i="1" s="1"/>
  <c r="CK4" i="1"/>
  <c r="CP4" i="1" s="1"/>
  <c r="CI4" i="1"/>
  <c r="CG4" i="1"/>
  <c r="CY4" i="1" s="1"/>
  <c r="CF4" i="1"/>
  <c r="CE4" i="1"/>
  <c r="BX4" i="1"/>
  <c r="BU4" i="1"/>
  <c r="BS4" i="1"/>
  <c r="BR4" i="1"/>
  <c r="BQ4" i="1"/>
  <c r="BJ4" i="1"/>
  <c r="CO3" i="1"/>
  <c r="CR3" i="1" s="1"/>
  <c r="CM3" i="1"/>
  <c r="CQ3" i="1" s="1"/>
  <c r="CK3" i="1"/>
  <c r="CP3" i="1" s="1"/>
  <c r="CI3" i="1"/>
  <c r="CG3" i="1"/>
  <c r="CY3" i="1" s="1"/>
  <c r="CF3" i="1"/>
  <c r="CE3" i="1"/>
  <c r="BX3" i="1"/>
  <c r="BU3" i="1"/>
  <c r="BS3" i="1"/>
  <c r="BR3" i="1"/>
  <c r="BQ3" i="1"/>
  <c r="BJ3" i="1"/>
  <c r="CO2" i="1"/>
  <c r="CR2" i="1" s="1"/>
  <c r="CM2" i="1"/>
  <c r="CK2" i="1"/>
  <c r="CI2" i="1"/>
  <c r="CG2" i="1"/>
  <c r="CY2" i="1" s="1"/>
  <c r="CF2" i="1"/>
  <c r="CE2" i="1"/>
  <c r="BX2" i="1"/>
  <c r="BU2" i="1"/>
  <c r="BS2" i="1"/>
  <c r="BR2" i="1"/>
  <c r="BQ2" i="1"/>
  <c r="BJ2" i="1"/>
  <c r="BJ29" i="1" s="1"/>
  <c r="CY29" i="1" l="1"/>
  <c r="CY35" i="1"/>
  <c r="CY23" i="1"/>
  <c r="CH16" i="1"/>
  <c r="BT26" i="1"/>
  <c r="CY22" i="1"/>
  <c r="CY14" i="1"/>
  <c r="CY7" i="1"/>
  <c r="CY17" i="1"/>
  <c r="CY15" i="1"/>
  <c r="CY21" i="1"/>
  <c r="CY20" i="1"/>
  <c r="CY26" i="1"/>
  <c r="CY16" i="1"/>
  <c r="CY13" i="1"/>
  <c r="CH11" i="1"/>
  <c r="CY12" i="1"/>
  <c r="CH25" i="1"/>
  <c r="BT4" i="1"/>
  <c r="CM35" i="1"/>
  <c r="CO30" i="1"/>
  <c r="CH17" i="1"/>
  <c r="BU33" i="1"/>
  <c r="BU37" i="1"/>
  <c r="CF30" i="1"/>
  <c r="BS33" i="1"/>
  <c r="BS29" i="1"/>
  <c r="CO36" i="1"/>
  <c r="BR31" i="1"/>
  <c r="BX39" i="1"/>
  <c r="CF39" i="1"/>
  <c r="BS37" i="1"/>
  <c r="CG33" i="1"/>
  <c r="BJ36" i="1"/>
  <c r="BT7" i="1"/>
  <c r="CH12" i="1"/>
  <c r="CR29" i="1"/>
  <c r="CR43" i="1" s="1"/>
  <c r="BJ37" i="1"/>
  <c r="CM32" i="1"/>
  <c r="CI30" i="1"/>
  <c r="CM30" i="1"/>
  <c r="BJ30" i="1"/>
  <c r="BT12" i="1"/>
  <c r="CO38" i="1"/>
  <c r="BX33" i="1"/>
  <c r="CM39" i="1"/>
  <c r="BU31" i="1"/>
  <c r="CG36" i="1"/>
  <c r="BT2" i="1"/>
  <c r="BR29" i="1"/>
  <c r="BT3" i="1"/>
  <c r="BT11" i="1"/>
  <c r="CH15" i="1"/>
  <c r="CO29" i="1"/>
  <c r="CQ2" i="1"/>
  <c r="CQ35" i="1" s="1"/>
  <c r="BJ35" i="1"/>
  <c r="BQ29" i="1"/>
  <c r="CI33" i="1"/>
  <c r="CM29" i="1"/>
  <c r="CO32" i="1"/>
  <c r="CR17" i="1"/>
  <c r="CQ24" i="1"/>
  <c r="CI36" i="1"/>
  <c r="BX37" i="1"/>
  <c r="CI38" i="1"/>
  <c r="CK35" i="1"/>
  <c r="BS35" i="1"/>
  <c r="CG38" i="1"/>
  <c r="BU32" i="1"/>
  <c r="CI32" i="1"/>
  <c r="CF33" i="1"/>
  <c r="CR11" i="1"/>
  <c r="CR36" i="1" s="1"/>
  <c r="BS30" i="1"/>
  <c r="BX36" i="1"/>
  <c r="CI31" i="1"/>
  <c r="BS32" i="1"/>
  <c r="CG32" i="1"/>
  <c r="CM33" i="1"/>
  <c r="BX29" i="1"/>
  <c r="BJ38" i="1"/>
  <c r="BR33" i="1"/>
  <c r="BR30" i="1"/>
  <c r="CM31" i="1"/>
  <c r="BR32" i="1"/>
  <c r="CF38" i="1"/>
  <c r="CI29" i="1"/>
  <c r="BU36" i="1"/>
  <c r="BR37" i="1"/>
  <c r="BU38" i="1"/>
  <c r="CF32" i="1"/>
  <c r="BJ39" i="1"/>
  <c r="CG39" i="1"/>
  <c r="BU29" i="1"/>
  <c r="BS38" i="1"/>
  <c r="CO33" i="1"/>
  <c r="CF35" i="1"/>
  <c r="CG37" i="1"/>
  <c r="BJ31" i="1"/>
  <c r="CG29" i="1"/>
  <c r="CK29" i="1"/>
  <c r="BX30" i="1"/>
  <c r="CH8" i="1"/>
  <c r="CO37" i="1"/>
  <c r="BQ31" i="1"/>
  <c r="BS31" i="1"/>
  <c r="BX38" i="1"/>
  <c r="BR39" i="1"/>
  <c r="CH24" i="1"/>
  <c r="BX31" i="1"/>
  <c r="CP2" i="1"/>
  <c r="CS2" i="1" s="1"/>
  <c r="CQ38" i="1"/>
  <c r="CQ32" i="1"/>
  <c r="CP29" i="1"/>
  <c r="CM37" i="1"/>
  <c r="CR31" i="1"/>
  <c r="CR45" i="1" s="1"/>
  <c r="CI37" i="1"/>
  <c r="CQ13" i="1"/>
  <c r="CQ37" i="1" s="1"/>
  <c r="CI35" i="1"/>
  <c r="BQ37" i="1"/>
  <c r="BU35" i="1"/>
  <c r="CQ33" i="1"/>
  <c r="BJ33" i="1"/>
  <c r="CF31" i="1"/>
  <c r="CR35" i="1"/>
  <c r="CO31" i="1"/>
  <c r="BQ30" i="1"/>
  <c r="BR38" i="1"/>
  <c r="CF37" i="1"/>
  <c r="CG35" i="1"/>
  <c r="CG31" i="1"/>
  <c r="CO39" i="1"/>
  <c r="CE35" i="1"/>
  <c r="CR18" i="1"/>
  <c r="CR32" i="1" s="1"/>
  <c r="CR46" i="1" s="1"/>
  <c r="CQ8" i="1"/>
  <c r="CQ36" i="1" s="1"/>
  <c r="CF36" i="1"/>
  <c r="BR36" i="1"/>
  <c r="BR35" i="1"/>
  <c r="BU30" i="1"/>
  <c r="BU39" i="1"/>
  <c r="CO35" i="1"/>
  <c r="BQ35" i="1"/>
  <c r="BJ32" i="1"/>
  <c r="CF29" i="1"/>
  <c r="BX35" i="1"/>
  <c r="CM36" i="1"/>
  <c r="CQ39" i="1"/>
  <c r="BS36" i="1"/>
  <c r="CP35" i="1"/>
  <c r="BQ36" i="1"/>
  <c r="BT5" i="1"/>
  <c r="CI39" i="1"/>
  <c r="BS39" i="1"/>
  <c r="CM38" i="1"/>
  <c r="BX32" i="1"/>
  <c r="CG30" i="1"/>
  <c r="CE29" i="1"/>
  <c r="CR22" i="1"/>
  <c r="CR33" i="1" s="1"/>
  <c r="CR47" i="1" s="1"/>
  <c r="BT6" i="1"/>
  <c r="CH20" i="1"/>
  <c r="CR37" i="1"/>
  <c r="BT23" i="1"/>
  <c r="CH10" i="1"/>
  <c r="CH22" i="1"/>
  <c r="CH7" i="1"/>
  <c r="BT8" i="1"/>
  <c r="BT9" i="1"/>
  <c r="BT10" i="1"/>
  <c r="BT20" i="1"/>
  <c r="BT18" i="1"/>
  <c r="BT25" i="1"/>
  <c r="BT13" i="1"/>
  <c r="BT14" i="1"/>
  <c r="BT15" i="1"/>
  <c r="BT16" i="1"/>
  <c r="BT17" i="1"/>
  <c r="BT22" i="1"/>
  <c r="CH21" i="1"/>
  <c r="CH2" i="1"/>
  <c r="CH4" i="1"/>
  <c r="CH6" i="1"/>
  <c r="BT24" i="1"/>
  <c r="CH9" i="1"/>
  <c r="CH13" i="1"/>
  <c r="CH19" i="1"/>
  <c r="CH3" i="1"/>
  <c r="CH23" i="1"/>
  <c r="CH5" i="1"/>
  <c r="BT19" i="1"/>
  <c r="CH18" i="1"/>
  <c r="CH26" i="1"/>
  <c r="CH14" i="1"/>
  <c r="CY38" i="1" l="1"/>
  <c r="CY32" i="1"/>
  <c r="CY33" i="1"/>
  <c r="CY39" i="1"/>
  <c r="CQ29" i="1"/>
  <c r="CY30" i="1"/>
  <c r="CY36" i="1"/>
  <c r="CR30" i="1"/>
  <c r="CR44" i="1" s="1"/>
  <c r="CY31" i="1"/>
  <c r="CY37" i="1"/>
  <c r="BT29" i="1"/>
  <c r="BT36" i="1"/>
  <c r="CQ30" i="1"/>
  <c r="CH35" i="1"/>
  <c r="CH29" i="1"/>
  <c r="BT30" i="1"/>
  <c r="BT35" i="1"/>
  <c r="CR38" i="1"/>
  <c r="CQ31" i="1"/>
  <c r="CR39" i="1"/>
  <c r="CH37" i="1"/>
  <c r="CH31" i="1"/>
  <c r="CH36" i="1"/>
  <c r="CH30" i="1"/>
  <c r="CH39" i="1"/>
  <c r="CH33" i="1"/>
  <c r="CH38" i="1"/>
  <c r="CH32" i="1"/>
  <c r="BT37" i="1"/>
  <c r="BT31" i="1"/>
  <c r="BT39" i="1"/>
  <c r="BT33" i="1"/>
  <c r="BT38" i="1"/>
  <c r="BT32" i="1"/>
  <c r="H29" i="1" l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AA30" i="1"/>
  <c r="AA31" i="1"/>
  <c r="AA32" i="1"/>
  <c r="AA33" i="1"/>
  <c r="N29" i="1"/>
  <c r="R29" i="1"/>
  <c r="S29" i="1"/>
  <c r="T29" i="1"/>
  <c r="U29" i="1"/>
  <c r="Z29" i="1"/>
  <c r="AA29" i="1"/>
  <c r="AB29" i="1"/>
  <c r="AF29" i="1"/>
  <c r="AG29" i="1"/>
  <c r="AI29" i="1"/>
  <c r="AJ29" i="1"/>
  <c r="AK29" i="1"/>
  <c r="AO29" i="1"/>
  <c r="AP29" i="1"/>
  <c r="AQ29" i="1"/>
  <c r="AZ29" i="1"/>
  <c r="BA29" i="1"/>
  <c r="BB29" i="1"/>
  <c r="BC29" i="1"/>
  <c r="BD29" i="1"/>
  <c r="BE29" i="1"/>
  <c r="BF29" i="1"/>
  <c r="BG29" i="1"/>
  <c r="N30" i="1"/>
  <c r="R30" i="1"/>
  <c r="S30" i="1"/>
  <c r="T30" i="1"/>
  <c r="U30" i="1"/>
  <c r="AB30" i="1"/>
  <c r="AF30" i="1"/>
  <c r="AG30" i="1"/>
  <c r="AI30" i="1"/>
  <c r="AJ30" i="1"/>
  <c r="AK30" i="1"/>
  <c r="AO30" i="1"/>
  <c r="AP30" i="1"/>
  <c r="AQ30" i="1"/>
  <c r="AZ30" i="1"/>
  <c r="BA30" i="1"/>
  <c r="BB30" i="1"/>
  <c r="BC30" i="1"/>
  <c r="BD30" i="1"/>
  <c r="BE30" i="1"/>
  <c r="BF30" i="1"/>
  <c r="BG30" i="1"/>
  <c r="N31" i="1"/>
  <c r="R31" i="1"/>
  <c r="S31" i="1"/>
  <c r="T31" i="1"/>
  <c r="U31" i="1"/>
  <c r="AB31" i="1"/>
  <c r="AF31" i="1"/>
  <c r="AG31" i="1"/>
  <c r="AI31" i="1"/>
  <c r="AJ31" i="1"/>
  <c r="AK31" i="1"/>
  <c r="AO31" i="1"/>
  <c r="AP31" i="1"/>
  <c r="AQ31" i="1"/>
  <c r="AZ31" i="1"/>
  <c r="BA31" i="1"/>
  <c r="BB31" i="1"/>
  <c r="BC31" i="1"/>
  <c r="BD31" i="1"/>
  <c r="BE31" i="1"/>
  <c r="BF31" i="1"/>
  <c r="BG31" i="1"/>
  <c r="N32" i="1"/>
  <c r="R32" i="1"/>
  <c r="S32" i="1"/>
  <c r="T32" i="1"/>
  <c r="U32" i="1"/>
  <c r="AB32" i="1"/>
  <c r="AF32" i="1"/>
  <c r="AG32" i="1"/>
  <c r="AI32" i="1"/>
  <c r="AJ32" i="1"/>
  <c r="AK32" i="1"/>
  <c r="AP32" i="1"/>
  <c r="AQ32" i="1"/>
  <c r="AZ32" i="1"/>
  <c r="BA32" i="1"/>
  <c r="BB32" i="1"/>
  <c r="BC32" i="1"/>
  <c r="BD32" i="1"/>
  <c r="BE32" i="1"/>
  <c r="BF32" i="1"/>
  <c r="BG32" i="1"/>
  <c r="N33" i="1"/>
  <c r="R33" i="1"/>
  <c r="S33" i="1"/>
  <c r="T33" i="1"/>
  <c r="U33" i="1"/>
  <c r="AB33" i="1"/>
  <c r="AF33" i="1"/>
  <c r="AG33" i="1"/>
  <c r="AI33" i="1"/>
  <c r="AJ33" i="1"/>
  <c r="AK33" i="1"/>
  <c r="AP33" i="1"/>
  <c r="AQ33" i="1"/>
  <c r="AZ33" i="1"/>
  <c r="BA33" i="1"/>
  <c r="BB33" i="1"/>
  <c r="BC33" i="1"/>
  <c r="BD33" i="1"/>
  <c r="BE33" i="1"/>
  <c r="BF33" i="1"/>
  <c r="BG33" i="1"/>
  <c r="N35" i="1"/>
  <c r="R35" i="1"/>
  <c r="S35" i="1"/>
  <c r="T35" i="1"/>
  <c r="U35" i="1"/>
  <c r="Z35" i="1"/>
  <c r="AA35" i="1"/>
  <c r="AB35" i="1"/>
  <c r="AF35" i="1"/>
  <c r="AG35" i="1"/>
  <c r="AI35" i="1"/>
  <c r="AJ35" i="1"/>
  <c r="AK35" i="1"/>
  <c r="AO35" i="1"/>
  <c r="AP35" i="1"/>
  <c r="AQ35" i="1"/>
  <c r="AZ35" i="1"/>
  <c r="BA35" i="1"/>
  <c r="BB35" i="1"/>
  <c r="BC35" i="1"/>
  <c r="BD35" i="1"/>
  <c r="BE35" i="1"/>
  <c r="BF35" i="1"/>
  <c r="BG35" i="1"/>
  <c r="N36" i="1"/>
  <c r="R36" i="1"/>
  <c r="S36" i="1"/>
  <c r="T36" i="1"/>
  <c r="U36" i="1"/>
  <c r="AA36" i="1"/>
  <c r="AB36" i="1"/>
  <c r="AF36" i="1"/>
  <c r="AG36" i="1"/>
  <c r="AI36" i="1"/>
  <c r="AJ36" i="1"/>
  <c r="AK36" i="1"/>
  <c r="AO36" i="1"/>
  <c r="AP36" i="1"/>
  <c r="AQ36" i="1"/>
  <c r="AZ36" i="1"/>
  <c r="BA36" i="1"/>
  <c r="BB36" i="1"/>
  <c r="BC36" i="1"/>
  <c r="BD36" i="1"/>
  <c r="BE36" i="1"/>
  <c r="BF36" i="1"/>
  <c r="BG36" i="1"/>
  <c r="N37" i="1"/>
  <c r="R37" i="1"/>
  <c r="S37" i="1"/>
  <c r="T37" i="1"/>
  <c r="U37" i="1"/>
  <c r="AA37" i="1"/>
  <c r="AB37" i="1"/>
  <c r="AF37" i="1"/>
  <c r="AG37" i="1"/>
  <c r="AI37" i="1"/>
  <c r="AJ37" i="1"/>
  <c r="AK37" i="1"/>
  <c r="AO37" i="1"/>
  <c r="AP37" i="1"/>
  <c r="AQ37" i="1"/>
  <c r="AZ37" i="1"/>
  <c r="BA37" i="1"/>
  <c r="BB37" i="1"/>
  <c r="BC37" i="1"/>
  <c r="BD37" i="1"/>
  <c r="BE37" i="1"/>
  <c r="BF37" i="1"/>
  <c r="BG37" i="1"/>
  <c r="N38" i="1"/>
  <c r="R38" i="1"/>
  <c r="S38" i="1"/>
  <c r="T38" i="1"/>
  <c r="U38" i="1"/>
  <c r="AA38" i="1"/>
  <c r="AB38" i="1"/>
  <c r="AF38" i="1"/>
  <c r="AG38" i="1"/>
  <c r="AI38" i="1"/>
  <c r="AJ38" i="1"/>
  <c r="AK38" i="1"/>
  <c r="AP38" i="1"/>
  <c r="AQ38" i="1"/>
  <c r="AZ38" i="1"/>
  <c r="BA38" i="1"/>
  <c r="BB38" i="1"/>
  <c r="BC38" i="1"/>
  <c r="BD38" i="1"/>
  <c r="BE38" i="1"/>
  <c r="BF38" i="1"/>
  <c r="BG38" i="1"/>
  <c r="N39" i="1"/>
  <c r="R39" i="1"/>
  <c r="S39" i="1"/>
  <c r="T39" i="1"/>
  <c r="U39" i="1"/>
  <c r="AA39" i="1"/>
  <c r="AB39" i="1"/>
  <c r="AF39" i="1"/>
  <c r="AG39" i="1"/>
  <c r="AI39" i="1"/>
  <c r="AJ39" i="1"/>
  <c r="AK39" i="1"/>
  <c r="AP39" i="1"/>
  <c r="AQ39" i="1"/>
  <c r="AZ39" i="1"/>
  <c r="BA39" i="1"/>
  <c r="BB39" i="1"/>
  <c r="BC39" i="1"/>
  <c r="BD39" i="1"/>
  <c r="BE39" i="1"/>
  <c r="BF39" i="1"/>
  <c r="BG39" i="1"/>
  <c r="K39" i="1"/>
  <c r="K38" i="1"/>
  <c r="K37" i="1"/>
  <c r="K36" i="1"/>
  <c r="K35" i="1"/>
  <c r="K33" i="1"/>
  <c r="K32" i="1"/>
  <c r="K31" i="1"/>
  <c r="K30" i="1"/>
  <c r="K2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C22" i="1"/>
  <c r="W26" i="1"/>
  <c r="Y26" i="1" s="1"/>
  <c r="V26" i="1"/>
  <c r="X26" i="1" s="1"/>
  <c r="W25" i="1"/>
  <c r="Y25" i="1" s="1"/>
  <c r="V25" i="1"/>
  <c r="X25" i="1" s="1"/>
  <c r="W24" i="1"/>
  <c r="Y24" i="1" s="1"/>
  <c r="V24" i="1"/>
  <c r="X24" i="1" s="1"/>
  <c r="W23" i="1"/>
  <c r="Y23" i="1" s="1"/>
  <c r="V23" i="1"/>
  <c r="X23" i="1" s="1"/>
  <c r="W22" i="1"/>
  <c r="Y22" i="1" s="1"/>
  <c r="V22" i="1"/>
  <c r="X22" i="1" s="1"/>
  <c r="W21" i="1"/>
  <c r="Y21" i="1" s="1"/>
  <c r="V21" i="1"/>
  <c r="X21" i="1" s="1"/>
  <c r="W20" i="1"/>
  <c r="Y20" i="1" s="1"/>
  <c r="V20" i="1"/>
  <c r="X20" i="1" s="1"/>
  <c r="W19" i="1"/>
  <c r="Y19" i="1" s="1"/>
  <c r="V19" i="1"/>
  <c r="X19" i="1" s="1"/>
  <c r="W18" i="1"/>
  <c r="Y18" i="1" s="1"/>
  <c r="V18" i="1"/>
  <c r="X18" i="1" s="1"/>
  <c r="W17" i="1"/>
  <c r="Y17" i="1" s="1"/>
  <c r="V17" i="1"/>
  <c r="X17" i="1" s="1"/>
  <c r="W16" i="1"/>
  <c r="Y16" i="1" s="1"/>
  <c r="V16" i="1"/>
  <c r="X16" i="1" s="1"/>
  <c r="W15" i="1"/>
  <c r="Y15" i="1" s="1"/>
  <c r="V15" i="1"/>
  <c r="X15" i="1" s="1"/>
  <c r="W14" i="1"/>
  <c r="Y14" i="1" s="1"/>
  <c r="V14" i="1"/>
  <c r="X14" i="1" s="1"/>
  <c r="W13" i="1"/>
  <c r="Y13" i="1" s="1"/>
  <c r="V13" i="1"/>
  <c r="X13" i="1" s="1"/>
  <c r="W12" i="1"/>
  <c r="Y12" i="1" s="1"/>
  <c r="V12" i="1"/>
  <c r="X12" i="1" s="1"/>
  <c r="W11" i="1"/>
  <c r="Y11" i="1" s="1"/>
  <c r="V11" i="1"/>
  <c r="X11" i="1" s="1"/>
  <c r="W10" i="1"/>
  <c r="Y10" i="1" s="1"/>
  <c r="V10" i="1"/>
  <c r="X10" i="1" s="1"/>
  <c r="W9" i="1"/>
  <c r="Y9" i="1" s="1"/>
  <c r="V9" i="1"/>
  <c r="X9" i="1" s="1"/>
  <c r="W8" i="1"/>
  <c r="Y8" i="1" s="1"/>
  <c r="V8" i="1"/>
  <c r="X8" i="1" s="1"/>
  <c r="W7" i="1"/>
  <c r="Y7" i="1" s="1"/>
  <c r="V7" i="1"/>
  <c r="X7" i="1" s="1"/>
  <c r="W6" i="1"/>
  <c r="Y6" i="1" s="1"/>
  <c r="V6" i="1"/>
  <c r="X6" i="1" s="1"/>
  <c r="W5" i="1"/>
  <c r="Y5" i="1" s="1"/>
  <c r="V5" i="1"/>
  <c r="X5" i="1" s="1"/>
  <c r="W4" i="1"/>
  <c r="Y4" i="1" s="1"/>
  <c r="V4" i="1"/>
  <c r="X4" i="1" s="1"/>
  <c r="W3" i="1"/>
  <c r="Y3" i="1" s="1"/>
  <c r="V3" i="1"/>
  <c r="X3" i="1" s="1"/>
  <c r="W2" i="1"/>
  <c r="Y2" i="1" s="1"/>
  <c r="V2" i="1"/>
  <c r="X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F26" i="1"/>
  <c r="AC26" i="1" s="1"/>
  <c r="F25" i="1"/>
  <c r="AC25" i="1" s="1"/>
  <c r="F24" i="1"/>
  <c r="AC24" i="1" s="1"/>
  <c r="F23" i="1"/>
  <c r="AC23" i="1" s="1"/>
  <c r="F22" i="1"/>
  <c r="F21" i="1"/>
  <c r="AC21" i="1" s="1"/>
  <c r="F20" i="1"/>
  <c r="AC20" i="1" s="1"/>
  <c r="F19" i="1"/>
  <c r="AC19" i="1" s="1"/>
  <c r="F18" i="1"/>
  <c r="AC18" i="1" s="1"/>
  <c r="F17" i="1"/>
  <c r="AC17" i="1" s="1"/>
  <c r="F16" i="1"/>
  <c r="AC16" i="1" s="1"/>
  <c r="F15" i="1"/>
  <c r="AC15" i="1" s="1"/>
  <c r="F14" i="1"/>
  <c r="AC14" i="1" s="1"/>
  <c r="F13" i="1"/>
  <c r="AC13" i="1" s="1"/>
  <c r="F12" i="1"/>
  <c r="AC12" i="1" s="1"/>
  <c r="F11" i="1"/>
  <c r="AC11" i="1" s="1"/>
  <c r="F10" i="1"/>
  <c r="AC10" i="1" s="1"/>
  <c r="F9" i="1"/>
  <c r="AC9" i="1" s="1"/>
  <c r="F8" i="1"/>
  <c r="AC8" i="1" s="1"/>
  <c r="F7" i="1"/>
  <c r="AC7" i="1" s="1"/>
  <c r="F6" i="1"/>
  <c r="AC6" i="1" s="1"/>
  <c r="F5" i="1"/>
  <c r="AC5" i="1" s="1"/>
  <c r="F4" i="1"/>
  <c r="AC4" i="1" s="1"/>
  <c r="F3" i="1"/>
  <c r="AC3" i="1" s="1"/>
  <c r="F2" i="1"/>
  <c r="AC2" i="1" s="1"/>
  <c r="E26" i="1"/>
  <c r="AL26" i="1" s="1"/>
  <c r="E25" i="1"/>
  <c r="E24" i="1"/>
  <c r="L24" i="1" s="1"/>
  <c r="E23" i="1"/>
  <c r="L23" i="1" s="1"/>
  <c r="E22" i="1"/>
  <c r="L22" i="1" s="1"/>
  <c r="E21" i="1"/>
  <c r="O21" i="1" s="1"/>
  <c r="E20" i="1"/>
  <c r="L20" i="1" s="1"/>
  <c r="E19" i="1"/>
  <c r="L19" i="1" s="1"/>
  <c r="E18" i="1"/>
  <c r="L18" i="1" s="1"/>
  <c r="E17" i="1"/>
  <c r="O17" i="1" s="1"/>
  <c r="E16" i="1"/>
  <c r="O16" i="1" s="1"/>
  <c r="E15" i="1"/>
  <c r="O15" i="1" s="1"/>
  <c r="E14" i="1"/>
  <c r="AL14" i="1" s="1"/>
  <c r="AR14" i="1" s="1"/>
  <c r="E13" i="1"/>
  <c r="E12" i="1"/>
  <c r="O12" i="1" s="1"/>
  <c r="E11" i="1"/>
  <c r="L11" i="1" s="1"/>
  <c r="E10" i="1"/>
  <c r="L10" i="1" s="1"/>
  <c r="E9" i="1"/>
  <c r="O9" i="1" s="1"/>
  <c r="E8" i="1"/>
  <c r="O8" i="1" s="1"/>
  <c r="E7" i="1"/>
  <c r="L7" i="1" s="1"/>
  <c r="E6" i="1"/>
  <c r="O6" i="1" s="1"/>
  <c r="E5" i="1"/>
  <c r="O5" i="1" s="1"/>
  <c r="E4" i="1"/>
  <c r="O4" i="1" s="1"/>
  <c r="E3" i="1"/>
  <c r="O3" i="1" s="1"/>
  <c r="E2" i="1"/>
  <c r="Q39" i="1" l="1"/>
  <c r="AH32" i="1"/>
  <c r="AC38" i="1"/>
  <c r="Q32" i="1"/>
  <c r="AM20" i="1"/>
  <c r="AS20" i="1" s="1"/>
  <c r="AH37" i="1"/>
  <c r="AC39" i="1"/>
  <c r="AL20" i="1"/>
  <c r="Q36" i="1"/>
  <c r="AC31" i="1"/>
  <c r="X37" i="1"/>
  <c r="X38" i="1"/>
  <c r="X33" i="1"/>
  <c r="AH39" i="1"/>
  <c r="AC29" i="1"/>
  <c r="Y37" i="1"/>
  <c r="X29" i="1"/>
  <c r="AH36" i="1"/>
  <c r="AC37" i="1"/>
  <c r="Y39" i="1"/>
  <c r="AH30" i="1"/>
  <c r="AD35" i="1"/>
  <c r="Y36" i="1"/>
  <c r="X31" i="1"/>
  <c r="AH38" i="1"/>
  <c r="Q33" i="1"/>
  <c r="Y33" i="1"/>
  <c r="AH31" i="1"/>
  <c r="Q38" i="1"/>
  <c r="Q29" i="1"/>
  <c r="Y32" i="1"/>
  <c r="X30" i="1"/>
  <c r="Q37" i="1"/>
  <c r="V37" i="1"/>
  <c r="Q30" i="1"/>
  <c r="AC33" i="1"/>
  <c r="X39" i="1"/>
  <c r="AH35" i="1"/>
  <c r="AH29" i="1"/>
  <c r="X32" i="1"/>
  <c r="AM24" i="1"/>
  <c r="AS24" i="1" s="1"/>
  <c r="AC30" i="1"/>
  <c r="AC36" i="1"/>
  <c r="Y38" i="1"/>
  <c r="AC35" i="1"/>
  <c r="V33" i="1"/>
  <c r="AD29" i="1"/>
  <c r="AE3" i="1"/>
  <c r="V38" i="1"/>
  <c r="AC32" i="1"/>
  <c r="V31" i="1"/>
  <c r="W35" i="1"/>
  <c r="Y31" i="1"/>
  <c r="AL18" i="1"/>
  <c r="Y35" i="1"/>
  <c r="X36" i="1"/>
  <c r="AE6" i="1"/>
  <c r="AL10" i="1"/>
  <c r="AR10" i="1" s="1"/>
  <c r="W39" i="1"/>
  <c r="W36" i="1"/>
  <c r="V35" i="1"/>
  <c r="AN8" i="1"/>
  <c r="AT8" i="1" s="1"/>
  <c r="AY8" i="1" s="1"/>
  <c r="AM8" i="1"/>
  <c r="AS8" i="1" s="1"/>
  <c r="Q31" i="1"/>
  <c r="W29" i="1"/>
  <c r="Q35" i="1"/>
  <c r="W33" i="1"/>
  <c r="W31" i="1"/>
  <c r="AN17" i="1"/>
  <c r="AM17" i="1"/>
  <c r="AL17" i="1"/>
  <c r="AH33" i="1"/>
  <c r="V39" i="1"/>
  <c r="V36" i="1"/>
  <c r="W32" i="1"/>
  <c r="Y30" i="1"/>
  <c r="V32" i="1"/>
  <c r="W30" i="1"/>
  <c r="V29" i="1"/>
  <c r="W38" i="1"/>
  <c r="X35" i="1"/>
  <c r="AE4" i="1"/>
  <c r="Y29" i="1"/>
  <c r="AE5" i="1"/>
  <c r="AL8" i="1"/>
  <c r="AR8" i="1" s="1"/>
  <c r="AN24" i="1"/>
  <c r="AT24" i="1" s="1"/>
  <c r="AY24" i="1" s="1"/>
  <c r="AL6" i="1"/>
  <c r="AR6" i="1" s="1"/>
  <c r="W37" i="1"/>
  <c r="V30" i="1"/>
  <c r="AL9" i="1"/>
  <c r="AR9" i="1" s="1"/>
  <c r="AN12" i="1"/>
  <c r="AM12" i="1"/>
  <c r="AM21" i="1"/>
  <c r="AS21" i="1" s="1"/>
  <c r="AN11" i="1"/>
  <c r="AT11" i="1" s="1"/>
  <c r="AY11" i="1" s="1"/>
  <c r="AM5" i="1"/>
  <c r="AS5" i="1" s="1"/>
  <c r="AL24" i="1"/>
  <c r="AU24" i="1" s="1"/>
  <c r="AN23" i="1"/>
  <c r="AT23" i="1" s="1"/>
  <c r="AY23" i="1" s="1"/>
  <c r="AM23" i="1"/>
  <c r="AS23" i="1" s="1"/>
  <c r="AL22" i="1"/>
  <c r="AN9" i="1"/>
  <c r="AT9" i="1" s="1"/>
  <c r="AY9" i="1" s="1"/>
  <c r="AM9" i="1"/>
  <c r="AS9" i="1" s="1"/>
  <c r="AL23" i="1"/>
  <c r="L12" i="1"/>
  <c r="O24" i="1"/>
  <c r="AN21" i="1"/>
  <c r="AT21" i="1" s="1"/>
  <c r="AY21" i="1" s="1"/>
  <c r="AL12" i="1"/>
  <c r="AN5" i="1"/>
  <c r="AT5" i="1" s="1"/>
  <c r="AY5" i="1" s="1"/>
  <c r="AL21" i="1"/>
  <c r="AU21" i="1" s="1"/>
  <c r="AX21" i="1" s="1"/>
  <c r="AM11" i="1"/>
  <c r="AS11" i="1" s="1"/>
  <c r="AL5" i="1"/>
  <c r="AR5" i="1" s="1"/>
  <c r="AE2" i="1"/>
  <c r="AN20" i="1"/>
  <c r="AT20" i="1" s="1"/>
  <c r="AY20" i="1" s="1"/>
  <c r="AL11" i="1"/>
  <c r="AR11" i="1" s="1"/>
  <c r="L25" i="1"/>
  <c r="AL25" i="1"/>
  <c r="AM25" i="1"/>
  <c r="AS25" i="1" s="1"/>
  <c r="O25" i="1"/>
  <c r="O2" i="1"/>
  <c r="AN2" i="1"/>
  <c r="AM2" i="1"/>
  <c r="AL2" i="1"/>
  <c r="L13" i="1"/>
  <c r="AM13" i="1"/>
  <c r="AS13" i="1" s="1"/>
  <c r="O13" i="1"/>
  <c r="AL13" i="1"/>
  <c r="AN13" i="1"/>
  <c r="AT13" i="1" s="1"/>
  <c r="AY13" i="1" s="1"/>
  <c r="L14" i="1"/>
  <c r="AM14" i="1"/>
  <c r="AS14" i="1" s="1"/>
  <c r="AU14" i="1" s="1"/>
  <c r="AX14" i="1" s="1"/>
  <c r="AN14" i="1"/>
  <c r="AT14" i="1" s="1"/>
  <c r="AY14" i="1" s="1"/>
  <c r="L26" i="1"/>
  <c r="AM26" i="1"/>
  <c r="AS26" i="1" s="1"/>
  <c r="AU26" i="1" s="1"/>
  <c r="AX26" i="1" s="1"/>
  <c r="AN26" i="1"/>
  <c r="AT26" i="1" s="1"/>
  <c r="AY26" i="1" s="1"/>
  <c r="AN25" i="1"/>
  <c r="AT25" i="1" s="1"/>
  <c r="AY25" i="1" s="1"/>
  <c r="AM4" i="1"/>
  <c r="AS4" i="1" s="1"/>
  <c r="AN4" i="1"/>
  <c r="AT4" i="1" s="1"/>
  <c r="AY4" i="1" s="1"/>
  <c r="AM16" i="1"/>
  <c r="AS16" i="1" s="1"/>
  <c r="AN3" i="1"/>
  <c r="AT3" i="1" s="1"/>
  <c r="AY3" i="1" s="1"/>
  <c r="AN16" i="1"/>
  <c r="AT16" i="1" s="1"/>
  <c r="AY16" i="1" s="1"/>
  <c r="AL16" i="1"/>
  <c r="AR16" i="1" s="1"/>
  <c r="AL4" i="1"/>
  <c r="AR4" i="1" s="1"/>
  <c r="AN19" i="1"/>
  <c r="AT19" i="1" s="1"/>
  <c r="AY19" i="1" s="1"/>
  <c r="AN15" i="1"/>
  <c r="AT15" i="1" s="1"/>
  <c r="AY15" i="1" s="1"/>
  <c r="AN7" i="1"/>
  <c r="AM19" i="1"/>
  <c r="AS19" i="1" s="1"/>
  <c r="AM15" i="1"/>
  <c r="AS15" i="1" s="1"/>
  <c r="AM7" i="1"/>
  <c r="AM3" i="1"/>
  <c r="AS3" i="1" s="1"/>
  <c r="AL19" i="1"/>
  <c r="AL15" i="1"/>
  <c r="AR15" i="1" s="1"/>
  <c r="AL7" i="1"/>
  <c r="AL3" i="1"/>
  <c r="AR3" i="1" s="1"/>
  <c r="AN22" i="1"/>
  <c r="AN18" i="1"/>
  <c r="AT18" i="1" s="1"/>
  <c r="AY18" i="1" s="1"/>
  <c r="AN10" i="1"/>
  <c r="AT10" i="1" s="1"/>
  <c r="AY10" i="1" s="1"/>
  <c r="AN6" i="1"/>
  <c r="AT6" i="1" s="1"/>
  <c r="AY6" i="1" s="1"/>
  <c r="AM22" i="1"/>
  <c r="AM18" i="1"/>
  <c r="AS18" i="1" s="1"/>
  <c r="AM10" i="1"/>
  <c r="AS10" i="1" s="1"/>
  <c r="AM6" i="1"/>
  <c r="AS6" i="1" s="1"/>
  <c r="AU6" i="1" s="1"/>
  <c r="O26" i="1"/>
  <c r="O20" i="1"/>
  <c r="O14" i="1"/>
  <c r="L4" i="1"/>
  <c r="L5" i="1"/>
  <c r="L6" i="1"/>
  <c r="G7" i="1"/>
  <c r="L8" i="1"/>
  <c r="O19" i="1"/>
  <c r="G8" i="1"/>
  <c r="P8" i="1" s="1"/>
  <c r="G20" i="1"/>
  <c r="P20" i="1" s="1"/>
  <c r="O18" i="1"/>
  <c r="L16" i="1"/>
  <c r="L17" i="1"/>
  <c r="O7" i="1"/>
  <c r="G21" i="1"/>
  <c r="O11" i="1"/>
  <c r="G9" i="1"/>
  <c r="G22" i="1"/>
  <c r="G10" i="1"/>
  <c r="G11" i="1"/>
  <c r="O23" i="1"/>
  <c r="G12" i="1"/>
  <c r="L9" i="1"/>
  <c r="O10" i="1"/>
  <c r="G13" i="1"/>
  <c r="G26" i="1"/>
  <c r="L2" i="1"/>
  <c r="G5" i="1"/>
  <c r="G17" i="1"/>
  <c r="G6" i="1"/>
  <c r="G18" i="1"/>
  <c r="L3" i="1"/>
  <c r="L15" i="1"/>
  <c r="G23" i="1"/>
  <c r="G24" i="1"/>
  <c r="L21" i="1"/>
  <c r="O22" i="1"/>
  <c r="G25" i="1"/>
  <c r="G2" i="1"/>
  <c r="G14" i="1"/>
  <c r="G3" i="1"/>
  <c r="G15" i="1"/>
  <c r="G4" i="1"/>
  <c r="G16" i="1"/>
  <c r="G19" i="1"/>
  <c r="AU20" i="1" l="1"/>
  <c r="AX20" i="1" s="1"/>
  <c r="AU10" i="1"/>
  <c r="AU8" i="1"/>
  <c r="AV8" i="1" s="1"/>
  <c r="AU15" i="1"/>
  <c r="AX15" i="1" s="1"/>
  <c r="O38" i="1"/>
  <c r="O31" i="1"/>
  <c r="AU19" i="1"/>
  <c r="AV19" i="1" s="1"/>
  <c r="L30" i="1"/>
  <c r="AV10" i="1"/>
  <c r="AX10" i="1"/>
  <c r="AL32" i="1"/>
  <c r="AL38" i="1"/>
  <c r="AV24" i="1"/>
  <c r="AX24" i="1"/>
  <c r="L31" i="1"/>
  <c r="L37" i="1"/>
  <c r="AT12" i="1"/>
  <c r="AN37" i="1"/>
  <c r="AN31" i="1"/>
  <c r="L36" i="1"/>
  <c r="O30" i="1"/>
  <c r="O36" i="1"/>
  <c r="AS2" i="1"/>
  <c r="AM29" i="1"/>
  <c r="AM35" i="1"/>
  <c r="O33" i="1"/>
  <c r="O39" i="1"/>
  <c r="AR12" i="1"/>
  <c r="AL37" i="1"/>
  <c r="AL31" i="1"/>
  <c r="AT17" i="1"/>
  <c r="AN32" i="1"/>
  <c r="AN38" i="1"/>
  <c r="AR7" i="1"/>
  <c r="AL30" i="1"/>
  <c r="AL36" i="1"/>
  <c r="L33" i="1"/>
  <c r="L39" i="1"/>
  <c r="AU18" i="1"/>
  <c r="AW18" i="1" s="1"/>
  <c r="AS17" i="1"/>
  <c r="AM32" i="1"/>
  <c r="AM38" i="1"/>
  <c r="AS12" i="1"/>
  <c r="AM37" i="1"/>
  <c r="AM31" i="1"/>
  <c r="AS7" i="1"/>
  <c r="AM36" i="1"/>
  <c r="AM30" i="1"/>
  <c r="AE35" i="1"/>
  <c r="AE29" i="1"/>
  <c r="O32" i="1"/>
  <c r="L32" i="1"/>
  <c r="L38" i="1"/>
  <c r="AT2" i="1"/>
  <c r="AN29" i="1"/>
  <c r="AN35" i="1"/>
  <c r="AT22" i="1"/>
  <c r="AN39" i="1"/>
  <c r="AN33" i="1"/>
  <c r="O29" i="1"/>
  <c r="O35" i="1"/>
  <c r="AV6" i="1"/>
  <c r="AX6" i="1"/>
  <c r="O37" i="1"/>
  <c r="AL39" i="1"/>
  <c r="AL33" i="1"/>
  <c r="AS22" i="1"/>
  <c r="AU22" i="1" s="1"/>
  <c r="AM39" i="1"/>
  <c r="AM33" i="1"/>
  <c r="AU5" i="1"/>
  <c r="AX5" i="1" s="1"/>
  <c r="L29" i="1"/>
  <c r="L35" i="1"/>
  <c r="AT7" i="1"/>
  <c r="AN36" i="1"/>
  <c r="AN30" i="1"/>
  <c r="AR2" i="1"/>
  <c r="AL29" i="1"/>
  <c r="AL35" i="1"/>
  <c r="AW21" i="1"/>
  <c r="AV21" i="1"/>
  <c r="AW24" i="1"/>
  <c r="AV14" i="1"/>
  <c r="AV20" i="1"/>
  <c r="AU23" i="1"/>
  <c r="AX23" i="1" s="1"/>
  <c r="AV26" i="1"/>
  <c r="AU11" i="1"/>
  <c r="AW11" i="1" s="1"/>
  <c r="AU9" i="1"/>
  <c r="M8" i="1"/>
  <c r="AW6" i="1"/>
  <c r="AW20" i="1"/>
  <c r="AU3" i="1"/>
  <c r="AU4" i="1"/>
  <c r="AU25" i="1"/>
  <c r="AW25" i="1" s="1"/>
  <c r="AV15" i="1"/>
  <c r="AW14" i="1"/>
  <c r="AW10" i="1"/>
  <c r="AU16" i="1"/>
  <c r="AW26" i="1"/>
  <c r="AU13" i="1"/>
  <c r="M20" i="1"/>
  <c r="P7" i="1"/>
  <c r="M7" i="1"/>
  <c r="M24" i="1"/>
  <c r="P24" i="1"/>
  <c r="M12" i="1"/>
  <c r="P12" i="1"/>
  <c r="P19" i="1"/>
  <c r="M19" i="1"/>
  <c r="P18" i="1"/>
  <c r="M18" i="1"/>
  <c r="P15" i="1"/>
  <c r="M15" i="1"/>
  <c r="M11" i="1"/>
  <c r="P11" i="1"/>
  <c r="P17" i="1"/>
  <c r="M17" i="1"/>
  <c r="P14" i="1"/>
  <c r="M14" i="1"/>
  <c r="M25" i="1"/>
  <c r="P25" i="1"/>
  <c r="P26" i="1"/>
  <c r="M26" i="1"/>
  <c r="P23" i="1"/>
  <c r="M23" i="1"/>
  <c r="M16" i="1"/>
  <c r="P16" i="1"/>
  <c r="P4" i="1"/>
  <c r="M4" i="1"/>
  <c r="M6" i="1"/>
  <c r="P6" i="1"/>
  <c r="P3" i="1"/>
  <c r="M3" i="1"/>
  <c r="P10" i="1"/>
  <c r="M10" i="1"/>
  <c r="P5" i="1"/>
  <c r="M5" i="1"/>
  <c r="M22" i="1"/>
  <c r="P22" i="1"/>
  <c r="M2" i="1"/>
  <c r="P2" i="1"/>
  <c r="M9" i="1"/>
  <c r="P9" i="1"/>
  <c r="M13" i="1"/>
  <c r="P13" i="1"/>
  <c r="M21" i="1"/>
  <c r="P21" i="1"/>
  <c r="AX8" i="1" l="1"/>
  <c r="AW15" i="1"/>
  <c r="AW8" i="1"/>
  <c r="AW19" i="1"/>
  <c r="AX19" i="1"/>
  <c r="AX22" i="1"/>
  <c r="AU39" i="1"/>
  <c r="AU33" i="1"/>
  <c r="AV22" i="1"/>
  <c r="AR31" i="1"/>
  <c r="AR37" i="1"/>
  <c r="AU12" i="1"/>
  <c r="AW12" i="1" s="1"/>
  <c r="AY17" i="1"/>
  <c r="AT38" i="1"/>
  <c r="AT32" i="1"/>
  <c r="M32" i="1"/>
  <c r="M38" i="1"/>
  <c r="AT36" i="1"/>
  <c r="AY7" i="1"/>
  <c r="AT30" i="1"/>
  <c r="P38" i="1"/>
  <c r="P32" i="1"/>
  <c r="AT31" i="1"/>
  <c r="AY12" i="1"/>
  <c r="AT37" i="1"/>
  <c r="AV5" i="1"/>
  <c r="AW5" i="1"/>
  <c r="AU17" i="1"/>
  <c r="AW17" i="1" s="1"/>
  <c r="P29" i="1"/>
  <c r="P35" i="1"/>
  <c r="AS38" i="1"/>
  <c r="AS32" i="1"/>
  <c r="AV18" i="1"/>
  <c r="AX18" i="1"/>
  <c r="M33" i="1"/>
  <c r="M39" i="1"/>
  <c r="P30" i="1"/>
  <c r="P36" i="1"/>
  <c r="AW9" i="1"/>
  <c r="AX9" i="1"/>
  <c r="AV25" i="1"/>
  <c r="AX25" i="1"/>
  <c r="AW4" i="1"/>
  <c r="AX4" i="1"/>
  <c r="AU2" i="1"/>
  <c r="AR35" i="1"/>
  <c r="AR29" i="1"/>
  <c r="AS31" i="1"/>
  <c r="AS37" i="1"/>
  <c r="M37" i="1"/>
  <c r="M31" i="1"/>
  <c r="M29" i="1"/>
  <c r="M35" i="1"/>
  <c r="P33" i="1"/>
  <c r="P39" i="1"/>
  <c r="M30" i="1"/>
  <c r="M36" i="1"/>
  <c r="AW7" i="1"/>
  <c r="AV7" i="1"/>
  <c r="AW13" i="1"/>
  <c r="AX13" i="1"/>
  <c r="AV11" i="1"/>
  <c r="AX11" i="1"/>
  <c r="AS33" i="1"/>
  <c r="AS39" i="1"/>
  <c r="AS36" i="1"/>
  <c r="AS30" i="1"/>
  <c r="AV16" i="1"/>
  <c r="AX16" i="1"/>
  <c r="AT39" i="1"/>
  <c r="AY22" i="1"/>
  <c r="AT33" i="1"/>
  <c r="AS29" i="1"/>
  <c r="AS35" i="1"/>
  <c r="AU7" i="1"/>
  <c r="AR30" i="1"/>
  <c r="AR36" i="1"/>
  <c r="P37" i="1"/>
  <c r="P31" i="1"/>
  <c r="AW22" i="1"/>
  <c r="AW3" i="1"/>
  <c r="AX3" i="1"/>
  <c r="AT29" i="1"/>
  <c r="AT35" i="1"/>
  <c r="AY2" i="1"/>
  <c r="AW23" i="1"/>
  <c r="AV23" i="1"/>
  <c r="AV9" i="1"/>
  <c r="AV3" i="1"/>
  <c r="AV13" i="1"/>
  <c r="AV4" i="1"/>
  <c r="AW16" i="1"/>
  <c r="AW31" i="1" l="1"/>
  <c r="AW37" i="1"/>
  <c r="AV39" i="1"/>
  <c r="AV33" i="1"/>
  <c r="AY33" i="1"/>
  <c r="AY39" i="1"/>
  <c r="AW36" i="1"/>
  <c r="AW30" i="1"/>
  <c r="AW32" i="1"/>
  <c r="AW38" i="1"/>
  <c r="AY37" i="1"/>
  <c r="AY31" i="1"/>
  <c r="AU35" i="1"/>
  <c r="AU29" i="1"/>
  <c r="AX2" i="1"/>
  <c r="AV2" i="1"/>
  <c r="AW2" i="1"/>
  <c r="AY32" i="1"/>
  <c r="AY38" i="1"/>
  <c r="AV12" i="1"/>
  <c r="AU31" i="1"/>
  <c r="AX12" i="1"/>
  <c r="AU37" i="1"/>
  <c r="AU36" i="1"/>
  <c r="AX7" i="1"/>
  <c r="AU30" i="1"/>
  <c r="AY29" i="1"/>
  <c r="AY35" i="1"/>
  <c r="AV17" i="1"/>
  <c r="AX17" i="1"/>
  <c r="AU38" i="1"/>
  <c r="AU32" i="1"/>
  <c r="AY30" i="1"/>
  <c r="AY36" i="1"/>
  <c r="AV30" i="1"/>
  <c r="AV36" i="1"/>
  <c r="AW39" i="1"/>
  <c r="AW33" i="1"/>
  <c r="AX39" i="1"/>
  <c r="AX33" i="1"/>
  <c r="CU25" i="1" l="1"/>
  <c r="CX25" i="1" s="1"/>
  <c r="CT20" i="1"/>
  <c r="CW20" i="1" s="1"/>
  <c r="CT7" i="1"/>
  <c r="CT18" i="1"/>
  <c r="CW18" i="1" s="1"/>
  <c r="CT24" i="1"/>
  <c r="CW24" i="1" s="1"/>
  <c r="CU23" i="1"/>
  <c r="CX23" i="1" s="1"/>
  <c r="CT13" i="1"/>
  <c r="CW13" i="1" s="1"/>
  <c r="CT4" i="1"/>
  <c r="CW4" i="1" s="1"/>
  <c r="CS6" i="1"/>
  <c r="CV6" i="1" s="1"/>
  <c r="CT19" i="1"/>
  <c r="CW19" i="1" s="1"/>
  <c r="CT17" i="1"/>
  <c r="CU20" i="1"/>
  <c r="CX20" i="1" s="1"/>
  <c r="CU6" i="1"/>
  <c r="CX6" i="1" s="1"/>
  <c r="CU4" i="1"/>
  <c r="CX4" i="1" s="1"/>
  <c r="CT21" i="1"/>
  <c r="CW21" i="1" s="1"/>
  <c r="CU26" i="1"/>
  <c r="CX26" i="1" s="1"/>
  <c r="CU7" i="1"/>
  <c r="CU5" i="1"/>
  <c r="CX5" i="1" s="1"/>
  <c r="CU16" i="1"/>
  <c r="CX16" i="1" s="1"/>
  <c r="CU9" i="1"/>
  <c r="CX9" i="1" s="1"/>
  <c r="CU21" i="1"/>
  <c r="CX21" i="1" s="1"/>
  <c r="CU11" i="1"/>
  <c r="CX11" i="1" s="1"/>
  <c r="CU13" i="1"/>
  <c r="CX13" i="1" s="1"/>
  <c r="CT12" i="1"/>
  <c r="CU17" i="1"/>
  <c r="CT9" i="1"/>
  <c r="CW9" i="1" s="1"/>
  <c r="CT5" i="1"/>
  <c r="CW5" i="1" s="1"/>
  <c r="CT10" i="1"/>
  <c r="CW10" i="1" s="1"/>
  <c r="CT26" i="1"/>
  <c r="CW26" i="1" s="1"/>
  <c r="CU14" i="1"/>
  <c r="CX14" i="1" s="1"/>
  <c r="CS4" i="1"/>
  <c r="CV4" i="1" s="1"/>
  <c r="CT23" i="1"/>
  <c r="CW23" i="1" s="1"/>
  <c r="CT22" i="1"/>
  <c r="CU22" i="1"/>
  <c r="CU2" i="1"/>
  <c r="CU12" i="1"/>
  <c r="CT11" i="1"/>
  <c r="CW11" i="1" s="1"/>
  <c r="CT6" i="1"/>
  <c r="CW6" i="1" s="1"/>
  <c r="CT2" i="1"/>
  <c r="CT14" i="1"/>
  <c r="CW14" i="1" s="1"/>
  <c r="CS5" i="1"/>
  <c r="CV5" i="1" s="1"/>
  <c r="CU8" i="1"/>
  <c r="CX8" i="1" s="1"/>
  <c r="CU24" i="1"/>
  <c r="CX24" i="1" s="1"/>
  <c r="CU15" i="1"/>
  <c r="CX15" i="1" s="1"/>
  <c r="CT15" i="1"/>
  <c r="CW15" i="1" s="1"/>
  <c r="CT3" i="1"/>
  <c r="CW3" i="1" s="1"/>
  <c r="CU19" i="1"/>
  <c r="CX19" i="1" s="1"/>
  <c r="CT25" i="1"/>
  <c r="CW25" i="1" s="1"/>
  <c r="CU10" i="1"/>
  <c r="CX10" i="1" s="1"/>
  <c r="CS3" i="1"/>
  <c r="CV3" i="1" s="1"/>
  <c r="CT8" i="1"/>
  <c r="CW8" i="1" s="1"/>
  <c r="CU3" i="1"/>
  <c r="CX3" i="1" s="1"/>
  <c r="CU18" i="1"/>
  <c r="CX18" i="1" s="1"/>
  <c r="CT16" i="1"/>
  <c r="CW16" i="1" s="1"/>
  <c r="AV29" i="1"/>
  <c r="AV35" i="1"/>
  <c r="AX37" i="1"/>
  <c r="AX31" i="1"/>
  <c r="AX38" i="1"/>
  <c r="AX32" i="1"/>
  <c r="AV32" i="1"/>
  <c r="AV38" i="1"/>
  <c r="AV37" i="1"/>
  <c r="AV31" i="1"/>
  <c r="AW29" i="1"/>
  <c r="AW35" i="1"/>
  <c r="AX29" i="1"/>
  <c r="AX35" i="1"/>
  <c r="AX30" i="1"/>
  <c r="AX36" i="1"/>
  <c r="CV2" i="1" l="1"/>
  <c r="CS29" i="1"/>
  <c r="CS35" i="1"/>
  <c r="CW17" i="1"/>
  <c r="CT32" i="1"/>
  <c r="CT38" i="1"/>
  <c r="CW22" i="1"/>
  <c r="CT33" i="1"/>
  <c r="CT39" i="1"/>
  <c r="CW7" i="1"/>
  <c r="CT30" i="1"/>
  <c r="CT36" i="1"/>
  <c r="CW12" i="1"/>
  <c r="CT37" i="1"/>
  <c r="CT31" i="1"/>
  <c r="CW2" i="1"/>
  <c r="CT29" i="1"/>
  <c r="CT35" i="1"/>
  <c r="CX22" i="1"/>
  <c r="CU33" i="1"/>
  <c r="CU39" i="1"/>
  <c r="CX7" i="1"/>
  <c r="CU36" i="1"/>
  <c r="CU30" i="1"/>
  <c r="CX17" i="1"/>
  <c r="CU32" i="1"/>
  <c r="CU38" i="1"/>
  <c r="CX12" i="1"/>
  <c r="CU31" i="1"/>
  <c r="CU37" i="1"/>
  <c r="CX2" i="1"/>
  <c r="CU35" i="1"/>
  <c r="CU29" i="1"/>
  <c r="CV29" i="1" l="1"/>
  <c r="CV35" i="1"/>
  <c r="CW31" i="1"/>
  <c r="CW37" i="1"/>
  <c r="CW33" i="1"/>
  <c r="CW39" i="1"/>
  <c r="CW36" i="1"/>
  <c r="CW30" i="1"/>
  <c r="CW32" i="1"/>
  <c r="CW38" i="1"/>
  <c r="CW35" i="1"/>
  <c r="CW29" i="1"/>
  <c r="CX31" i="1"/>
  <c r="CX37" i="1"/>
  <c r="CX38" i="1"/>
  <c r="CX32" i="1"/>
  <c r="CX30" i="1"/>
  <c r="CX36" i="1"/>
  <c r="CX39" i="1"/>
  <c r="CX33" i="1"/>
  <c r="CX29" i="1"/>
  <c r="CX35" i="1"/>
</calcChain>
</file>

<file path=xl/sharedStrings.xml><?xml version="1.0" encoding="utf-8"?>
<sst xmlns="http://schemas.openxmlformats.org/spreadsheetml/2006/main" count="618" uniqueCount="131">
  <si>
    <t>Pit</t>
  </si>
  <si>
    <t>Depth</t>
  </si>
  <si>
    <t>Wet/Dry Conversion</t>
  </si>
  <si>
    <r>
      <t>Bulk Density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>)</t>
    </r>
  </si>
  <si>
    <t>Soil C:N</t>
  </si>
  <si>
    <t>Soil C (%)</t>
  </si>
  <si>
    <t>Total Soil C (g)</t>
  </si>
  <si>
    <r>
      <t>Soil C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</si>
  <si>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t>Soil N (%)</t>
  </si>
  <si>
    <t>Total Soil N (g)</t>
  </si>
  <si>
    <r>
      <t>Soil N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</si>
  <si>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t xml:space="preserve">Net Nitrification </t>
  </si>
  <si>
    <t>Net Mineralization</t>
  </si>
  <si>
    <r>
      <t>NO</t>
    </r>
    <r>
      <rPr>
        <b/>
        <vertAlign val="subscript"/>
        <sz val="12"/>
        <color theme="1"/>
        <rFont val="Aptos Narrow (Body)"/>
      </rPr>
      <t>3</t>
    </r>
    <r>
      <rPr>
        <b/>
        <sz val="12"/>
        <color theme="1"/>
        <rFont val="Aptos Narrow"/>
        <family val="2"/>
        <scheme val="minor"/>
      </rPr>
      <t>-N (ug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Day 14</t>
    </r>
  </si>
  <si>
    <r>
      <t>NH</t>
    </r>
    <r>
      <rPr>
        <b/>
        <vertAlign val="subscript"/>
        <sz val="12"/>
        <color rgb="FF000000"/>
        <rFont val="Aptos Narrow (Body)"/>
      </rPr>
      <t>4</t>
    </r>
    <r>
      <rPr>
        <b/>
        <sz val="12"/>
        <color rgb="FF000000"/>
        <rFont val="Aptos Narrow"/>
        <family val="2"/>
        <scheme val="minor"/>
      </rPr>
      <t>-N (ug · g</t>
    </r>
    <r>
      <rPr>
        <b/>
        <vertAlign val="superscript"/>
        <sz val="12"/>
        <color rgb="FF000000"/>
        <rFont val="Aptos Narrow"/>
        <scheme val="minor"/>
      </rPr>
      <t>-</t>
    </r>
    <r>
      <rPr>
        <b/>
        <sz val="12"/>
        <color rgb="FF000000"/>
        <rFont val="Aptos Narrow"/>
        <family val="2"/>
        <scheme val="minor"/>
      </rPr>
      <t xml:space="preserve"> soil) Day 14</t>
    </r>
  </si>
  <si>
    <r>
      <t>NH</t>
    </r>
    <r>
      <rPr>
        <b/>
        <vertAlign val="subscript"/>
        <sz val="12"/>
        <color rgb="FF000000"/>
        <rFont val="Aptos Narrow (Body)"/>
      </rPr>
      <t>4</t>
    </r>
    <r>
      <rPr>
        <b/>
        <sz val="12"/>
        <color rgb="FF000000"/>
        <rFont val="Aptos Narrow"/>
        <family val="2"/>
        <scheme val="minor"/>
      </rPr>
      <t>-N (ug · g</t>
    </r>
    <r>
      <rPr>
        <b/>
        <vertAlign val="superscript"/>
        <sz val="12"/>
        <color rgb="FF000000"/>
        <rFont val="Aptos Narrow"/>
        <scheme val="minor"/>
      </rPr>
      <t>-</t>
    </r>
    <r>
      <rPr>
        <b/>
        <sz val="12"/>
        <color rgb="FF000000"/>
        <rFont val="Aptos Narrow"/>
        <family val="2"/>
        <scheme val="minor"/>
      </rPr>
      <t xml:space="preserve"> soil) Day 0</t>
    </r>
  </si>
  <si>
    <r>
      <t>NO</t>
    </r>
    <r>
      <rPr>
        <b/>
        <vertAlign val="subscript"/>
        <sz val="12"/>
        <color theme="1"/>
        <rFont val="Aptos Narrow (Body)"/>
      </rPr>
      <t>3</t>
    </r>
    <r>
      <rPr>
        <b/>
        <sz val="12"/>
        <color theme="1"/>
        <rFont val="Aptos Narrow"/>
        <family val="2"/>
        <scheme val="minor"/>
      </rPr>
      <t>-N (ug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Day 0</t>
    </r>
  </si>
  <si>
    <r>
      <t>Nitrification (ug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 · day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>)</t>
    </r>
  </si>
  <si>
    <r>
      <t>Mineralization (ug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 · day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>)</t>
    </r>
  </si>
  <si>
    <t>NA</t>
  </si>
  <si>
    <t>Total Root Biomass (g)</t>
  </si>
  <si>
    <t>Aboveground Biomass (g)</t>
  </si>
  <si>
    <r>
      <t>Soil Volume (cm</t>
    </r>
    <r>
      <rPr>
        <b/>
        <vertAlign val="superscript"/>
        <sz val="12"/>
        <color theme="1"/>
        <rFont val="Aptos Narrow (Body)"/>
      </rPr>
      <t>3</t>
    </r>
    <r>
      <rPr>
        <b/>
        <sz val="12"/>
        <color theme="1"/>
        <rFont val="Aptos Narrow"/>
        <family val="2"/>
        <scheme val="minor"/>
      </rPr>
      <t>)</t>
    </r>
  </si>
  <si>
    <t>Total Fine Root Biomass (g)</t>
  </si>
  <si>
    <t>Rhizome Biomass (g)</t>
  </si>
  <si>
    <t>Root C (%)</t>
  </si>
  <si>
    <t>Root N (%)</t>
  </si>
  <si>
    <t>Root C:N</t>
  </si>
  <si>
    <r>
      <t>Fine Root Biomass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</si>
  <si>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r>
      <t>Rhizome Biomass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</si>
  <si>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t>Field Moist Soil Weight (g)</t>
  </si>
  <si>
    <t>Dry Soil Weight (g)</t>
  </si>
  <si>
    <t>LF %C</t>
  </si>
  <si>
    <t xml:space="preserve">POM %C </t>
  </si>
  <si>
    <t>MAOM %C</t>
  </si>
  <si>
    <t>MAOC:POC</t>
  </si>
  <si>
    <t>Light Fraction Scaled (to 1)</t>
  </si>
  <si>
    <t>POM Scaled (to 1)</t>
  </si>
  <si>
    <t>Silt-Clay Scaled (to 1)</t>
  </si>
  <si>
    <t>Total Light Fraction (g)</t>
  </si>
  <si>
    <t>Total POM (g)</t>
  </si>
  <si>
    <t>Total MAOM (g)</t>
  </si>
  <si>
    <t>POM C (g)</t>
  </si>
  <si>
    <t>MAOM C (g)</t>
  </si>
  <si>
    <t>LF C (g)</t>
  </si>
  <si>
    <t>Light-Heavy POM C (g)</t>
  </si>
  <si>
    <t>Total C from Fractions (g)</t>
  </si>
  <si>
    <t>Soil C, N and Fractions</t>
  </si>
  <si>
    <t>Basic Soil Data</t>
  </si>
  <si>
    <t>Nitrogen Cycling Processes</t>
  </si>
  <si>
    <t>Above &amp; Belowground (Roots) Biomass</t>
  </si>
  <si>
    <t>0 to 15</t>
  </si>
  <si>
    <t>15 to 30</t>
  </si>
  <si>
    <t>30 to 50</t>
  </si>
  <si>
    <t>50 to 75</t>
  </si>
  <si>
    <t>75 to 100</t>
  </si>
  <si>
    <t>Respiration</t>
  </si>
  <si>
    <r>
      <t>POM C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</si>
  <si>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r>
      <t>MAOM C (g · cm</t>
    </r>
    <r>
      <rPr>
        <b/>
        <vertAlign val="superscript"/>
        <sz val="12"/>
        <color theme="1"/>
        <rFont val="Aptos Narrow (Body)"/>
      </rPr>
      <t>-3</t>
    </r>
    <r>
      <rPr>
        <b/>
        <sz val="12"/>
        <color theme="1"/>
        <rFont val="Aptos Narrow"/>
        <family val="2"/>
        <scheme val="minor"/>
      </rPr>
      <t xml:space="preserve"> soil)</t>
    </r>
  </si>
  <si>
    <t>Means:</t>
  </si>
  <si>
    <t>SE:</t>
  </si>
  <si>
    <r>
      <t>AP (umol · g</t>
    </r>
    <r>
      <rPr>
        <b/>
        <vertAlign val="superscript"/>
        <sz val="12"/>
        <color theme="1"/>
        <rFont val="Aptos Narrow (Body)"/>
      </rPr>
      <t xml:space="preserve">- </t>
    </r>
    <r>
      <rPr>
        <b/>
        <sz val="12"/>
        <color theme="1"/>
        <rFont val="Aptos Narrow"/>
        <family val="2"/>
        <scheme val="minor"/>
      </rPr>
      <t>soil · hr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>)</t>
    </r>
  </si>
  <si>
    <r>
      <t>BG (umol · g</t>
    </r>
    <r>
      <rPr>
        <b/>
        <vertAlign val="superscript"/>
        <sz val="12"/>
        <color theme="1"/>
        <rFont val="Aptos Narrow (Body)"/>
      </rPr>
      <t xml:space="preserve">- </t>
    </r>
    <r>
      <rPr>
        <b/>
        <sz val="12"/>
        <color theme="1"/>
        <rFont val="Aptos Narrow"/>
        <family val="2"/>
        <scheme val="minor"/>
      </rPr>
      <t>soil · hr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>)</t>
    </r>
  </si>
  <si>
    <r>
      <t>NAG (umol · g</t>
    </r>
    <r>
      <rPr>
        <b/>
        <vertAlign val="superscript"/>
        <sz val="12"/>
        <color theme="1"/>
        <rFont val="Aptos Narrow (Body)"/>
      </rPr>
      <t xml:space="preserve">- </t>
    </r>
    <r>
      <rPr>
        <b/>
        <sz val="12"/>
        <color theme="1"/>
        <rFont val="Aptos Narrow"/>
        <family val="2"/>
        <scheme val="minor"/>
      </rPr>
      <t>soil · hr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>)</t>
    </r>
  </si>
  <si>
    <t>Enzyme activity</t>
  </si>
  <si>
    <t>50 to 70</t>
  </si>
  <si>
    <t>70 to 100</t>
  </si>
  <si>
    <t>exc</t>
  </si>
  <si>
    <t>Included or excluded var from analysis:</t>
  </si>
  <si>
    <r>
      <t>Resp Day 1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 ) No Sub</t>
    </r>
  </si>
  <si>
    <r>
      <t>Resp Day 3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No Sub</t>
    </r>
  </si>
  <si>
    <r>
      <t>Resp Day 7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No Sub</t>
    </r>
  </si>
  <si>
    <r>
      <t>Resp Cum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No Sub</t>
    </r>
  </si>
  <si>
    <r>
      <t>Resp Day 1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</t>
    </r>
    <r>
      <rPr>
        <b/>
        <vertAlign val="superscript"/>
        <sz val="12"/>
        <color theme="1"/>
        <rFont val="Aptos Narrow (Body)"/>
      </rPr>
      <t>13</t>
    </r>
    <r>
      <rPr>
        <b/>
        <sz val="12"/>
        <color theme="1"/>
        <rFont val="Aptos Narrow"/>
        <family val="2"/>
        <scheme val="minor"/>
      </rPr>
      <t>C</t>
    </r>
  </si>
  <si>
    <r>
      <t>Resp Day 3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</t>
    </r>
    <r>
      <rPr>
        <b/>
        <vertAlign val="superscript"/>
        <sz val="12"/>
        <color theme="1"/>
        <rFont val="Aptos Narrow (Body)"/>
      </rPr>
      <t>13</t>
    </r>
    <r>
      <rPr>
        <b/>
        <sz val="12"/>
        <color theme="1"/>
        <rFont val="Aptos Narrow"/>
        <family val="2"/>
        <scheme val="minor"/>
      </rPr>
      <t>C</t>
    </r>
  </si>
  <si>
    <r>
      <t>Resp Day 7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</t>
    </r>
    <r>
      <rPr>
        <b/>
        <vertAlign val="superscript"/>
        <sz val="12"/>
        <color theme="1"/>
        <rFont val="Aptos Narrow (Body)"/>
      </rPr>
      <t>13</t>
    </r>
    <r>
      <rPr>
        <b/>
        <sz val="12"/>
        <color theme="1"/>
        <rFont val="Aptos Narrow"/>
        <family val="2"/>
        <scheme val="minor"/>
      </rPr>
      <t>C</t>
    </r>
  </si>
  <si>
    <r>
      <t>Resp Cum (mmol CO</t>
    </r>
    <r>
      <rPr>
        <b/>
        <vertAlign val="subscript"/>
        <sz val="12"/>
        <color theme="1"/>
        <rFont val="Aptos Narrow (Body)"/>
      </rPr>
      <t>2</t>
    </r>
    <r>
      <rPr>
        <b/>
        <sz val="12"/>
        <color theme="1"/>
        <rFont val="Aptos Narrow"/>
        <family val="2"/>
        <scheme val="minor"/>
      </rPr>
      <t xml:space="preserve"> · g</t>
    </r>
    <r>
      <rPr>
        <b/>
        <vertAlign val="superscript"/>
        <sz val="12"/>
        <color theme="1"/>
        <rFont val="Aptos Narrow (Body)"/>
      </rPr>
      <t>-</t>
    </r>
    <r>
      <rPr>
        <b/>
        <sz val="12"/>
        <color theme="1"/>
        <rFont val="Aptos Narrow"/>
        <family val="2"/>
        <scheme val="minor"/>
      </rPr>
      <t xml:space="preserve"> soil) </t>
    </r>
    <r>
      <rPr>
        <b/>
        <vertAlign val="superscript"/>
        <sz val="12"/>
        <color theme="1"/>
        <rFont val="Aptos Narrow (Body)"/>
      </rPr>
      <t>13</t>
    </r>
    <r>
      <rPr>
        <b/>
        <sz val="12"/>
        <color theme="1"/>
        <rFont val="Aptos Narrow"/>
        <family val="2"/>
        <scheme val="minor"/>
      </rPr>
      <t>C</t>
    </r>
  </si>
  <si>
    <t>LF d13C</t>
  </si>
  <si>
    <t>LF Atom %</t>
  </si>
  <si>
    <t>POM d13C</t>
  </si>
  <si>
    <t>POM Atom %</t>
  </si>
  <si>
    <t>MAOM d13C</t>
  </si>
  <si>
    <t>MAOM Atom %</t>
  </si>
  <si>
    <t>LF_13Cprop</t>
  </si>
  <si>
    <t>POM_13Cprop</t>
  </si>
  <si>
    <t>MAOM_13Cprop</t>
  </si>
  <si>
    <t>LF_13C_g</t>
  </si>
  <si>
    <t>POM_13C_g</t>
  </si>
  <si>
    <t>MAOM_13C_g</t>
  </si>
  <si>
    <t>LF_13C_mmol</t>
  </si>
  <si>
    <t>POM_13C_mmol</t>
  </si>
  <si>
    <t>MAOM_13C_mmol</t>
  </si>
  <si>
    <t xml:space="preserve">Control Jar Total %C </t>
  </si>
  <si>
    <t>Control Jar Dry Soil Mass (g)</t>
  </si>
  <si>
    <t>Control Jar Total C (g)</t>
  </si>
  <si>
    <t>Control Jar Proportion LF</t>
  </si>
  <si>
    <t>Control Jar Proportion POM</t>
  </si>
  <si>
    <t>Control Jar Proportion MAOM</t>
  </si>
  <si>
    <t>Control Jar LF %C</t>
  </si>
  <si>
    <t xml:space="preserve">Control Jar POM %C </t>
  </si>
  <si>
    <t>Control Jar MAOM %C</t>
  </si>
  <si>
    <t>Control Jar LF C (g)</t>
  </si>
  <si>
    <t>Control Jar POM C (g)</t>
  </si>
  <si>
    <t>Control Jar MAOM C (g)</t>
  </si>
  <si>
    <t>Control Jar Total Frac C (g)</t>
  </si>
  <si>
    <t>Control Jar C Recovery (%)</t>
  </si>
  <si>
    <t xml:space="preserve">Glucose Jar Total % C </t>
  </si>
  <si>
    <t>Glucose Jar Total C (g)</t>
  </si>
  <si>
    <t>Glucose Jar Dry Soil Mass (g)</t>
  </si>
  <si>
    <t>Glucose Jar Proportion LF</t>
  </si>
  <si>
    <t>Glucose Jar Proportion POM</t>
  </si>
  <si>
    <t>Glucose Jar Proportion MAOM</t>
  </si>
  <si>
    <t>Glucose Jar LF %C</t>
  </si>
  <si>
    <t xml:space="preserve">Glucose Jar POM %C </t>
  </si>
  <si>
    <t>Glucose Jar MAOM %C</t>
  </si>
  <si>
    <t>Glucose Jar LF C (g)</t>
  </si>
  <si>
    <t>Glucose Jar POM C (g)</t>
  </si>
  <si>
    <t>Glucose Jar MAOM C (g)</t>
  </si>
  <si>
    <t>Glucose Jar Total Frac C (g)</t>
  </si>
  <si>
    <t>Glucose Jar C Recovery (%)</t>
  </si>
  <si>
    <t>Incubation Fracs (incorporation of 13C in different C fractions)</t>
  </si>
  <si>
    <t>Incubation Fracs (C in control and 13C-labeled glucose jars)</t>
  </si>
  <si>
    <t>13 C glucose Atm % 13C</t>
  </si>
  <si>
    <t>Control Bulk Soil Atm % 13C</t>
  </si>
  <si>
    <t>Figure 3a</t>
  </si>
  <si>
    <t>Figure 3b</t>
  </si>
  <si>
    <t>In Percents (%)</t>
  </si>
  <si>
    <t>13C - Control MAOC (mmol)</t>
  </si>
  <si>
    <t>Figure 3c</t>
  </si>
  <si>
    <t>Exclude - Error</t>
  </si>
  <si>
    <t>Some frac data from the jar incubations was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</si>
</sst>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vertAlign val="superscript"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sz val="12"/>
      <color rgb="FF000000"/>
      <name val="Aptos Narrow"/>
      <family val="2"/>
      <scheme val="minor"/>
    </font>
    <font>
      <b/>
      <vertAlign val="superscript"/>
      <sz val="12"/>
      <color rgb="FF000000"/>
      <name val="Aptos Narrow"/>
      <scheme val="minor"/>
    </font>
    <font>
      <b/>
      <vertAlign val="subscript"/>
      <sz val="12"/>
      <color rgb="FF000000"/>
      <name val="Aptos Narrow (Body)"/>
    </font>
    <font>
      <sz val="8"/>
      <name val="Aptos Narrow"/>
      <family val="2"/>
      <scheme val="minor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DCCAFF"/>
        <bgColor indexed="64"/>
      </patternFill>
    </fill>
    <fill>
      <patternFill patternType="solid">
        <fgColor rgb="FFFDFFC6"/>
        <bgColor indexed="64"/>
      </patternFill>
    </fill>
    <fill>
      <patternFill patternType="solid">
        <fgColor rgb="FF9DECFE"/>
        <bgColor indexed="64"/>
      </patternFill>
    </fill>
    <fill>
      <patternFill patternType="solid">
        <fgColor rgb="FFC1C1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0" fontId="5" fillId="7" borderId="0" xfId="0" applyFont="1" applyFill="1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6" borderId="0" xfId="0" applyFill="1"/>
    <xf numFmtId="0" fontId="2" fillId="8" borderId="0" xfId="0" applyFont="1" applyFill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8" borderId="0" xfId="0" applyFill="1"/>
    <xf numFmtId="0" fontId="2" fillId="9" borderId="0" xfId="0" applyFont="1" applyFill="1" applyAlignment="1">
      <alignment horizontal="center" wrapText="1"/>
    </xf>
    <xf numFmtId="0" fontId="0" fillId="9" borderId="0" xfId="0" applyFill="1"/>
    <xf numFmtId="0" fontId="9" fillId="0" borderId="0" xfId="0" applyFont="1" applyAlignment="1">
      <alignment wrapText="1"/>
    </xf>
    <xf numFmtId="0" fontId="0" fillId="10" borderId="0" xfId="0" applyFill="1"/>
    <xf numFmtId="0" fontId="2" fillId="10" borderId="0" xfId="0" applyFont="1" applyFill="1" applyAlignment="1">
      <alignment horizontal="center" wrapText="1"/>
    </xf>
    <xf numFmtId="0" fontId="9" fillId="10" borderId="0" xfId="0" applyFont="1" applyFill="1" applyAlignment="1">
      <alignment horizontal="center" wrapText="1"/>
    </xf>
    <xf numFmtId="0" fontId="0" fillId="11" borderId="0" xfId="0" applyFill="1"/>
    <xf numFmtId="0" fontId="2" fillId="11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1C1"/>
      <color rgb="FF9DECFE"/>
      <color rgb="FFB09DFE"/>
      <color rgb="FF7A81FF"/>
      <color rgb="FFBEFFC2"/>
      <color rgb="FF8BDDFF"/>
      <color rgb="FFFDFFC6"/>
      <color rgb="FFDCCAFF"/>
      <color rgb="FFD3B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F892-347C-BA4F-A9E6-E27FBD110FA7}">
  <dimension ref="A1:DC49"/>
  <sheetViews>
    <sheetView tabSelected="1" topLeftCell="A15" zoomScale="108" workbookViewId="0">
      <selection activeCell="B46" sqref="B46"/>
    </sheetView>
  </sheetViews>
  <sheetFormatPr baseColWidth="10" defaultRowHeight="16" x14ac:dyDescent="0.2"/>
  <cols>
    <col min="1" max="1" width="13.33203125" customWidth="1"/>
    <col min="3" max="3" width="10.83203125" customWidth="1"/>
    <col min="97" max="97" width="10.83203125" customWidth="1"/>
  </cols>
  <sheetData>
    <row r="1" spans="1:107" s="3" customFormat="1" ht="73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31</v>
      </c>
      <c r="F1" s="2" t="s">
        <v>22</v>
      </c>
      <c r="G1" s="2" t="s">
        <v>3</v>
      </c>
      <c r="H1" s="19" t="s">
        <v>61</v>
      </c>
      <c r="I1" s="19" t="s">
        <v>62</v>
      </c>
      <c r="J1" s="19" t="s">
        <v>63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4</v>
      </c>
      <c r="R1" s="5" t="s">
        <v>16</v>
      </c>
      <c r="S1" s="5" t="s">
        <v>13</v>
      </c>
      <c r="T1" s="6" t="s">
        <v>15</v>
      </c>
      <c r="U1" s="6" t="s">
        <v>14</v>
      </c>
      <c r="V1" s="5" t="s">
        <v>11</v>
      </c>
      <c r="W1" s="5" t="s">
        <v>12</v>
      </c>
      <c r="X1" s="5" t="s">
        <v>17</v>
      </c>
      <c r="Y1" s="5" t="s">
        <v>18</v>
      </c>
      <c r="Z1" s="7" t="s">
        <v>21</v>
      </c>
      <c r="AA1" s="8" t="s">
        <v>20</v>
      </c>
      <c r="AB1" s="8" t="s">
        <v>23</v>
      </c>
      <c r="AC1" s="8" t="s">
        <v>28</v>
      </c>
      <c r="AD1" s="8" t="s">
        <v>24</v>
      </c>
      <c r="AE1" s="8" t="s">
        <v>29</v>
      </c>
      <c r="AF1" s="8" t="s">
        <v>25</v>
      </c>
      <c r="AG1" s="8" t="s">
        <v>26</v>
      </c>
      <c r="AH1" s="8" t="s">
        <v>27</v>
      </c>
      <c r="AI1" s="4" t="s">
        <v>36</v>
      </c>
      <c r="AJ1" s="4" t="s">
        <v>37</v>
      </c>
      <c r="AK1" s="9" t="s">
        <v>38</v>
      </c>
      <c r="AL1" s="4" t="s">
        <v>39</v>
      </c>
      <c r="AM1" s="4" t="s">
        <v>40</v>
      </c>
      <c r="AN1" s="4" t="s">
        <v>41</v>
      </c>
      <c r="AO1" s="4" t="s">
        <v>32</v>
      </c>
      <c r="AP1" s="4" t="s">
        <v>33</v>
      </c>
      <c r="AQ1" s="4" t="s">
        <v>34</v>
      </c>
      <c r="AR1" s="4" t="s">
        <v>44</v>
      </c>
      <c r="AS1" s="4" t="s">
        <v>42</v>
      </c>
      <c r="AT1" s="4" t="s">
        <v>43</v>
      </c>
      <c r="AU1" s="4" t="s">
        <v>45</v>
      </c>
      <c r="AV1" s="4" t="s">
        <v>35</v>
      </c>
      <c r="AW1" s="4" t="s">
        <v>46</v>
      </c>
      <c r="AX1" s="4" t="s">
        <v>57</v>
      </c>
      <c r="AY1" s="4" t="s">
        <v>58</v>
      </c>
      <c r="AZ1" s="14" t="s">
        <v>69</v>
      </c>
      <c r="BA1" s="14" t="s">
        <v>70</v>
      </c>
      <c r="BB1" s="14" t="s">
        <v>71</v>
      </c>
      <c r="BC1" s="14" t="s">
        <v>72</v>
      </c>
      <c r="BD1" s="14" t="s">
        <v>73</v>
      </c>
      <c r="BE1" s="14" t="s">
        <v>74</v>
      </c>
      <c r="BF1" s="14" t="s">
        <v>75</v>
      </c>
      <c r="BG1" s="14" t="s">
        <v>76</v>
      </c>
      <c r="BH1" s="23" t="s">
        <v>92</v>
      </c>
      <c r="BI1" s="23" t="s">
        <v>93</v>
      </c>
      <c r="BJ1" s="23" t="s">
        <v>94</v>
      </c>
      <c r="BK1" s="23" t="s">
        <v>95</v>
      </c>
      <c r="BL1" s="23" t="s">
        <v>96</v>
      </c>
      <c r="BM1" s="23" t="s">
        <v>97</v>
      </c>
      <c r="BN1" s="24" t="s">
        <v>98</v>
      </c>
      <c r="BO1" s="24" t="s">
        <v>99</v>
      </c>
      <c r="BP1" s="24" t="s">
        <v>100</v>
      </c>
      <c r="BQ1" s="24" t="s">
        <v>101</v>
      </c>
      <c r="BR1" s="24" t="s">
        <v>102</v>
      </c>
      <c r="BS1" s="24" t="s">
        <v>103</v>
      </c>
      <c r="BT1" s="24" t="s">
        <v>104</v>
      </c>
      <c r="BU1" s="23" t="s">
        <v>105</v>
      </c>
      <c r="BV1" s="23" t="s">
        <v>106</v>
      </c>
      <c r="BW1" s="23" t="s">
        <v>108</v>
      </c>
      <c r="BX1" s="23" t="s">
        <v>107</v>
      </c>
      <c r="BY1" s="23" t="s">
        <v>109</v>
      </c>
      <c r="BZ1" s="23" t="s">
        <v>110</v>
      </c>
      <c r="CA1" s="23" t="s">
        <v>111</v>
      </c>
      <c r="CB1" s="24" t="s">
        <v>112</v>
      </c>
      <c r="CC1" s="24" t="s">
        <v>113</v>
      </c>
      <c r="CD1" s="24" t="s">
        <v>114</v>
      </c>
      <c r="CE1" s="24" t="s">
        <v>115</v>
      </c>
      <c r="CF1" s="24" t="s">
        <v>116</v>
      </c>
      <c r="CG1" s="24" t="s">
        <v>117</v>
      </c>
      <c r="CH1" s="24" t="s">
        <v>118</v>
      </c>
      <c r="CI1" s="23" t="s">
        <v>119</v>
      </c>
      <c r="CJ1" s="26" t="s">
        <v>77</v>
      </c>
      <c r="CK1" s="26" t="s">
        <v>78</v>
      </c>
      <c r="CL1" s="26" t="s">
        <v>79</v>
      </c>
      <c r="CM1" s="26" t="s">
        <v>80</v>
      </c>
      <c r="CN1" s="26" t="s">
        <v>81</v>
      </c>
      <c r="CO1" s="26" t="s">
        <v>82</v>
      </c>
      <c r="CP1" s="26" t="s">
        <v>83</v>
      </c>
      <c r="CQ1" s="26" t="s">
        <v>84</v>
      </c>
      <c r="CR1" s="26" t="s">
        <v>85</v>
      </c>
      <c r="CS1" s="26" t="s">
        <v>86</v>
      </c>
      <c r="CT1" s="26" t="s">
        <v>87</v>
      </c>
      <c r="CU1" s="26" t="s">
        <v>88</v>
      </c>
      <c r="CV1" s="26" t="s">
        <v>89</v>
      </c>
      <c r="CW1" s="26" t="s">
        <v>90</v>
      </c>
      <c r="CX1" s="26" t="s">
        <v>91</v>
      </c>
      <c r="CY1" s="26" t="s">
        <v>127</v>
      </c>
      <c r="CZ1" s="21" t="s">
        <v>122</v>
      </c>
      <c r="DA1" s="21" t="s">
        <v>123</v>
      </c>
    </row>
    <row r="2" spans="1:107" x14ac:dyDescent="0.2">
      <c r="A2" s="1">
        <v>1</v>
      </c>
      <c r="B2" s="1" t="s">
        <v>51</v>
      </c>
      <c r="C2" s="15">
        <v>37962.282200000001</v>
      </c>
      <c r="D2" s="15">
        <v>0.71119842829076618</v>
      </c>
      <c r="E2" s="15">
        <f t="shared" ref="E2:E26" si="0">C2*D2</f>
        <v>26998.715434970531</v>
      </c>
      <c r="F2" s="15">
        <f t="shared" ref="F2:F11" si="1">30*100*15</f>
        <v>45000</v>
      </c>
      <c r="G2" s="15">
        <f t="shared" ref="G2:G26" si="2">E2/F2</f>
        <v>0.59997145411045627</v>
      </c>
      <c r="H2" s="15">
        <v>0.116493891</v>
      </c>
      <c r="I2" s="15">
        <v>0.18545762199999999</v>
      </c>
      <c r="J2" s="15">
        <v>1.8333362999999998E-2</v>
      </c>
      <c r="K2" s="15">
        <v>3.7530000000000001</v>
      </c>
      <c r="L2" s="15">
        <f t="shared" ref="L2:L26" si="3">(K2/100)*E2</f>
        <v>1013.261790274444</v>
      </c>
      <c r="M2" s="15">
        <f t="shared" ref="M2:M26" si="4">G2*(K2/100)</f>
        <v>2.2516928672765425E-2</v>
      </c>
      <c r="N2" s="15">
        <v>0.34066666666666667</v>
      </c>
      <c r="O2" s="15">
        <f t="shared" ref="O2:O26" si="5">(N2/100)*E2</f>
        <v>91.975623915132942</v>
      </c>
      <c r="P2" s="15">
        <f t="shared" ref="P2:P26" si="6">G2*(N2/100)</f>
        <v>2.0439027536696213E-3</v>
      </c>
      <c r="Q2" s="15">
        <f>K2/N2</f>
        <v>11.016634050880626</v>
      </c>
      <c r="R2" s="15">
        <v>2.2792060238816614</v>
      </c>
      <c r="S2" s="15">
        <v>15.455647025159035</v>
      </c>
      <c r="T2" s="15">
        <v>10.562589110675459</v>
      </c>
      <c r="U2" s="15">
        <v>8.5092888116044101</v>
      </c>
      <c r="V2" s="15">
        <f>S2-R2</f>
        <v>13.176441001277373</v>
      </c>
      <c r="W2" s="15">
        <f>(S2+U2)-(R2+T2)</f>
        <v>11.123140702206324</v>
      </c>
      <c r="X2" s="15">
        <f>V2/14</f>
        <v>0.94117435723409815</v>
      </c>
      <c r="Y2" s="15">
        <f>W2/14</f>
        <v>0.79451005015759457</v>
      </c>
      <c r="Z2" s="16">
        <v>1300.6300000000001</v>
      </c>
      <c r="AA2" s="15">
        <v>589.21</v>
      </c>
      <c r="AB2" s="15">
        <v>79.7</v>
      </c>
      <c r="AC2" s="15">
        <f>AB2/F2</f>
        <v>1.7711111111111111E-3</v>
      </c>
      <c r="AD2" s="15">
        <v>509.51000000000005</v>
      </c>
      <c r="AE2" s="15">
        <f>AD2/F2</f>
        <v>1.1322444444444446E-2</v>
      </c>
      <c r="AF2" s="15">
        <v>44.98</v>
      </c>
      <c r="AG2" s="15">
        <v>0.47333333333333333</v>
      </c>
      <c r="AH2" s="15">
        <f>AF2/AG2</f>
        <v>95.028169014084497</v>
      </c>
      <c r="AI2" s="17">
        <v>2.008608321377334E-2</v>
      </c>
      <c r="AJ2" s="17">
        <v>0.14418938307030138</v>
      </c>
      <c r="AK2" s="17">
        <v>0.83572453371592537</v>
      </c>
      <c r="AL2" s="15">
        <f>AI2*E2</f>
        <v>542.29844489180482</v>
      </c>
      <c r="AM2" s="17">
        <f>AJ2*E2</f>
        <v>3892.9281222590243</v>
      </c>
      <c r="AN2" s="17">
        <f>AK2*E2</f>
        <v>22563.488867819702</v>
      </c>
      <c r="AO2" s="17">
        <v>28.79</v>
      </c>
      <c r="AP2" s="17">
        <v>2.5697703615381471</v>
      </c>
      <c r="AQ2" s="17">
        <v>3.2570000000000001</v>
      </c>
      <c r="AR2" s="17">
        <f t="shared" ref="AR2:AT26" si="7">AL2*AO2/100</f>
        <v>156.1277222843506</v>
      </c>
      <c r="AS2" s="17">
        <f t="shared" si="7"/>
        <v>100.03931308179594</v>
      </c>
      <c r="AT2" s="17">
        <f t="shared" si="7"/>
        <v>734.89283242488773</v>
      </c>
      <c r="AU2" s="17">
        <f t="shared" ref="AU2:AU26" si="8">SUM(AR2:AS2)</f>
        <v>256.16703536614654</v>
      </c>
      <c r="AV2" s="17">
        <f t="shared" ref="AV2:AV26" si="9">AT2/AU2</f>
        <v>2.8688032844447973</v>
      </c>
      <c r="AW2" s="17">
        <f>SUM(AT2:AU2)</f>
        <v>991.05986779103432</v>
      </c>
      <c r="AX2" s="15">
        <f>AU2/F2</f>
        <v>5.6926007859143674E-3</v>
      </c>
      <c r="AY2" s="15">
        <f>AT2/F2</f>
        <v>1.6330951831664171E-2</v>
      </c>
      <c r="AZ2" s="15">
        <v>2.0257210869478932E-3</v>
      </c>
      <c r="BA2" s="15">
        <v>4.9214353215681159E-3</v>
      </c>
      <c r="BB2" s="15">
        <v>3.7966394840679087E-3</v>
      </c>
      <c r="BC2" s="15">
        <v>1.0743795892583917E-2</v>
      </c>
      <c r="BD2" s="15">
        <v>1.3755267349800906E-3</v>
      </c>
      <c r="BE2" s="15">
        <v>2.6371564290754682E-3</v>
      </c>
      <c r="BF2" s="15">
        <v>9.1664567517018918E-4</v>
      </c>
      <c r="BG2" s="15">
        <v>4.9293288392257481E-3</v>
      </c>
      <c r="BH2" s="15">
        <v>3.7530000000000001</v>
      </c>
      <c r="BI2" s="15">
        <v>18.462710999999999</v>
      </c>
      <c r="BJ2" s="15">
        <f t="shared" ref="BJ2:BJ26" si="10">(BH2*BI2)/100</f>
        <v>0.69290554383000003</v>
      </c>
      <c r="BK2" s="15">
        <v>2.0584451387612595E-2</v>
      </c>
      <c r="BL2" s="15">
        <v>0.14776695460393319</v>
      </c>
      <c r="BM2" s="15">
        <v>0.85646020952030866</v>
      </c>
      <c r="BN2" s="15">
        <v>28.79</v>
      </c>
      <c r="BO2" s="15">
        <v>2.5697703615381471</v>
      </c>
      <c r="BP2" s="15">
        <v>3.2570000000000001</v>
      </c>
      <c r="BQ2" s="15">
        <f t="shared" ref="BQ2:BQ12" si="11">(BK2*BI2*BN2)/100</f>
        <v>0.1094148913164493</v>
      </c>
      <c r="BR2" s="15">
        <f t="shared" ref="BR2:BR26" si="12">(BL2*BI2*BO2)/100</f>
        <v>7.0107924512481629E-2</v>
      </c>
      <c r="BS2" s="15">
        <f t="shared" ref="BS2:BS26" si="13">(BM2*BI2*BP2)/100</f>
        <v>0.5150156436828156</v>
      </c>
      <c r="BT2" s="15">
        <f t="shared" ref="BT2:BT26" si="14">SUM(BQ2:BS2)</f>
        <v>0.69453845951174653</v>
      </c>
      <c r="BU2" s="15">
        <f t="shared" ref="BU2:BU26" si="15">SUM(BK2:BM2)*100</f>
        <v>102.48116155118545</v>
      </c>
      <c r="BV2" s="15">
        <v>3.7530000000000001</v>
      </c>
      <c r="BW2" s="15">
        <v>18.149783889980352</v>
      </c>
      <c r="BX2" s="15">
        <f t="shared" ref="BX2:BX26" si="16">(BV2*BW2)/100</f>
        <v>0.6811613893909626</v>
      </c>
      <c r="BY2" s="15">
        <v>8.5991932526585883E-3</v>
      </c>
      <c r="BZ2" s="15">
        <v>0.21409974330766407</v>
      </c>
      <c r="CA2" s="15">
        <v>0.75724239090575696</v>
      </c>
      <c r="CB2" s="15">
        <v>43.75</v>
      </c>
      <c r="CC2" s="15">
        <v>3.7410000000000001</v>
      </c>
      <c r="CD2" s="15">
        <v>2.8039999999999998</v>
      </c>
      <c r="CE2" s="15">
        <f>(BY2*BW2*CB2)/100</f>
        <v>6.8282155884219639E-2</v>
      </c>
      <c r="CF2" s="15">
        <f t="shared" ref="CF2:CF26" si="17">(BZ2*BW2*CC2)/100</f>
        <v>0.14537017493106477</v>
      </c>
      <c r="CG2" s="15">
        <f t="shared" ref="CG2:CG26" si="18">(CA2*BW2*CD2)/100</f>
        <v>0.38537575235349314</v>
      </c>
      <c r="CH2" s="15">
        <f t="shared" ref="CH2:CH26" si="19">SUM(CE2:CG2)</f>
        <v>0.59902808316877754</v>
      </c>
      <c r="CI2" s="15">
        <f t="shared" ref="CI2:CI26" si="20">SUM(BY2:CA2)*100</f>
        <v>97.99413274660796</v>
      </c>
      <c r="CJ2" s="15">
        <v>48.62</v>
      </c>
      <c r="CK2" s="15">
        <f>((CJ2/1000+1)*0.0112372)/((CJ2/1000+1)*0.0112372+1)</f>
        <v>1.1646317666435878E-2</v>
      </c>
      <c r="CL2" s="15">
        <v>213.68</v>
      </c>
      <c r="CM2" s="15">
        <f t="shared" ref="CM2:CM26" si="21">((CL2/1000+1)*0.0112372)/((CL2/1000+1)*0.0112372+1)</f>
        <v>1.3454862570636134E-2</v>
      </c>
      <c r="CN2" s="15">
        <v>371.1</v>
      </c>
      <c r="CO2" s="15">
        <f t="shared" ref="CO2:CO26" si="22">((CN2/1000+1)*0.0112372)/((CN2/1000+1)*0.0112372+1)</f>
        <v>1.5173541239929388E-2</v>
      </c>
      <c r="CP2" s="15">
        <f>(CK2-DA$2)/(CZ$2-DA$2)</f>
        <v>7.6224866350309316E-4</v>
      </c>
      <c r="CQ2" s="15">
        <f t="shared" ref="CQ2:CQ26" si="23">(CM2-DA$2)/(CZ$2-DA$2)</f>
        <v>2.6093990099439624E-3</v>
      </c>
      <c r="CR2" s="15">
        <f t="shared" ref="CR2:CR26" si="24">(CO2-DA$2)/(CZ$2-DA$2)</f>
        <v>4.3647648247670187E-3</v>
      </c>
      <c r="CS2" s="15">
        <f t="shared" ref="CS2:CU6" si="25">CE2*CP2</f>
        <v>5.2047982063856287E-5</v>
      </c>
      <c r="CT2" s="15">
        <f t="shared" si="25"/>
        <v>3.7932879054050102E-4</v>
      </c>
      <c r="CU2" s="15">
        <f t="shared" si="25"/>
        <v>1.6820745281906524E-3</v>
      </c>
      <c r="CV2" s="15">
        <f t="shared" ref="CV2:CX6" si="26">CS2/12.011*1000</f>
        <v>4.333359592361692E-3</v>
      </c>
      <c r="CW2" s="15">
        <f t="shared" si="26"/>
        <v>3.158178257767888E-2</v>
      </c>
      <c r="CX2" s="15">
        <f t="shared" si="26"/>
        <v>0.14004450322126821</v>
      </c>
      <c r="CY2" s="15">
        <f t="shared" ref="CY2:CY26" si="27">(CG2/12.011*1000)-(BS2/12.011*1000)</f>
        <v>-10.793430299668842</v>
      </c>
      <c r="CZ2" s="15">
        <v>0.99</v>
      </c>
      <c r="DA2" s="15">
        <v>1.09E-2</v>
      </c>
      <c r="DB2" s="15"/>
      <c r="DC2" s="15"/>
    </row>
    <row r="3" spans="1:107" x14ac:dyDescent="0.2">
      <c r="A3" s="1">
        <v>2</v>
      </c>
      <c r="B3" s="1" t="s">
        <v>51</v>
      </c>
      <c r="C3" s="15">
        <v>57935.098000000005</v>
      </c>
      <c r="D3" s="15">
        <v>0.85742971887550201</v>
      </c>
      <c r="E3" s="15">
        <f t="shared" si="0"/>
        <v>49675.274791164666</v>
      </c>
      <c r="F3" s="15">
        <f t="shared" si="1"/>
        <v>45000</v>
      </c>
      <c r="G3" s="15">
        <f t="shared" si="2"/>
        <v>1.1038949953592148</v>
      </c>
      <c r="H3" s="15">
        <v>0.21737526500000001</v>
      </c>
      <c r="I3" s="15">
        <v>0.206780082</v>
      </c>
      <c r="J3" s="15">
        <v>1.1519026E-2</v>
      </c>
      <c r="K3" s="15">
        <v>3.8867323452363927</v>
      </c>
      <c r="L3" s="15">
        <f t="shared" si="3"/>
        <v>1930.744972893257</v>
      </c>
      <c r="M3" s="15">
        <f t="shared" si="4"/>
        <v>4.2905443842072379E-2</v>
      </c>
      <c r="N3" s="15">
        <v>0.33574701678168278</v>
      </c>
      <c r="O3" s="15">
        <f t="shared" si="5"/>
        <v>166.78325318943865</v>
      </c>
      <c r="P3" s="15">
        <f t="shared" si="6"/>
        <v>3.7062945153208591E-3</v>
      </c>
      <c r="Q3" s="15">
        <f t="shared" ref="Q3:Q26" si="28">K3/N3</f>
        <v>11.576371943652187</v>
      </c>
      <c r="R3" s="15">
        <v>1.3037642086022734</v>
      </c>
      <c r="S3" s="15">
        <v>10.538641686182668</v>
      </c>
      <c r="T3" s="15">
        <v>9.9370537499286016</v>
      </c>
      <c r="U3" s="15">
        <v>8.7540983606557372</v>
      </c>
      <c r="V3" s="15">
        <f t="shared" ref="V3:V26" si="29">S3-R3</f>
        <v>9.2348774775803939</v>
      </c>
      <c r="W3" s="15">
        <f t="shared" ref="W3:W26" si="30">(S3+U3)-(R3+T3)</f>
        <v>8.0519220883075278</v>
      </c>
      <c r="X3" s="15">
        <f t="shared" ref="X3:Y26" si="31">V3/14</f>
        <v>0.65963410554145674</v>
      </c>
      <c r="Y3" s="15">
        <f t="shared" si="31"/>
        <v>0.57513729202196628</v>
      </c>
      <c r="Z3" s="16">
        <v>868.84000000000015</v>
      </c>
      <c r="AA3" s="15">
        <v>619.91</v>
      </c>
      <c r="AB3" s="15">
        <v>111.51</v>
      </c>
      <c r="AC3" s="15">
        <f t="shared" ref="AC3:AC26" si="32">AB3/F3</f>
        <v>2.4780000000000002E-3</v>
      </c>
      <c r="AD3" s="15">
        <v>508.4</v>
      </c>
      <c r="AE3" s="15">
        <f t="shared" ref="AE3:AE6" si="33">AD3/F3</f>
        <v>1.1297777777777778E-2</v>
      </c>
      <c r="AF3" s="15">
        <v>46.34</v>
      </c>
      <c r="AG3" s="15">
        <v>0.54999999999999993</v>
      </c>
      <c r="AH3" s="15">
        <f t="shared" ref="AH3:AH26" si="34">AF3/AG3</f>
        <v>84.254545454545465</v>
      </c>
      <c r="AI3" s="17">
        <v>2.3392890034997359E-2</v>
      </c>
      <c r="AJ3" s="17">
        <v>9.7992263768649848E-2</v>
      </c>
      <c r="AK3" s="17">
        <v>0.87861484619635277</v>
      </c>
      <c r="AL3" s="15">
        <f t="shared" ref="AL3:AL26" si="35">AI3*E3</f>
        <v>1162.0482406479914</v>
      </c>
      <c r="AM3" s="17">
        <f t="shared" ref="AM3:AM26" si="36">AJ3*E3</f>
        <v>4867.7926301159705</v>
      </c>
      <c r="AN3" s="17">
        <f t="shared" ref="AN3:AN26" si="37">AK3*E3</f>
        <v>43645.433920400705</v>
      </c>
      <c r="AO3" s="17">
        <v>29.03</v>
      </c>
      <c r="AP3" s="17">
        <v>7.4075274981658525</v>
      </c>
      <c r="AQ3" s="17">
        <v>3.1</v>
      </c>
      <c r="AR3" s="17">
        <f t="shared" si="7"/>
        <v>337.3426042601119</v>
      </c>
      <c r="AS3" s="17">
        <f t="shared" si="7"/>
        <v>360.58307762953132</v>
      </c>
      <c r="AT3" s="17">
        <f t="shared" si="7"/>
        <v>1353.0084515324218</v>
      </c>
      <c r="AU3" s="17">
        <f t="shared" si="8"/>
        <v>697.92568188964322</v>
      </c>
      <c r="AV3" s="17">
        <f t="shared" si="9"/>
        <v>1.9386139336055568</v>
      </c>
      <c r="AW3" s="17">
        <f t="shared" ref="AW3:AW26" si="38">SUM(AT3:AU3)</f>
        <v>2050.9341334220649</v>
      </c>
      <c r="AX3" s="15">
        <f t="shared" ref="AX3:AX26" si="39">AU3/F3</f>
        <v>1.5509459597547627E-2</v>
      </c>
      <c r="AY3" s="15">
        <f t="shared" ref="AY3:AY26" si="40">AT3/F3</f>
        <v>3.0066854478498262E-2</v>
      </c>
      <c r="AZ3" s="15">
        <v>1.7140539930916216E-3</v>
      </c>
      <c r="BA3" s="15">
        <v>2.1281683772492966E-3</v>
      </c>
      <c r="BB3" s="15">
        <v>2.2296671170693077E-3</v>
      </c>
      <c r="BC3" s="15">
        <v>6.0718894874102255E-3</v>
      </c>
      <c r="BD3" s="15">
        <v>1.3377819583303447E-3</v>
      </c>
      <c r="BE3" s="15">
        <v>3.6491515432812325E-4</v>
      </c>
      <c r="BF3" s="15">
        <v>4.8856621526596842E-4</v>
      </c>
      <c r="BG3" s="15">
        <v>2.1912633279244365E-3</v>
      </c>
      <c r="BH3" s="15">
        <v>3.8867323452363927</v>
      </c>
      <c r="BI3" s="15">
        <v>22.010221000000001</v>
      </c>
      <c r="BJ3" s="15">
        <f t="shared" si="10"/>
        <v>0.85547837886501299</v>
      </c>
      <c r="BK3" s="15">
        <v>2.3867694042473346E-2</v>
      </c>
      <c r="BL3" s="15">
        <v>9.9981206540124046E-2</v>
      </c>
      <c r="BM3" s="15">
        <v>0.89644803608344292</v>
      </c>
      <c r="BN3" s="15">
        <v>29.03</v>
      </c>
      <c r="BO3" s="15">
        <v>7.4075274981658525</v>
      </c>
      <c r="BP3" s="15">
        <v>3.1</v>
      </c>
      <c r="BQ3" s="15">
        <f t="shared" si="11"/>
        <v>0.15250423395040491</v>
      </c>
      <c r="BR3" s="15">
        <f t="shared" si="12"/>
        <v>0.16301067619365983</v>
      </c>
      <c r="BS3" s="15">
        <f t="shared" si="13"/>
        <v>0.61166160106558931</v>
      </c>
      <c r="BT3" s="15">
        <f t="shared" si="14"/>
        <v>0.92717651120965405</v>
      </c>
      <c r="BU3" s="15">
        <f t="shared" si="15"/>
        <v>102.02969366660403</v>
      </c>
      <c r="BV3" s="15">
        <v>3.8867323452363927</v>
      </c>
      <c r="BW3" s="15">
        <v>21.607228915662649</v>
      </c>
      <c r="BX3" s="15">
        <f t="shared" si="16"/>
        <v>0.83981515517433081</v>
      </c>
      <c r="BY3" s="15">
        <v>7.5046574572041128E-3</v>
      </c>
      <c r="BZ3" s="15">
        <v>0.10311434496818861</v>
      </c>
      <c r="CA3" s="15">
        <v>0.86997785510914261</v>
      </c>
      <c r="CB3" s="15">
        <v>38.32</v>
      </c>
      <c r="CC3" s="15">
        <v>5.94</v>
      </c>
      <c r="CD3" s="15">
        <v>2.782</v>
      </c>
      <c r="CE3" s="15">
        <f>(BY3*BW3*CB3)/100</f>
        <v>6.2137739137505352E-2</v>
      </c>
      <c r="CF3" s="15">
        <f t="shared" si="17"/>
        <v>0.13234410621924575</v>
      </c>
      <c r="CG3" s="15">
        <f t="shared" si="18"/>
        <v>0.52295509275317009</v>
      </c>
      <c r="CH3" s="15">
        <f t="shared" si="19"/>
        <v>0.71743693810992126</v>
      </c>
      <c r="CI3" s="15">
        <f t="shared" si="20"/>
        <v>98.059685753453536</v>
      </c>
      <c r="CJ3" s="15">
        <v>172.08</v>
      </c>
      <c r="CK3" s="15">
        <f>((CJ3/1000+1)*0.0112372)/((CJ3/1000+1)*0.0112372+1)</f>
        <v>1.2999679925776745E-2</v>
      </c>
      <c r="CL3" s="15">
        <v>346.61</v>
      </c>
      <c r="CM3" s="15">
        <f t="shared" si="21"/>
        <v>1.4906557980029791E-2</v>
      </c>
      <c r="CN3" s="15">
        <v>394.15</v>
      </c>
      <c r="CO3" s="15">
        <f t="shared" si="22"/>
        <v>1.5424693845115738E-2</v>
      </c>
      <c r="CP3" s="15">
        <f>(CK3-DA$2)/(CZ$2-DA$2)</f>
        <v>2.1444999752596727E-3</v>
      </c>
      <c r="CQ3" s="15">
        <f t="shared" si="23"/>
        <v>4.0920825043711476E-3</v>
      </c>
      <c r="CR3" s="15">
        <f t="shared" si="24"/>
        <v>4.6212785671695816E-3</v>
      </c>
      <c r="CS3" s="15">
        <f t="shared" si="25"/>
        <v>1.3325438004307223E-4</v>
      </c>
      <c r="CT3" s="15">
        <f t="shared" si="25"/>
        <v>5.415630016164123E-4</v>
      </c>
      <c r="CU3" s="15">
        <f t="shared" si="25"/>
        <v>2.4167211617324054E-3</v>
      </c>
      <c r="CV3" s="15">
        <f t="shared" si="26"/>
        <v>1.1094361838570663E-2</v>
      </c>
      <c r="CW3" s="15">
        <f t="shared" si="26"/>
        <v>4.5088918625960567E-2</v>
      </c>
      <c r="CX3" s="15">
        <f t="shared" si="26"/>
        <v>0.20120898857150993</v>
      </c>
      <c r="CY3" s="15">
        <f t="shared" si="27"/>
        <v>-7.3854390402480377</v>
      </c>
      <c r="CZ3" s="15"/>
      <c r="DA3" s="15"/>
      <c r="DB3" s="15"/>
      <c r="DC3" s="15"/>
    </row>
    <row r="4" spans="1:107" x14ac:dyDescent="0.2">
      <c r="A4" s="1">
        <v>3</v>
      </c>
      <c r="B4" s="1" t="s">
        <v>51</v>
      </c>
      <c r="C4" s="15">
        <v>56473.864000000001</v>
      </c>
      <c r="D4" s="15">
        <v>0.8675889328063241</v>
      </c>
      <c r="E4" s="15">
        <f t="shared" si="0"/>
        <v>48996.099399209488</v>
      </c>
      <c r="F4" s="15">
        <f t="shared" si="1"/>
        <v>45000</v>
      </c>
      <c r="G4" s="15">
        <f t="shared" si="2"/>
        <v>1.0888022088713221</v>
      </c>
      <c r="H4" s="15">
        <v>8.7546598000000003E-2</v>
      </c>
      <c r="I4" s="15">
        <v>0.197395669</v>
      </c>
      <c r="J4" s="15">
        <v>1.6010403999999999E-2</v>
      </c>
      <c r="K4" s="15">
        <v>3.3823333587162563</v>
      </c>
      <c r="L4" s="15">
        <f t="shared" si="3"/>
        <v>1657.211414449238</v>
      </c>
      <c r="M4" s="15">
        <f t="shared" si="4"/>
        <v>3.6826920321094178E-2</v>
      </c>
      <c r="N4" s="15">
        <v>0.28719298807536814</v>
      </c>
      <c r="O4" s="15">
        <f t="shared" si="5"/>
        <v>140.71336190496723</v>
      </c>
      <c r="P4" s="15">
        <f t="shared" si="6"/>
        <v>3.1269635978881608E-3</v>
      </c>
      <c r="Q4" s="15">
        <f t="shared" si="28"/>
        <v>11.777214274565191</v>
      </c>
      <c r="R4" s="15">
        <v>2.5181729194683062</v>
      </c>
      <c r="S4" s="15">
        <v>8.2612244897959162</v>
      </c>
      <c r="T4" s="15">
        <v>8.4386566768211804</v>
      </c>
      <c r="U4" s="15">
        <v>4.657524057458974</v>
      </c>
      <c r="V4" s="15">
        <f t="shared" si="29"/>
        <v>5.7430515703276104</v>
      </c>
      <c r="W4" s="15">
        <f t="shared" si="30"/>
        <v>1.9619189509654031</v>
      </c>
      <c r="X4" s="15">
        <f t="shared" si="31"/>
        <v>0.41021796930911503</v>
      </c>
      <c r="Y4" s="15">
        <f t="shared" si="31"/>
        <v>0.14013706792610023</v>
      </c>
      <c r="Z4" s="16">
        <v>1807.5099999999998</v>
      </c>
      <c r="AA4" s="15">
        <v>667.12</v>
      </c>
      <c r="AB4" s="15">
        <v>110.58</v>
      </c>
      <c r="AC4" s="15">
        <f t="shared" si="32"/>
        <v>2.4573333333333335E-3</v>
      </c>
      <c r="AD4" s="15">
        <v>556.54</v>
      </c>
      <c r="AE4" s="15">
        <f t="shared" si="33"/>
        <v>1.2367555555555555E-2</v>
      </c>
      <c r="AF4" s="15">
        <v>45.00333333333333</v>
      </c>
      <c r="AG4" s="15">
        <v>0.55999999999999994</v>
      </c>
      <c r="AH4" s="15">
        <f t="shared" si="34"/>
        <v>80.363095238095241</v>
      </c>
      <c r="AI4" s="17">
        <v>1.4108448070712107E-2</v>
      </c>
      <c r="AJ4" s="17">
        <v>9.3659697433282396E-2</v>
      </c>
      <c r="AK4" s="17">
        <v>0.89223185449600551</v>
      </c>
      <c r="AL4" s="15">
        <f t="shared" si="35"/>
        <v>691.25892404119577</v>
      </c>
      <c r="AM4" s="17">
        <f t="shared" si="36"/>
        <v>4588.9598451409902</v>
      </c>
      <c r="AN4" s="17">
        <f t="shared" si="37"/>
        <v>43715.880630027306</v>
      </c>
      <c r="AO4" s="17">
        <v>29.44</v>
      </c>
      <c r="AP4" s="17">
        <v>3.3362314707963296</v>
      </c>
      <c r="AQ4" s="17">
        <v>2.66</v>
      </c>
      <c r="AR4" s="17">
        <f t="shared" si="7"/>
        <v>203.50662723772803</v>
      </c>
      <c r="AS4" s="17">
        <f t="shared" si="7"/>
        <v>153.09832253580024</v>
      </c>
      <c r="AT4" s="17">
        <f t="shared" si="7"/>
        <v>1162.8424247587263</v>
      </c>
      <c r="AU4" s="17">
        <f t="shared" si="8"/>
        <v>356.60494977352823</v>
      </c>
      <c r="AV4" s="17">
        <f t="shared" si="9"/>
        <v>3.2608701183122144</v>
      </c>
      <c r="AW4" s="17">
        <f t="shared" si="38"/>
        <v>1519.4473745322546</v>
      </c>
      <c r="AX4" s="15">
        <f t="shared" si="39"/>
        <v>7.9245544394117382E-3</v>
      </c>
      <c r="AY4" s="15">
        <f t="shared" si="40"/>
        <v>2.584094277241614E-2</v>
      </c>
      <c r="AZ4" s="15">
        <v>1.0661479652483486E-3</v>
      </c>
      <c r="BA4" s="15">
        <v>2.0426356729994584E-3</v>
      </c>
      <c r="BB4" s="15">
        <v>2.2208789125743983E-3</v>
      </c>
      <c r="BC4" s="15">
        <v>5.3296625508222053E-3</v>
      </c>
      <c r="BD4" s="15">
        <v>1.2544596263977142E-3</v>
      </c>
      <c r="BE4" s="15">
        <v>1.1687101198178242E-3</v>
      </c>
      <c r="BF4" s="15">
        <v>4.1775492325769436E-4</v>
      </c>
      <c r="BG4" s="15">
        <v>2.8409246694732328E-3</v>
      </c>
      <c r="BH4" s="15">
        <v>3.3823333587162563</v>
      </c>
      <c r="BI4" s="15">
        <v>21.915296000000001</v>
      </c>
      <c r="BJ4" s="15">
        <f t="shared" si="10"/>
        <v>0.74124836726940946</v>
      </c>
      <c r="BK4" s="15">
        <v>1.4589558797679609E-2</v>
      </c>
      <c r="BL4" s="15">
        <v>9.6853577078572714E-2</v>
      </c>
      <c r="BM4" s="15">
        <v>0.92265776059061322</v>
      </c>
      <c r="BN4" s="15">
        <v>29.44</v>
      </c>
      <c r="BO4" s="15">
        <v>3.3362314707963296</v>
      </c>
      <c r="BP4" s="15">
        <v>2.66</v>
      </c>
      <c r="BQ4" s="15">
        <f t="shared" si="11"/>
        <v>9.4129836670626743E-2</v>
      </c>
      <c r="BR4" s="15">
        <f t="shared" si="12"/>
        <v>7.0814008813616353E-2</v>
      </c>
      <c r="BS4" s="15">
        <f t="shared" si="13"/>
        <v>0.53786045693907536</v>
      </c>
      <c r="BT4" s="15">
        <f t="shared" si="14"/>
        <v>0.70280430242331848</v>
      </c>
      <c r="BU4" s="15">
        <f t="shared" si="15"/>
        <v>103.41008964668657</v>
      </c>
      <c r="BV4" s="15">
        <v>3.3823333587162563</v>
      </c>
      <c r="BW4" s="15">
        <v>22.002055335968379</v>
      </c>
      <c r="BX4" s="15">
        <f t="shared" si="16"/>
        <v>0.74418285723166866</v>
      </c>
      <c r="BY4" s="15">
        <v>9.8492572094376531E-3</v>
      </c>
      <c r="BZ4" s="15">
        <v>7.4916254005243252E-2</v>
      </c>
      <c r="CA4" s="15">
        <v>0.91210311680745659</v>
      </c>
      <c r="CB4" s="15">
        <v>38.79</v>
      </c>
      <c r="CC4" s="15">
        <v>4.7290000000000001</v>
      </c>
      <c r="CD4" s="15">
        <v>2.4889999999999999</v>
      </c>
      <c r="CE4" s="15">
        <f>(BY4*BW4*CB4)/100</f>
        <v>8.4059443640196282E-2</v>
      </c>
      <c r="CF4" s="15">
        <f t="shared" si="17"/>
        <v>7.794865396497494E-2</v>
      </c>
      <c r="CG4" s="15">
        <f t="shared" si="18"/>
        <v>0.49949608544538043</v>
      </c>
      <c r="CH4" s="15">
        <f t="shared" si="19"/>
        <v>0.6615041830505517</v>
      </c>
      <c r="CI4" s="15">
        <f t="shared" si="20"/>
        <v>99.686862802213753</v>
      </c>
      <c r="CJ4" s="15">
        <v>274.81</v>
      </c>
      <c r="CK4" s="15">
        <f>((CJ4/1000+1)*0.0112372)/((CJ4/1000+1)*0.0112372+1)</f>
        <v>1.4122979091200086E-2</v>
      </c>
      <c r="CL4" s="15">
        <v>349.31</v>
      </c>
      <c r="CM4" s="15">
        <f t="shared" si="21"/>
        <v>1.49359997388253E-2</v>
      </c>
      <c r="CN4" s="15">
        <v>439.02</v>
      </c>
      <c r="CO4" s="15">
        <f t="shared" si="22"/>
        <v>1.5913229777990569E-2</v>
      </c>
      <c r="CP4" s="15">
        <f>(CK4-DA$2)/(CZ$2-DA$2)</f>
        <v>3.2917772354203725E-3</v>
      </c>
      <c r="CQ4" s="15">
        <f t="shared" si="23"/>
        <v>4.1221527309011335E-3</v>
      </c>
      <c r="CR4" s="15">
        <f t="shared" si="24"/>
        <v>5.1202428536314664E-3</v>
      </c>
      <c r="CS4" s="15">
        <f t="shared" si="25"/>
        <v>2.7670496299689995E-4</v>
      </c>
      <c r="CT4" s="15">
        <f t="shared" si="25"/>
        <v>3.2131625681178894E-4</v>
      </c>
      <c r="CU4" s="15">
        <f t="shared" si="25"/>
        <v>2.5575412619186014E-3</v>
      </c>
      <c r="CV4" s="15">
        <f t="shared" si="26"/>
        <v>2.3037629089742735E-2</v>
      </c>
      <c r="CW4" s="15">
        <f t="shared" si="26"/>
        <v>2.675183222144609E-2</v>
      </c>
      <c r="CX4" s="15">
        <f t="shared" si="26"/>
        <v>0.21293324968100921</v>
      </c>
      <c r="CY4" s="15">
        <f t="shared" si="27"/>
        <v>-3.1941030300303836</v>
      </c>
      <c r="CZ4" s="15"/>
      <c r="DA4" s="15"/>
      <c r="DB4" s="15"/>
      <c r="DC4" s="15"/>
    </row>
    <row r="5" spans="1:107" x14ac:dyDescent="0.2">
      <c r="A5" s="1">
        <v>4</v>
      </c>
      <c r="B5" s="1" t="s">
        <v>51</v>
      </c>
      <c r="C5" s="15">
        <v>50287.138000000006</v>
      </c>
      <c r="D5" s="15">
        <v>0.39999999999999991</v>
      </c>
      <c r="E5" s="15">
        <f t="shared" si="0"/>
        <v>20114.855199999998</v>
      </c>
      <c r="F5" s="15">
        <f t="shared" si="1"/>
        <v>45000</v>
      </c>
      <c r="G5" s="15">
        <f t="shared" si="2"/>
        <v>0.44699678222222217</v>
      </c>
      <c r="H5" s="15">
        <v>0.631448495</v>
      </c>
      <c r="I5" s="15">
        <v>0.56081133299999997</v>
      </c>
      <c r="J5" s="15">
        <v>2.7326060999999999E-2</v>
      </c>
      <c r="K5" s="15">
        <v>5.1334155822291558</v>
      </c>
      <c r="L5" s="15">
        <f t="shared" si="3"/>
        <v>1032.5791111796316</v>
      </c>
      <c r="M5" s="15">
        <f t="shared" si="4"/>
        <v>2.294620247065848E-2</v>
      </c>
      <c r="N5" s="15">
        <v>0.38536769673959576</v>
      </c>
      <c r="O5" s="15">
        <f t="shared" si="5"/>
        <v>77.516154186744799</v>
      </c>
      <c r="P5" s="15">
        <f t="shared" si="6"/>
        <v>1.7225812041498844E-3</v>
      </c>
      <c r="Q5" s="15">
        <f t="shared" si="28"/>
        <v>13.320824826939127</v>
      </c>
      <c r="R5" s="15">
        <v>11.11641221374046</v>
      </c>
      <c r="S5" s="15">
        <v>22.337786259541989</v>
      </c>
      <c r="T5" s="15">
        <v>8.5114503816793921</v>
      </c>
      <c r="U5" s="15">
        <v>6.2500000000000009</v>
      </c>
      <c r="V5" s="15">
        <f t="shared" si="29"/>
        <v>11.221374045801529</v>
      </c>
      <c r="W5" s="15">
        <f t="shared" si="30"/>
        <v>8.9599236641221367</v>
      </c>
      <c r="X5" s="15">
        <f t="shared" si="31"/>
        <v>0.80152671755725202</v>
      </c>
      <c r="Y5" s="15">
        <f t="shared" si="31"/>
        <v>0.63999454743729545</v>
      </c>
      <c r="Z5" s="16">
        <v>856.36999999999989</v>
      </c>
      <c r="AA5" s="15">
        <v>410.56</v>
      </c>
      <c r="AB5" s="15">
        <v>117.82</v>
      </c>
      <c r="AC5" s="15">
        <f t="shared" si="32"/>
        <v>2.6182222222222219E-3</v>
      </c>
      <c r="AD5" s="15">
        <v>292.74</v>
      </c>
      <c r="AE5" s="15">
        <f t="shared" si="33"/>
        <v>6.5053333333333335E-3</v>
      </c>
      <c r="AF5" s="15">
        <v>45.59</v>
      </c>
      <c r="AG5" s="15">
        <v>0.54</v>
      </c>
      <c r="AH5" s="15">
        <f t="shared" si="34"/>
        <v>84.425925925925924</v>
      </c>
      <c r="AI5" s="17">
        <v>1.1705685618729041E-2</v>
      </c>
      <c r="AJ5" s="17">
        <v>9.2716462281679735E-2</v>
      </c>
      <c r="AK5" s="17">
        <v>0.89557785209959129</v>
      </c>
      <c r="AL5" s="15">
        <f t="shared" si="35"/>
        <v>235.45817123745704</v>
      </c>
      <c r="AM5" s="17">
        <f t="shared" si="36"/>
        <v>1864.9782134522493</v>
      </c>
      <c r="AN5" s="17">
        <f t="shared" si="37"/>
        <v>18014.418815310291</v>
      </c>
      <c r="AO5" s="17">
        <v>28.88</v>
      </c>
      <c r="AP5" s="17">
        <v>7.4177014389758114</v>
      </c>
      <c r="AQ5" s="17">
        <v>3.5230000000000001</v>
      </c>
      <c r="AR5" s="17">
        <f t="shared" si="7"/>
        <v>68.00031985337759</v>
      </c>
      <c r="AS5" s="17">
        <f t="shared" si="7"/>
        <v>138.33851577583289</v>
      </c>
      <c r="AT5" s="17">
        <f t="shared" si="7"/>
        <v>634.64797486338159</v>
      </c>
      <c r="AU5" s="17">
        <f t="shared" si="8"/>
        <v>206.33883562921048</v>
      </c>
      <c r="AV5" s="17">
        <f t="shared" si="9"/>
        <v>3.0757563060200641</v>
      </c>
      <c r="AW5" s="17">
        <f t="shared" si="38"/>
        <v>840.9868104925921</v>
      </c>
      <c r="AX5" s="15">
        <f t="shared" si="39"/>
        <v>4.5853074584268991E-3</v>
      </c>
      <c r="AY5" s="15">
        <f t="shared" si="40"/>
        <v>1.4103288330297368E-2</v>
      </c>
      <c r="AZ5" s="15">
        <v>4.2726984234074707E-3</v>
      </c>
      <c r="BA5" s="15">
        <v>1.0278748268838041E-2</v>
      </c>
      <c r="BB5" s="15">
        <v>6.5309940506532368E-3</v>
      </c>
      <c r="BC5" s="15">
        <v>2.108244074289875E-2</v>
      </c>
      <c r="BD5" s="15">
        <v>3.4574536654400699E-3</v>
      </c>
      <c r="BE5" s="15">
        <v>1.505844624280415E-3</v>
      </c>
      <c r="BF5" s="15">
        <v>1.2202465729581208E-3</v>
      </c>
      <c r="BG5" s="15">
        <v>6.1835448626786057E-3</v>
      </c>
      <c r="BH5" s="15">
        <v>5.1334155822291558</v>
      </c>
      <c r="BI5" s="15">
        <v>10.052</v>
      </c>
      <c r="BJ5" s="15">
        <f t="shared" si="10"/>
        <v>0.51601093432567469</v>
      </c>
      <c r="BK5" s="15">
        <v>1.1333585190781967E-2</v>
      </c>
      <c r="BL5" s="15">
        <v>8.9769190638098934E-2</v>
      </c>
      <c r="BM5" s="15">
        <v>0.86710921618364045</v>
      </c>
      <c r="BN5" s="15">
        <v>28.88</v>
      </c>
      <c r="BO5" s="15">
        <v>7.4177014389758114</v>
      </c>
      <c r="BP5" s="15">
        <v>3.5230000000000001</v>
      </c>
      <c r="BQ5" s="15">
        <f t="shared" si="11"/>
        <v>3.290159727993941E-2</v>
      </c>
      <c r="BR5" s="15">
        <f t="shared" si="12"/>
        <v>6.6934363605569439E-2</v>
      </c>
      <c r="BS5" s="15">
        <f t="shared" si="13"/>
        <v>0.3070710862611763</v>
      </c>
      <c r="BT5" s="15">
        <f t="shared" si="14"/>
        <v>0.40690704714668513</v>
      </c>
      <c r="BU5" s="15">
        <f t="shared" si="15"/>
        <v>96.821199201252142</v>
      </c>
      <c r="BV5" s="15">
        <v>5.1334155822291558</v>
      </c>
      <c r="BW5" s="15">
        <v>10.023999999999997</v>
      </c>
      <c r="BX5" s="15">
        <f t="shared" si="16"/>
        <v>0.51457357796265046</v>
      </c>
      <c r="BY5" s="15">
        <v>2.0899009754107363E-2</v>
      </c>
      <c r="BZ5" s="15">
        <v>8.9010866743314834E-2</v>
      </c>
      <c r="CA5" s="15">
        <v>0.89752623966175837</v>
      </c>
      <c r="CB5" s="15">
        <v>41.66</v>
      </c>
      <c r="CC5" s="15">
        <v>8.7219999999999995</v>
      </c>
      <c r="CD5" s="15">
        <v>3.319</v>
      </c>
      <c r="CE5" s="15">
        <f>(BY5*BW5*CB5)/100</f>
        <v>8.7274231294736715E-2</v>
      </c>
      <c r="CF5" s="15">
        <f t="shared" si="17"/>
        <v>7.7821602640655629E-2</v>
      </c>
      <c r="CG5" s="15">
        <f t="shared" si="18"/>
        <v>0.29860389244520247</v>
      </c>
      <c r="CH5" s="15">
        <f t="shared" si="19"/>
        <v>0.46369972638059481</v>
      </c>
      <c r="CI5" s="15">
        <f t="shared" si="20"/>
        <v>100.74361161591806</v>
      </c>
      <c r="CJ5" s="15">
        <v>129.93</v>
      </c>
      <c r="CK5" s="15">
        <f>((CJ5/1000+1)*0.0112372)/((CJ5/1000+1)*0.0112372+1)</f>
        <v>1.2538050640083186E-2</v>
      </c>
      <c r="CL5" s="15">
        <v>166.87</v>
      </c>
      <c r="CM5" s="15">
        <f t="shared" si="21"/>
        <v>1.2942643077796563E-2</v>
      </c>
      <c r="CN5" s="15">
        <v>345.27</v>
      </c>
      <c r="CO5" s="15">
        <f t="shared" si="22"/>
        <v>1.4891945490709406E-2</v>
      </c>
      <c r="CP5" s="15">
        <f>(CK5-DA$2)/(CZ$2-DA$2)</f>
        <v>1.6730166888807951E-3</v>
      </c>
      <c r="CQ5" s="15">
        <f t="shared" si="23"/>
        <v>2.0862456110678817E-3</v>
      </c>
      <c r="CR5" s="15">
        <f t="shared" si="24"/>
        <v>4.0771580948926623E-3</v>
      </c>
      <c r="CS5" s="15">
        <f t="shared" si="25"/>
        <v>1.4601124546533708E-4</v>
      </c>
      <c r="CT5" s="15">
        <f t="shared" si="25"/>
        <v>1.6235497695533648E-4</v>
      </c>
      <c r="CU5" s="15">
        <f t="shared" si="25"/>
        <v>1.2174552772494151E-3</v>
      </c>
      <c r="CV5" s="15">
        <f t="shared" si="26"/>
        <v>1.2156460366775214E-2</v>
      </c>
      <c r="CW5" s="15">
        <f t="shared" si="26"/>
        <v>1.3517190654844434E-2</v>
      </c>
      <c r="CX5" s="15">
        <f t="shared" si="26"/>
        <v>0.1013616915535272</v>
      </c>
      <c r="CY5" s="15">
        <f t="shared" si="27"/>
        <v>-0.70495327749344838</v>
      </c>
      <c r="CZ5" s="15"/>
      <c r="DA5" s="15"/>
      <c r="DB5" s="15"/>
      <c r="DC5" s="15"/>
    </row>
    <row r="6" spans="1:107" x14ac:dyDescent="0.2">
      <c r="A6" s="1">
        <v>5</v>
      </c>
      <c r="B6" s="1" t="s">
        <v>51</v>
      </c>
      <c r="C6" s="15">
        <v>57763.284800000001</v>
      </c>
      <c r="D6" s="15">
        <v>0.84615384615384615</v>
      </c>
      <c r="E6" s="15">
        <f t="shared" si="0"/>
        <v>48876.625599999999</v>
      </c>
      <c r="F6" s="15">
        <f t="shared" si="1"/>
        <v>45000</v>
      </c>
      <c r="G6" s="15">
        <f t="shared" si="2"/>
        <v>1.0861472355555555</v>
      </c>
      <c r="H6" s="15">
        <v>0.39700641800000003</v>
      </c>
      <c r="I6" s="15">
        <v>0.350349254</v>
      </c>
      <c r="J6" s="15">
        <v>1.7965440999999999E-2</v>
      </c>
      <c r="K6" s="15">
        <v>3.2424967127693249</v>
      </c>
      <c r="L6" s="15">
        <f t="shared" si="3"/>
        <v>1584.8229783925703</v>
      </c>
      <c r="M6" s="15">
        <f t="shared" si="4"/>
        <v>3.5218288408723784E-2</v>
      </c>
      <c r="N6" s="15">
        <v>0.26491753099141374</v>
      </c>
      <c r="O6" s="15">
        <f t="shared" si="5"/>
        <v>129.48274977143726</v>
      </c>
      <c r="P6" s="15">
        <f t="shared" si="6"/>
        <v>2.8773944393652722E-3</v>
      </c>
      <c r="Q6" s="15">
        <f t="shared" si="28"/>
        <v>12.239645676278093</v>
      </c>
      <c r="R6" s="15">
        <v>1.1244019138755978</v>
      </c>
      <c r="S6" s="15">
        <v>13.989538239538239</v>
      </c>
      <c r="T6" s="15">
        <v>10.076555023923442</v>
      </c>
      <c r="U6" s="15">
        <v>16.390692640692638</v>
      </c>
      <c r="V6" s="15">
        <f t="shared" si="29"/>
        <v>12.865136325662641</v>
      </c>
      <c r="W6" s="15">
        <f t="shared" si="30"/>
        <v>19.179273942431834</v>
      </c>
      <c r="X6" s="15">
        <f t="shared" si="31"/>
        <v>0.91893830897590301</v>
      </c>
      <c r="Y6" s="15">
        <f t="shared" si="31"/>
        <v>1.3699481387451311</v>
      </c>
      <c r="Z6" s="16">
        <v>1231.0000000000002</v>
      </c>
      <c r="AA6" s="15">
        <v>989.44</v>
      </c>
      <c r="AB6" s="15">
        <v>153.38999999999999</v>
      </c>
      <c r="AC6" s="15">
        <f t="shared" si="32"/>
        <v>3.4086666666666662E-3</v>
      </c>
      <c r="AD6" s="15">
        <v>836.05000000000007</v>
      </c>
      <c r="AE6" s="15">
        <f t="shared" si="33"/>
        <v>1.8578888888888891E-2</v>
      </c>
      <c r="AF6" s="15">
        <v>46.263333333333328</v>
      </c>
      <c r="AG6" s="15">
        <v>0.49</v>
      </c>
      <c r="AH6" s="15">
        <f t="shared" si="34"/>
        <v>94.414965986394549</v>
      </c>
      <c r="AI6" s="17">
        <v>3.0154158902253082E-2</v>
      </c>
      <c r="AJ6" s="17">
        <v>7.1997289513806503E-2</v>
      </c>
      <c r="AK6" s="17">
        <v>0.8978485515839405</v>
      </c>
      <c r="AL6" s="15">
        <f t="shared" si="35"/>
        <v>1473.8335349483309</v>
      </c>
      <c r="AM6" s="17">
        <f t="shared" si="36"/>
        <v>3518.9845637811263</v>
      </c>
      <c r="AN6" s="17">
        <f t="shared" si="37"/>
        <v>43883.807501270545</v>
      </c>
      <c r="AO6" s="17">
        <v>21.84</v>
      </c>
      <c r="AP6" s="17">
        <v>0.30232102606760636</v>
      </c>
      <c r="AQ6" s="17">
        <v>0.78200000000000003</v>
      </c>
      <c r="AR6" s="17">
        <f t="shared" si="7"/>
        <v>321.88524403271543</v>
      </c>
      <c r="AS6" s="17">
        <f t="shared" si="7"/>
        <v>10.638630240383781</v>
      </c>
      <c r="AT6" s="17">
        <f t="shared" si="7"/>
        <v>343.17137465993568</v>
      </c>
      <c r="AU6" s="17">
        <f t="shared" si="8"/>
        <v>332.52387427309924</v>
      </c>
      <c r="AV6" s="17">
        <f t="shared" si="9"/>
        <v>1.0320202584253897</v>
      </c>
      <c r="AW6" s="17">
        <f t="shared" si="38"/>
        <v>675.69524893303492</v>
      </c>
      <c r="AX6" s="15">
        <f t="shared" si="39"/>
        <v>7.3894194282910939E-3</v>
      </c>
      <c r="AY6" s="15">
        <f t="shared" si="40"/>
        <v>7.6260305479985708E-3</v>
      </c>
      <c r="AZ6" s="15">
        <v>2.940693448568094E-3</v>
      </c>
      <c r="BA6" s="15">
        <v>5.5714410078496505E-3</v>
      </c>
      <c r="BB6" s="15">
        <v>3.7913865881534134E-3</v>
      </c>
      <c r="BC6" s="15">
        <v>1.2303521044571159E-2</v>
      </c>
      <c r="BD6" s="15">
        <v>1.2936139980940246E-3</v>
      </c>
      <c r="BE6" s="15">
        <v>7.3503457757159133E-4</v>
      </c>
      <c r="BF6" s="15">
        <v>4.5507288372242797E-4</v>
      </c>
      <c r="BG6" s="15">
        <v>2.483721459388044E-3</v>
      </c>
      <c r="BH6" s="15">
        <v>3.2424967127693249</v>
      </c>
      <c r="BI6" s="15">
        <v>21.153846000000001</v>
      </c>
      <c r="BJ6" s="15">
        <f t="shared" si="10"/>
        <v>0.68591276117428535</v>
      </c>
      <c r="BK6" s="15">
        <v>3.0923178485806599E-2</v>
      </c>
      <c r="BL6" s="15">
        <v>7.3833431777909006E-2</v>
      </c>
      <c r="BM6" s="15">
        <v>0.92074632570098347</v>
      </c>
      <c r="BN6" s="15">
        <v>21.84</v>
      </c>
      <c r="BO6" s="15">
        <v>0.30232102606760636</v>
      </c>
      <c r="BP6" s="15">
        <v>0.78200000000000003</v>
      </c>
      <c r="BQ6" s="15">
        <f t="shared" si="11"/>
        <v>0.14286508356540772</v>
      </c>
      <c r="BR6" s="15">
        <f t="shared" si="12"/>
        <v>4.7218343384495924E-3</v>
      </c>
      <c r="BS6" s="15">
        <f t="shared" si="13"/>
        <v>0.1523126891553456</v>
      </c>
      <c r="BT6" s="15">
        <f t="shared" si="14"/>
        <v>0.29989960705920293</v>
      </c>
      <c r="BU6" s="15">
        <f t="shared" si="15"/>
        <v>102.5502935964699</v>
      </c>
      <c r="BV6" s="15">
        <v>3.2424967127693249</v>
      </c>
      <c r="BW6" s="15">
        <v>21.145384615384614</v>
      </c>
      <c r="BX6" s="15">
        <f t="shared" si="16"/>
        <v>0.6856384010562766</v>
      </c>
      <c r="BY6" s="15">
        <v>1.0317773080643402E-2</v>
      </c>
      <c r="BZ6" s="15">
        <v>8.9922258445885375E-2</v>
      </c>
      <c r="CA6" s="15">
        <v>0.87951850392290321</v>
      </c>
      <c r="CB6" s="15">
        <v>35.700000000000003</v>
      </c>
      <c r="CC6" s="15">
        <v>2.7090000000000001</v>
      </c>
      <c r="CD6" s="15">
        <v>0.42699999999999999</v>
      </c>
      <c r="CE6" s="15">
        <f>(BY6*BW6*CB6)/100</f>
        <v>7.7887861018714546E-2</v>
      </c>
      <c r="CF6" s="15">
        <f t="shared" si="17"/>
        <v>5.1510029655330129E-2</v>
      </c>
      <c r="CG6" s="15">
        <f t="shared" si="18"/>
        <v>7.9412422568475111E-2</v>
      </c>
      <c r="CH6" s="15">
        <f t="shared" si="19"/>
        <v>0.20881031324251978</v>
      </c>
      <c r="CI6" s="15">
        <f t="shared" si="20"/>
        <v>97.975853544943206</v>
      </c>
      <c r="CJ6" s="15">
        <v>332.15</v>
      </c>
      <c r="CK6" s="15">
        <f>((CJ6/1000+1)*0.0112372)/((CJ6/1000+1)*0.0112372+1)</f>
        <v>1.4748851048678046E-2</v>
      </c>
      <c r="CL6" s="15">
        <v>330.89</v>
      </c>
      <c r="CM6" s="15">
        <f t="shared" si="21"/>
        <v>1.4735106559170383E-2</v>
      </c>
      <c r="CN6" s="15">
        <v>319.89999999999998</v>
      </c>
      <c r="CO6" s="15">
        <f t="shared" si="22"/>
        <v>1.4615207806032818E-2</v>
      </c>
      <c r="CP6" s="15">
        <f>(CK6-DA$2)/(CZ$2-DA$2)</f>
        <v>3.9310091396977291E-3</v>
      </c>
      <c r="CQ6" s="15">
        <f t="shared" si="23"/>
        <v>3.9169712584724578E-3</v>
      </c>
      <c r="CR6" s="15">
        <f t="shared" si="24"/>
        <v>3.7945131304594204E-3</v>
      </c>
      <c r="CS6" s="15">
        <f t="shared" si="25"/>
        <v>3.0617789353607334E-4</v>
      </c>
      <c r="CT6" s="15">
        <f t="shared" si="25"/>
        <v>2.0176330568299209E-4</v>
      </c>
      <c r="CU6" s="15">
        <f t="shared" si="25"/>
        <v>3.0133148015767084E-4</v>
      </c>
      <c r="CV6" s="15">
        <f t="shared" si="26"/>
        <v>2.5491457292154972E-2</v>
      </c>
      <c r="CW6" s="15">
        <f t="shared" si="26"/>
        <v>1.6798210447339281E-2</v>
      </c>
      <c r="CX6" s="15">
        <f t="shared" si="26"/>
        <v>2.5087959383704176E-2</v>
      </c>
      <c r="CY6" s="15">
        <f t="shared" si="27"/>
        <v>-6.0694585452394039</v>
      </c>
      <c r="CZ6" s="15"/>
      <c r="DA6" s="15"/>
      <c r="DB6" s="15"/>
      <c r="DC6" s="15"/>
    </row>
    <row r="7" spans="1:107" x14ac:dyDescent="0.2">
      <c r="A7" s="1">
        <v>1</v>
      </c>
      <c r="B7" s="1" t="s">
        <v>52</v>
      </c>
      <c r="C7" s="15">
        <v>48657.201800000003</v>
      </c>
      <c r="D7" s="15">
        <v>0.65815324165029476</v>
      </c>
      <c r="E7" s="15">
        <f t="shared" si="0"/>
        <v>32023.895094302559</v>
      </c>
      <c r="F7" s="15">
        <f t="shared" si="1"/>
        <v>45000</v>
      </c>
      <c r="G7" s="15">
        <f t="shared" si="2"/>
        <v>0.71164211320672355</v>
      </c>
      <c r="H7" s="15">
        <v>6.3482298000000006E-2</v>
      </c>
      <c r="I7" s="15">
        <v>7.2499935000000001E-2</v>
      </c>
      <c r="J7" s="15">
        <v>4.9930950000000003E-3</v>
      </c>
      <c r="K7" s="15">
        <v>2.7603333333333335</v>
      </c>
      <c r="L7" s="15">
        <f t="shared" si="3"/>
        <v>883.96625091973169</v>
      </c>
      <c r="M7" s="15">
        <f t="shared" si="4"/>
        <v>1.9643694464882927E-2</v>
      </c>
      <c r="N7" s="15">
        <v>0.23899999999999999</v>
      </c>
      <c r="O7" s="15">
        <f t="shared" si="5"/>
        <v>76.537109275383102</v>
      </c>
      <c r="P7" s="15">
        <f t="shared" si="6"/>
        <v>1.7008246505640691E-3</v>
      </c>
      <c r="Q7" s="15">
        <f t="shared" si="28"/>
        <v>11.549511854951186</v>
      </c>
      <c r="R7" s="15">
        <v>4.5077723416114441</v>
      </c>
      <c r="S7" s="15">
        <v>7.0037818873758697</v>
      </c>
      <c r="T7" s="15">
        <v>7.4961416981482616</v>
      </c>
      <c r="U7" s="15">
        <v>8.9348159600404351</v>
      </c>
      <c r="V7" s="15">
        <f t="shared" si="29"/>
        <v>2.4960095457644256</v>
      </c>
      <c r="W7" s="15">
        <f t="shared" si="30"/>
        <v>3.9346838076565973</v>
      </c>
      <c r="X7" s="15">
        <f t="shared" si="31"/>
        <v>0.17828639612603039</v>
      </c>
      <c r="Y7" s="15">
        <f t="shared" si="31"/>
        <v>0.28104884340404268</v>
      </c>
      <c r="Z7" s="15" t="s">
        <v>19</v>
      </c>
      <c r="AA7" s="15">
        <v>16.489999999999998</v>
      </c>
      <c r="AB7" s="15">
        <v>16.489999999999998</v>
      </c>
      <c r="AC7" s="15">
        <f t="shared" si="32"/>
        <v>3.6644444444444441E-4</v>
      </c>
      <c r="AD7" s="15" t="s">
        <v>19</v>
      </c>
      <c r="AE7" s="15" t="s">
        <v>19</v>
      </c>
      <c r="AF7" s="15">
        <v>45.300000000000004</v>
      </c>
      <c r="AG7" s="15">
        <v>0.48</v>
      </c>
      <c r="AH7" s="15">
        <f t="shared" si="34"/>
        <v>94.375000000000014</v>
      </c>
      <c r="AI7" s="17">
        <v>6.9395017793593772E-3</v>
      </c>
      <c r="AJ7" s="17">
        <v>0.15142348754448398</v>
      </c>
      <c r="AK7" s="17">
        <v>0.84163701067615659</v>
      </c>
      <c r="AL7" s="15">
        <f t="shared" si="35"/>
        <v>222.22987698893064</v>
      </c>
      <c r="AM7" s="17">
        <f t="shared" si="36"/>
        <v>4849.1698799379856</v>
      </c>
      <c r="AN7" s="17">
        <f t="shared" si="37"/>
        <v>26952.495337375643</v>
      </c>
      <c r="AO7" s="17">
        <v>31.31</v>
      </c>
      <c r="AP7" s="17">
        <v>0.56609544351935026</v>
      </c>
      <c r="AQ7" s="17">
        <v>2.633</v>
      </c>
      <c r="AR7" s="17">
        <f t="shared" si="7"/>
        <v>69.580174485234181</v>
      </c>
      <c r="AS7" s="17">
        <f t="shared" si="7"/>
        <v>27.450929738841683</v>
      </c>
      <c r="AT7" s="17">
        <f t="shared" si="7"/>
        <v>709.6592022331007</v>
      </c>
      <c r="AU7" s="17">
        <f t="shared" si="8"/>
        <v>97.031104224075861</v>
      </c>
      <c r="AV7" s="17">
        <f t="shared" si="9"/>
        <v>7.3137290140929512</v>
      </c>
      <c r="AW7" s="17">
        <f t="shared" si="38"/>
        <v>806.69030645717658</v>
      </c>
      <c r="AX7" s="15">
        <f t="shared" si="39"/>
        <v>2.1562467605350192E-3</v>
      </c>
      <c r="AY7" s="15">
        <f t="shared" si="40"/>
        <v>1.5770204494068903E-2</v>
      </c>
      <c r="AZ7" s="15">
        <v>1.1932843296728706E-3</v>
      </c>
      <c r="BA7" s="15">
        <v>2.3966543207208551E-3</v>
      </c>
      <c r="BB7" s="15">
        <v>7.4149463713361343E-4</v>
      </c>
      <c r="BC7" s="15">
        <v>4.3314332875273396E-3</v>
      </c>
      <c r="BD7" s="15">
        <v>5.1974282393466313E-4</v>
      </c>
      <c r="BE7" s="15">
        <v>2.4891145447071177E-3</v>
      </c>
      <c r="BF7" s="15">
        <v>7.5406636312705215E-4</v>
      </c>
      <c r="BG7" s="15">
        <v>3.7629237317688331E-3</v>
      </c>
      <c r="BH7" s="15">
        <v>2.7603333333333335</v>
      </c>
      <c r="BI7" s="15">
        <v>17.118566000000001</v>
      </c>
      <c r="BJ7" s="15">
        <f t="shared" si="10"/>
        <v>0.47252948348666668</v>
      </c>
      <c r="BK7" s="15">
        <v>7.1337113590634162E-3</v>
      </c>
      <c r="BL7" s="15">
        <v>0.15566124016828239</v>
      </c>
      <c r="BM7" s="15">
        <v>0.86519114688128773</v>
      </c>
      <c r="BN7" s="15">
        <v>31.31</v>
      </c>
      <c r="BO7" s="15">
        <v>0.56609544351935026</v>
      </c>
      <c r="BP7" s="15">
        <v>2.633</v>
      </c>
      <c r="BQ7" s="15">
        <f t="shared" si="11"/>
        <v>3.8235430321821549E-2</v>
      </c>
      <c r="BR7" s="15">
        <f t="shared" si="12"/>
        <v>1.5084729508998838E-2</v>
      </c>
      <c r="BS7" s="15">
        <f t="shared" si="13"/>
        <v>0.38996919999074448</v>
      </c>
      <c r="BT7" s="15">
        <f t="shared" si="14"/>
        <v>0.44328935982156487</v>
      </c>
      <c r="BU7" s="15">
        <f t="shared" si="15"/>
        <v>102.79860984086335</v>
      </c>
      <c r="BV7" s="15">
        <v>2.7603333333333335</v>
      </c>
      <c r="BW7" s="15">
        <v>16.776326129666014</v>
      </c>
      <c r="BX7" s="15">
        <f t="shared" si="16"/>
        <v>0.46308252226588087</v>
      </c>
      <c r="BY7" s="15">
        <v>2.0210112339092714E-3</v>
      </c>
      <c r="BZ7" s="15">
        <v>0.14074249403710665</v>
      </c>
      <c r="CA7" s="15">
        <v>0.80658376272235721</v>
      </c>
      <c r="CB7" s="15" t="s">
        <v>19</v>
      </c>
      <c r="CC7" s="15">
        <v>0.51300000000000001</v>
      </c>
      <c r="CD7" s="15">
        <v>2.4089999999999998</v>
      </c>
      <c r="CE7" s="15" t="s">
        <v>19</v>
      </c>
      <c r="CF7" s="15">
        <f t="shared" si="17"/>
        <v>1.2112658358780358E-2</v>
      </c>
      <c r="CG7" s="15">
        <f t="shared" si="18"/>
        <v>0.325974130206651</v>
      </c>
      <c r="CH7" s="15">
        <f t="shared" si="19"/>
        <v>0.33808678856543134</v>
      </c>
      <c r="CI7" s="15">
        <f t="shared" si="20"/>
        <v>94.934726799337312</v>
      </c>
      <c r="CJ7" s="15" t="s">
        <v>19</v>
      </c>
      <c r="CK7" s="15" t="s">
        <v>19</v>
      </c>
      <c r="CL7" s="15">
        <v>466.18</v>
      </c>
      <c r="CM7" s="15">
        <f t="shared" si="21"/>
        <v>1.6208707161008071E-2</v>
      </c>
      <c r="CN7" s="15">
        <v>393.4</v>
      </c>
      <c r="CO7" s="15">
        <f t="shared" si="22"/>
        <v>1.5416523867700664E-2</v>
      </c>
      <c r="CP7" s="15" t="s">
        <v>19</v>
      </c>
      <c r="CQ7" s="15">
        <f t="shared" si="23"/>
        <v>5.4220275365213675E-3</v>
      </c>
      <c r="CR7" s="15">
        <f t="shared" si="24"/>
        <v>4.6129341923201563E-3</v>
      </c>
      <c r="CS7" s="15" t="s">
        <v>19</v>
      </c>
      <c r="CT7" s="15">
        <f t="shared" ref="CT7:CT26" si="41">CF7*CQ7</f>
        <v>6.5675167161782813E-5</v>
      </c>
      <c r="CU7" s="15">
        <f t="shared" ref="CU7:CU26" si="42">CG7*CR7</f>
        <v>1.5036972110420831E-3</v>
      </c>
      <c r="CV7" s="15" t="s">
        <v>19</v>
      </c>
      <c r="CW7" s="15">
        <f t="shared" ref="CW7:CW26" si="43">CT7/12.011*1000</f>
        <v>5.4679183383384245E-3</v>
      </c>
      <c r="CX7" s="15">
        <f t="shared" ref="CX7:CX26" si="44">CU7/12.011*1000</f>
        <v>0.12519334035817861</v>
      </c>
      <c r="CY7" s="15">
        <f t="shared" si="27"/>
        <v>-5.3280384467649249</v>
      </c>
      <c r="DB7" s="15"/>
      <c r="DC7" s="15"/>
    </row>
    <row r="8" spans="1:107" x14ac:dyDescent="0.2">
      <c r="A8" s="1">
        <v>2</v>
      </c>
      <c r="B8" s="1" t="s">
        <v>52</v>
      </c>
      <c r="C8" s="15">
        <v>72903.200400000002</v>
      </c>
      <c r="D8" s="15">
        <v>0.8814229249011859</v>
      </c>
      <c r="E8" s="15">
        <f t="shared" si="0"/>
        <v>64258.552131225304</v>
      </c>
      <c r="F8" s="15">
        <f t="shared" si="1"/>
        <v>45000</v>
      </c>
      <c r="G8" s="15">
        <f t="shared" si="2"/>
        <v>1.4279678251383401</v>
      </c>
      <c r="H8" s="15">
        <v>0.157807378</v>
      </c>
      <c r="I8" s="15">
        <v>0.15220333999999999</v>
      </c>
      <c r="J8" s="15">
        <v>9.5051509999999999E-3</v>
      </c>
      <c r="K8" s="15">
        <v>2.7980198391189757</v>
      </c>
      <c r="L8" s="15">
        <f t="shared" si="3"/>
        <v>1797.9670369622934</v>
      </c>
      <c r="M8" s="15">
        <f t="shared" si="4"/>
        <v>3.9954823043606515E-2</v>
      </c>
      <c r="N8" s="15">
        <v>0.22520211618348437</v>
      </c>
      <c r="O8" s="15">
        <f t="shared" si="5"/>
        <v>144.71161922838687</v>
      </c>
      <c r="P8" s="15">
        <f t="shared" si="6"/>
        <v>3.2158137606308193E-3</v>
      </c>
      <c r="Q8" s="15">
        <f t="shared" si="28"/>
        <v>12.424482889136252</v>
      </c>
      <c r="R8" s="15">
        <v>0.9888503079688018</v>
      </c>
      <c r="S8" s="15">
        <v>4.5517309417040348</v>
      </c>
      <c r="T8" s="15">
        <v>5.5887700441451029</v>
      </c>
      <c r="U8" s="15">
        <v>6.9206278026905821</v>
      </c>
      <c r="V8" s="15">
        <f t="shared" si="29"/>
        <v>3.562880633735233</v>
      </c>
      <c r="W8" s="15">
        <f t="shared" si="30"/>
        <v>4.8947383922807122</v>
      </c>
      <c r="X8" s="15">
        <f t="shared" si="31"/>
        <v>0.25449147383823095</v>
      </c>
      <c r="Y8" s="15">
        <f t="shared" si="31"/>
        <v>0.34962417087719372</v>
      </c>
      <c r="Z8" s="15" t="s">
        <v>19</v>
      </c>
      <c r="AA8" s="15">
        <v>26.02</v>
      </c>
      <c r="AB8" s="15">
        <v>26.02</v>
      </c>
      <c r="AC8" s="15">
        <f t="shared" si="32"/>
        <v>5.7822222222222227E-4</v>
      </c>
      <c r="AD8" s="15" t="s">
        <v>19</v>
      </c>
      <c r="AE8" s="15" t="s">
        <v>19</v>
      </c>
      <c r="AF8" s="15">
        <v>46.46</v>
      </c>
      <c r="AG8" s="15">
        <v>0.44999999999999996</v>
      </c>
      <c r="AH8" s="15">
        <f t="shared" si="34"/>
        <v>103.24444444444445</v>
      </c>
      <c r="AI8" s="17">
        <v>6.4274236743439486E-3</v>
      </c>
      <c r="AJ8" s="17">
        <v>8.3020889126941708E-2</v>
      </c>
      <c r="AK8" s="17">
        <v>0.91055168719871438</v>
      </c>
      <c r="AL8" s="15">
        <f t="shared" si="35"/>
        <v>413.01693924730233</v>
      </c>
      <c r="AM8" s="17">
        <f t="shared" si="36"/>
        <v>5334.8021319442596</v>
      </c>
      <c r="AN8" s="17">
        <f t="shared" si="37"/>
        <v>58510.733060033745</v>
      </c>
      <c r="AO8" s="17">
        <v>20.53</v>
      </c>
      <c r="AP8" s="17">
        <v>0.65818152112811379</v>
      </c>
      <c r="AQ8" s="17">
        <v>2.7429999999999999</v>
      </c>
      <c r="AR8" s="17">
        <f t="shared" si="7"/>
        <v>84.792377627471183</v>
      </c>
      <c r="AS8" s="17">
        <f t="shared" si="7"/>
        <v>35.112681821205769</v>
      </c>
      <c r="AT8" s="17">
        <f t="shared" si="7"/>
        <v>1604.9494078367256</v>
      </c>
      <c r="AU8" s="17">
        <f t="shared" si="8"/>
        <v>119.90505944867695</v>
      </c>
      <c r="AV8" s="17">
        <f t="shared" si="9"/>
        <v>13.385168359169141</v>
      </c>
      <c r="AW8" s="17">
        <f t="shared" si="38"/>
        <v>1724.8544672854025</v>
      </c>
      <c r="AX8" s="15">
        <f t="shared" si="39"/>
        <v>2.6645568766372656E-3</v>
      </c>
      <c r="AY8" s="15">
        <f t="shared" si="40"/>
        <v>3.566554239637168E-2</v>
      </c>
      <c r="AZ8" s="15">
        <v>5.0261313696178475E-4</v>
      </c>
      <c r="BA8" s="15">
        <v>1.5863999672511406E-3</v>
      </c>
      <c r="BB8" s="15">
        <v>5.4718673580493788E-4</v>
      </c>
      <c r="BC8" s="15">
        <v>2.6361998400178631E-3</v>
      </c>
      <c r="BD8" s="15">
        <v>5.2347313165236706E-4</v>
      </c>
      <c r="BE8" s="15">
        <v>2.9773919991801058E-4</v>
      </c>
      <c r="BF8" s="15">
        <v>5.04958779035548E-4</v>
      </c>
      <c r="BG8" s="15">
        <v>1.3261711106059256E-3</v>
      </c>
      <c r="BH8" s="15">
        <v>2.7980198391189757</v>
      </c>
      <c r="BI8" s="15">
        <v>22.458656000000001</v>
      </c>
      <c r="BJ8" s="15">
        <f t="shared" si="10"/>
        <v>0.62839765047948415</v>
      </c>
      <c r="BK8" s="15">
        <v>6.5765436609427266E-3</v>
      </c>
      <c r="BL8" s="15">
        <v>8.4947022287175905E-2</v>
      </c>
      <c r="BM8" s="15">
        <v>0.93167701863354091</v>
      </c>
      <c r="BN8" s="15">
        <v>20.53</v>
      </c>
      <c r="BO8" s="15">
        <v>0.65818152112811379</v>
      </c>
      <c r="BP8" s="15">
        <v>2.7429999999999999</v>
      </c>
      <c r="BQ8" s="15">
        <f t="shared" si="11"/>
        <v>3.0322878108294163E-2</v>
      </c>
      <c r="BR8" s="15">
        <f t="shared" si="12"/>
        <v>1.2556760415393638E-2</v>
      </c>
      <c r="BS8" s="15">
        <f t="shared" si="13"/>
        <v>0.57395118081987606</v>
      </c>
      <c r="BT8" s="15">
        <f t="shared" si="14"/>
        <v>0.61683081934356387</v>
      </c>
      <c r="BU8" s="15">
        <f t="shared" si="15"/>
        <v>102.32005845816596</v>
      </c>
      <c r="BV8" s="15">
        <v>2.7980198391189757</v>
      </c>
      <c r="BW8" s="15">
        <v>22.203043478260874</v>
      </c>
      <c r="BX8" s="15">
        <f t="shared" si="16"/>
        <v>0.62124556140995113</v>
      </c>
      <c r="BY8" s="15">
        <v>2.5384472855290059E-3</v>
      </c>
      <c r="BZ8" s="15">
        <v>8.3991106170094421E-2</v>
      </c>
      <c r="CA8" s="15">
        <v>0.91161756531406368</v>
      </c>
      <c r="CB8" s="15" t="s">
        <v>19</v>
      </c>
      <c r="CC8" s="15">
        <v>0.82899999999999996</v>
      </c>
      <c r="CD8" s="15">
        <v>2.5649999999999999</v>
      </c>
      <c r="CE8" s="15" t="s">
        <v>19</v>
      </c>
      <c r="CF8" s="15">
        <f t="shared" si="17"/>
        <v>1.5459674329458382E-2</v>
      </c>
      <c r="CG8" s="15">
        <f t="shared" si="18"/>
        <v>0.51917355584020131</v>
      </c>
      <c r="CH8" s="15">
        <f t="shared" si="19"/>
        <v>0.53463323016965969</v>
      </c>
      <c r="CI8" s="15">
        <f t="shared" si="20"/>
        <v>99.814711876968715</v>
      </c>
      <c r="CJ8" s="15" t="s">
        <v>19</v>
      </c>
      <c r="CK8" s="15" t="s">
        <v>19</v>
      </c>
      <c r="CL8" s="15">
        <v>608.91999999999996</v>
      </c>
      <c r="CM8" s="15">
        <f t="shared" si="21"/>
        <v>1.7758683168556711E-2</v>
      </c>
      <c r="CN8" s="15">
        <v>432.03</v>
      </c>
      <c r="CO8" s="15">
        <f t="shared" si="22"/>
        <v>1.5837155884474964E-2</v>
      </c>
      <c r="CP8" s="15" t="s">
        <v>19</v>
      </c>
      <c r="CQ8" s="15">
        <f t="shared" si="23"/>
        <v>7.0050895399414882E-3</v>
      </c>
      <c r="CR8" s="15">
        <f t="shared" si="24"/>
        <v>5.04254507657539E-3</v>
      </c>
      <c r="CS8" s="15" t="s">
        <v>19</v>
      </c>
      <c r="CT8" s="15">
        <f t="shared" si="41"/>
        <v>1.0829640293619085E-4</v>
      </c>
      <c r="CU8" s="15">
        <f t="shared" si="42"/>
        <v>2.6179560578901452E-3</v>
      </c>
      <c r="CV8" s="15" t="s">
        <v>19</v>
      </c>
      <c r="CW8" s="15">
        <f t="shared" si="43"/>
        <v>9.016435179101728E-3</v>
      </c>
      <c r="CX8" s="15">
        <f t="shared" si="44"/>
        <v>0.21796320521939436</v>
      </c>
      <c r="CY8" s="15">
        <f t="shared" si="27"/>
        <v>-4.5606215119203029</v>
      </c>
      <c r="DB8" s="15"/>
      <c r="DC8" s="15"/>
    </row>
    <row r="9" spans="1:107" x14ac:dyDescent="0.2">
      <c r="A9" s="1">
        <v>3</v>
      </c>
      <c r="B9" s="1" t="s">
        <v>52</v>
      </c>
      <c r="C9" s="15">
        <v>71845.070000000007</v>
      </c>
      <c r="D9" s="15">
        <v>0.85884691848906558</v>
      </c>
      <c r="E9" s="15">
        <f t="shared" si="0"/>
        <v>61703.916978131216</v>
      </c>
      <c r="F9" s="15">
        <f t="shared" si="1"/>
        <v>45000</v>
      </c>
      <c r="G9" s="15">
        <f t="shared" si="2"/>
        <v>1.3711981550695826</v>
      </c>
      <c r="H9" s="15">
        <v>0.233480206</v>
      </c>
      <c r="I9" s="15">
        <v>0.17726519199999999</v>
      </c>
      <c r="J9" s="15">
        <v>2.1137785999999999E-2</v>
      </c>
      <c r="K9" s="15">
        <v>2.4762666688219563</v>
      </c>
      <c r="L9" s="15">
        <f t="shared" si="3"/>
        <v>1527.9535294870354</v>
      </c>
      <c r="M9" s="15">
        <f t="shared" si="4"/>
        <v>3.3954522877489679E-2</v>
      </c>
      <c r="N9" s="15">
        <v>0.20407678681709504</v>
      </c>
      <c r="O9" s="15">
        <f t="shared" si="5"/>
        <v>125.92337110925814</v>
      </c>
      <c r="P9" s="15">
        <f t="shared" si="6"/>
        <v>2.7982971357612923E-3</v>
      </c>
      <c r="Q9" s="15">
        <f t="shared" si="28"/>
        <v>12.133994794034679</v>
      </c>
      <c r="R9" s="15">
        <v>0</v>
      </c>
      <c r="S9" s="15">
        <v>3.3615964755077656</v>
      </c>
      <c r="T9" s="15">
        <v>4.9685297645823958</v>
      </c>
      <c r="U9" s="15">
        <v>4.5118634259259265</v>
      </c>
      <c r="V9" s="15">
        <f t="shared" si="29"/>
        <v>3.3615964755077656</v>
      </c>
      <c r="W9" s="15">
        <f t="shared" si="30"/>
        <v>2.9049301368512968</v>
      </c>
      <c r="X9" s="15">
        <f t="shared" si="31"/>
        <v>0.24011403396484041</v>
      </c>
      <c r="Y9" s="15">
        <f t="shared" si="31"/>
        <v>0.20749500977509264</v>
      </c>
      <c r="Z9" s="15" t="s">
        <v>19</v>
      </c>
      <c r="AA9" s="15">
        <v>19.23</v>
      </c>
      <c r="AB9" s="15">
        <v>19.23</v>
      </c>
      <c r="AC9" s="15">
        <f t="shared" si="32"/>
        <v>4.2733333333333333E-4</v>
      </c>
      <c r="AD9" s="15" t="s">
        <v>19</v>
      </c>
      <c r="AE9" s="15" t="s">
        <v>19</v>
      </c>
      <c r="AF9" s="15">
        <v>44.99666666666667</v>
      </c>
      <c r="AG9" s="15">
        <v>0.51666666666666672</v>
      </c>
      <c r="AH9" s="15">
        <f t="shared" si="34"/>
        <v>87.090322580645164</v>
      </c>
      <c r="AI9" s="17">
        <v>9.2004014720643377E-3</v>
      </c>
      <c r="AJ9" s="17">
        <v>6.8752091000334498E-2</v>
      </c>
      <c r="AK9" s="17">
        <v>0.92204750752760112</v>
      </c>
      <c r="AL9" s="15">
        <f t="shared" si="35"/>
        <v>567.70080859773407</v>
      </c>
      <c r="AM9" s="17">
        <f t="shared" si="36"/>
        <v>4242.2733151575621</v>
      </c>
      <c r="AN9" s="17">
        <f t="shared" si="37"/>
        <v>56893.942854375913</v>
      </c>
      <c r="AO9" s="17">
        <v>16.73</v>
      </c>
      <c r="AP9" s="17">
        <v>0.66581888602125716</v>
      </c>
      <c r="AQ9" s="17">
        <v>2.3050000000000002</v>
      </c>
      <c r="AR9" s="17">
        <f t="shared" si="7"/>
        <v>94.976345278400913</v>
      </c>
      <c r="AS9" s="17">
        <f t="shared" si="7"/>
        <v>28.245856928959139</v>
      </c>
      <c r="AT9" s="17">
        <f t="shared" si="7"/>
        <v>1311.4053827933649</v>
      </c>
      <c r="AU9" s="17">
        <f t="shared" si="8"/>
        <v>123.22220220736006</v>
      </c>
      <c r="AV9" s="17">
        <f t="shared" si="9"/>
        <v>10.642606277937748</v>
      </c>
      <c r="AW9" s="17">
        <f t="shared" si="38"/>
        <v>1434.627585000725</v>
      </c>
      <c r="AX9" s="15">
        <f t="shared" si="39"/>
        <v>2.7382711601635569E-3</v>
      </c>
      <c r="AY9" s="15">
        <f t="shared" si="40"/>
        <v>2.9142341839852554E-2</v>
      </c>
      <c r="AZ9" s="15">
        <v>5.2970115587836885E-4</v>
      </c>
      <c r="BA9" s="15">
        <v>1.1324571204565058E-3</v>
      </c>
      <c r="BB9" s="15">
        <v>6.8952619371013711E-4</v>
      </c>
      <c r="BC9" s="15">
        <v>2.3516844700450117E-3</v>
      </c>
      <c r="BD9" s="15">
        <v>4.8653095059222624E-4</v>
      </c>
      <c r="BE9" s="15">
        <v>3.3260762242258841E-4</v>
      </c>
      <c r="BF9" s="15">
        <v>6.1990423610047899E-5</v>
      </c>
      <c r="BG9" s="15">
        <v>8.8112899662486262E-4</v>
      </c>
      <c r="BH9" s="15">
        <v>2.4762666688219563</v>
      </c>
      <c r="BI9" s="15">
        <v>21.926362000000001</v>
      </c>
      <c r="BJ9" s="15">
        <f t="shared" si="10"/>
        <v>0.54295519389124325</v>
      </c>
      <c r="BK9" s="15">
        <v>9.6967559943583557E-3</v>
      </c>
      <c r="BL9" s="15">
        <v>7.2461212976022482E-2</v>
      </c>
      <c r="BM9" s="15">
        <v>0.97179125528913934</v>
      </c>
      <c r="BN9" s="15">
        <v>16.73</v>
      </c>
      <c r="BO9" s="15">
        <v>0.66581888602125716</v>
      </c>
      <c r="BP9" s="15">
        <v>2.3050000000000002</v>
      </c>
      <c r="BQ9" s="15">
        <f t="shared" si="11"/>
        <v>3.5570419595028595E-2</v>
      </c>
      <c r="BR9" s="15">
        <f t="shared" si="12"/>
        <v>1.0578602280800865E-2</v>
      </c>
      <c r="BS9" s="15">
        <f t="shared" si="13"/>
        <v>0.49114586993638915</v>
      </c>
      <c r="BT9" s="15">
        <f t="shared" si="14"/>
        <v>0.53729489181221857</v>
      </c>
      <c r="BU9" s="15">
        <f t="shared" si="15"/>
        <v>105.394922425952</v>
      </c>
      <c r="BV9" s="15">
        <v>2.4762666688219563</v>
      </c>
      <c r="BW9" s="15">
        <v>21.548469184890656</v>
      </c>
      <c r="BX9" s="15">
        <f t="shared" si="16"/>
        <v>0.53359756006681769</v>
      </c>
      <c r="BY9" s="15">
        <v>2.8691831794136128E-3</v>
      </c>
      <c r="BZ9" s="15">
        <v>8.5483726351654271E-2</v>
      </c>
      <c r="CA9" s="15">
        <v>0.89482650407962006</v>
      </c>
      <c r="CB9" s="15" t="s">
        <v>19</v>
      </c>
      <c r="CC9" s="15">
        <v>0.308</v>
      </c>
      <c r="CD9" s="15">
        <v>2.0169999999999999</v>
      </c>
      <c r="CE9" s="15" t="s">
        <v>19</v>
      </c>
      <c r="CF9" s="15">
        <f t="shared" si="17"/>
        <v>5.6734938047426024E-3</v>
      </c>
      <c r="CG9" s="15">
        <f t="shared" si="18"/>
        <v>0.38892079100898963</v>
      </c>
      <c r="CH9" s="15">
        <f t="shared" si="19"/>
        <v>0.39459428481373221</v>
      </c>
      <c r="CI9" s="15">
        <f t="shared" si="20"/>
        <v>98.31794136106879</v>
      </c>
      <c r="CJ9" s="15" t="s">
        <v>19</v>
      </c>
      <c r="CK9" s="15" t="s">
        <v>19</v>
      </c>
      <c r="CL9" s="15">
        <v>738.04</v>
      </c>
      <c r="CM9" s="15">
        <f t="shared" si="21"/>
        <v>1.915656196409243E-2</v>
      </c>
      <c r="CN9" s="15">
        <v>523.89</v>
      </c>
      <c r="CO9" s="15">
        <f t="shared" si="22"/>
        <v>1.6835953518033242E-2</v>
      </c>
      <c r="CP9" s="15" t="s">
        <v>19</v>
      </c>
      <c r="CQ9" s="15">
        <f t="shared" si="23"/>
        <v>8.4328076438488723E-3</v>
      </c>
      <c r="CR9" s="15">
        <f t="shared" si="24"/>
        <v>6.0626631784631213E-3</v>
      </c>
      <c r="CS9" s="15" t="s">
        <v>19</v>
      </c>
      <c r="CT9" s="15">
        <f t="shared" si="41"/>
        <v>4.7843481923962639E-5</v>
      </c>
      <c r="CU9" s="15">
        <f t="shared" si="42"/>
        <v>2.3578957589889525E-3</v>
      </c>
      <c r="CV9" s="15" t="s">
        <v>19</v>
      </c>
      <c r="CW9" s="15">
        <f t="shared" si="43"/>
        <v>3.9833054636552031E-3</v>
      </c>
      <c r="CX9" s="15">
        <f t="shared" si="44"/>
        <v>0.19631136116800871</v>
      </c>
      <c r="CY9" s="15">
        <f t="shared" si="27"/>
        <v>-8.5109548686536911</v>
      </c>
      <c r="DB9" s="15"/>
      <c r="DC9" s="15"/>
    </row>
    <row r="10" spans="1:107" x14ac:dyDescent="0.2">
      <c r="A10" s="1">
        <v>4</v>
      </c>
      <c r="B10" s="1" t="s">
        <v>52</v>
      </c>
      <c r="C10" s="15">
        <v>68460.383600000016</v>
      </c>
      <c r="D10" s="15">
        <v>0.48242187499999994</v>
      </c>
      <c r="E10" s="15">
        <f t="shared" si="0"/>
        <v>33026.786619531253</v>
      </c>
      <c r="F10" s="15">
        <f t="shared" si="1"/>
        <v>45000</v>
      </c>
      <c r="G10" s="15">
        <f t="shared" si="2"/>
        <v>0.7339285915451389</v>
      </c>
      <c r="H10" s="15">
        <v>0.28848259100000001</v>
      </c>
      <c r="I10" s="15">
        <v>0.413952298</v>
      </c>
      <c r="J10" s="15">
        <v>2.4473696E-2</v>
      </c>
      <c r="K10" s="15">
        <v>3.3311849189574558</v>
      </c>
      <c r="L10" s="15">
        <f t="shared" si="3"/>
        <v>1100.1833350860838</v>
      </c>
      <c r="M10" s="15">
        <f t="shared" si="4"/>
        <v>2.4448518557468529E-2</v>
      </c>
      <c r="N10" s="15">
        <v>0.25658237525905664</v>
      </c>
      <c r="O10" s="15">
        <f t="shared" si="5"/>
        <v>84.740913580133579</v>
      </c>
      <c r="P10" s="15">
        <f t="shared" si="6"/>
        <v>1.8831314128918573E-3</v>
      </c>
      <c r="Q10" s="15">
        <f t="shared" si="28"/>
        <v>12.982906232722133</v>
      </c>
      <c r="R10" s="15">
        <v>2.184490812830894</v>
      </c>
      <c r="S10" s="15">
        <v>9.5942135667536146</v>
      </c>
      <c r="T10" s="15">
        <v>8.5386483961382744</v>
      </c>
      <c r="U10" s="15">
        <v>6.554543854315023</v>
      </c>
      <c r="V10" s="15">
        <f t="shared" si="29"/>
        <v>7.4097227539227202</v>
      </c>
      <c r="W10" s="15">
        <f t="shared" si="30"/>
        <v>5.4256182120994687</v>
      </c>
      <c r="X10" s="15">
        <f t="shared" si="31"/>
        <v>0.52926591099448006</v>
      </c>
      <c r="Y10" s="15">
        <f t="shared" si="31"/>
        <v>0.3875441580071049</v>
      </c>
      <c r="Z10" s="15" t="s">
        <v>19</v>
      </c>
      <c r="AA10" s="15">
        <v>42.95</v>
      </c>
      <c r="AB10" s="15">
        <v>42.95</v>
      </c>
      <c r="AC10" s="15">
        <f t="shared" si="32"/>
        <v>9.544444444444445E-4</v>
      </c>
      <c r="AD10" s="15" t="s">
        <v>19</v>
      </c>
      <c r="AE10" s="15" t="s">
        <v>19</v>
      </c>
      <c r="AF10" s="15">
        <v>46.626666666666665</v>
      </c>
      <c r="AG10" s="15">
        <v>0.5</v>
      </c>
      <c r="AH10" s="15">
        <f t="shared" si="34"/>
        <v>93.25333333333333</v>
      </c>
      <c r="AI10" s="17">
        <v>1.4468245020668923E-2</v>
      </c>
      <c r="AJ10" s="17">
        <v>7.6099210822998808E-2</v>
      </c>
      <c r="AK10" s="17">
        <v>0.90943254415633235</v>
      </c>
      <c r="AL10" s="15">
        <f t="shared" si="35"/>
        <v>477.83964105672806</v>
      </c>
      <c r="AM10" s="17">
        <f t="shared" si="36"/>
        <v>2513.3123977659047</v>
      </c>
      <c r="AN10" s="17">
        <f t="shared" si="37"/>
        <v>30035.634580708622</v>
      </c>
      <c r="AO10" s="17">
        <v>9.4740000000000002</v>
      </c>
      <c r="AP10" s="17">
        <v>2.0953989013366057</v>
      </c>
      <c r="AQ10" s="17">
        <v>2.6059999999999999</v>
      </c>
      <c r="AR10" s="17">
        <f t="shared" si="7"/>
        <v>45.270527593714412</v>
      </c>
      <c r="AS10" s="17">
        <f t="shared" si="7"/>
        <v>52.663920369943469</v>
      </c>
      <c r="AT10" s="17">
        <f t="shared" si="7"/>
        <v>782.72863717326663</v>
      </c>
      <c r="AU10" s="17">
        <f t="shared" si="8"/>
        <v>97.934447963657874</v>
      </c>
      <c r="AV10" s="17">
        <f t="shared" si="9"/>
        <v>7.992372994880478</v>
      </c>
      <c r="AW10" s="17">
        <f t="shared" si="38"/>
        <v>880.66308513692456</v>
      </c>
      <c r="AX10" s="15">
        <f t="shared" si="39"/>
        <v>2.176321065859064E-3</v>
      </c>
      <c r="AY10" s="15">
        <f t="shared" si="40"/>
        <v>1.7393969714961481E-2</v>
      </c>
      <c r="AZ10" s="15">
        <v>1.2516983296527212E-3</v>
      </c>
      <c r="BA10" s="15">
        <v>5.2236251330329787E-3</v>
      </c>
      <c r="BB10" s="15">
        <v>2.0432965242463026E-3</v>
      </c>
      <c r="BC10" s="15">
        <v>8.518619986932003E-3</v>
      </c>
      <c r="BD10" s="15">
        <v>1.0036662158815026E-3</v>
      </c>
      <c r="BE10" s="15">
        <v>1.2907365228170882E-3</v>
      </c>
      <c r="BF10" s="15">
        <v>8.1625978751362956E-4</v>
      </c>
      <c r="BG10" s="15">
        <v>3.1106625262122206E-3</v>
      </c>
      <c r="BH10" s="15">
        <v>3.3311849189574558</v>
      </c>
      <c r="BI10" s="15">
        <v>12.147383</v>
      </c>
      <c r="BJ10" s="15">
        <f t="shared" si="10"/>
        <v>0.40465179054400174</v>
      </c>
      <c r="BK10" s="15">
        <v>1.3915243516761535E-2</v>
      </c>
      <c r="BL10" s="15">
        <v>7.3190566549200212E-2</v>
      </c>
      <c r="BM10" s="15">
        <v>0.87467244962501089</v>
      </c>
      <c r="BN10" s="15">
        <v>9.4740000000000002</v>
      </c>
      <c r="BO10" s="15">
        <v>2.0953989013366057</v>
      </c>
      <c r="BP10" s="15">
        <v>2.6059999999999999</v>
      </c>
      <c r="BQ10" s="15">
        <f t="shared" si="11"/>
        <v>1.6014261504895627E-2</v>
      </c>
      <c r="BR10" s="15">
        <f t="shared" si="12"/>
        <v>1.8629643556316154E-2</v>
      </c>
      <c r="BS10" s="15">
        <f t="shared" si="13"/>
        <v>0.27688701124843212</v>
      </c>
      <c r="BT10" s="15">
        <f t="shared" si="14"/>
        <v>0.31153091630964391</v>
      </c>
      <c r="BU10" s="15">
        <f t="shared" si="15"/>
        <v>96.17782596909727</v>
      </c>
      <c r="BV10" s="15">
        <v>3.3311849189574558</v>
      </c>
      <c r="BW10" s="15">
        <v>12.128085937499998</v>
      </c>
      <c r="BX10" s="15">
        <f t="shared" si="16"/>
        <v>0.40400896970819994</v>
      </c>
      <c r="BY10" s="27">
        <v>-7.6032935242180215E-4</v>
      </c>
      <c r="BZ10" s="15">
        <v>6.6278465989169963E-2</v>
      </c>
      <c r="CA10" s="15">
        <v>0.92537645575254057</v>
      </c>
      <c r="CB10" s="15" t="s">
        <v>19</v>
      </c>
      <c r="CC10" s="15">
        <v>1.365</v>
      </c>
      <c r="CD10" s="15">
        <v>1.464</v>
      </c>
      <c r="CE10" s="15" t="s">
        <v>19</v>
      </c>
      <c r="CF10" s="15">
        <f t="shared" si="17"/>
        <v>1.0972292212549724E-2</v>
      </c>
      <c r="CG10" s="15">
        <f t="shared" si="18"/>
        <v>0.16430538143382351</v>
      </c>
      <c r="CH10" s="15">
        <f t="shared" si="19"/>
        <v>0.17527767364637323</v>
      </c>
      <c r="CI10" s="15">
        <f t="shared" si="20"/>
        <v>99.089459238928868</v>
      </c>
      <c r="CJ10" s="15" t="s">
        <v>19</v>
      </c>
      <c r="CK10" s="15" t="s">
        <v>19</v>
      </c>
      <c r="CL10" s="15">
        <v>426.27</v>
      </c>
      <c r="CM10" s="15">
        <f t="shared" si="21"/>
        <v>1.5774459544409643E-2</v>
      </c>
      <c r="CN10" s="15">
        <v>449.17</v>
      </c>
      <c r="CO10" s="15">
        <f t="shared" si="22"/>
        <v>1.6023673795416467E-2</v>
      </c>
      <c r="CP10" s="15" t="s">
        <v>19</v>
      </c>
      <c r="CQ10" s="15">
        <f t="shared" si="23"/>
        <v>4.9785104120208803E-3</v>
      </c>
      <c r="CR10" s="15">
        <f t="shared" si="24"/>
        <v>5.2330444238754652E-3</v>
      </c>
      <c r="CS10" s="15" t="s">
        <v>19</v>
      </c>
      <c r="CT10" s="15">
        <f t="shared" si="41"/>
        <v>5.4625671023914425E-5</v>
      </c>
      <c r="CU10" s="15">
        <f t="shared" si="42"/>
        <v>8.5981736012500146E-4</v>
      </c>
      <c r="CV10" s="15" t="s">
        <v>19</v>
      </c>
      <c r="CW10" s="15">
        <f t="shared" si="43"/>
        <v>4.547970279236902E-3</v>
      </c>
      <c r="CX10" s="15">
        <f t="shared" si="44"/>
        <v>7.1585826336275207E-2</v>
      </c>
      <c r="CY10" s="15">
        <f t="shared" si="27"/>
        <v>-9.3732103750402658</v>
      </c>
      <c r="DB10" s="15"/>
      <c r="DC10" s="15"/>
    </row>
    <row r="11" spans="1:107" x14ac:dyDescent="0.2">
      <c r="A11" s="1">
        <v>5</v>
      </c>
      <c r="B11" s="1" t="s">
        <v>52</v>
      </c>
      <c r="C11" s="15">
        <v>70644.623200000016</v>
      </c>
      <c r="D11" s="15">
        <v>0.84722222222222199</v>
      </c>
      <c r="E11" s="15">
        <f t="shared" si="0"/>
        <v>59851.694655555555</v>
      </c>
      <c r="F11" s="15">
        <f t="shared" si="1"/>
        <v>45000</v>
      </c>
      <c r="G11" s="15">
        <f t="shared" si="2"/>
        <v>1.3300376590123457</v>
      </c>
      <c r="H11" s="15">
        <v>0.19373679499999999</v>
      </c>
      <c r="I11" s="15">
        <v>0.138760628</v>
      </c>
      <c r="J11" s="15">
        <v>7.0044820000000002E-3</v>
      </c>
      <c r="K11" s="15">
        <v>2.5974036194045236</v>
      </c>
      <c r="L11" s="15">
        <f t="shared" si="3"/>
        <v>1554.5900832583438</v>
      </c>
      <c r="M11" s="15">
        <f t="shared" si="4"/>
        <v>3.4546446294629864E-2</v>
      </c>
      <c r="N11" s="15">
        <v>0.20018497449049058</v>
      </c>
      <c r="O11" s="15">
        <f t="shared" si="5"/>
        <v>119.81409967835022</v>
      </c>
      <c r="P11" s="15">
        <f t="shared" si="6"/>
        <v>2.6625355484077825E-3</v>
      </c>
      <c r="Q11" s="15">
        <f t="shared" si="28"/>
        <v>12.975017860433418</v>
      </c>
      <c r="R11" s="15">
        <v>0.62269265522137629</v>
      </c>
      <c r="S11" s="15">
        <v>0.93579779243681038</v>
      </c>
      <c r="T11" s="15">
        <v>7.3421969794759292</v>
      </c>
      <c r="U11" s="15">
        <v>4.1993338122918171</v>
      </c>
      <c r="V11" s="15">
        <f t="shared" si="29"/>
        <v>0.31310513721543409</v>
      </c>
      <c r="W11" s="15">
        <f>(S11+U11)-(R11+T11)</f>
        <v>-2.8297580299686782</v>
      </c>
      <c r="X11" s="15">
        <f t="shared" si="31"/>
        <v>2.2364652658245294E-2</v>
      </c>
      <c r="Y11" s="15">
        <f t="shared" si="31"/>
        <v>-0.20212557356919131</v>
      </c>
      <c r="Z11" s="15" t="s">
        <v>19</v>
      </c>
      <c r="AA11" s="15">
        <v>41.48</v>
      </c>
      <c r="AB11" s="15">
        <v>41.48</v>
      </c>
      <c r="AC11" s="15">
        <f t="shared" si="32"/>
        <v>9.2177777777777766E-4</v>
      </c>
      <c r="AD11" s="15" t="s">
        <v>19</v>
      </c>
      <c r="AE11" s="15" t="s">
        <v>19</v>
      </c>
      <c r="AF11" s="15">
        <v>44.919999999999995</v>
      </c>
      <c r="AG11" s="15">
        <v>0.41666666666666669</v>
      </c>
      <c r="AH11" s="15">
        <f t="shared" si="34"/>
        <v>107.80799999999998</v>
      </c>
      <c r="AI11" s="17">
        <v>7.1254453403338204E-3</v>
      </c>
      <c r="AJ11" s="17">
        <v>9.563097693605864E-2</v>
      </c>
      <c r="AK11" s="17">
        <v>0.89724357772360752</v>
      </c>
      <c r="AL11" s="15">
        <f t="shared" si="35"/>
        <v>426.46997879451095</v>
      </c>
      <c r="AM11" s="17">
        <f t="shared" si="36"/>
        <v>5723.6760311894577</v>
      </c>
      <c r="AN11" s="17">
        <f t="shared" si="37"/>
        <v>53701.548645571587</v>
      </c>
      <c r="AO11" s="17">
        <v>26.98</v>
      </c>
      <c r="AP11" s="17">
        <v>0.6552896610864527</v>
      </c>
      <c r="AQ11" s="17">
        <v>2.6080000000000001</v>
      </c>
      <c r="AR11" s="17">
        <f t="shared" si="7"/>
        <v>115.06160027875904</v>
      </c>
      <c r="AS11" s="17">
        <f t="shared" si="7"/>
        <v>37.506657266467926</v>
      </c>
      <c r="AT11" s="17">
        <f t="shared" si="7"/>
        <v>1400.5363886765072</v>
      </c>
      <c r="AU11" s="17">
        <f t="shared" si="8"/>
        <v>152.56825754522697</v>
      </c>
      <c r="AV11" s="17">
        <f t="shared" si="9"/>
        <v>9.1797364092025209</v>
      </c>
      <c r="AW11" s="17">
        <f t="shared" si="38"/>
        <v>1553.1046462217341</v>
      </c>
      <c r="AX11" s="15">
        <f t="shared" si="39"/>
        <v>3.3904057232272658E-3</v>
      </c>
      <c r="AY11" s="15">
        <f t="shared" si="40"/>
        <v>3.1123030859477936E-2</v>
      </c>
      <c r="AZ11" s="15">
        <v>1.5827577594439812E-3</v>
      </c>
      <c r="BA11" s="15">
        <v>2.2534502002544026E-3</v>
      </c>
      <c r="BB11" s="15">
        <v>1.2688139404700358E-3</v>
      </c>
      <c r="BC11" s="15">
        <v>5.1050219001684194E-3</v>
      </c>
      <c r="BD11" s="15">
        <v>4.7622391791292087E-4</v>
      </c>
      <c r="BE11" s="15">
        <v>6.8274621916932583E-4</v>
      </c>
      <c r="BF11" s="15">
        <v>6.4482958121137447E-4</v>
      </c>
      <c r="BG11" s="15">
        <v>1.8037997182936212E-3</v>
      </c>
      <c r="BH11" s="15">
        <v>2.5974036194045236</v>
      </c>
      <c r="BI11" s="15">
        <v>21.155138999999998</v>
      </c>
      <c r="BJ11" s="15">
        <f t="shared" si="10"/>
        <v>0.54948434607605789</v>
      </c>
      <c r="BK11" s="15">
        <v>6.5481113868211078E-3</v>
      </c>
      <c r="BL11" s="15">
        <v>8.7882547559967022E-2</v>
      </c>
      <c r="BM11" s="15">
        <v>0.82454507857733628</v>
      </c>
      <c r="BN11" s="15">
        <v>26.98</v>
      </c>
      <c r="BO11" s="15">
        <v>0.6552896610864527</v>
      </c>
      <c r="BP11" s="15">
        <v>2.6080000000000001</v>
      </c>
      <c r="BQ11" s="15">
        <f t="shared" si="11"/>
        <v>3.737437053411935E-2</v>
      </c>
      <c r="BR11" s="15">
        <f t="shared" si="12"/>
        <v>1.2182932470755574E-2</v>
      </c>
      <c r="BS11" s="15">
        <f t="shared" si="13"/>
        <v>0.45492297873573184</v>
      </c>
      <c r="BT11" s="15">
        <f t="shared" si="14"/>
        <v>0.50448028174060677</v>
      </c>
      <c r="BU11" s="15">
        <f t="shared" si="15"/>
        <v>91.897573752412441</v>
      </c>
      <c r="BV11" s="15">
        <v>2.5974036194045236</v>
      </c>
      <c r="BW11" s="15">
        <v>20.545138888888882</v>
      </c>
      <c r="BX11" s="15">
        <f t="shared" si="16"/>
        <v>0.5336401811116861</v>
      </c>
      <c r="BY11" s="15">
        <v>2.829868316794432E-3</v>
      </c>
      <c r="BZ11" s="15">
        <v>8.4707391616043418E-2</v>
      </c>
      <c r="CA11" s="15">
        <v>0.91121759800777224</v>
      </c>
      <c r="CB11" s="15" t="s">
        <v>19</v>
      </c>
      <c r="CC11" s="15">
        <v>0.42699999999999999</v>
      </c>
      <c r="CD11" s="15">
        <v>2.419</v>
      </c>
      <c r="CE11" s="15" t="s">
        <v>19</v>
      </c>
      <c r="CF11" s="15">
        <f t="shared" si="17"/>
        <v>7.4311882865985756E-3</v>
      </c>
      <c r="CG11" s="15">
        <f t="shared" si="18"/>
        <v>0.45286321811838876</v>
      </c>
      <c r="CH11" s="15">
        <f t="shared" si="19"/>
        <v>0.46029440640498731</v>
      </c>
      <c r="CI11" s="15">
        <f t="shared" si="20"/>
        <v>99.875485794061021</v>
      </c>
      <c r="CJ11" s="15" t="s">
        <v>19</v>
      </c>
      <c r="CK11" s="15" t="s">
        <v>19</v>
      </c>
      <c r="CL11" s="15">
        <v>827.36</v>
      </c>
      <c r="CM11" s="15">
        <f t="shared" si="21"/>
        <v>2.0121232165199818E-2</v>
      </c>
      <c r="CN11" s="15">
        <v>508.4</v>
      </c>
      <c r="CO11" s="15">
        <f t="shared" si="22"/>
        <v>1.6667672227549484E-2</v>
      </c>
      <c r="CP11" s="15" t="s">
        <v>19</v>
      </c>
      <c r="CQ11" s="15">
        <f t="shared" si="23"/>
        <v>9.4180698245325493E-3</v>
      </c>
      <c r="CR11" s="15">
        <f t="shared" si="24"/>
        <v>5.8907897329685266E-3</v>
      </c>
      <c r="CS11" s="15" t="s">
        <v>19</v>
      </c>
      <c r="CT11" s="15">
        <f t="shared" si="41"/>
        <v>6.9987450162433784E-5</v>
      </c>
      <c r="CU11" s="15">
        <f t="shared" si="42"/>
        <v>2.667721995730891E-3</v>
      </c>
      <c r="CV11" s="15" t="s">
        <v>19</v>
      </c>
      <c r="CW11" s="15">
        <f t="shared" si="43"/>
        <v>5.826946146235433E-3</v>
      </c>
      <c r="CX11" s="15">
        <f t="shared" si="44"/>
        <v>0.22210656862300318</v>
      </c>
      <c r="CY11" s="15">
        <f t="shared" si="27"/>
        <v>-0.17148951938581547</v>
      </c>
      <c r="DB11" s="15"/>
      <c r="DC11" s="15"/>
    </row>
    <row r="12" spans="1:107" x14ac:dyDescent="0.2">
      <c r="A12" s="1">
        <v>1</v>
      </c>
      <c r="B12" s="1" t="s">
        <v>53</v>
      </c>
      <c r="C12" s="15">
        <v>61861.968000000008</v>
      </c>
      <c r="D12" s="15">
        <v>0.64729458917835669</v>
      </c>
      <c r="E12" s="15">
        <f t="shared" si="0"/>
        <v>40042.917162324651</v>
      </c>
      <c r="F12" s="15">
        <f>30*100*20</f>
        <v>60000</v>
      </c>
      <c r="G12" s="15">
        <f t="shared" si="2"/>
        <v>0.6673819527054109</v>
      </c>
      <c r="H12" s="15">
        <v>9.0417522E-2</v>
      </c>
      <c r="I12" s="15">
        <v>8.5676730000000006E-2</v>
      </c>
      <c r="J12" s="15">
        <v>2.2855169999999999E-3</v>
      </c>
      <c r="K12" s="15">
        <v>1.3790000000000002</v>
      </c>
      <c r="L12" s="15">
        <f t="shared" si="3"/>
        <v>552.19182766845699</v>
      </c>
      <c r="M12" s="15">
        <f t="shared" si="4"/>
        <v>9.2031971278076167E-3</v>
      </c>
      <c r="N12" s="15">
        <v>0.121</v>
      </c>
      <c r="O12" s="15">
        <f t="shared" si="5"/>
        <v>48.451929766412825</v>
      </c>
      <c r="P12" s="15">
        <f t="shared" si="6"/>
        <v>8.0753216277354716E-4</v>
      </c>
      <c r="Q12" s="15">
        <f t="shared" si="28"/>
        <v>11.396694214876035</v>
      </c>
      <c r="R12" s="15">
        <v>3.6067509125296651</v>
      </c>
      <c r="S12" s="15">
        <v>3.2754097967216267</v>
      </c>
      <c r="T12" s="15">
        <v>6.083386539133369</v>
      </c>
      <c r="U12" s="15">
        <v>7.7124823001415983</v>
      </c>
      <c r="V12" s="15">
        <f t="shared" si="29"/>
        <v>-0.33134111580803838</v>
      </c>
      <c r="W12" s="15">
        <f t="shared" si="30"/>
        <v>1.2977546452001913</v>
      </c>
      <c r="X12" s="15">
        <f t="shared" si="31"/>
        <v>-2.3667222557717027E-2</v>
      </c>
      <c r="Y12" s="15">
        <f t="shared" si="31"/>
        <v>9.2696760371442241E-2</v>
      </c>
      <c r="Z12" s="15" t="s">
        <v>19</v>
      </c>
      <c r="AA12" s="15">
        <v>7.57</v>
      </c>
      <c r="AB12" s="15">
        <v>7.57</v>
      </c>
      <c r="AC12" s="15">
        <f t="shared" si="32"/>
        <v>1.2616666666666668E-4</v>
      </c>
      <c r="AD12" s="15" t="s">
        <v>19</v>
      </c>
      <c r="AE12" s="15" t="s">
        <v>19</v>
      </c>
      <c r="AF12" s="15">
        <v>45.910000000000004</v>
      </c>
      <c r="AG12" s="15">
        <v>0.4366666666666667</v>
      </c>
      <c r="AH12" s="15">
        <f t="shared" si="34"/>
        <v>105.13740458015268</v>
      </c>
      <c r="AI12" s="17">
        <v>4.3645251396647114E-3</v>
      </c>
      <c r="AJ12" s="17">
        <v>0.12971368715083789</v>
      </c>
      <c r="AK12" s="17">
        <v>0.86592178770949746</v>
      </c>
      <c r="AL12" s="15">
        <f t="shared" si="35"/>
        <v>174.76831862047746</v>
      </c>
      <c r="AM12" s="17">
        <f t="shared" si="36"/>
        <v>5194.1144294006972</v>
      </c>
      <c r="AN12" s="17">
        <f t="shared" si="37"/>
        <v>34674.034414303482</v>
      </c>
      <c r="AO12" s="17">
        <v>28.87</v>
      </c>
      <c r="AP12" s="17">
        <v>0.22418650370439763</v>
      </c>
      <c r="AQ12" s="17">
        <v>1.4019999999999999</v>
      </c>
      <c r="AR12" s="17">
        <f t="shared" si="7"/>
        <v>50.455613585731847</v>
      </c>
      <c r="AS12" s="17">
        <f t="shared" si="7"/>
        <v>11.644503537679045</v>
      </c>
      <c r="AT12" s="17">
        <f t="shared" si="7"/>
        <v>486.12996248853483</v>
      </c>
      <c r="AU12" s="17">
        <f t="shared" si="8"/>
        <v>62.10011712341089</v>
      </c>
      <c r="AV12" s="17">
        <f t="shared" si="9"/>
        <v>7.8281649859444551</v>
      </c>
      <c r="AW12" s="17">
        <f t="shared" si="38"/>
        <v>548.23007961194571</v>
      </c>
      <c r="AX12" s="15">
        <f t="shared" si="39"/>
        <v>1.0350019520568481E-3</v>
      </c>
      <c r="AY12" s="15">
        <f t="shared" si="40"/>
        <v>8.1021660414755808E-3</v>
      </c>
      <c r="AZ12" s="15">
        <v>1.3127612170715168E-3</v>
      </c>
      <c r="BA12" s="15">
        <v>2.0214049892520367E-3</v>
      </c>
      <c r="BB12" s="15">
        <v>4.6670323177934833E-4</v>
      </c>
      <c r="BC12" s="15">
        <v>3.8008694381029017E-3</v>
      </c>
      <c r="BD12" s="15">
        <v>3.5547350192788259E-4</v>
      </c>
      <c r="BE12" s="15">
        <v>1.4877280686848243E-3</v>
      </c>
      <c r="BF12" s="15">
        <v>6.7657038607505608E-4</v>
      </c>
      <c r="BG12" s="15">
        <v>2.5197719566877629E-3</v>
      </c>
      <c r="BH12" s="15">
        <v>1.3790000000000002</v>
      </c>
      <c r="BI12" s="15">
        <v>16.803768000000002</v>
      </c>
      <c r="BJ12" s="15">
        <f t="shared" si="10"/>
        <v>0.23172396072000004</v>
      </c>
      <c r="BK12" s="15">
        <v>4.5020709526381181E-3</v>
      </c>
      <c r="BL12" s="15">
        <v>0.13380154871240763</v>
      </c>
      <c r="BM12" s="15">
        <v>0.89321087700342183</v>
      </c>
      <c r="BN12" s="15">
        <v>28.87</v>
      </c>
      <c r="BO12" s="15">
        <v>0.22418650370439763</v>
      </c>
      <c r="BP12" s="15">
        <v>1.4019999999999999</v>
      </c>
      <c r="BQ12" s="15">
        <f t="shared" si="11"/>
        <v>2.1840661901674312E-2</v>
      </c>
      <c r="BR12" s="15">
        <f t="shared" si="12"/>
        <v>5.0405425027120806E-3</v>
      </c>
      <c r="BS12" s="15">
        <f t="shared" si="13"/>
        <v>0.21043050309843334</v>
      </c>
      <c r="BT12" s="15">
        <f t="shared" si="14"/>
        <v>0.23731170750281971</v>
      </c>
      <c r="BU12" s="15">
        <f t="shared" si="15"/>
        <v>103.15144966684674</v>
      </c>
      <c r="BV12" s="15">
        <v>1.3790000000000002</v>
      </c>
      <c r="BW12" s="15">
        <v>16.201783567134267</v>
      </c>
      <c r="BX12" s="15">
        <f t="shared" si="16"/>
        <v>0.22342259539078158</v>
      </c>
      <c r="BY12" s="15">
        <v>5.0953559470077363E-4</v>
      </c>
      <c r="BZ12" s="15">
        <v>0.13844810016013986</v>
      </c>
      <c r="CA12" s="15">
        <v>0.85529189110496417</v>
      </c>
      <c r="CB12" s="15" t="s">
        <v>19</v>
      </c>
      <c r="CC12" s="15">
        <v>0.313</v>
      </c>
      <c r="CD12" s="15">
        <v>1.4019999999999999</v>
      </c>
      <c r="CE12" s="15" t="s">
        <v>19</v>
      </c>
      <c r="CF12" s="15">
        <f t="shared" si="17"/>
        <v>7.0209222622563561E-3</v>
      </c>
      <c r="CG12" s="15">
        <f t="shared" si="18"/>
        <v>0.19427870257183455</v>
      </c>
      <c r="CH12" s="15">
        <f t="shared" si="19"/>
        <v>0.20129962483409092</v>
      </c>
      <c r="CI12" s="15">
        <f t="shared" si="20"/>
        <v>99.424952685980486</v>
      </c>
      <c r="CJ12" s="15" t="s">
        <v>19</v>
      </c>
      <c r="CK12" s="15" t="s">
        <v>19</v>
      </c>
      <c r="CL12" s="15">
        <v>931.6</v>
      </c>
      <c r="CM12" s="15">
        <f t="shared" si="21"/>
        <v>2.1244644045349339E-2</v>
      </c>
      <c r="CN12" s="15">
        <v>972.61</v>
      </c>
      <c r="CO12" s="15">
        <f t="shared" si="22"/>
        <v>2.1685909917314915E-2</v>
      </c>
      <c r="CP12" s="15" t="s">
        <v>19</v>
      </c>
      <c r="CQ12" s="15">
        <f t="shared" si="23"/>
        <v>1.0565462205443099E-2</v>
      </c>
      <c r="CR12" s="15">
        <f t="shared" si="24"/>
        <v>1.1016147397931688E-2</v>
      </c>
      <c r="CS12" s="15" t="s">
        <v>19</v>
      </c>
      <c r="CT12" s="15">
        <f t="shared" si="41"/>
        <v>7.4179288809223602E-5</v>
      </c>
      <c r="CU12" s="15">
        <f t="shared" si="42"/>
        <v>2.1402028238102595E-3</v>
      </c>
      <c r="CV12" s="15" t="s">
        <v>19</v>
      </c>
      <c r="CW12" s="15">
        <f t="shared" si="43"/>
        <v>6.1759461168282084E-3</v>
      </c>
      <c r="CX12" s="15">
        <f t="shared" si="44"/>
        <v>0.17818689732830401</v>
      </c>
      <c r="CY12" s="15">
        <f t="shared" si="27"/>
        <v>-1.3447506890849041</v>
      </c>
      <c r="DB12" s="15"/>
      <c r="DC12" s="15"/>
    </row>
    <row r="13" spans="1:107" x14ac:dyDescent="0.2">
      <c r="A13" s="1">
        <v>2</v>
      </c>
      <c r="B13" s="1" t="s">
        <v>53</v>
      </c>
      <c r="C13" s="15">
        <v>68574.018000000011</v>
      </c>
      <c r="D13" s="15">
        <v>0.85854616895874247</v>
      </c>
      <c r="E13" s="15">
        <f t="shared" si="0"/>
        <v>58873.960444007855</v>
      </c>
      <c r="F13" s="15">
        <f>30*100*20</f>
        <v>60000</v>
      </c>
      <c r="G13" s="15">
        <f t="shared" si="2"/>
        <v>0.98123267406679759</v>
      </c>
      <c r="H13" s="15">
        <v>0.14964685699999999</v>
      </c>
      <c r="I13" s="15">
        <v>0.15319518100000001</v>
      </c>
      <c r="J13" s="15">
        <v>1.3894297E-2</v>
      </c>
      <c r="K13" s="15">
        <v>2.1616073608115971</v>
      </c>
      <c r="L13" s="15">
        <f t="shared" si="3"/>
        <v>1272.6238625589817</v>
      </c>
      <c r="M13" s="15">
        <f t="shared" si="4"/>
        <v>2.1210397709316365E-2</v>
      </c>
      <c r="N13" s="15">
        <v>0.17620303777576274</v>
      </c>
      <c r="O13" s="15">
        <f t="shared" si="5"/>
        <v>103.73770676124278</v>
      </c>
      <c r="P13" s="15">
        <f t="shared" si="6"/>
        <v>1.7289617793540464E-3</v>
      </c>
      <c r="Q13" s="15">
        <f t="shared" si="28"/>
        <v>12.267707685962113</v>
      </c>
      <c r="R13" s="15">
        <v>1.3020687987200243</v>
      </c>
      <c r="S13" s="15">
        <v>3.3475377934737565</v>
      </c>
      <c r="T13" s="15">
        <v>4.4222991200163726</v>
      </c>
      <c r="U13" s="15">
        <v>5.6862285806951478</v>
      </c>
      <c r="V13" s="15">
        <f t="shared" si="29"/>
        <v>2.0454689947537323</v>
      </c>
      <c r="W13" s="15">
        <f t="shared" si="30"/>
        <v>3.3093984554325067</v>
      </c>
      <c r="X13" s="15">
        <f t="shared" si="31"/>
        <v>0.14610492819669516</v>
      </c>
      <c r="Y13" s="15">
        <f t="shared" si="31"/>
        <v>0.23638560395946476</v>
      </c>
      <c r="Z13" s="15" t="s">
        <v>19</v>
      </c>
      <c r="AA13" s="15">
        <v>6.42</v>
      </c>
      <c r="AB13" s="15">
        <v>6.42</v>
      </c>
      <c r="AC13" s="15">
        <f t="shared" si="32"/>
        <v>1.07E-4</v>
      </c>
      <c r="AD13" s="15" t="s">
        <v>19</v>
      </c>
      <c r="AE13" s="15" t="s">
        <v>19</v>
      </c>
      <c r="AF13" s="15">
        <v>45.556666666666672</v>
      </c>
      <c r="AG13" s="15">
        <v>0.49</v>
      </c>
      <c r="AH13" s="15">
        <f t="shared" si="34"/>
        <v>92.972789115646265</v>
      </c>
      <c r="AI13" s="17">
        <v>3.4773060029282803E-3</v>
      </c>
      <c r="AJ13" s="17">
        <v>8.8762811127379243E-2</v>
      </c>
      <c r="AK13" s="17">
        <v>0.90775988286969245</v>
      </c>
      <c r="AL13" s="15">
        <f t="shared" si="35"/>
        <v>204.72277606811065</v>
      </c>
      <c r="AM13" s="17">
        <f t="shared" si="36"/>
        <v>5225.8182312122663</v>
      </c>
      <c r="AN13" s="17">
        <f t="shared" si="37"/>
        <v>53443.419436727476</v>
      </c>
      <c r="AO13" s="15" t="s">
        <v>19</v>
      </c>
      <c r="AP13" s="17">
        <v>0.33940240813255168</v>
      </c>
      <c r="AQ13" s="17">
        <v>1.9570000000000001</v>
      </c>
      <c r="AR13" s="15" t="s">
        <v>19</v>
      </c>
      <c r="AS13" s="17">
        <f t="shared" si="7"/>
        <v>17.73655292136435</v>
      </c>
      <c r="AT13" s="17">
        <f t="shared" si="7"/>
        <v>1045.8877183767568</v>
      </c>
      <c r="AU13" s="17">
        <f t="shared" si="8"/>
        <v>17.73655292136435</v>
      </c>
      <c r="AV13" s="17">
        <f t="shared" si="9"/>
        <v>58.967924771726381</v>
      </c>
      <c r="AW13" s="17">
        <f t="shared" si="38"/>
        <v>1063.6242712981211</v>
      </c>
      <c r="AX13" s="15">
        <f t="shared" si="39"/>
        <v>2.956092153560725E-4</v>
      </c>
      <c r="AY13" s="15">
        <f t="shared" si="40"/>
        <v>1.7431461972945945E-2</v>
      </c>
      <c r="AZ13" s="15">
        <v>6.1371983079293519E-4</v>
      </c>
      <c r="BA13" s="15">
        <v>1.9393147792118124E-3</v>
      </c>
      <c r="BB13" s="15">
        <v>3.4461536596364659E-4</v>
      </c>
      <c r="BC13" s="15">
        <v>2.8976499759683942E-3</v>
      </c>
      <c r="BD13" s="15">
        <v>3.9284023453584906E-4</v>
      </c>
      <c r="BE13" s="15">
        <v>3.9494213552078119E-4</v>
      </c>
      <c r="BF13" s="15">
        <v>4.3411320521344695E-4</v>
      </c>
      <c r="BG13" s="15">
        <v>1.2218955752700772E-3</v>
      </c>
      <c r="BH13" s="15">
        <v>2.1616073608115971</v>
      </c>
      <c r="BI13" s="15">
        <v>21.583850999999999</v>
      </c>
      <c r="BJ13" s="15">
        <f t="shared" si="10"/>
        <v>0.46655811196260749</v>
      </c>
      <c r="BK13" s="15">
        <v>3.5388340473086477E-3</v>
      </c>
      <c r="BL13" s="15">
        <v>9.0333395418141241E-2</v>
      </c>
      <c r="BM13" s="15">
        <v>0.92382194077109347</v>
      </c>
      <c r="BN13" s="15" t="s">
        <v>19</v>
      </c>
      <c r="BO13" s="15">
        <v>0.33940240813255168</v>
      </c>
      <c r="BP13" s="15">
        <v>1.9570000000000001</v>
      </c>
      <c r="BQ13" s="15" t="s">
        <v>19</v>
      </c>
      <c r="BR13" s="15">
        <f t="shared" si="12"/>
        <v>6.6174731570022008E-3</v>
      </c>
      <c r="BS13" s="15">
        <f t="shared" si="13"/>
        <v>0.39021865930102451</v>
      </c>
      <c r="BT13" s="15">
        <f t="shared" si="14"/>
        <v>0.39683613245802668</v>
      </c>
      <c r="BU13" s="15">
        <f t="shared" si="15"/>
        <v>101.76941702365434</v>
      </c>
      <c r="BV13" s="15">
        <v>2.1616073608115971</v>
      </c>
      <c r="BW13" s="15">
        <v>21.987367387033395</v>
      </c>
      <c r="BX13" s="15">
        <f t="shared" si="16"/>
        <v>0.4752805518868024</v>
      </c>
      <c r="BY13" s="15">
        <v>1.0728224478849212E-3</v>
      </c>
      <c r="BZ13" s="15">
        <v>7.8205057063055999E-2</v>
      </c>
      <c r="CA13" s="15">
        <v>0.92114755008046145</v>
      </c>
      <c r="CB13" s="15" t="s">
        <v>19</v>
      </c>
      <c r="CC13" s="15">
        <v>0.46600000000000003</v>
      </c>
      <c r="CD13" s="15">
        <v>1.8859999999999999</v>
      </c>
      <c r="CE13" s="15" t="s">
        <v>19</v>
      </c>
      <c r="CF13" s="15">
        <f t="shared" si="17"/>
        <v>8.0129786766490463E-3</v>
      </c>
      <c r="CG13" s="15">
        <f t="shared" si="18"/>
        <v>0.38198307708023227</v>
      </c>
      <c r="CH13" s="15">
        <f t="shared" si="19"/>
        <v>0.38999605575688134</v>
      </c>
      <c r="CI13" s="15">
        <f t="shared" si="20"/>
        <v>100.04254295914023</v>
      </c>
      <c r="CJ13" s="15" t="s">
        <v>19</v>
      </c>
      <c r="CK13" s="15" t="s">
        <v>19</v>
      </c>
      <c r="CL13" s="15">
        <v>758.72</v>
      </c>
      <c r="CM13" s="15">
        <f t="shared" si="21"/>
        <v>1.9380078185922776E-2</v>
      </c>
      <c r="CN13" s="15">
        <v>581.91999999999996</v>
      </c>
      <c r="CO13" s="15">
        <f t="shared" si="22"/>
        <v>1.7465871946355009E-2</v>
      </c>
      <c r="CP13" s="15" t="s">
        <v>19</v>
      </c>
      <c r="CQ13" s="15">
        <f t="shared" si="23"/>
        <v>8.6610950729473762E-3</v>
      </c>
      <c r="CR13" s="15">
        <f t="shared" si="24"/>
        <v>6.706027930093973E-3</v>
      </c>
      <c r="CS13" s="15" t="s">
        <v>19</v>
      </c>
      <c r="CT13" s="15">
        <f t="shared" si="41"/>
        <v>6.9401170135957441E-5</v>
      </c>
      <c r="CU13" s="15">
        <f t="shared" si="42"/>
        <v>2.5615891837232766E-3</v>
      </c>
      <c r="CV13" s="15" t="s">
        <v>19</v>
      </c>
      <c r="CW13" s="15">
        <f t="shared" si="43"/>
        <v>5.7781342216266292E-3</v>
      </c>
      <c r="CX13" s="15">
        <f t="shared" si="44"/>
        <v>0.21327026756500514</v>
      </c>
      <c r="CY13" s="15">
        <f t="shared" si="27"/>
        <v>-0.68566998757740549</v>
      </c>
      <c r="DB13" s="15"/>
      <c r="DC13" s="15"/>
    </row>
    <row r="14" spans="1:107" x14ac:dyDescent="0.2">
      <c r="A14" s="1">
        <v>3</v>
      </c>
      <c r="B14" s="1" t="s">
        <v>53</v>
      </c>
      <c r="C14" s="15">
        <v>79158.1584</v>
      </c>
      <c r="D14" s="15">
        <v>0.85288270377733599</v>
      </c>
      <c r="E14" s="15">
        <f t="shared" si="0"/>
        <v>67512.624162226639</v>
      </c>
      <c r="F14" s="15">
        <f>30*100*20</f>
        <v>60000</v>
      </c>
      <c r="G14" s="15">
        <f t="shared" si="2"/>
        <v>1.1252104027037773</v>
      </c>
      <c r="H14" s="15">
        <v>0.15019322500000001</v>
      </c>
      <c r="I14" s="15">
        <v>0.125082901</v>
      </c>
      <c r="J14" s="15">
        <v>1.8358670000000001E-2</v>
      </c>
      <c r="K14" s="15">
        <v>1.8150587060728502</v>
      </c>
      <c r="L14" s="15">
        <f t="shared" si="3"/>
        <v>1225.3937625547371</v>
      </c>
      <c r="M14" s="15">
        <f t="shared" si="4"/>
        <v>2.0423229375912285E-2</v>
      </c>
      <c r="N14" s="15">
        <v>0.15437898349049337</v>
      </c>
      <c r="O14" s="15">
        <f t="shared" si="5"/>
        <v>104.2253029094027</v>
      </c>
      <c r="P14" s="15">
        <f t="shared" si="6"/>
        <v>1.7370883818233782E-3</v>
      </c>
      <c r="Q14" s="15">
        <f t="shared" si="28"/>
        <v>11.757161920842815</v>
      </c>
      <c r="R14" s="15">
        <v>0.53252723372245292</v>
      </c>
      <c r="S14" s="15">
        <v>2.6462220256686662</v>
      </c>
      <c r="T14" s="15">
        <v>4.5965508594990672</v>
      </c>
      <c r="U14" s="15">
        <v>4.6853423256585316</v>
      </c>
      <c r="V14" s="15">
        <f t="shared" si="29"/>
        <v>2.1136947919462132</v>
      </c>
      <c r="W14" s="15">
        <f t="shared" si="30"/>
        <v>2.2024862581056777</v>
      </c>
      <c r="X14" s="15">
        <f t="shared" si="31"/>
        <v>0.15097819942472951</v>
      </c>
      <c r="Y14" s="15">
        <f t="shared" si="31"/>
        <v>0.15732044700754841</v>
      </c>
      <c r="Z14" s="15" t="s">
        <v>19</v>
      </c>
      <c r="AA14" s="15">
        <v>11.8</v>
      </c>
      <c r="AB14" s="15">
        <v>11.8</v>
      </c>
      <c r="AC14" s="15">
        <f t="shared" si="32"/>
        <v>1.9666666666666669E-4</v>
      </c>
      <c r="AD14" s="15" t="s">
        <v>19</v>
      </c>
      <c r="AE14" s="15" t="s">
        <v>19</v>
      </c>
      <c r="AF14" s="15">
        <v>44.993333333333332</v>
      </c>
      <c r="AG14" s="15">
        <v>0.48666666666666664</v>
      </c>
      <c r="AH14" s="15">
        <f t="shared" si="34"/>
        <v>92.452054794520549</v>
      </c>
      <c r="AI14" s="17">
        <v>7.2319652865666315E-3</v>
      </c>
      <c r="AJ14" s="17">
        <v>5.2612547459772264E-2</v>
      </c>
      <c r="AK14" s="17">
        <v>0.94015548725366116</v>
      </c>
      <c r="AL14" s="15">
        <f t="shared" si="35"/>
        <v>488.24895434624267</v>
      </c>
      <c r="AM14" s="17">
        <f t="shared" si="36"/>
        <v>3552.011142868917</v>
      </c>
      <c r="AN14" s="17">
        <f t="shared" si="37"/>
        <v>63472.364065011483</v>
      </c>
      <c r="AO14" s="17">
        <v>21.2</v>
      </c>
      <c r="AP14" s="17">
        <v>0.46996028274103385</v>
      </c>
      <c r="AQ14" s="17">
        <v>1.5589999999999999</v>
      </c>
      <c r="AR14" s="17">
        <f t="shared" si="7"/>
        <v>103.50877832140344</v>
      </c>
      <c r="AS14" s="17">
        <f t="shared" si="7"/>
        <v>16.69304161001979</v>
      </c>
      <c r="AT14" s="17">
        <f t="shared" si="7"/>
        <v>989.53415577352905</v>
      </c>
      <c r="AU14" s="17">
        <f t="shared" si="8"/>
        <v>120.20181993142323</v>
      </c>
      <c r="AV14" s="17">
        <f t="shared" si="9"/>
        <v>8.2322726589170756</v>
      </c>
      <c r="AW14" s="17">
        <f t="shared" si="38"/>
        <v>1109.7359757049524</v>
      </c>
      <c r="AX14" s="15">
        <f t="shared" si="39"/>
        <v>2.0033636655237205E-3</v>
      </c>
      <c r="AY14" s="15">
        <f t="shared" si="40"/>
        <v>1.6492235929558816E-2</v>
      </c>
      <c r="AZ14" s="15">
        <v>6.5031057643090699E-4</v>
      </c>
      <c r="BA14" s="15">
        <v>1.1229026600058814E-3</v>
      </c>
      <c r="BB14" s="15">
        <v>4.9932038447135236E-4</v>
      </c>
      <c r="BC14" s="15">
        <v>2.2725336209081406E-3</v>
      </c>
      <c r="BD14" s="15">
        <v>3.3528712859336098E-4</v>
      </c>
      <c r="BE14" s="15">
        <v>3.9920206830597262E-4</v>
      </c>
      <c r="BF14" s="15">
        <v>-9.3884798130210411E-5</v>
      </c>
      <c r="BG14" s="15">
        <v>6.4060439876912321E-4</v>
      </c>
      <c r="BH14" s="15">
        <v>1.8150587060728502</v>
      </c>
      <c r="BI14" s="15">
        <v>21.373241</v>
      </c>
      <c r="BJ14" s="15">
        <f t="shared" si="10"/>
        <v>0.38793687154043188</v>
      </c>
      <c r="BK14" s="15">
        <v>7.3637702503681944E-3</v>
      </c>
      <c r="BL14" s="15">
        <v>5.3571428571428638E-2</v>
      </c>
      <c r="BM14" s="15">
        <v>0.95729013254786433</v>
      </c>
      <c r="BN14" s="15">
        <v>21.2</v>
      </c>
      <c r="BO14" s="15">
        <v>0.46996028274103385</v>
      </c>
      <c r="BP14" s="15">
        <v>1.5589999999999999</v>
      </c>
      <c r="BQ14" s="15">
        <f>(BK14*BI14*BN14)/100</f>
        <v>3.3366178880706948E-2</v>
      </c>
      <c r="BR14" s="15">
        <f t="shared" si="12"/>
        <v>5.3810219911351442E-3</v>
      </c>
      <c r="BS14" s="15">
        <f t="shared" si="13"/>
        <v>0.31897752234683352</v>
      </c>
      <c r="BT14" s="15">
        <f t="shared" si="14"/>
        <v>0.3577247232186756</v>
      </c>
      <c r="BU14" s="15">
        <f t="shared" si="15"/>
        <v>101.82253313696611</v>
      </c>
      <c r="BV14" s="15">
        <v>1.8150587060728502</v>
      </c>
      <c r="BW14" s="15">
        <v>21.535288270377734</v>
      </c>
      <c r="BX14" s="15">
        <f t="shared" si="16"/>
        <v>0.39087812462937643</v>
      </c>
      <c r="BY14" s="15">
        <v>1.2645193923082102E-3</v>
      </c>
      <c r="BZ14" s="15">
        <v>5.3145943602435089E-2</v>
      </c>
      <c r="CA14" s="15">
        <v>0.91767978756074176</v>
      </c>
      <c r="CB14" s="15" t="s">
        <v>19</v>
      </c>
      <c r="CC14" s="15">
        <v>0.52100000000000002</v>
      </c>
      <c r="CD14" s="15">
        <v>1.4630000000000001</v>
      </c>
      <c r="CE14" s="15" t="s">
        <v>19</v>
      </c>
      <c r="CF14" s="15">
        <f t="shared" si="17"/>
        <v>5.962913854733117E-3</v>
      </c>
      <c r="CG14" s="15">
        <f t="shared" si="18"/>
        <v>0.28912535693223634</v>
      </c>
      <c r="CH14" s="15">
        <f t="shared" si="19"/>
        <v>0.29508827078696948</v>
      </c>
      <c r="CI14" s="15">
        <f t="shared" si="20"/>
        <v>97.209025055548508</v>
      </c>
      <c r="CJ14" s="15" t="s">
        <v>19</v>
      </c>
      <c r="CK14" s="15" t="s">
        <v>19</v>
      </c>
      <c r="CL14" s="15">
        <v>673.79</v>
      </c>
      <c r="CM14" s="15">
        <f t="shared" si="21"/>
        <v>1.846147637748121E-2</v>
      </c>
      <c r="CN14" s="15">
        <v>637</v>
      </c>
      <c r="CO14" s="15">
        <f t="shared" si="22"/>
        <v>1.8063021760829884E-2</v>
      </c>
      <c r="CP14" s="15" t="s">
        <v>19</v>
      </c>
      <c r="CQ14" s="15">
        <f t="shared" si="23"/>
        <v>7.7228846670219699E-3</v>
      </c>
      <c r="CR14" s="15">
        <f t="shared" si="24"/>
        <v>7.3159245846490494E-3</v>
      </c>
      <c r="CS14" s="15" t="s">
        <v>19</v>
      </c>
      <c r="CT14" s="15">
        <f t="shared" si="41"/>
        <v>4.6050895979491258E-5</v>
      </c>
      <c r="CU14" s="15">
        <f t="shared" si="42"/>
        <v>2.1152193068259793E-3</v>
      </c>
      <c r="CV14" s="15" t="s">
        <v>19</v>
      </c>
      <c r="CW14" s="15">
        <f t="shared" si="43"/>
        <v>3.8340601098569029E-3</v>
      </c>
      <c r="CX14" s="15">
        <f t="shared" si="44"/>
        <v>0.17610684429489465</v>
      </c>
      <c r="CY14" s="15">
        <f t="shared" si="27"/>
        <v>-2.4854021658976926</v>
      </c>
      <c r="DB14" s="15"/>
      <c r="DC14" s="15"/>
    </row>
    <row r="15" spans="1:107" x14ac:dyDescent="0.2">
      <c r="A15" s="1">
        <v>4</v>
      </c>
      <c r="B15" s="1" t="s">
        <v>53</v>
      </c>
      <c r="C15" s="15">
        <v>93955.362000000008</v>
      </c>
      <c r="D15" s="15">
        <v>0.49411764705882355</v>
      </c>
      <c r="E15" s="15">
        <f t="shared" si="0"/>
        <v>46425.002400000005</v>
      </c>
      <c r="F15" s="15">
        <f>30*100*20</f>
        <v>60000</v>
      </c>
      <c r="G15" s="15">
        <f t="shared" si="2"/>
        <v>0.77375004000000003</v>
      </c>
      <c r="H15" s="15">
        <v>0.25322612999999999</v>
      </c>
      <c r="I15" s="15">
        <v>0.221329898</v>
      </c>
      <c r="J15" s="15">
        <v>2.5771096E-2</v>
      </c>
      <c r="K15" s="15">
        <v>1.9854417977210972</v>
      </c>
      <c r="L15" s="15">
        <f t="shared" si="3"/>
        <v>921.7414022426226</v>
      </c>
      <c r="M15" s="15">
        <f t="shared" si="4"/>
        <v>1.5362356704043709E-2</v>
      </c>
      <c r="N15" s="15">
        <v>0.16461280757334232</v>
      </c>
      <c r="O15" s="15">
        <f t="shared" si="5"/>
        <v>76.421499866631564</v>
      </c>
      <c r="P15" s="15">
        <f t="shared" si="6"/>
        <v>1.2736916644438593E-3</v>
      </c>
      <c r="Q15" s="15">
        <f t="shared" si="28"/>
        <v>12.061283851419001</v>
      </c>
      <c r="R15" s="15">
        <v>0.88197146562905326</v>
      </c>
      <c r="S15" s="15">
        <v>3.2200694042799305</v>
      </c>
      <c r="T15" s="15">
        <v>8.7488419492310552</v>
      </c>
      <c r="U15" s="15">
        <v>5.8420088683246574</v>
      </c>
      <c r="V15" s="15">
        <f t="shared" si="29"/>
        <v>2.3380979386508773</v>
      </c>
      <c r="W15" s="15">
        <f t="shared" si="30"/>
        <v>-0.56873514225552135</v>
      </c>
      <c r="X15" s="15">
        <f t="shared" si="31"/>
        <v>0.16700699561791982</v>
      </c>
      <c r="Y15" s="15">
        <f t="shared" si="31"/>
        <v>-4.0623938732537238E-2</v>
      </c>
      <c r="Z15" s="15" t="s">
        <v>19</v>
      </c>
      <c r="AA15" s="15">
        <v>22.22</v>
      </c>
      <c r="AB15" s="15">
        <v>22.22</v>
      </c>
      <c r="AC15" s="15">
        <f t="shared" si="32"/>
        <v>3.703333333333333E-4</v>
      </c>
      <c r="AD15" s="15" t="s">
        <v>19</v>
      </c>
      <c r="AE15" s="15" t="s">
        <v>19</v>
      </c>
      <c r="AF15" s="15">
        <v>46.483333333333327</v>
      </c>
      <c r="AG15" s="15">
        <v>0.46333333333333332</v>
      </c>
      <c r="AH15" s="15">
        <f t="shared" si="34"/>
        <v>100.32374100719423</v>
      </c>
      <c r="AI15" s="17">
        <v>2.6593382189651328E-2</v>
      </c>
      <c r="AJ15" s="17">
        <v>0.12767414316381664</v>
      </c>
      <c r="AK15" s="17">
        <v>0.84573247464653201</v>
      </c>
      <c r="AL15" s="15">
        <f t="shared" si="35"/>
        <v>1234.5978319786802</v>
      </c>
      <c r="AM15" s="17">
        <f t="shared" si="36"/>
        <v>5927.2724027981321</v>
      </c>
      <c r="AN15" s="17">
        <f t="shared" si="37"/>
        <v>39263.132165223193</v>
      </c>
      <c r="AO15" s="17">
        <v>3.79</v>
      </c>
      <c r="AP15" s="17">
        <v>0.39</v>
      </c>
      <c r="AQ15" s="17">
        <v>1.97</v>
      </c>
      <c r="AR15" s="17">
        <f t="shared" si="7"/>
        <v>46.791257831991977</v>
      </c>
      <c r="AS15" s="17">
        <f t="shared" si="7"/>
        <v>23.116362370912714</v>
      </c>
      <c r="AT15" s="17">
        <f t="shared" si="7"/>
        <v>773.48370365489677</v>
      </c>
      <c r="AU15" s="17">
        <f t="shared" si="8"/>
        <v>69.907620202904695</v>
      </c>
      <c r="AV15" s="17">
        <f t="shared" si="9"/>
        <v>11.064368968788873</v>
      </c>
      <c r="AW15" s="17">
        <f t="shared" si="38"/>
        <v>843.39132385780147</v>
      </c>
      <c r="AX15" s="15">
        <f t="shared" si="39"/>
        <v>1.1651270033817449E-3</v>
      </c>
      <c r="AY15" s="15">
        <f t="shared" si="40"/>
        <v>1.2891395060914947E-2</v>
      </c>
      <c r="AZ15" s="15">
        <v>1.0689101174420576E-3</v>
      </c>
      <c r="BA15" s="15">
        <v>4.2825137223439398E-3</v>
      </c>
      <c r="BB15" s="15">
        <v>1.7745438930380387E-3</v>
      </c>
      <c r="BC15" s="15">
        <v>7.1259677328240354E-3</v>
      </c>
      <c r="BD15" s="15">
        <v>6.8863388691650066E-4</v>
      </c>
      <c r="BE15" s="15">
        <v>1.0014591553774408E-3</v>
      </c>
      <c r="BF15" s="15">
        <v>7.8053269619121233E-4</v>
      </c>
      <c r="BG15" s="15">
        <v>2.4706257384851538E-3</v>
      </c>
      <c r="BH15" s="15">
        <v>1.9854417977210972</v>
      </c>
      <c r="BI15" s="15">
        <v>12.392471</v>
      </c>
      <c r="BJ15" s="15">
        <f t="shared" si="10"/>
        <v>0.24604529900446565</v>
      </c>
      <c r="BK15" s="15">
        <v>2.644898860687267E-2</v>
      </c>
      <c r="BL15" s="15">
        <v>0.12698091329075473</v>
      </c>
      <c r="BM15" s="15">
        <v>0.8411404170731257</v>
      </c>
      <c r="BN15" s="15">
        <v>3.79</v>
      </c>
      <c r="BO15" s="15">
        <v>0.39</v>
      </c>
      <c r="BP15" s="15">
        <v>1.97</v>
      </c>
      <c r="BQ15" s="15">
        <f>(BK15*BI15*BN15)/100</f>
        <v>1.2422419490590999E-2</v>
      </c>
      <c r="BR15" s="15">
        <f t="shared" si="12"/>
        <v>6.1370684134858513E-3</v>
      </c>
      <c r="BS15" s="15">
        <f t="shared" si="13"/>
        <v>0.20534902204248032</v>
      </c>
      <c r="BT15" s="15">
        <f t="shared" si="14"/>
        <v>0.22390850994655717</v>
      </c>
      <c r="BU15" s="15">
        <f t="shared" si="15"/>
        <v>99.457031897075311</v>
      </c>
      <c r="BV15" s="15">
        <v>1.9854417977210972</v>
      </c>
      <c r="BW15" s="15">
        <v>12.387529411764707</v>
      </c>
      <c r="BX15" s="15">
        <f t="shared" si="16"/>
        <v>0.24594718664617082</v>
      </c>
      <c r="BY15" s="15">
        <v>0.10872119938748614</v>
      </c>
      <c r="BZ15" s="15">
        <v>6.7875075673943186E-2</v>
      </c>
      <c r="CA15" s="15">
        <v>0.9169901356789284</v>
      </c>
      <c r="CB15" s="15" t="s">
        <v>19</v>
      </c>
      <c r="CC15" s="15">
        <v>0.64300000000000002</v>
      </c>
      <c r="CD15" s="15">
        <v>1.7450000000000001</v>
      </c>
      <c r="CE15" s="15" t="s">
        <v>19</v>
      </c>
      <c r="CF15" s="15">
        <f t="shared" si="17"/>
        <v>5.4063729108021511E-3</v>
      </c>
      <c r="CG15" s="15">
        <f t="shared" si="18"/>
        <v>0.19821877771656357</v>
      </c>
      <c r="CH15" s="15">
        <f t="shared" si="19"/>
        <v>0.20362515062736572</v>
      </c>
      <c r="CI15" s="15">
        <f t="shared" si="20"/>
        <v>109.35864107403577</v>
      </c>
      <c r="CJ15" s="15" t="s">
        <v>19</v>
      </c>
      <c r="CK15" s="15" t="s">
        <v>19</v>
      </c>
      <c r="CL15" s="15">
        <v>376.76</v>
      </c>
      <c r="CM15" s="15">
        <f t="shared" si="21"/>
        <v>1.5235224419978863E-2</v>
      </c>
      <c r="CN15" s="15">
        <v>740.37</v>
      </c>
      <c r="CO15" s="15">
        <f t="shared" si="22"/>
        <v>1.9181750461471445E-2</v>
      </c>
      <c r="CP15" s="15" t="s">
        <v>19</v>
      </c>
      <c r="CQ15" s="15">
        <f t="shared" si="23"/>
        <v>4.4277647022560136E-3</v>
      </c>
      <c r="CR15" s="15">
        <f t="shared" si="24"/>
        <v>8.4585338182733595E-3</v>
      </c>
      <c r="CS15" s="15" t="s">
        <v>19</v>
      </c>
      <c r="CT15" s="15">
        <f t="shared" si="41"/>
        <v>2.3938147141682865E-5</v>
      </c>
      <c r="CU15" s="15">
        <f t="shared" si="42"/>
        <v>1.6766402347323627E-3</v>
      </c>
      <c r="CV15" s="15" t="s">
        <v>19</v>
      </c>
      <c r="CW15" s="15">
        <f t="shared" si="43"/>
        <v>1.993018661367319E-3</v>
      </c>
      <c r="CX15" s="15">
        <f t="shared" si="44"/>
        <v>0.13959206017253872</v>
      </c>
      <c r="CY15" s="15">
        <f t="shared" si="27"/>
        <v>-0.59364285454306298</v>
      </c>
      <c r="DB15" s="15"/>
      <c r="DC15" s="15"/>
    </row>
    <row r="16" spans="1:107" x14ac:dyDescent="0.2">
      <c r="A16" s="1">
        <v>5</v>
      </c>
      <c r="B16" s="1" t="s">
        <v>53</v>
      </c>
      <c r="C16" s="15">
        <v>104220.81</v>
      </c>
      <c r="D16" s="15">
        <v>0.8493975903614458</v>
      </c>
      <c r="E16" s="15">
        <f t="shared" si="0"/>
        <v>88524.904879518072</v>
      </c>
      <c r="F16" s="15">
        <f>30*100*20</f>
        <v>60000</v>
      </c>
      <c r="G16" s="15">
        <f t="shared" si="2"/>
        <v>1.4754150813253013</v>
      </c>
      <c r="H16" s="15">
        <v>5.3911522000000003E-2</v>
      </c>
      <c r="I16" s="15">
        <v>0.12772497999999999</v>
      </c>
      <c r="J16" s="15">
        <v>3.8829189999999999E-3</v>
      </c>
      <c r="K16" s="15">
        <v>1.5929004415864501</v>
      </c>
      <c r="L16" s="15">
        <f t="shared" si="3"/>
        <v>1410.1136007398281</v>
      </c>
      <c r="M16" s="15">
        <f t="shared" si="4"/>
        <v>2.3501893345663803E-2</v>
      </c>
      <c r="N16" s="15">
        <v>0.12359480462472823</v>
      </c>
      <c r="O16" s="15">
        <f t="shared" si="5"/>
        <v>109.41218323006686</v>
      </c>
      <c r="P16" s="15">
        <f t="shared" si="6"/>
        <v>1.8235363871677811E-3</v>
      </c>
      <c r="Q16" s="15">
        <f t="shared" si="28"/>
        <v>12.888085760748478</v>
      </c>
      <c r="R16" s="15">
        <v>1.7254429034944152</v>
      </c>
      <c r="S16" s="15">
        <v>0.79905437352245867</v>
      </c>
      <c r="T16" s="15">
        <v>6.9828007006058517</v>
      </c>
      <c r="U16" s="15">
        <v>4.4586288416075641</v>
      </c>
      <c r="V16" s="15">
        <f t="shared" si="29"/>
        <v>-0.92638852997195653</v>
      </c>
      <c r="W16" s="15">
        <f>(S16+U16)-(R16+T16)</f>
        <v>-3.4505603889702439</v>
      </c>
      <c r="X16" s="15">
        <f t="shared" si="31"/>
        <v>-6.6170609283711185E-2</v>
      </c>
      <c r="Y16" s="15">
        <f t="shared" si="31"/>
        <v>-0.24646859921216027</v>
      </c>
      <c r="Z16" s="15" t="s">
        <v>19</v>
      </c>
      <c r="AA16" s="15">
        <v>25.29</v>
      </c>
      <c r="AB16" s="15">
        <v>25.29</v>
      </c>
      <c r="AC16" s="15">
        <f t="shared" si="32"/>
        <v>4.215E-4</v>
      </c>
      <c r="AD16" s="15" t="s">
        <v>19</v>
      </c>
      <c r="AE16" s="15" t="s">
        <v>19</v>
      </c>
      <c r="AF16" s="15">
        <v>45.860000000000007</v>
      </c>
      <c r="AG16" s="15">
        <v>0.44333333333333336</v>
      </c>
      <c r="AH16" s="15">
        <f t="shared" si="34"/>
        <v>103.4436090225564</v>
      </c>
      <c r="AI16" s="17">
        <v>4.1578154571086476E-2</v>
      </c>
      <c r="AJ16" s="17">
        <v>0.18402147464369861</v>
      </c>
      <c r="AK16" s="17">
        <v>0.77440037078521495</v>
      </c>
      <c r="AL16" s="15">
        <f t="shared" si="35"/>
        <v>3680.7021784713297</v>
      </c>
      <c r="AM16" s="17">
        <f t="shared" si="36"/>
        <v>16290.483538622066</v>
      </c>
      <c r="AN16" s="17">
        <f t="shared" si="37"/>
        <v>68553.719162424677</v>
      </c>
      <c r="AO16" s="17">
        <v>23.64</v>
      </c>
      <c r="AP16" s="17">
        <v>0.2</v>
      </c>
      <c r="AQ16" s="17">
        <v>1.97</v>
      </c>
      <c r="AR16" s="17">
        <f t="shared" si="7"/>
        <v>870.11799499062238</v>
      </c>
      <c r="AS16" s="17">
        <f t="shared" si="7"/>
        <v>32.580967077244132</v>
      </c>
      <c r="AT16" s="17">
        <f t="shared" si="7"/>
        <v>1350.5082674997661</v>
      </c>
      <c r="AU16" s="17">
        <f t="shared" si="8"/>
        <v>902.69896206786655</v>
      </c>
      <c r="AV16" s="17">
        <f t="shared" si="9"/>
        <v>1.4960782323334858</v>
      </c>
      <c r="AW16" s="17">
        <f t="shared" si="38"/>
        <v>2253.2072295676326</v>
      </c>
      <c r="AX16" s="15">
        <f t="shared" si="39"/>
        <v>1.504498270113111E-2</v>
      </c>
      <c r="AY16" s="15">
        <f t="shared" si="40"/>
        <v>2.2508471124996102E-2</v>
      </c>
      <c r="AZ16" s="15">
        <v>1.4147929681584881E-3</v>
      </c>
      <c r="BA16" s="15">
        <v>1.8040442438459058E-3</v>
      </c>
      <c r="BB16" s="15">
        <v>5.6317607652754253E-4</v>
      </c>
      <c r="BC16" s="15">
        <v>3.7820132885319361E-3</v>
      </c>
      <c r="BD16" s="15">
        <v>3.152069939871574E-4</v>
      </c>
      <c r="BE16" s="15">
        <v>4.6958437206261178E-4</v>
      </c>
      <c r="BF16" s="15">
        <v>3.7350721862337941E-4</v>
      </c>
      <c r="BG16" s="15">
        <v>1.1582985846731488E-3</v>
      </c>
      <c r="BH16" s="15">
        <v>1.5929004415864501</v>
      </c>
      <c r="BI16" s="15">
        <v>21.821024000000001</v>
      </c>
      <c r="BJ16" s="15">
        <f t="shared" si="10"/>
        <v>0.34758718765468527</v>
      </c>
      <c r="BK16" s="15">
        <v>3.8271473265073956E-2</v>
      </c>
      <c r="BL16" s="15">
        <v>0.16938637656427766</v>
      </c>
      <c r="BM16" s="15">
        <v>0.71281285551763396</v>
      </c>
      <c r="BN16" s="15">
        <v>23.64</v>
      </c>
      <c r="BO16" s="15">
        <v>0.2</v>
      </c>
      <c r="BP16" s="15">
        <v>1.97</v>
      </c>
      <c r="BQ16" s="15">
        <f>(BK16*BI16*BN16)/100</f>
        <v>0.19742301493993181</v>
      </c>
      <c r="BR16" s="15">
        <f t="shared" si="12"/>
        <v>7.3923683765642822E-3</v>
      </c>
      <c r="BS16" s="15">
        <f t="shared" si="13"/>
        <v>0.30641983662684885</v>
      </c>
      <c r="BT16" s="15">
        <f t="shared" si="14"/>
        <v>0.51123521994334498</v>
      </c>
      <c r="BU16" s="15">
        <f t="shared" si="15"/>
        <v>92.047070534698562</v>
      </c>
      <c r="BV16" s="15">
        <v>1.5929004415864501</v>
      </c>
      <c r="BW16" s="15">
        <v>21.30289156626506</v>
      </c>
      <c r="BX16" s="15">
        <f t="shared" si="16"/>
        <v>0.33933385382971876</v>
      </c>
      <c r="BY16" s="15">
        <v>1.8569231346363098E-3</v>
      </c>
      <c r="BZ16" s="15">
        <v>0.10524440109539705</v>
      </c>
      <c r="CA16" s="15">
        <v>0.87406684923284717</v>
      </c>
      <c r="CB16" s="15" t="s">
        <v>19</v>
      </c>
      <c r="CC16" s="15">
        <v>0.19600000000000001</v>
      </c>
      <c r="CD16" s="15">
        <v>1.194</v>
      </c>
      <c r="CE16" s="15" t="s">
        <v>19</v>
      </c>
      <c r="CF16" s="15">
        <f t="shared" si="17"/>
        <v>4.3943397264038326E-3</v>
      </c>
      <c r="CG16" s="15">
        <f t="shared" si="18"/>
        <v>0.22232460665183906</v>
      </c>
      <c r="CH16" s="15">
        <f t="shared" si="19"/>
        <v>0.22671894637824289</v>
      </c>
      <c r="CI16" s="15">
        <f t="shared" si="20"/>
        <v>98.116817346288059</v>
      </c>
      <c r="CJ16" s="15" t="s">
        <v>19</v>
      </c>
      <c r="CK16" s="15" t="s">
        <v>19</v>
      </c>
      <c r="CL16" s="15">
        <v>840.82</v>
      </c>
      <c r="CM16" s="15">
        <f t="shared" si="21"/>
        <v>2.0266437811277606E-2</v>
      </c>
      <c r="CN16" s="15">
        <v>786.24</v>
      </c>
      <c r="CO16" s="15">
        <f t="shared" si="22"/>
        <v>1.9677365434877647E-2</v>
      </c>
      <c r="CP16" s="15" t="s">
        <v>19</v>
      </c>
      <c r="CQ16" s="15">
        <f t="shared" si="23"/>
        <v>9.5663750498188194E-3</v>
      </c>
      <c r="CR16" s="15">
        <f t="shared" si="24"/>
        <v>8.9647282554158377E-3</v>
      </c>
      <c r="CS16" s="15" t="s">
        <v>19</v>
      </c>
      <c r="CT16" s="15">
        <f t="shared" si="41"/>
        <v>4.2037901919097279E-5</v>
      </c>
      <c r="CU16" s="15">
        <f t="shared" si="42"/>
        <v>1.9930796831259534E-3</v>
      </c>
      <c r="CV16" s="15" t="s">
        <v>19</v>
      </c>
      <c r="CW16" s="15">
        <f t="shared" si="43"/>
        <v>3.499950205569668E-3</v>
      </c>
      <c r="CX16" s="15">
        <f t="shared" si="44"/>
        <v>0.16593786388526796</v>
      </c>
      <c r="CY16" s="15">
        <f t="shared" si="27"/>
        <v>-7.0015177732919653</v>
      </c>
      <c r="DB16" s="15"/>
      <c r="DC16" s="15"/>
    </row>
    <row r="17" spans="1:107" x14ac:dyDescent="0.2">
      <c r="A17" s="1">
        <v>1</v>
      </c>
      <c r="B17" s="1" t="s">
        <v>65</v>
      </c>
      <c r="C17" s="15">
        <v>87287.745999999999</v>
      </c>
      <c r="D17" s="15">
        <v>0.70399999999999996</v>
      </c>
      <c r="E17" s="15">
        <f t="shared" si="0"/>
        <v>61450.573183999993</v>
      </c>
      <c r="F17" s="15">
        <f t="shared" ref="F17:F26" si="45">30*100*25</f>
        <v>75000</v>
      </c>
      <c r="G17" s="15">
        <f t="shared" si="2"/>
        <v>0.81934097578666654</v>
      </c>
      <c r="H17" s="15">
        <v>2.9567726999999999E-2</v>
      </c>
      <c r="I17" s="15">
        <v>7.0719160000000003E-2</v>
      </c>
      <c r="J17" s="15">
        <v>9.6682599999999995E-4</v>
      </c>
      <c r="K17" s="15">
        <v>0.82133333333333336</v>
      </c>
      <c r="L17" s="15">
        <f t="shared" si="3"/>
        <v>504.7140410845866</v>
      </c>
      <c r="M17" s="15">
        <f t="shared" si="4"/>
        <v>6.7295205477944878E-3</v>
      </c>
      <c r="N17" s="15">
        <v>7.4333333333333335E-2</v>
      </c>
      <c r="O17" s="15">
        <f t="shared" si="5"/>
        <v>45.678259400106661</v>
      </c>
      <c r="P17" s="15">
        <f t="shared" si="6"/>
        <v>6.0904345866808884E-4</v>
      </c>
      <c r="Q17" s="15">
        <f t="shared" si="28"/>
        <v>11.04932735426009</v>
      </c>
      <c r="R17" s="15">
        <v>2.8788601665510063</v>
      </c>
      <c r="S17" s="15">
        <v>2.789772727272728</v>
      </c>
      <c r="T17" s="15">
        <v>5.9528972935461493</v>
      </c>
      <c r="U17" s="15">
        <v>6.6534090909090917</v>
      </c>
      <c r="V17" s="15">
        <f>S17-R17</f>
        <v>-8.9087439278278335E-2</v>
      </c>
      <c r="W17" s="15">
        <f t="shared" si="30"/>
        <v>0.61142435808466544</v>
      </c>
      <c r="X17" s="15">
        <f t="shared" si="31"/>
        <v>-6.3633885198770236E-3</v>
      </c>
      <c r="Y17" s="15">
        <f t="shared" si="31"/>
        <v>4.3673168434618957E-2</v>
      </c>
      <c r="Z17" s="15" t="s">
        <v>19</v>
      </c>
      <c r="AA17" s="15">
        <v>4.53</v>
      </c>
      <c r="AB17" s="15">
        <v>4.53</v>
      </c>
      <c r="AC17" s="15">
        <f t="shared" si="32"/>
        <v>6.0400000000000004E-5</v>
      </c>
      <c r="AD17" s="15" t="s">
        <v>19</v>
      </c>
      <c r="AE17" s="15" t="s">
        <v>19</v>
      </c>
      <c r="AF17" s="15">
        <v>46.139999999999993</v>
      </c>
      <c r="AG17" s="15">
        <v>0.53</v>
      </c>
      <c r="AH17" s="15">
        <f t="shared" si="34"/>
        <v>87.056603773584882</v>
      </c>
      <c r="AI17" s="17">
        <v>4.0181691125088358E-3</v>
      </c>
      <c r="AJ17" s="17">
        <v>0.10499650593990216</v>
      </c>
      <c r="AK17" s="17">
        <v>0.89098532494758909</v>
      </c>
      <c r="AL17" s="15">
        <f t="shared" si="35"/>
        <v>246.91879511391252</v>
      </c>
      <c r="AM17" s="17">
        <f t="shared" si="36"/>
        <v>6452.0954723242476</v>
      </c>
      <c r="AN17" s="17">
        <f t="shared" si="37"/>
        <v>54751.558916561837</v>
      </c>
      <c r="AO17" s="15" t="s">
        <v>19</v>
      </c>
      <c r="AP17" s="17">
        <v>0.17280188784084788</v>
      </c>
      <c r="AQ17" s="17">
        <v>0.64500000000000002</v>
      </c>
      <c r="AR17" s="15" t="s">
        <v>19</v>
      </c>
      <c r="AS17" s="17">
        <f t="shared" si="7"/>
        <v>11.149342781470171</v>
      </c>
      <c r="AT17" s="17">
        <f t="shared" si="7"/>
        <v>353.14755501182384</v>
      </c>
      <c r="AU17" s="17">
        <f t="shared" si="8"/>
        <v>11.149342781470171</v>
      </c>
      <c r="AV17" s="17">
        <f t="shared" si="9"/>
        <v>31.674293447927987</v>
      </c>
      <c r="AW17" s="17">
        <f t="shared" si="38"/>
        <v>364.29689779329402</v>
      </c>
      <c r="AX17" s="15">
        <f t="shared" si="39"/>
        <v>1.4865790375293562E-4</v>
      </c>
      <c r="AY17" s="15">
        <f t="shared" si="40"/>
        <v>4.7086340668243175E-3</v>
      </c>
      <c r="AZ17" s="15">
        <v>5.0950688304291576E-4</v>
      </c>
      <c r="BA17" s="15">
        <v>2.4628232773871413E-3</v>
      </c>
      <c r="BB17" s="15">
        <v>6.954612649637458E-4</v>
      </c>
      <c r="BC17" s="15">
        <v>3.6677914253938028E-3</v>
      </c>
      <c r="BD17" s="15">
        <v>2.0512743105974686E-4</v>
      </c>
      <c r="BE17" s="15">
        <v>9.05572463624527E-4</v>
      </c>
      <c r="BF17" s="15">
        <v>6.3265913197591104E-4</v>
      </c>
      <c r="BG17" s="15">
        <v>1.7433590266601848E-3</v>
      </c>
      <c r="BH17" s="15">
        <v>0.82133333333333336</v>
      </c>
      <c r="BI17" s="15">
        <v>17.670400000000001</v>
      </c>
      <c r="BJ17" s="15">
        <f t="shared" si="10"/>
        <v>0.14513288533333335</v>
      </c>
      <c r="BK17" s="15">
        <v>4.2695377761278212E-3</v>
      </c>
      <c r="BL17" s="15">
        <v>0.1115648784109894</v>
      </c>
      <c r="BM17" s="15">
        <v>0.94672359383701488</v>
      </c>
      <c r="BN17" s="15" t="s">
        <v>19</v>
      </c>
      <c r="BO17" s="15">
        <v>0.17280188784084788</v>
      </c>
      <c r="BP17" s="15">
        <v>0.64500000000000002</v>
      </c>
      <c r="BQ17" s="15" t="s">
        <v>19</v>
      </c>
      <c r="BR17" s="15">
        <f t="shared" si="12"/>
        <v>3.4066095522937694E-3</v>
      </c>
      <c r="BS17" s="15">
        <f t="shared" si="13"/>
        <v>0.10790195062186746</v>
      </c>
      <c r="BT17" s="15">
        <f t="shared" si="14"/>
        <v>0.11130856017416123</v>
      </c>
      <c r="BU17" s="15">
        <f t="shared" si="15"/>
        <v>106.25580100241321</v>
      </c>
      <c r="BV17" s="15">
        <v>0.82133333333333336</v>
      </c>
      <c r="BW17" s="15">
        <v>18.198399999999999</v>
      </c>
      <c r="BX17" s="15">
        <f t="shared" si="16"/>
        <v>0.14946952533333333</v>
      </c>
      <c r="BY17" s="15">
        <v>6.8854716548079884E-4</v>
      </c>
      <c r="BZ17" s="15">
        <v>0.10239932204586785</v>
      </c>
      <c r="CA17" s="15">
        <v>0.88451828180999637</v>
      </c>
      <c r="CB17" s="15" t="s">
        <v>19</v>
      </c>
      <c r="CC17" s="15">
        <v>0.156</v>
      </c>
      <c r="CD17" s="15">
        <v>0.69399999999999995</v>
      </c>
      <c r="CE17" s="15" t="s">
        <v>19</v>
      </c>
      <c r="CF17" s="15">
        <f t="shared" si="17"/>
        <v>2.9070659628184538E-3</v>
      </c>
      <c r="CG17" s="15">
        <f t="shared" si="18"/>
        <v>0.1117119134478558</v>
      </c>
      <c r="CH17" s="15">
        <f t="shared" si="19"/>
        <v>0.11461897941067425</v>
      </c>
      <c r="CI17" s="15">
        <f t="shared" si="20"/>
        <v>98.760615102134494</v>
      </c>
      <c r="CJ17" s="15" t="s">
        <v>19</v>
      </c>
      <c r="CK17" s="15" t="s">
        <v>19</v>
      </c>
      <c r="CL17" s="15">
        <v>1328.47</v>
      </c>
      <c r="CM17" s="15">
        <f t="shared" si="21"/>
        <v>2.5498307549152038E-2</v>
      </c>
      <c r="CN17" s="15">
        <v>1819.03</v>
      </c>
      <c r="CO17" s="15">
        <f t="shared" si="22"/>
        <v>3.0705320648262303E-2</v>
      </c>
      <c r="CP17" s="15" t="s">
        <v>19</v>
      </c>
      <c r="CQ17" s="15">
        <f t="shared" si="23"/>
        <v>1.490992498126038E-2</v>
      </c>
      <c r="CR17" s="15">
        <f t="shared" si="24"/>
        <v>2.0228087680790832E-2</v>
      </c>
      <c r="CS17" s="15" t="s">
        <v>19</v>
      </c>
      <c r="CT17" s="15">
        <f t="shared" si="41"/>
        <v>4.3344135421198625E-5</v>
      </c>
      <c r="CU17" s="15">
        <f t="shared" si="42"/>
        <v>2.2597183802121439E-3</v>
      </c>
      <c r="CV17" s="15" t="s">
        <v>19</v>
      </c>
      <c r="CW17" s="15">
        <f t="shared" si="43"/>
        <v>3.6087033070684063E-3</v>
      </c>
      <c r="CX17" s="15">
        <f t="shared" si="44"/>
        <v>0.18813740572909365</v>
      </c>
      <c r="CY17" s="15">
        <f t="shared" si="27"/>
        <v>0.31720612987997399</v>
      </c>
      <c r="CZ17" s="15"/>
      <c r="DA17" s="15"/>
      <c r="DB17" s="15"/>
      <c r="DC17" s="15"/>
    </row>
    <row r="18" spans="1:107" x14ac:dyDescent="0.2">
      <c r="A18" s="1">
        <v>2</v>
      </c>
      <c r="B18" s="1" t="s">
        <v>65</v>
      </c>
      <c r="C18" s="15">
        <v>56187.778000000013</v>
      </c>
      <c r="D18" s="15">
        <v>0.82936507936507942</v>
      </c>
      <c r="E18" s="15">
        <f t="shared" si="0"/>
        <v>46600.180960317477</v>
      </c>
      <c r="F18" s="15">
        <f t="shared" si="45"/>
        <v>75000</v>
      </c>
      <c r="G18" s="15">
        <f t="shared" si="2"/>
        <v>0.62133574613756637</v>
      </c>
      <c r="H18" s="15">
        <v>0.121874206</v>
      </c>
      <c r="I18" s="15">
        <v>8.0366709999999994E-2</v>
      </c>
      <c r="J18" s="15">
        <v>4.8626809999999998E-3</v>
      </c>
      <c r="K18" s="15">
        <v>1.2070149903775944</v>
      </c>
      <c r="L18" s="15">
        <f t="shared" si="3"/>
        <v>562.47116973411755</v>
      </c>
      <c r="M18" s="15">
        <f t="shared" si="4"/>
        <v>7.4996155964549005E-3</v>
      </c>
      <c r="N18" s="15">
        <v>0.10534535843058331</v>
      </c>
      <c r="O18" s="15">
        <f t="shared" si="5"/>
        <v>49.091127661946885</v>
      </c>
      <c r="P18" s="15">
        <f t="shared" si="6"/>
        <v>6.5454836882595851E-4</v>
      </c>
      <c r="Q18" s="15">
        <f t="shared" si="28"/>
        <v>11.457695036207502</v>
      </c>
      <c r="R18" s="15">
        <v>1.1036425374286156</v>
      </c>
      <c r="S18" s="15">
        <v>2.7594818531917378</v>
      </c>
      <c r="T18" s="15">
        <v>4.2298194165766319</v>
      </c>
      <c r="U18" s="15">
        <v>5.0337262224296877</v>
      </c>
      <c r="V18" s="15">
        <f t="shared" si="29"/>
        <v>1.6558393157631222</v>
      </c>
      <c r="W18" s="15">
        <f t="shared" si="30"/>
        <v>2.4597461216161776</v>
      </c>
      <c r="X18" s="15">
        <f t="shared" si="31"/>
        <v>0.11827423684022301</v>
      </c>
      <c r="Y18" s="15">
        <f t="shared" si="31"/>
        <v>0.17569615154401269</v>
      </c>
      <c r="Z18" s="15" t="s">
        <v>19</v>
      </c>
      <c r="AA18" s="15">
        <v>16.940000000000001</v>
      </c>
      <c r="AB18" s="15">
        <v>16.940000000000001</v>
      </c>
      <c r="AC18" s="15">
        <f t="shared" si="32"/>
        <v>2.2586666666666669E-4</v>
      </c>
      <c r="AD18" s="15" t="s">
        <v>19</v>
      </c>
      <c r="AE18" s="15" t="s">
        <v>19</v>
      </c>
      <c r="AF18" s="15">
        <v>44.993333333333332</v>
      </c>
      <c r="AG18" s="15">
        <v>0.45666666666666672</v>
      </c>
      <c r="AH18" s="15">
        <f t="shared" si="34"/>
        <v>98.525547445255455</v>
      </c>
      <c r="AI18" s="17">
        <v>3.435301815802374E-3</v>
      </c>
      <c r="AJ18" s="17">
        <v>7.8848355962702329E-2</v>
      </c>
      <c r="AK18" s="17">
        <v>0.91771634222149534</v>
      </c>
      <c r="AL18" s="15">
        <f t="shared" si="35"/>
        <v>160.08568626969785</v>
      </c>
      <c r="AM18" s="17">
        <f t="shared" si="36"/>
        <v>3674.3476562854562</v>
      </c>
      <c r="AN18" s="17">
        <f t="shared" si="37"/>
        <v>42765.747617762325</v>
      </c>
      <c r="AO18" s="15" t="s">
        <v>19</v>
      </c>
      <c r="AP18" s="17">
        <v>0.46327908589423167</v>
      </c>
      <c r="AQ18" s="17">
        <v>0.88400000000000001</v>
      </c>
      <c r="AR18" s="15" t="s">
        <v>19</v>
      </c>
      <c r="AS18" s="17">
        <f t="shared" si="7"/>
        <v>17.022484234615387</v>
      </c>
      <c r="AT18" s="17">
        <f t="shared" si="7"/>
        <v>378.04920894101895</v>
      </c>
      <c r="AU18" s="17">
        <f t="shared" si="8"/>
        <v>17.022484234615387</v>
      </c>
      <c r="AV18" s="17">
        <f t="shared" si="9"/>
        <v>22.208815336850318</v>
      </c>
      <c r="AW18" s="17">
        <f t="shared" si="38"/>
        <v>395.07169317563432</v>
      </c>
      <c r="AX18" s="15">
        <f t="shared" si="39"/>
        <v>2.2696645646153848E-4</v>
      </c>
      <c r="AY18" s="15">
        <f t="shared" si="40"/>
        <v>5.0406561192135862E-3</v>
      </c>
      <c r="AZ18" s="15">
        <v>5.2302619301943941E-4</v>
      </c>
      <c r="BA18" s="15">
        <v>2.3935350084125385E-3</v>
      </c>
      <c r="BB18" s="15">
        <v>3.5490537678473392E-4</v>
      </c>
      <c r="BC18" s="15">
        <v>3.2714665782167117E-3</v>
      </c>
      <c r="BD18" s="15">
        <v>2.3811516695791812E-4</v>
      </c>
      <c r="BE18" s="15">
        <v>3.0873794768054418E-4</v>
      </c>
      <c r="BF18" s="15">
        <v>3.1822863293110617E-4</v>
      </c>
      <c r="BG18" s="15">
        <v>8.650817475695685E-4</v>
      </c>
      <c r="BH18" s="15">
        <v>1.2070149903775944</v>
      </c>
      <c r="BI18" s="15">
        <v>20.958055999999999</v>
      </c>
      <c r="BJ18" s="15">
        <f t="shared" si="10"/>
        <v>0.25296687761173081</v>
      </c>
      <c r="BK18" s="15">
        <v>3.7109029863933401E-3</v>
      </c>
      <c r="BL18" s="15">
        <v>8.5174059021028342E-2</v>
      </c>
      <c r="BM18" s="15">
        <v>0.99134122636508226</v>
      </c>
      <c r="BN18" s="15" t="s">
        <v>19</v>
      </c>
      <c r="BO18" s="15">
        <v>0.46327908589423167</v>
      </c>
      <c r="BP18" s="15">
        <v>0.88400000000000001</v>
      </c>
      <c r="BQ18" s="15" t="s">
        <v>19</v>
      </c>
      <c r="BR18" s="15">
        <f t="shared" si="12"/>
        <v>8.2699148090398487E-3</v>
      </c>
      <c r="BS18" s="15">
        <f t="shared" si="13"/>
        <v>0.18366501084544976</v>
      </c>
      <c r="BT18" s="15">
        <f t="shared" si="14"/>
        <v>0.19193492565448961</v>
      </c>
      <c r="BU18" s="15">
        <f t="shared" si="15"/>
        <v>108.02261883725039</v>
      </c>
      <c r="BV18" s="15">
        <v>1.2070149903775944</v>
      </c>
      <c r="BW18" s="15">
        <v>21.099047619047621</v>
      </c>
      <c r="BX18" s="15">
        <f t="shared" si="16"/>
        <v>0.25466866758881168</v>
      </c>
      <c r="BY18" s="15">
        <v>7.7856814240718413E-4</v>
      </c>
      <c r="BZ18" s="15">
        <v>5.6145379905863949E-2</v>
      </c>
      <c r="CA18" s="15">
        <v>0.98028807021269071</v>
      </c>
      <c r="CB18" s="15" t="s">
        <v>19</v>
      </c>
      <c r="CC18" s="15">
        <v>0.24199999999999999</v>
      </c>
      <c r="CD18" s="15">
        <v>0.85899999999999999</v>
      </c>
      <c r="CE18" s="15" t="s">
        <v>19</v>
      </c>
      <c r="CF18" s="15">
        <f t="shared" si="17"/>
        <v>2.8667659870204899E-3</v>
      </c>
      <c r="CG18" s="15">
        <f t="shared" si="18"/>
        <v>0.17766821274795797</v>
      </c>
      <c r="CH18" s="15">
        <f t="shared" si="19"/>
        <v>0.18053497873497845</v>
      </c>
      <c r="CI18" s="15">
        <f t="shared" si="20"/>
        <v>103.72120182609619</v>
      </c>
      <c r="CJ18" s="15" t="s">
        <v>19</v>
      </c>
      <c r="CK18" s="15" t="s">
        <v>19</v>
      </c>
      <c r="CL18" s="15">
        <v>1437.54</v>
      </c>
      <c r="CM18" s="15">
        <f t="shared" si="21"/>
        <v>2.6660853724671172E-2</v>
      </c>
      <c r="CN18" s="15">
        <v>1268.9100000000001</v>
      </c>
      <c r="CO18" s="15">
        <f t="shared" si="22"/>
        <v>2.4862301357210046E-2</v>
      </c>
      <c r="CP18" s="15" t="s">
        <v>19</v>
      </c>
      <c r="CQ18" s="15">
        <f t="shared" si="23"/>
        <v>1.6097287023461519E-2</v>
      </c>
      <c r="CR18" s="15">
        <f t="shared" si="24"/>
        <v>1.4260342515790059E-2</v>
      </c>
      <c r="CS18" s="15" t="s">
        <v>19</v>
      </c>
      <c r="CT18" s="15">
        <f t="shared" si="41"/>
        <v>4.6147154922165785E-5</v>
      </c>
      <c r="CU18" s="15">
        <f t="shared" si="42"/>
        <v>2.5336095679541382E-3</v>
      </c>
      <c r="CV18" s="15" t="s">
        <v>19</v>
      </c>
      <c r="CW18" s="15">
        <f t="shared" si="43"/>
        <v>3.842074342033618E-3</v>
      </c>
      <c r="CX18" s="15">
        <f t="shared" si="44"/>
        <v>0.21094076829191064</v>
      </c>
      <c r="CY18" s="15">
        <f t="shared" si="27"/>
        <v>-0.49927550557753619</v>
      </c>
      <c r="CZ18" s="15"/>
      <c r="DA18" s="15"/>
      <c r="DB18" s="15"/>
      <c r="DC18" s="15"/>
    </row>
    <row r="19" spans="1:107" x14ac:dyDescent="0.2">
      <c r="A19" s="1">
        <v>3</v>
      </c>
      <c r="B19" s="1" t="s">
        <v>65</v>
      </c>
      <c r="C19" s="15">
        <v>103252.89200000001</v>
      </c>
      <c r="D19" s="15">
        <v>0.84738955823293161</v>
      </c>
      <c r="E19" s="15">
        <f t="shared" si="0"/>
        <v>87495.422538152605</v>
      </c>
      <c r="F19" s="15">
        <f t="shared" si="45"/>
        <v>75000</v>
      </c>
      <c r="G19" s="15">
        <f t="shared" si="2"/>
        <v>1.1666056338420348</v>
      </c>
      <c r="H19" s="15">
        <v>8.3809254999999999E-2</v>
      </c>
      <c r="I19" s="15">
        <v>7.1115725000000005E-2</v>
      </c>
      <c r="J19" s="15">
        <v>4.6735450000000003E-3</v>
      </c>
      <c r="K19" s="15">
        <v>0.62920431951546285</v>
      </c>
      <c r="L19" s="15">
        <f t="shared" si="3"/>
        <v>550.52497798836202</v>
      </c>
      <c r="M19" s="15">
        <f t="shared" si="4"/>
        <v>7.3403330398448263E-3</v>
      </c>
      <c r="N19" s="15">
        <v>6.3477713615310044E-2</v>
      </c>
      <c r="O19" s="15">
        <f t="shared" si="5"/>
        <v>55.540093745273943</v>
      </c>
      <c r="P19" s="15">
        <f t="shared" si="6"/>
        <v>7.4053458327031925E-4</v>
      </c>
      <c r="Q19" s="15">
        <f t="shared" si="28"/>
        <v>9.9122082961051472</v>
      </c>
      <c r="R19" s="15">
        <v>2.1635071090047395</v>
      </c>
      <c r="S19" s="15">
        <v>1.2467130408194469</v>
      </c>
      <c r="T19" s="15">
        <v>3.8399909726923944</v>
      </c>
      <c r="U19" s="15">
        <v>4.2207422412475175</v>
      </c>
      <c r="V19" s="15">
        <f t="shared" si="29"/>
        <v>-0.91679406818529263</v>
      </c>
      <c r="W19" s="15">
        <f t="shared" si="30"/>
        <v>-0.53604279963016932</v>
      </c>
      <c r="X19" s="15">
        <f t="shared" si="31"/>
        <v>-6.5485290584663763E-2</v>
      </c>
      <c r="Y19" s="15">
        <f t="shared" si="31"/>
        <v>-3.8288771402154954E-2</v>
      </c>
      <c r="Z19" s="15" t="s">
        <v>19</v>
      </c>
      <c r="AA19" s="15">
        <v>20.149999999999999</v>
      </c>
      <c r="AB19" s="15">
        <v>20.149999999999999</v>
      </c>
      <c r="AC19" s="15">
        <f t="shared" si="32"/>
        <v>2.6866666666666667E-4</v>
      </c>
      <c r="AD19" s="15" t="s">
        <v>19</v>
      </c>
      <c r="AE19" s="15" t="s">
        <v>19</v>
      </c>
      <c r="AF19" s="15">
        <v>43.54666666666666</v>
      </c>
      <c r="AG19" s="15">
        <v>0.48333333333333334</v>
      </c>
      <c r="AH19" s="15">
        <f t="shared" si="34"/>
        <v>90.09655172413791</v>
      </c>
      <c r="AI19" s="17">
        <v>3.2390044323217268E-3</v>
      </c>
      <c r="AJ19" s="17">
        <v>4.551653596999667E-2</v>
      </c>
      <c r="AK19" s="17">
        <v>0.95124445959768167</v>
      </c>
      <c r="AL19" s="15">
        <f t="shared" si="35"/>
        <v>283.39806140893859</v>
      </c>
      <c r="AM19" s="17">
        <f t="shared" si="36"/>
        <v>3982.4885471678804</v>
      </c>
      <c r="AN19" s="17">
        <f t="shared" si="37"/>
        <v>83229.535929575795</v>
      </c>
      <c r="AO19" s="15" t="s">
        <v>19</v>
      </c>
      <c r="AP19" s="17">
        <v>0.24771075234215667</v>
      </c>
      <c r="AQ19" s="17">
        <v>0.55500000000000005</v>
      </c>
      <c r="AR19" s="15" t="s">
        <v>19</v>
      </c>
      <c r="AS19" s="17">
        <f t="shared" si="7"/>
        <v>9.8650523421297809</v>
      </c>
      <c r="AT19" s="17">
        <f t="shared" si="7"/>
        <v>461.92392440914568</v>
      </c>
      <c r="AU19" s="17">
        <f t="shared" si="8"/>
        <v>9.8650523421297809</v>
      </c>
      <c r="AV19" s="17">
        <f t="shared" si="9"/>
        <v>46.824275066078386</v>
      </c>
      <c r="AW19" s="17">
        <f t="shared" si="38"/>
        <v>471.78897675127547</v>
      </c>
      <c r="AX19" s="15">
        <f t="shared" si="39"/>
        <v>1.3153403122839708E-4</v>
      </c>
      <c r="AY19" s="15">
        <f t="shared" si="40"/>
        <v>6.1589856587886092E-3</v>
      </c>
      <c r="AZ19" s="15">
        <v>9.1619193459703844E-4</v>
      </c>
      <c r="BA19" s="15">
        <v>1.83495529242794E-3</v>
      </c>
      <c r="BB19" s="15">
        <v>5.4084553014471781E-4</v>
      </c>
      <c r="BC19" s="15">
        <v>3.2919927571696964E-3</v>
      </c>
      <c r="BD19" s="15">
        <v>1.7688811604310052E-4</v>
      </c>
      <c r="BE19" s="15">
        <v>3.6187167603449232E-4</v>
      </c>
      <c r="BF19" s="15">
        <v>-1.1651672839105509E-5</v>
      </c>
      <c r="BG19" s="15">
        <v>5.2710811923848734E-4</v>
      </c>
      <c r="BH19" s="15">
        <v>0.62920431951546285</v>
      </c>
      <c r="BI19" s="15">
        <v>21.227108000000001</v>
      </c>
      <c r="BJ19" s="15">
        <f t="shared" si="10"/>
        <v>0.13356188044421238</v>
      </c>
      <c r="BK19" s="15">
        <v>3.4482758620688289E-3</v>
      </c>
      <c r="BL19" s="15">
        <v>4.8457350272232386E-2</v>
      </c>
      <c r="BM19" s="15">
        <v>1.0127041742286751</v>
      </c>
      <c r="BN19" s="15" t="s">
        <v>19</v>
      </c>
      <c r="BO19" s="15">
        <v>0.24771075234215667</v>
      </c>
      <c r="BP19" s="15">
        <v>0.55500000000000005</v>
      </c>
      <c r="BQ19" s="15" t="s">
        <v>19</v>
      </c>
      <c r="BR19" s="15">
        <f t="shared" si="12"/>
        <v>2.5479761022839113E-3</v>
      </c>
      <c r="BS19" s="15">
        <f t="shared" si="13"/>
        <v>0.11930713387513613</v>
      </c>
      <c r="BT19" s="15">
        <f t="shared" si="14"/>
        <v>0.12185510997742004</v>
      </c>
      <c r="BU19" s="15">
        <f t="shared" si="15"/>
        <v>106.46098003629763</v>
      </c>
      <c r="BV19" s="15">
        <v>0.62920431951546285</v>
      </c>
      <c r="BW19" s="15">
        <v>21.227108433734937</v>
      </c>
      <c r="BX19" s="15">
        <f t="shared" si="16"/>
        <v>0.13356188317329132</v>
      </c>
      <c r="BY19" s="15">
        <v>1.2104018912529894E-3</v>
      </c>
      <c r="BZ19" s="15">
        <v>3.9167848699763509E-2</v>
      </c>
      <c r="CA19" s="15">
        <v>1.0477541371158388</v>
      </c>
      <c r="CB19" s="15" t="s">
        <v>19</v>
      </c>
      <c r="CC19" s="15">
        <v>0.34100000000000003</v>
      </c>
      <c r="CD19" s="15">
        <v>0.59599999999999997</v>
      </c>
      <c r="CE19" s="15" t="s">
        <v>19</v>
      </c>
      <c r="CF19" s="15">
        <f t="shared" si="17"/>
        <v>2.8351427846990741E-3</v>
      </c>
      <c r="CG19" s="15">
        <f t="shared" si="18"/>
        <v>0.13255511245549564</v>
      </c>
      <c r="CH19" s="15">
        <f t="shared" si="19"/>
        <v>0.13539025524019471</v>
      </c>
      <c r="CI19" s="15">
        <f t="shared" si="20"/>
        <v>108.81323877068552</v>
      </c>
      <c r="CJ19" s="15" t="s">
        <v>19</v>
      </c>
      <c r="CK19" s="15" t="s">
        <v>19</v>
      </c>
      <c r="CL19" s="15">
        <v>953.91</v>
      </c>
      <c r="CM19" s="15">
        <f t="shared" si="21"/>
        <v>2.1484748065537133E-2</v>
      </c>
      <c r="CN19" s="15">
        <v>2257.2199999999998</v>
      </c>
      <c r="CO19" s="15">
        <f t="shared" si="22"/>
        <v>3.5309628414252586E-2</v>
      </c>
      <c r="CP19" s="15" t="s">
        <v>19</v>
      </c>
      <c r="CQ19" s="15">
        <f t="shared" si="23"/>
        <v>1.0810691518268955E-2</v>
      </c>
      <c r="CR19" s="15">
        <f t="shared" si="24"/>
        <v>2.4930679618274526E-2</v>
      </c>
      <c r="CS19" s="15" t="s">
        <v>19</v>
      </c>
      <c r="CT19" s="15">
        <f t="shared" si="41"/>
        <v>3.0649854055627703E-5</v>
      </c>
      <c r="CU19" s="15">
        <f t="shared" si="42"/>
        <v>3.3046890403923132E-3</v>
      </c>
      <c r="CV19" s="15" t="s">
        <v>19</v>
      </c>
      <c r="CW19" s="15">
        <f t="shared" si="43"/>
        <v>2.5518153405734499E-3</v>
      </c>
      <c r="CX19" s="15">
        <f t="shared" si="44"/>
        <v>0.27513854303491081</v>
      </c>
      <c r="CY19" s="15">
        <f t="shared" si="27"/>
        <v>1.1029871434817675</v>
      </c>
      <c r="CZ19" s="15"/>
      <c r="DA19" s="15"/>
      <c r="DB19" s="15"/>
      <c r="DC19" s="15"/>
    </row>
    <row r="20" spans="1:107" x14ac:dyDescent="0.2">
      <c r="A20" s="1">
        <v>4</v>
      </c>
      <c r="B20" s="1" t="s">
        <v>65</v>
      </c>
      <c r="C20" s="15">
        <v>103107.016</v>
      </c>
      <c r="D20" s="15">
        <v>0.48323471400394469</v>
      </c>
      <c r="E20" s="15">
        <f t="shared" si="0"/>
        <v>49824.88938856015</v>
      </c>
      <c r="F20" s="15">
        <f t="shared" si="45"/>
        <v>75000</v>
      </c>
      <c r="G20" s="15">
        <f t="shared" si="2"/>
        <v>0.66433185851413534</v>
      </c>
      <c r="H20" s="15">
        <v>0.153054263</v>
      </c>
      <c r="I20" s="15">
        <v>0.16670024999999999</v>
      </c>
      <c r="J20" s="15">
        <v>6.0471250000000004E-3</v>
      </c>
      <c r="K20" s="15">
        <v>0.865369424626666</v>
      </c>
      <c r="L20" s="15">
        <f t="shared" si="3"/>
        <v>431.16935862265575</v>
      </c>
      <c r="M20" s="15">
        <f t="shared" si="4"/>
        <v>5.7489247816354099E-3</v>
      </c>
      <c r="N20" s="15">
        <v>8.0260997598598158E-2</v>
      </c>
      <c r="O20" s="15">
        <f t="shared" si="5"/>
        <v>39.989953275656454</v>
      </c>
      <c r="P20" s="15">
        <f t="shared" si="6"/>
        <v>5.3319937700875271E-4</v>
      </c>
      <c r="Q20" s="15">
        <f t="shared" si="28"/>
        <v>10.781942045556889</v>
      </c>
      <c r="R20" s="15">
        <v>0.61607727060289774</v>
      </c>
      <c r="S20" s="15">
        <v>2.8313716184148081</v>
      </c>
      <c r="T20" s="15">
        <v>10.536501012618791</v>
      </c>
      <c r="U20" s="15">
        <v>5.5664926435690569</v>
      </c>
      <c r="V20" s="15">
        <f t="shared" si="29"/>
        <v>2.2152943478119105</v>
      </c>
      <c r="W20" s="15">
        <f t="shared" si="30"/>
        <v>-2.7547140212378221</v>
      </c>
      <c r="X20" s="15">
        <f t="shared" si="31"/>
        <v>0.15823531055799361</v>
      </c>
      <c r="Y20" s="15">
        <f t="shared" si="31"/>
        <v>-0.19676528723127301</v>
      </c>
      <c r="Z20" s="15" t="s">
        <v>19</v>
      </c>
      <c r="AA20" s="15">
        <v>12.05</v>
      </c>
      <c r="AB20" s="15">
        <v>12.05</v>
      </c>
      <c r="AC20" s="15">
        <f t="shared" si="32"/>
        <v>1.6066666666666668E-4</v>
      </c>
      <c r="AD20" s="15" t="s">
        <v>19</v>
      </c>
      <c r="AE20" s="15" t="s">
        <v>19</v>
      </c>
      <c r="AF20" s="15">
        <v>46.620000000000005</v>
      </c>
      <c r="AG20" s="15">
        <v>0.45666666666666661</v>
      </c>
      <c r="AH20" s="15">
        <f t="shared" si="34"/>
        <v>102.08759124087594</v>
      </c>
      <c r="AI20" s="17">
        <v>5.3018642038651764E-3</v>
      </c>
      <c r="AJ20" s="17">
        <v>3.8652300324952947E-2</v>
      </c>
      <c r="AK20" s="17">
        <v>0.95604583547118194</v>
      </c>
      <c r="AL20" s="15">
        <f t="shared" si="35"/>
        <v>264.16479751074894</v>
      </c>
      <c r="AM20" s="17">
        <f t="shared" si="36"/>
        <v>1925.8465883041881</v>
      </c>
      <c r="AN20" s="17">
        <f t="shared" si="37"/>
        <v>47634.878002745216</v>
      </c>
      <c r="AO20" s="15" t="s">
        <v>19</v>
      </c>
      <c r="AP20" s="17">
        <v>0.52028878753015262</v>
      </c>
      <c r="AQ20" s="17">
        <v>0.76600000000000001</v>
      </c>
      <c r="AR20" s="15" t="s">
        <v>19</v>
      </c>
      <c r="AS20" s="17">
        <f t="shared" si="7"/>
        <v>10.019963863978671</v>
      </c>
      <c r="AT20" s="17">
        <f t="shared" si="7"/>
        <v>364.88316550102832</v>
      </c>
      <c r="AU20" s="17">
        <f t="shared" si="8"/>
        <v>10.019963863978671</v>
      </c>
      <c r="AV20" s="17">
        <f t="shared" si="9"/>
        <v>36.415616907838086</v>
      </c>
      <c r="AW20" s="17">
        <f t="shared" si="38"/>
        <v>374.90312936500698</v>
      </c>
      <c r="AX20" s="15">
        <f t="shared" si="39"/>
        <v>1.3359951818638226E-4</v>
      </c>
      <c r="AY20" s="15">
        <f t="shared" si="40"/>
        <v>4.8651088733470439E-3</v>
      </c>
      <c r="AZ20" s="15">
        <v>1.3311254130388274E-3</v>
      </c>
      <c r="BA20" s="15">
        <v>2.5546685490708677E-3</v>
      </c>
      <c r="BB20" s="15">
        <v>1.6424945238577944E-3</v>
      </c>
      <c r="BC20" s="15">
        <v>5.5282884859674895E-3</v>
      </c>
      <c r="BD20" s="15">
        <v>5.9580084586618098E-4</v>
      </c>
      <c r="BE20" s="15">
        <v>8.7212307621357011E-4</v>
      </c>
      <c r="BF20" s="15">
        <v>1.0191373511752662E-3</v>
      </c>
      <c r="BG20" s="15">
        <v>2.4870612732550172E-3</v>
      </c>
      <c r="BH20" s="15">
        <v>0.865369424626666</v>
      </c>
      <c r="BI20" s="15">
        <v>12.158185</v>
      </c>
      <c r="BJ20" s="15">
        <f t="shared" si="10"/>
        <v>0.1052132155795456</v>
      </c>
      <c r="BK20" s="15">
        <v>5.6591029409079549E-3</v>
      </c>
      <c r="BL20" s="15">
        <v>4.1256685956297105E-2</v>
      </c>
      <c r="BM20" s="15">
        <v>1.0204640464411545</v>
      </c>
      <c r="BN20" s="15" t="s">
        <v>19</v>
      </c>
      <c r="BO20" s="15">
        <v>0.52028878753015262</v>
      </c>
      <c r="BP20" s="15">
        <v>0.76600000000000001</v>
      </c>
      <c r="BQ20" s="15" t="s">
        <v>19</v>
      </c>
      <c r="BR20" s="15">
        <f t="shared" si="12"/>
        <v>2.6098019625789199E-3</v>
      </c>
      <c r="BS20" s="15">
        <f t="shared" si="13"/>
        <v>9.5037548474597944E-2</v>
      </c>
      <c r="BT20" s="15">
        <f t="shared" si="14"/>
        <v>9.7647350437176858E-2</v>
      </c>
      <c r="BU20" s="15">
        <f t="shared" si="15"/>
        <v>106.73798353383597</v>
      </c>
      <c r="BV20" s="15">
        <v>0.865369424626666</v>
      </c>
      <c r="BW20" s="15">
        <v>12.119526627218931</v>
      </c>
      <c r="BX20" s="15">
        <f t="shared" si="16"/>
        <v>0.10487867784144005</v>
      </c>
      <c r="BY20" s="15">
        <v>1.7508754377187456E-3</v>
      </c>
      <c r="BZ20" s="15">
        <v>3.2158936611162828E-2</v>
      </c>
      <c r="CA20" s="27">
        <v>1.5329093117987567</v>
      </c>
      <c r="CB20" s="15" t="s">
        <v>19</v>
      </c>
      <c r="CC20" s="15">
        <v>0.23699999999999999</v>
      </c>
      <c r="CD20" s="15">
        <v>0.67500000000000004</v>
      </c>
      <c r="CE20" s="15" t="s">
        <v>19</v>
      </c>
      <c r="CF20" s="15">
        <f t="shared" si="17"/>
        <v>9.2371007989201976E-4</v>
      </c>
      <c r="CG20" s="15">
        <f t="shared" si="18"/>
        <v>0.12540241274483394</v>
      </c>
      <c r="CH20" s="15">
        <f t="shared" si="19"/>
        <v>0.12632612282472597</v>
      </c>
      <c r="CI20" s="27">
        <f t="shared" si="20"/>
        <v>156.68191238476382</v>
      </c>
      <c r="CJ20" s="15" t="s">
        <v>19</v>
      </c>
      <c r="CK20" s="15" t="s">
        <v>19</v>
      </c>
      <c r="CL20" s="15">
        <v>606</v>
      </c>
      <c r="CM20" s="15">
        <f t="shared" si="21"/>
        <v>1.7727024594046244E-2</v>
      </c>
      <c r="CN20" s="15">
        <v>1574.87</v>
      </c>
      <c r="CO20" s="15">
        <f t="shared" si="22"/>
        <v>2.8120676260756972E-2</v>
      </c>
      <c r="CP20" s="15" t="s">
        <v>19</v>
      </c>
      <c r="CQ20" s="15">
        <f t="shared" si="23"/>
        <v>6.972755177250785E-3</v>
      </c>
      <c r="CR20" s="15">
        <f t="shared" si="24"/>
        <v>1.7588271127317916E-2</v>
      </c>
      <c r="CS20" s="15" t="s">
        <v>19</v>
      </c>
      <c r="CT20" s="15">
        <f t="shared" si="41"/>
        <v>6.4408042418458173E-6</v>
      </c>
      <c r="CU20" s="15">
        <f t="shared" si="42"/>
        <v>2.2056116353759668E-3</v>
      </c>
      <c r="CV20" s="15" t="s">
        <v>19</v>
      </c>
      <c r="CW20" s="15">
        <f t="shared" si="43"/>
        <v>5.3624213153324603E-4</v>
      </c>
      <c r="CX20" s="15">
        <f t="shared" si="44"/>
        <v>0.18363263969494353</v>
      </c>
      <c r="CY20" s="27">
        <f t="shared" si="27"/>
        <v>2.528087941906251</v>
      </c>
      <c r="CZ20" s="15"/>
      <c r="DA20" s="15"/>
      <c r="DB20" s="15"/>
      <c r="DC20" s="15"/>
    </row>
    <row r="21" spans="1:107" x14ac:dyDescent="0.2">
      <c r="A21" s="1">
        <v>5</v>
      </c>
      <c r="B21" s="1" t="s">
        <v>65</v>
      </c>
      <c r="C21" s="15">
        <v>66953.8992</v>
      </c>
      <c r="D21" s="15">
        <v>0.86138613861386115</v>
      </c>
      <c r="E21" s="15">
        <f t="shared" si="0"/>
        <v>57673.160697029685</v>
      </c>
      <c r="F21" s="15">
        <f t="shared" si="45"/>
        <v>75000</v>
      </c>
      <c r="G21" s="15">
        <f t="shared" si="2"/>
        <v>0.76897547596039584</v>
      </c>
      <c r="H21" s="15">
        <v>4.4319162000000002E-2</v>
      </c>
      <c r="I21" s="15">
        <v>8.2645132999999996E-2</v>
      </c>
      <c r="J21" s="15">
        <v>2.0970960000000001E-3</v>
      </c>
      <c r="K21" s="15">
        <v>0.85868258111383222</v>
      </c>
      <c r="L21" s="15">
        <f t="shared" si="3"/>
        <v>495.22938488318277</v>
      </c>
      <c r="M21" s="15">
        <f t="shared" si="4"/>
        <v>6.6030584651091033E-3</v>
      </c>
      <c r="N21" s="15">
        <v>7.4454871592352978E-2</v>
      </c>
      <c r="O21" s="15">
        <f t="shared" si="5"/>
        <v>42.940477740224843</v>
      </c>
      <c r="P21" s="15">
        <f t="shared" si="6"/>
        <v>5.7253970320299784E-4</v>
      </c>
      <c r="Q21" s="15">
        <f t="shared" si="28"/>
        <v>11.532926761531408</v>
      </c>
      <c r="R21" s="15">
        <v>0.32778904665314412</v>
      </c>
      <c r="S21" s="15">
        <v>0.74794420971332554</v>
      </c>
      <c r="T21" s="15">
        <v>6.7014649537976139</v>
      </c>
      <c r="U21" s="15">
        <v>5.13007132797238</v>
      </c>
      <c r="V21" s="15">
        <f t="shared" si="29"/>
        <v>0.42015516306018141</v>
      </c>
      <c r="W21" s="15">
        <f t="shared" si="30"/>
        <v>-1.1512384627650523</v>
      </c>
      <c r="X21" s="15">
        <f t="shared" si="31"/>
        <v>3.0011083075727245E-2</v>
      </c>
      <c r="Y21" s="15">
        <f t="shared" si="31"/>
        <v>-8.2231318768932304E-2</v>
      </c>
      <c r="Z21" s="15" t="s">
        <v>19</v>
      </c>
      <c r="AA21" s="15">
        <v>11.65</v>
      </c>
      <c r="AB21" s="15">
        <v>11.65</v>
      </c>
      <c r="AC21" s="15">
        <f t="shared" si="32"/>
        <v>1.5533333333333333E-4</v>
      </c>
      <c r="AD21" s="15" t="s">
        <v>19</v>
      </c>
      <c r="AE21" s="15" t="s">
        <v>19</v>
      </c>
      <c r="AF21" s="15">
        <v>46.373333333333335</v>
      </c>
      <c r="AG21" s="15">
        <v>0.40666666666666668</v>
      </c>
      <c r="AH21" s="15">
        <f t="shared" si="34"/>
        <v>114.0327868852459</v>
      </c>
      <c r="AI21" s="17">
        <v>6.7415730337079521E-3</v>
      </c>
      <c r="AJ21" s="17">
        <v>9.4382022471910007E-2</v>
      </c>
      <c r="AK21" s="17">
        <v>0.89887640449438211</v>
      </c>
      <c r="AL21" s="15">
        <f t="shared" si="35"/>
        <v>388.80782492380064</v>
      </c>
      <c r="AM21" s="17">
        <f t="shared" si="36"/>
        <v>5443.3095489331326</v>
      </c>
      <c r="AN21" s="17">
        <f t="shared" si="37"/>
        <v>51841.043323172758</v>
      </c>
      <c r="AO21" s="15" t="s">
        <v>19</v>
      </c>
      <c r="AP21" s="17">
        <v>3.4924873591228325</v>
      </c>
      <c r="AQ21" s="17">
        <v>2.8610000000000002</v>
      </c>
      <c r="AR21" s="15" t="s">
        <v>19</v>
      </c>
      <c r="AS21" s="17">
        <f t="shared" si="7"/>
        <v>190.10689791441573</v>
      </c>
      <c r="AT21" s="17">
        <f t="shared" si="7"/>
        <v>1483.1722494759729</v>
      </c>
      <c r="AU21" s="17">
        <f t="shared" si="8"/>
        <v>190.10689791441573</v>
      </c>
      <c r="AV21" s="17">
        <f t="shared" si="9"/>
        <v>7.8017802917581802</v>
      </c>
      <c r="AW21" s="17">
        <f t="shared" si="38"/>
        <v>1673.2791473903885</v>
      </c>
      <c r="AX21" s="15">
        <f t="shared" si="39"/>
        <v>2.5347586388588762E-3</v>
      </c>
      <c r="AY21" s="15">
        <f t="shared" si="40"/>
        <v>1.9775629993012973E-2</v>
      </c>
      <c r="AZ21" s="15">
        <v>1.5969678335512223E-3</v>
      </c>
      <c r="BA21" s="15">
        <v>1.9023924092075692E-3</v>
      </c>
      <c r="BB21" s="15">
        <v>8.9814074005739304E-4</v>
      </c>
      <c r="BC21" s="15">
        <v>4.3975009828161847E-3</v>
      </c>
      <c r="BD21" s="15">
        <v>3.153275852964958E-4</v>
      </c>
      <c r="BE21" s="15">
        <v>4.132197422497746E-4</v>
      </c>
      <c r="BF21" s="15">
        <v>3.3175322005742997E-4</v>
      </c>
      <c r="BG21" s="15">
        <v>1.0603005476037004E-3</v>
      </c>
      <c r="BH21" s="15">
        <v>0.85868258111383222</v>
      </c>
      <c r="BI21" s="15">
        <v>21.784455000000001</v>
      </c>
      <c r="BJ21" s="15">
        <f t="shared" si="10"/>
        <v>0.1870593204755813</v>
      </c>
      <c r="BK21" s="15">
        <v>6.3522312212165371E-3</v>
      </c>
      <c r="BL21" s="15">
        <v>8.8931237097030269E-2</v>
      </c>
      <c r="BM21" s="15">
        <v>0.84696416282886056</v>
      </c>
      <c r="BN21" s="15" t="s">
        <v>19</v>
      </c>
      <c r="BO21" s="27">
        <v>3.4924873591228325</v>
      </c>
      <c r="BP21" s="27">
        <v>2.8610000000000002</v>
      </c>
      <c r="BQ21" s="15" t="s">
        <v>19</v>
      </c>
      <c r="BR21" s="27">
        <f t="shared" si="12"/>
        <v>6.766060485820688E-2</v>
      </c>
      <c r="BS21" s="27">
        <f t="shared" si="13"/>
        <v>0.527873173511196</v>
      </c>
      <c r="BT21" s="27">
        <f t="shared" si="14"/>
        <v>0.59553377836940291</v>
      </c>
      <c r="BU21" s="15">
        <f t="shared" si="15"/>
        <v>94.224763114710726</v>
      </c>
      <c r="BV21" s="15">
        <v>0.85868258111383222</v>
      </c>
      <c r="BW21" s="15">
        <v>21.53465346534653</v>
      </c>
      <c r="BX21" s="15">
        <f t="shared" si="16"/>
        <v>0.18491431821015691</v>
      </c>
      <c r="BY21" s="15">
        <v>8.3601403049632622E-4</v>
      </c>
      <c r="BZ21" s="15">
        <v>7.3823673736437487E-2</v>
      </c>
      <c r="CA21" s="15">
        <v>0.98140777493048303</v>
      </c>
      <c r="CB21" s="15" t="s">
        <v>19</v>
      </c>
      <c r="CC21" s="15">
        <v>0.17100000000000001</v>
      </c>
      <c r="CD21" s="15">
        <v>0.71399999999999997</v>
      </c>
      <c r="CE21" s="15" t="s">
        <v>19</v>
      </c>
      <c r="CF21" s="15">
        <f t="shared" si="17"/>
        <v>2.718501965784605E-3</v>
      </c>
      <c r="CG21" s="15">
        <f t="shared" si="18"/>
        <v>0.15089873307705873</v>
      </c>
      <c r="CH21" s="15">
        <f t="shared" si="19"/>
        <v>0.15361723504284333</v>
      </c>
      <c r="CI21" s="15">
        <f t="shared" si="20"/>
        <v>105.60674626974169</v>
      </c>
      <c r="CJ21" s="15" t="s">
        <v>19</v>
      </c>
      <c r="CK21" s="15" t="s">
        <v>19</v>
      </c>
      <c r="CL21" s="15">
        <v>818.41</v>
      </c>
      <c r="CM21" s="15">
        <f t="shared" si="21"/>
        <v>2.002465629230565E-2</v>
      </c>
      <c r="CN21" s="15">
        <v>1300.8900000000001</v>
      </c>
      <c r="CO21" s="15">
        <f t="shared" si="22"/>
        <v>2.5203900128078532E-2</v>
      </c>
      <c r="CP21" s="15" t="s">
        <v>19</v>
      </c>
      <c r="CQ21" s="15">
        <f t="shared" si="23"/>
        <v>9.3194324300946291E-3</v>
      </c>
      <c r="CR21" s="15">
        <f t="shared" si="24"/>
        <v>1.4609233099865726E-2</v>
      </c>
      <c r="CS21" s="15" t="s">
        <v>19</v>
      </c>
      <c r="CT21" s="15">
        <f t="shared" si="41"/>
        <v>2.5334895381209048E-5</v>
      </c>
      <c r="CU21" s="15">
        <f t="shared" si="42"/>
        <v>2.2045147659971696E-3</v>
      </c>
      <c r="CV21" s="15" t="s">
        <v>19</v>
      </c>
      <c r="CW21" s="15">
        <f t="shared" si="43"/>
        <v>2.1093077496635625E-3</v>
      </c>
      <c r="CX21" s="15">
        <f t="shared" si="44"/>
        <v>0.18354131762527431</v>
      </c>
      <c r="CY21" s="27">
        <f t="shared" si="27"/>
        <v>-31.385766416962561</v>
      </c>
      <c r="CZ21" s="15"/>
      <c r="DA21" s="15"/>
      <c r="DB21" s="15"/>
      <c r="DC21" s="15"/>
    </row>
    <row r="22" spans="1:107" x14ac:dyDescent="0.2">
      <c r="A22" s="1">
        <v>1</v>
      </c>
      <c r="B22" s="1" t="s">
        <v>66</v>
      </c>
      <c r="C22" s="15">
        <v>95243.245999999999</v>
      </c>
      <c r="D22" s="15">
        <v>0.65422396856581533</v>
      </c>
      <c r="E22" s="15">
        <f t="shared" si="0"/>
        <v>62310.414377210218</v>
      </c>
      <c r="F22" s="15">
        <f t="shared" si="45"/>
        <v>75000</v>
      </c>
      <c r="G22" s="15">
        <f t="shared" si="2"/>
        <v>0.83080552502946958</v>
      </c>
      <c r="H22" s="15">
        <v>2.9650873000000001E-2</v>
      </c>
      <c r="I22" s="15">
        <v>8.8473563000000005E-2</v>
      </c>
      <c r="J22" s="15">
        <v>8.9283600000000004E-4</v>
      </c>
      <c r="K22" s="15">
        <v>0.45700000000000002</v>
      </c>
      <c r="L22" s="15">
        <f t="shared" si="3"/>
        <v>284.75859370385069</v>
      </c>
      <c r="M22" s="15">
        <f t="shared" si="4"/>
        <v>3.796781249384676E-3</v>
      </c>
      <c r="N22" s="15">
        <v>4.4000000000000004E-2</v>
      </c>
      <c r="O22" s="15">
        <f t="shared" si="5"/>
        <v>27.416582325972499</v>
      </c>
      <c r="P22" s="15">
        <f t="shared" si="6"/>
        <v>3.6555443101296667E-4</v>
      </c>
      <c r="Q22" s="15">
        <f t="shared" si="28"/>
        <v>10.386363636363635</v>
      </c>
      <c r="R22" s="15">
        <v>1.9475460016000559</v>
      </c>
      <c r="S22" s="15">
        <v>2.475616793263852</v>
      </c>
      <c r="T22" s="15">
        <v>4.6032905492364957</v>
      </c>
      <c r="U22" s="15">
        <v>6.2939409998233531</v>
      </c>
      <c r="V22" s="15">
        <f t="shared" si="29"/>
        <v>0.52807079166379611</v>
      </c>
      <c r="W22" s="15">
        <f t="shared" si="30"/>
        <v>2.2187212422506537</v>
      </c>
      <c r="X22" s="15">
        <f t="shared" si="31"/>
        <v>3.771934226169972E-2</v>
      </c>
      <c r="Y22" s="15">
        <f t="shared" si="31"/>
        <v>0.15848008873218955</v>
      </c>
      <c r="Z22" s="15" t="s">
        <v>19</v>
      </c>
      <c r="AA22" s="15">
        <v>7.33</v>
      </c>
      <c r="AB22" s="15">
        <v>7.33</v>
      </c>
      <c r="AC22" s="15">
        <f t="shared" si="32"/>
        <v>9.7733333333333328E-5</v>
      </c>
      <c r="AD22" s="15" t="s">
        <v>19</v>
      </c>
      <c r="AE22" s="15" t="s">
        <v>19</v>
      </c>
      <c r="AF22" s="15">
        <v>44.766666666666673</v>
      </c>
      <c r="AG22" s="15">
        <v>0.64</v>
      </c>
      <c r="AH22" s="15">
        <f t="shared" si="34"/>
        <v>69.947916666666671</v>
      </c>
      <c r="AI22" s="17">
        <v>5.2539404553413934E-3</v>
      </c>
      <c r="AJ22" s="17">
        <v>0.17338003502626972</v>
      </c>
      <c r="AK22" s="17">
        <v>0.82136602451838892</v>
      </c>
      <c r="AL22" s="15">
        <f t="shared" si="35"/>
        <v>327.37520688551075</v>
      </c>
      <c r="AM22" s="17">
        <f t="shared" si="36"/>
        <v>10803.381827222089</v>
      </c>
      <c r="AN22" s="17">
        <f t="shared" si="37"/>
        <v>51179.657343102619</v>
      </c>
      <c r="AO22" s="15" t="s">
        <v>19</v>
      </c>
      <c r="AP22" s="17">
        <v>8.996829973330292E-2</v>
      </c>
      <c r="AQ22" s="17">
        <v>0.496</v>
      </c>
      <c r="AR22" s="15" t="s">
        <v>19</v>
      </c>
      <c r="AS22" s="17">
        <f t="shared" si="7"/>
        <v>9.7196189436483458</v>
      </c>
      <c r="AT22" s="17">
        <f t="shared" si="7"/>
        <v>253.85110042178897</v>
      </c>
      <c r="AU22" s="17">
        <f t="shared" si="8"/>
        <v>9.7196189436483458</v>
      </c>
      <c r="AV22" s="17">
        <f t="shared" si="9"/>
        <v>26.117392244855196</v>
      </c>
      <c r="AW22" s="17">
        <f t="shared" si="38"/>
        <v>263.5707193654373</v>
      </c>
      <c r="AX22" s="15">
        <f t="shared" si="39"/>
        <v>1.2959491924864462E-4</v>
      </c>
      <c r="AY22" s="15">
        <f t="shared" si="40"/>
        <v>3.3846813389571862E-3</v>
      </c>
      <c r="AZ22" s="15">
        <v>7.8492209613451557E-4</v>
      </c>
      <c r="BA22" s="15">
        <v>2.8961880541684402E-3</v>
      </c>
      <c r="BB22" s="15">
        <v>7.711490062958234E-4</v>
      </c>
      <c r="BC22" s="15">
        <v>4.4522591565987792E-3</v>
      </c>
      <c r="BD22" s="15">
        <v>1.9541373529335693E-4</v>
      </c>
      <c r="BE22" s="15">
        <v>8.7631881038884377E-4</v>
      </c>
      <c r="BF22" s="15">
        <v>5.2129112168959222E-4</v>
      </c>
      <c r="BG22" s="15">
        <v>1.5930236673717931E-3</v>
      </c>
      <c r="BH22" s="15">
        <v>0.45700000000000002</v>
      </c>
      <c r="BI22" s="15">
        <v>16.460274999999999</v>
      </c>
      <c r="BJ22" s="15">
        <f t="shared" si="10"/>
        <v>7.5223456750000001E-2</v>
      </c>
      <c r="BK22" s="15">
        <v>5.5167340934165789E-3</v>
      </c>
      <c r="BL22" s="15">
        <v>0.18205222508275104</v>
      </c>
      <c r="BM22" s="15">
        <v>0.8624494299374772</v>
      </c>
      <c r="BN22" s="15" t="s">
        <v>19</v>
      </c>
      <c r="BO22" s="15">
        <v>8.996829973330292E-2</v>
      </c>
      <c r="BP22" s="15">
        <v>0.496</v>
      </c>
      <c r="BQ22" s="15" t="s">
        <v>19</v>
      </c>
      <c r="BR22" s="15">
        <f t="shared" si="12"/>
        <v>2.6960167806981739E-3</v>
      </c>
      <c r="BS22" s="15">
        <f t="shared" si="13"/>
        <v>7.0412927760205968E-2</v>
      </c>
      <c r="BT22" s="15">
        <f t="shared" si="14"/>
        <v>7.3108944540904136E-2</v>
      </c>
      <c r="BU22" s="15">
        <f t="shared" si="15"/>
        <v>105.00183891136447</v>
      </c>
      <c r="BV22" s="15">
        <v>0.45700000000000002</v>
      </c>
      <c r="BW22" s="15">
        <v>16.846267190569744</v>
      </c>
      <c r="BX22" s="15">
        <f t="shared" si="16"/>
        <v>7.698744106090373E-2</v>
      </c>
      <c r="BY22" s="15">
        <v>5.3132042285783452E-4</v>
      </c>
      <c r="BZ22" s="15">
        <v>0.18653011121086099</v>
      </c>
      <c r="CA22" s="15">
        <v>0.78965207672999771</v>
      </c>
      <c r="CB22" s="15" t="s">
        <v>19</v>
      </c>
      <c r="CC22" s="15">
        <v>9.0999999999999998E-2</v>
      </c>
      <c r="CD22" s="15">
        <v>0.46899999999999997</v>
      </c>
      <c r="CE22" s="15" t="s">
        <v>19</v>
      </c>
      <c r="CF22" s="15">
        <f t="shared" si="17"/>
        <v>2.8595258442158165E-3</v>
      </c>
      <c r="CG22" s="15">
        <f t="shared" si="18"/>
        <v>6.238961550053275E-2</v>
      </c>
      <c r="CH22" s="15">
        <f t="shared" si="19"/>
        <v>6.524914134474856E-2</v>
      </c>
      <c r="CI22" s="15">
        <f t="shared" si="20"/>
        <v>97.671350836371644</v>
      </c>
      <c r="CJ22" s="15" t="s">
        <v>19</v>
      </c>
      <c r="CK22" s="15" t="s">
        <v>19</v>
      </c>
      <c r="CL22" s="15">
        <v>836.86</v>
      </c>
      <c r="CM22" s="15">
        <f t="shared" si="21"/>
        <v>2.0223722044921132E-2</v>
      </c>
      <c r="CN22" s="15">
        <v>1424.95</v>
      </c>
      <c r="CO22" s="15">
        <f t="shared" si="22"/>
        <v>2.6526802116058013E-2</v>
      </c>
      <c r="CP22" s="15" t="s">
        <v>19</v>
      </c>
      <c r="CQ22" s="15">
        <f t="shared" si="23"/>
        <v>9.522747466981037E-3</v>
      </c>
      <c r="CR22" s="15">
        <f t="shared" si="24"/>
        <v>1.5960373931220521E-2</v>
      </c>
      <c r="CS22" s="15" t="s">
        <v>19</v>
      </c>
      <c r="CT22" s="15">
        <f t="shared" si="41"/>
        <v>2.7230542489772978E-5</v>
      </c>
      <c r="CU22" s="15">
        <f t="shared" si="42"/>
        <v>9.9576159281357466E-4</v>
      </c>
      <c r="CV22" s="15" t="s">
        <v>19</v>
      </c>
      <c r="CW22" s="15">
        <f t="shared" si="43"/>
        <v>2.2671336682851535E-3</v>
      </c>
      <c r="CX22" s="15">
        <f t="shared" si="44"/>
        <v>8.2904137275295553E-2</v>
      </c>
      <c r="CY22" s="15">
        <f t="shared" si="27"/>
        <v>-0.6679970243670974</v>
      </c>
      <c r="DB22" s="15"/>
      <c r="DC22" s="15"/>
    </row>
    <row r="23" spans="1:107" x14ac:dyDescent="0.2">
      <c r="A23" s="1">
        <v>2</v>
      </c>
      <c r="B23" s="1" t="s">
        <v>66</v>
      </c>
      <c r="C23" s="15">
        <v>109195.71</v>
      </c>
      <c r="D23" s="15">
        <v>0.87673956262425445</v>
      </c>
      <c r="E23" s="15">
        <f t="shared" si="0"/>
        <v>95736.199025844937</v>
      </c>
      <c r="F23" s="15">
        <f t="shared" si="45"/>
        <v>75000</v>
      </c>
      <c r="G23" s="15">
        <f t="shared" si="2"/>
        <v>1.2764826536779326</v>
      </c>
      <c r="H23" s="15">
        <v>9.7080250000000003E-3</v>
      </c>
      <c r="I23" s="15">
        <v>7.4934402999999997E-2</v>
      </c>
      <c r="J23" s="15">
        <v>2.2794400000000002E-3</v>
      </c>
      <c r="K23" s="15">
        <v>0.67143093711573965</v>
      </c>
      <c r="L23" s="15">
        <f t="shared" si="3"/>
        <v>642.80245827822023</v>
      </c>
      <c r="M23" s="15">
        <f t="shared" si="4"/>
        <v>8.5706994437096048E-3</v>
      </c>
      <c r="N23" s="15">
        <v>6.4309984004490464E-2</v>
      </c>
      <c r="O23" s="15">
        <f t="shared" si="5"/>
        <v>61.567934280028041</v>
      </c>
      <c r="P23" s="15">
        <f t="shared" si="6"/>
        <v>8.2090579040037387E-4</v>
      </c>
      <c r="Q23" s="15">
        <f t="shared" si="28"/>
        <v>10.440539637964406</v>
      </c>
      <c r="R23" s="15">
        <v>1.1678546584636513</v>
      </c>
      <c r="S23" s="15">
        <v>2.2673816838563385</v>
      </c>
      <c r="T23" s="15">
        <v>3.2945316240706113</v>
      </c>
      <c r="U23" s="15">
        <v>4.3737930656133424</v>
      </c>
      <c r="V23" s="15">
        <f t="shared" si="29"/>
        <v>1.0995270253926872</v>
      </c>
      <c r="W23" s="15">
        <f t="shared" si="30"/>
        <v>2.1787884669354174</v>
      </c>
      <c r="X23" s="15">
        <f t="shared" si="31"/>
        <v>7.8537644670906223E-2</v>
      </c>
      <c r="Y23" s="15">
        <f t="shared" si="31"/>
        <v>0.15562774763824411</v>
      </c>
      <c r="Z23" s="15" t="s">
        <v>19</v>
      </c>
      <c r="AA23" s="15">
        <v>9.9499999999999993</v>
      </c>
      <c r="AB23" s="15">
        <v>9.9499999999999993</v>
      </c>
      <c r="AC23" s="15">
        <f t="shared" si="32"/>
        <v>1.3266666666666665E-4</v>
      </c>
      <c r="AD23" s="15" t="s">
        <v>19</v>
      </c>
      <c r="AE23" s="15" t="s">
        <v>19</v>
      </c>
      <c r="AF23" s="15">
        <v>45.146666666666668</v>
      </c>
      <c r="AG23" s="15">
        <v>0.49333333333333335</v>
      </c>
      <c r="AH23" s="15">
        <f t="shared" si="34"/>
        <v>91.513513513513516</v>
      </c>
      <c r="AI23" s="17">
        <v>3.8569424964937297E-3</v>
      </c>
      <c r="AJ23" s="17">
        <v>5.8204768583450313E-2</v>
      </c>
      <c r="AK23" s="17">
        <v>0.93793828892005593</v>
      </c>
      <c r="AL23" s="15">
        <f t="shared" si="35"/>
        <v>369.24901447556294</v>
      </c>
      <c r="AM23" s="17">
        <f t="shared" si="36"/>
        <v>5572.3033093584454</v>
      </c>
      <c r="AN23" s="17">
        <f t="shared" si="37"/>
        <v>89794.646702010927</v>
      </c>
      <c r="AO23" s="15" t="s">
        <v>19</v>
      </c>
      <c r="AP23" s="17">
        <v>0.18512020329533013</v>
      </c>
      <c r="AQ23" s="17">
        <v>0.502</v>
      </c>
      <c r="AR23" s="15" t="s">
        <v>19</v>
      </c>
      <c r="AS23" s="17">
        <f t="shared" si="7"/>
        <v>10.315459214516764</v>
      </c>
      <c r="AT23" s="17">
        <f t="shared" si="7"/>
        <v>450.76912644409487</v>
      </c>
      <c r="AU23" s="17">
        <f t="shared" si="8"/>
        <v>10.315459214516764</v>
      </c>
      <c r="AV23" s="17">
        <f t="shared" si="9"/>
        <v>43.698406156241248</v>
      </c>
      <c r="AW23" s="17">
        <f t="shared" si="38"/>
        <v>461.08458565861162</v>
      </c>
      <c r="AX23" s="15">
        <f t="shared" si="39"/>
        <v>1.3753945619355686E-4</v>
      </c>
      <c r="AY23" s="15">
        <f t="shared" si="40"/>
        <v>6.0102550192545979E-3</v>
      </c>
      <c r="AZ23" s="15">
        <v>1.1016723135732634E-3</v>
      </c>
      <c r="BA23" s="15">
        <v>1.4787083377416767E-3</v>
      </c>
      <c r="BB23" s="15">
        <v>2.9218284586527766E-4</v>
      </c>
      <c r="BC23" s="15">
        <v>2.8725634971802179E-3</v>
      </c>
      <c r="BD23" s="15">
        <v>2.7061685690664427E-4</v>
      </c>
      <c r="BE23" s="15">
        <v>3.8703602790122815E-4</v>
      </c>
      <c r="BF23" s="15">
        <v>4.2742499577415934E-4</v>
      </c>
      <c r="BG23" s="15">
        <v>1.0850778805820318E-3</v>
      </c>
      <c r="BH23" s="15">
        <v>0.67143093711573965</v>
      </c>
      <c r="BI23" s="15">
        <v>22.690020000000001</v>
      </c>
      <c r="BJ23" s="15">
        <f t="shared" si="10"/>
        <v>0.15234781391774876</v>
      </c>
      <c r="BK23" s="15">
        <v>4.1275797373358791E-3</v>
      </c>
      <c r="BL23" s="15">
        <v>6.2288930581613625E-2</v>
      </c>
      <c r="BM23" s="15">
        <v>1.0037523452157597</v>
      </c>
      <c r="BN23" s="15" t="s">
        <v>19</v>
      </c>
      <c r="BO23" s="15">
        <v>0.18512020329533013</v>
      </c>
      <c r="BP23" s="15">
        <v>0.502</v>
      </c>
      <c r="BQ23" s="15" t="s">
        <v>19</v>
      </c>
      <c r="BR23" s="15">
        <f t="shared" si="12"/>
        <v>2.6163724769946305E-3</v>
      </c>
      <c r="BS23" s="15">
        <f t="shared" si="13"/>
        <v>0.11433130715572233</v>
      </c>
      <c r="BT23" s="15">
        <f t="shared" si="14"/>
        <v>0.11694767963271696</v>
      </c>
      <c r="BU23" s="15">
        <f t="shared" si="15"/>
        <v>107.01688555347093</v>
      </c>
      <c r="BV23" s="15">
        <v>0.67143093711573965</v>
      </c>
      <c r="BW23" s="15">
        <v>21.918489065606362</v>
      </c>
      <c r="BX23" s="15">
        <f t="shared" si="16"/>
        <v>0.14716751653481172</v>
      </c>
      <c r="BY23" s="15">
        <v>6.1699014578600684E-4</v>
      </c>
      <c r="BZ23" s="15">
        <v>6.2527544202936922E-2</v>
      </c>
      <c r="CA23" s="15">
        <v>0.98189574629365262</v>
      </c>
      <c r="CB23" s="15" t="s">
        <v>19</v>
      </c>
      <c r="CC23" s="15">
        <v>0.21199999999999999</v>
      </c>
      <c r="CD23" s="15">
        <v>0.46500000000000002</v>
      </c>
      <c r="CE23" s="15" t="s">
        <v>19</v>
      </c>
      <c r="CF23" s="15">
        <f t="shared" si="17"/>
        <v>2.9054797030919378E-3</v>
      </c>
      <c r="CG23" s="15">
        <f t="shared" si="18"/>
        <v>0.10007577098096813</v>
      </c>
      <c r="CH23" s="15">
        <f t="shared" si="19"/>
        <v>0.10298125068406007</v>
      </c>
      <c r="CI23" s="15">
        <f t="shared" si="20"/>
        <v>104.50402806423756</v>
      </c>
      <c r="CJ23" s="15" t="s">
        <v>19</v>
      </c>
      <c r="CK23" s="15" t="s">
        <v>19</v>
      </c>
      <c r="CL23" s="15">
        <v>1234.68</v>
      </c>
      <c r="CM23" s="15">
        <f t="shared" si="21"/>
        <v>2.4496403529580713E-2</v>
      </c>
      <c r="CN23" s="15">
        <v>2538.36</v>
      </c>
      <c r="CO23" s="15">
        <f t="shared" si="22"/>
        <v>3.8240758297290942E-2</v>
      </c>
      <c r="CP23" s="15" t="s">
        <v>19</v>
      </c>
      <c r="CQ23" s="15">
        <f t="shared" si="23"/>
        <v>1.3886634184026875E-2</v>
      </c>
      <c r="CR23" s="15">
        <f t="shared" si="24"/>
        <v>2.7924377793168156E-2</v>
      </c>
      <c r="CS23" s="15" t="s">
        <v>19</v>
      </c>
      <c r="CT23" s="15">
        <f t="shared" si="41"/>
        <v>4.0347333765952761E-5</v>
      </c>
      <c r="CU23" s="15">
        <f t="shared" si="42"/>
        <v>2.7945536368151288E-3</v>
      </c>
      <c r="CV23" s="15" t="s">
        <v>19</v>
      </c>
      <c r="CW23" s="15">
        <f t="shared" si="43"/>
        <v>3.3591985484932784E-3</v>
      </c>
      <c r="CX23" s="15">
        <f t="shared" si="44"/>
        <v>0.23266619239156847</v>
      </c>
      <c r="CY23" s="15">
        <f t="shared" si="27"/>
        <v>-1.1868733806306047</v>
      </c>
      <c r="DB23" s="15"/>
      <c r="DC23" s="15"/>
    </row>
    <row r="24" spans="1:107" x14ac:dyDescent="0.2">
      <c r="A24" s="1">
        <v>3</v>
      </c>
      <c r="B24" s="1" t="s">
        <v>66</v>
      </c>
      <c r="C24" s="15">
        <v>69904.606400000019</v>
      </c>
      <c r="D24" s="15">
        <v>0.84431137724550909</v>
      </c>
      <c r="E24" s="15">
        <f t="shared" si="0"/>
        <v>59021.254505389246</v>
      </c>
      <c r="F24" s="15">
        <f t="shared" si="45"/>
        <v>75000</v>
      </c>
      <c r="G24" s="15">
        <f t="shared" si="2"/>
        <v>0.78695006007185664</v>
      </c>
      <c r="H24" s="15">
        <v>4.9535721999999997E-2</v>
      </c>
      <c r="I24" s="15">
        <v>9.3545144999999996E-2</v>
      </c>
      <c r="J24" s="15">
        <v>1.081874E-3</v>
      </c>
      <c r="K24" s="15">
        <v>0.40496882701931097</v>
      </c>
      <c r="L24" s="15">
        <f t="shared" si="3"/>
        <v>239.0176820625571</v>
      </c>
      <c r="M24" s="15">
        <f t="shared" si="4"/>
        <v>3.1869024275007611E-3</v>
      </c>
      <c r="N24" s="15">
        <v>4.6297024421037884E-2</v>
      </c>
      <c r="O24" s="15">
        <f t="shared" si="5"/>
        <v>27.325084611962982</v>
      </c>
      <c r="P24" s="15">
        <f t="shared" si="6"/>
        <v>3.6433446149283978E-4</v>
      </c>
      <c r="Q24" s="15">
        <f t="shared" si="28"/>
        <v>8.7471890922494921</v>
      </c>
      <c r="R24" s="15">
        <v>2.1092650673900142</v>
      </c>
      <c r="S24" s="15">
        <v>1.2419387257013237</v>
      </c>
      <c r="T24" s="15">
        <v>3.5248792065779431</v>
      </c>
      <c r="U24" s="15">
        <v>3.601142791512332</v>
      </c>
      <c r="V24" s="15">
        <f t="shared" si="29"/>
        <v>-0.86732634168869049</v>
      </c>
      <c r="W24" s="15">
        <f t="shared" si="30"/>
        <v>-0.79106275675430116</v>
      </c>
      <c r="X24" s="15">
        <f t="shared" si="31"/>
        <v>-6.1951881549192178E-2</v>
      </c>
      <c r="Y24" s="15">
        <f t="shared" si="31"/>
        <v>-5.6504482625307224E-2</v>
      </c>
      <c r="Z24" s="15" t="s">
        <v>19</v>
      </c>
      <c r="AA24" s="15">
        <v>6.85</v>
      </c>
      <c r="AB24" s="15">
        <v>6.85</v>
      </c>
      <c r="AC24" s="15">
        <f t="shared" si="32"/>
        <v>9.1333333333333335E-5</v>
      </c>
      <c r="AD24" s="15" t="s">
        <v>19</v>
      </c>
      <c r="AE24" s="15" t="s">
        <v>19</v>
      </c>
      <c r="AF24" s="15">
        <v>45.686666666666667</v>
      </c>
      <c r="AG24" s="15">
        <v>0.47000000000000003</v>
      </c>
      <c r="AH24" s="15">
        <f t="shared" si="34"/>
        <v>97.205673758865245</v>
      </c>
      <c r="AI24" s="17">
        <v>4.1981528127622951E-3</v>
      </c>
      <c r="AJ24" s="17">
        <v>5.541561712846349E-2</v>
      </c>
      <c r="AK24" s="17">
        <v>0.9403862300587742</v>
      </c>
      <c r="AL24" s="15">
        <f t="shared" si="35"/>
        <v>247.78024561455913</v>
      </c>
      <c r="AM24" s="17">
        <f t="shared" si="36"/>
        <v>3270.6992421122513</v>
      </c>
      <c r="AN24" s="17">
        <f t="shared" si="37"/>
        <v>55502.775017662432</v>
      </c>
      <c r="AO24" s="15" t="s">
        <v>19</v>
      </c>
      <c r="AP24" s="17">
        <v>0.15939639096034405</v>
      </c>
      <c r="AQ24" s="17">
        <v>0.38700000000000001</v>
      </c>
      <c r="AR24" s="15" t="s">
        <v>19</v>
      </c>
      <c r="AS24" s="17">
        <f t="shared" si="7"/>
        <v>5.213376551094254</v>
      </c>
      <c r="AT24" s="17">
        <f t="shared" si="7"/>
        <v>214.79573931835364</v>
      </c>
      <c r="AU24" s="17">
        <f t="shared" si="8"/>
        <v>5.213376551094254</v>
      </c>
      <c r="AV24" s="17">
        <f t="shared" si="9"/>
        <v>41.200887220254479</v>
      </c>
      <c r="AW24" s="17">
        <f t="shared" si="38"/>
        <v>220.0091158694479</v>
      </c>
      <c r="AX24" s="15">
        <f t="shared" si="39"/>
        <v>6.9511687347923389E-5</v>
      </c>
      <c r="AY24" s="15">
        <f t="shared" si="40"/>
        <v>2.8639431909113821E-3</v>
      </c>
      <c r="AZ24" s="15">
        <v>1.3961044504666085E-3</v>
      </c>
      <c r="BA24" s="15">
        <v>2.0130910182839827E-3</v>
      </c>
      <c r="BB24" s="15">
        <v>5.1730230704441949E-4</v>
      </c>
      <c r="BC24" s="15">
        <v>3.9264977757950108E-3</v>
      </c>
      <c r="BD24" s="15">
        <v>1.7973708576462093E-4</v>
      </c>
      <c r="BE24" s="15">
        <v>4.6375329542123269E-4</v>
      </c>
      <c r="BF24" s="15">
        <v>4.43923879393216E-4</v>
      </c>
      <c r="BG24" s="15">
        <v>1.0874142605790697E-3</v>
      </c>
      <c r="BH24" s="15">
        <v>0.40496882701931097</v>
      </c>
      <c r="BI24" s="15">
        <v>21.411736999999999</v>
      </c>
      <c r="BJ24" s="15">
        <f t="shared" si="10"/>
        <v>8.6710860173359799E-2</v>
      </c>
      <c r="BK24" s="15">
        <v>4.5512470416893269E-3</v>
      </c>
      <c r="BL24" s="15">
        <v>6.0076460950300413E-2</v>
      </c>
      <c r="BM24" s="15">
        <v>1.019479337338431</v>
      </c>
      <c r="BN24" s="15" t="s">
        <v>19</v>
      </c>
      <c r="BO24" s="15">
        <v>0.15939639096034405</v>
      </c>
      <c r="BP24" s="15">
        <v>0.38700000000000001</v>
      </c>
      <c r="BQ24" s="15" t="s">
        <v>19</v>
      </c>
      <c r="BR24" s="15">
        <f t="shared" si="12"/>
        <v>2.0503817379526339E-3</v>
      </c>
      <c r="BS24" s="15">
        <f t="shared" si="13"/>
        <v>8.4477546743855839E-2</v>
      </c>
      <c r="BT24" s="15">
        <f t="shared" si="14"/>
        <v>8.6527928481808472E-2</v>
      </c>
      <c r="BU24" s="15">
        <f t="shared" si="15"/>
        <v>108.41070453304206</v>
      </c>
      <c r="BV24" s="15">
        <v>0.40496882701931097</v>
      </c>
      <c r="BW24" s="15">
        <v>21.175329341317365</v>
      </c>
      <c r="BX24" s="15">
        <f t="shared" si="16"/>
        <v>8.5753482851008922E-2</v>
      </c>
      <c r="BY24" s="15">
        <v>4.1204836620123645E-3</v>
      </c>
      <c r="BZ24" s="15">
        <v>5.4879804232042549E-2</v>
      </c>
      <c r="CA24" s="15">
        <v>0.96444508420901054</v>
      </c>
      <c r="CB24" s="15" t="s">
        <v>19</v>
      </c>
      <c r="CC24" s="15">
        <v>0.185</v>
      </c>
      <c r="CD24" s="15">
        <v>0.39700000000000002</v>
      </c>
      <c r="CE24" s="15" t="s">
        <v>19</v>
      </c>
      <c r="CF24" s="15">
        <f t="shared" si="17"/>
        <v>2.1498811682809683E-3</v>
      </c>
      <c r="CG24" s="15">
        <f t="shared" si="18"/>
        <v>8.1077095890269207E-2</v>
      </c>
      <c r="CH24" s="15">
        <f t="shared" si="19"/>
        <v>8.3226977058550172E-2</v>
      </c>
      <c r="CI24" s="15">
        <f t="shared" si="20"/>
        <v>102.34453721030654</v>
      </c>
      <c r="CJ24" s="15" t="s">
        <v>19</v>
      </c>
      <c r="CK24" s="15" t="s">
        <v>19</v>
      </c>
      <c r="CL24" s="15">
        <v>388.76</v>
      </c>
      <c r="CM24" s="15">
        <f t="shared" si="21"/>
        <v>1.5365975926370467E-2</v>
      </c>
      <c r="CN24" s="15">
        <v>3181.67</v>
      </c>
      <c r="CO24" s="15">
        <f t="shared" si="22"/>
        <v>4.4881279056666841E-2</v>
      </c>
      <c r="CP24" s="15" t="s">
        <v>19</v>
      </c>
      <c r="CQ24" s="15">
        <f t="shared" si="23"/>
        <v>4.5613072478505436E-3</v>
      </c>
      <c r="CR24" s="15">
        <f t="shared" si="24"/>
        <v>3.4706647999863997E-2</v>
      </c>
      <c r="CS24" s="15" t="s">
        <v>19</v>
      </c>
      <c r="CT24" s="15">
        <f t="shared" si="41"/>
        <v>9.8062685548973743E-6</v>
      </c>
      <c r="CU24" s="15">
        <f t="shared" si="42"/>
        <v>2.8139142279147932E-3</v>
      </c>
      <c r="CV24" s="15" t="s">
        <v>19</v>
      </c>
      <c r="CW24" s="15">
        <f t="shared" si="43"/>
        <v>8.1644064231932185E-4</v>
      </c>
      <c r="CX24" s="15">
        <f t="shared" si="44"/>
        <v>0.2342780974036128</v>
      </c>
      <c r="CY24" s="15">
        <f t="shared" si="27"/>
        <v>-0.28311138569533156</v>
      </c>
      <c r="DB24" s="15"/>
      <c r="DC24" s="15"/>
    </row>
    <row r="25" spans="1:107" x14ac:dyDescent="0.2">
      <c r="A25" s="1">
        <v>4</v>
      </c>
      <c r="B25" s="1" t="s">
        <v>66</v>
      </c>
      <c r="C25" s="15">
        <v>110215.3784</v>
      </c>
      <c r="D25" s="15">
        <v>0.49607843137254909</v>
      </c>
      <c r="E25" s="15">
        <f t="shared" si="0"/>
        <v>54675.472029803932</v>
      </c>
      <c r="F25" s="15">
        <f t="shared" si="45"/>
        <v>75000</v>
      </c>
      <c r="G25" s="15">
        <f t="shared" si="2"/>
        <v>0.72900629373071912</v>
      </c>
      <c r="H25" s="15">
        <v>6.3138484999999994E-2</v>
      </c>
      <c r="I25" s="15">
        <v>0.14986113700000001</v>
      </c>
      <c r="J25" s="15">
        <v>7.6526600000000001E-4</v>
      </c>
      <c r="K25" s="15">
        <v>0.42120141162285202</v>
      </c>
      <c r="L25" s="15">
        <f t="shared" si="3"/>
        <v>230.29386000099177</v>
      </c>
      <c r="M25" s="15">
        <f t="shared" si="4"/>
        <v>3.0705848000132235E-3</v>
      </c>
      <c r="N25" s="15">
        <v>4.6369543314388161E-2</v>
      </c>
      <c r="O25" s="15">
        <f t="shared" si="5"/>
        <v>25.35276668520612</v>
      </c>
      <c r="P25" s="15">
        <f t="shared" si="6"/>
        <v>3.380368891360816E-4</v>
      </c>
      <c r="Q25" s="15">
        <f t="shared" si="28"/>
        <v>9.0835790373668832</v>
      </c>
      <c r="R25" s="15">
        <v>0.68852778997706532</v>
      </c>
      <c r="S25" s="15">
        <v>2.6342062579720644</v>
      </c>
      <c r="T25" s="15">
        <v>10.361098911823548</v>
      </c>
      <c r="U25" s="15">
        <v>5.1238524164212702</v>
      </c>
      <c r="V25" s="15">
        <f t="shared" si="29"/>
        <v>1.9456784679949992</v>
      </c>
      <c r="W25" s="15">
        <f t="shared" si="30"/>
        <v>-3.2915680274072798</v>
      </c>
      <c r="X25" s="15">
        <f t="shared" si="31"/>
        <v>0.13897703342821424</v>
      </c>
      <c r="Y25" s="15">
        <f t="shared" si="31"/>
        <v>-0.23511200195766285</v>
      </c>
      <c r="Z25" s="15" t="s">
        <v>19</v>
      </c>
      <c r="AA25" s="15">
        <v>10.07</v>
      </c>
      <c r="AB25" s="15">
        <v>10.07</v>
      </c>
      <c r="AC25" s="15">
        <f t="shared" si="32"/>
        <v>1.3426666666666666E-4</v>
      </c>
      <c r="AD25" s="15" t="s">
        <v>19</v>
      </c>
      <c r="AE25" s="15" t="s">
        <v>19</v>
      </c>
      <c r="AF25" s="15">
        <v>46.123333333333335</v>
      </c>
      <c r="AG25" s="15">
        <v>0.49333333333333335</v>
      </c>
      <c r="AH25" s="15">
        <f t="shared" si="34"/>
        <v>93.493243243243242</v>
      </c>
      <c r="AI25" s="17">
        <v>4.6624071835607217E-3</v>
      </c>
      <c r="AJ25" s="17">
        <v>6.1129338628906932E-2</v>
      </c>
      <c r="AK25" s="17">
        <v>0.93420825418753239</v>
      </c>
      <c r="AL25" s="15">
        <f t="shared" si="35"/>
        <v>254.91931355633116</v>
      </c>
      <c r="AM25" s="17">
        <f t="shared" si="36"/>
        <v>3342.2754444052139</v>
      </c>
      <c r="AN25" s="17">
        <f t="shared" si="37"/>
        <v>51078.277271842388</v>
      </c>
      <c r="AO25" s="15" t="s">
        <v>19</v>
      </c>
      <c r="AP25" s="17">
        <v>0.31637987869563411</v>
      </c>
      <c r="AQ25" s="17">
        <v>0.501</v>
      </c>
      <c r="AR25" s="15" t="s">
        <v>19</v>
      </c>
      <c r="AS25" s="17">
        <f t="shared" si="7"/>
        <v>10.574286996683181</v>
      </c>
      <c r="AT25" s="17">
        <f t="shared" si="7"/>
        <v>255.90216913193035</v>
      </c>
      <c r="AU25" s="17">
        <f t="shared" si="8"/>
        <v>10.574286996683181</v>
      </c>
      <c r="AV25" s="17">
        <f t="shared" si="9"/>
        <v>24.200418355601542</v>
      </c>
      <c r="AW25" s="17">
        <f t="shared" si="38"/>
        <v>266.47645612861351</v>
      </c>
      <c r="AX25" s="15">
        <f t="shared" si="39"/>
        <v>1.4099049328910909E-4</v>
      </c>
      <c r="AY25" s="15">
        <f t="shared" si="40"/>
        <v>3.4120289217590715E-3</v>
      </c>
      <c r="AZ25" s="15">
        <v>1.7495792769377397E-3</v>
      </c>
      <c r="BA25" s="15">
        <v>3.1691124062547581E-3</v>
      </c>
      <c r="BB25" s="15">
        <v>1.0869449280366073E-3</v>
      </c>
      <c r="BC25" s="15">
        <v>6.0056366112291046E-3</v>
      </c>
      <c r="BD25" s="15">
        <v>4.3386465129649835E-4</v>
      </c>
      <c r="BE25" s="15">
        <v>8.1141888197424619E-4</v>
      </c>
      <c r="BF25" s="15">
        <v>9.4586041792023084E-4</v>
      </c>
      <c r="BG25" s="15">
        <v>2.1911439511909754E-3</v>
      </c>
      <c r="BH25" s="15">
        <v>0.42120141162285202</v>
      </c>
      <c r="BI25" s="15">
        <v>12.421804</v>
      </c>
      <c r="BJ25" s="15">
        <f t="shared" si="10"/>
        <v>5.2320813797023892E-2</v>
      </c>
      <c r="BK25" s="15">
        <v>4.9404402481199117E-3</v>
      </c>
      <c r="BL25" s="15">
        <v>6.4774661030905192E-2</v>
      </c>
      <c r="BM25" s="15">
        <v>0.98991784230846624</v>
      </c>
      <c r="BN25" s="15" t="s">
        <v>19</v>
      </c>
      <c r="BO25" s="15">
        <v>0.31637987869563411</v>
      </c>
      <c r="BP25" s="15">
        <v>0.501</v>
      </c>
      <c r="BQ25" s="15" t="s">
        <v>19</v>
      </c>
      <c r="BR25" s="15">
        <f t="shared" si="12"/>
        <v>2.5456499063441357E-3</v>
      </c>
      <c r="BS25" s="15">
        <f t="shared" si="13"/>
        <v>6.1605792720425961E-2</v>
      </c>
      <c r="BT25" s="15">
        <f t="shared" si="14"/>
        <v>6.4151442626770097E-2</v>
      </c>
      <c r="BU25" s="15">
        <f t="shared" si="15"/>
        <v>105.96329435874914</v>
      </c>
      <c r="BV25" s="15">
        <v>0.42120141162285202</v>
      </c>
      <c r="BW25" s="15">
        <v>12.401960784313728</v>
      </c>
      <c r="BX25" s="15">
        <f t="shared" si="16"/>
        <v>5.2237233892441948E-2</v>
      </c>
      <c r="BY25" s="15">
        <v>9.4107805719660686E-4</v>
      </c>
      <c r="BZ25" s="15">
        <v>5.9113643889092203E-2</v>
      </c>
      <c r="CA25" s="15">
        <v>0.98464648577055136</v>
      </c>
      <c r="CB25" s="15" t="s">
        <v>19</v>
      </c>
      <c r="CC25" s="15">
        <v>0.26100000000000001</v>
      </c>
      <c r="CD25" s="15">
        <v>0.45700000000000002</v>
      </c>
      <c r="CE25" s="15" t="s">
        <v>19</v>
      </c>
      <c r="CF25" s="15">
        <f t="shared" si="17"/>
        <v>1.913456493592366E-3</v>
      </c>
      <c r="CG25" s="15">
        <f t="shared" si="18"/>
        <v>5.5806770260429871E-2</v>
      </c>
      <c r="CH25" s="15">
        <f t="shared" si="19"/>
        <v>5.772022675402224E-2</v>
      </c>
      <c r="CI25" s="15">
        <f t="shared" si="20"/>
        <v>104.47012077168402</v>
      </c>
      <c r="CJ25" s="15" t="s">
        <v>19</v>
      </c>
      <c r="CK25" s="15" t="s">
        <v>19</v>
      </c>
      <c r="CL25" s="15">
        <v>1351.24</v>
      </c>
      <c r="CM25" s="15">
        <f t="shared" si="21"/>
        <v>2.5741235820689209E-2</v>
      </c>
      <c r="CN25" s="15">
        <v>3116.36</v>
      </c>
      <c r="CO25" s="15">
        <f t="shared" si="22"/>
        <v>4.4211306458224936E-2</v>
      </c>
      <c r="CP25" s="15" t="s">
        <v>19</v>
      </c>
      <c r="CQ25" s="15">
        <f t="shared" si="23"/>
        <v>1.5158038832283944E-2</v>
      </c>
      <c r="CR25" s="15">
        <f t="shared" si="24"/>
        <v>3.4022374076422161E-2</v>
      </c>
      <c r="CS25" s="15" t="s">
        <v>19</v>
      </c>
      <c r="CT25" s="15">
        <f t="shared" si="41"/>
        <v>2.9004247833758956E-5</v>
      </c>
      <c r="CU25" s="15">
        <f t="shared" si="42"/>
        <v>1.8986788137972965E-3</v>
      </c>
      <c r="CV25" s="15" t="s">
        <v>19</v>
      </c>
      <c r="CW25" s="15">
        <f t="shared" si="43"/>
        <v>2.4148070796568945E-3</v>
      </c>
      <c r="CX25" s="15">
        <f t="shared" si="44"/>
        <v>0.1580783293478725</v>
      </c>
      <c r="CY25" s="15">
        <f t="shared" si="27"/>
        <v>-0.48280929647790316</v>
      </c>
      <c r="DB25" s="15"/>
      <c r="DC25" s="15"/>
    </row>
    <row r="26" spans="1:107" x14ac:dyDescent="0.2">
      <c r="A26" s="1">
        <v>5</v>
      </c>
      <c r="B26" s="1" t="s">
        <v>66</v>
      </c>
      <c r="C26" s="15">
        <v>104285.32800000001</v>
      </c>
      <c r="D26" s="15">
        <v>0.85317460317460314</v>
      </c>
      <c r="E26" s="15">
        <f t="shared" si="0"/>
        <v>88973.593333333338</v>
      </c>
      <c r="F26" s="15">
        <f t="shared" si="45"/>
        <v>75000</v>
      </c>
      <c r="G26" s="15">
        <f t="shared" si="2"/>
        <v>1.1863145777777779</v>
      </c>
      <c r="H26" s="15">
        <v>2.9337447999999999E-2</v>
      </c>
      <c r="I26" s="15">
        <v>0.107314777</v>
      </c>
      <c r="J26" s="15">
        <v>1.397828E-3</v>
      </c>
      <c r="K26" s="15">
        <v>0.5014934937517731</v>
      </c>
      <c r="L26" s="15">
        <f t="shared" si="3"/>
        <v>446.19678172382805</v>
      </c>
      <c r="M26" s="15">
        <f t="shared" si="4"/>
        <v>5.9492904229843744E-3</v>
      </c>
      <c r="N26" s="15">
        <v>5.1314316381822961E-2</v>
      </c>
      <c r="O26" s="15">
        <f t="shared" si="5"/>
        <v>45.65619117934321</v>
      </c>
      <c r="P26" s="15">
        <f t="shared" si="6"/>
        <v>6.0874921572457612E-4</v>
      </c>
      <c r="Q26" s="15">
        <f t="shared" si="28"/>
        <v>9.7729742713559133</v>
      </c>
      <c r="R26" s="15">
        <v>0.31665416354088527</v>
      </c>
      <c r="S26" s="15">
        <v>0.67833730086064825</v>
      </c>
      <c r="T26" s="15">
        <v>6.0873218304576149</v>
      </c>
      <c r="U26" s="15">
        <v>5.5466764328877494</v>
      </c>
      <c r="V26" s="15">
        <f t="shared" si="29"/>
        <v>0.36168313731976298</v>
      </c>
      <c r="W26" s="15">
        <f t="shared" si="30"/>
        <v>-0.17896226025010264</v>
      </c>
      <c r="X26" s="15">
        <f t="shared" si="31"/>
        <v>2.58345098085545E-2</v>
      </c>
      <c r="Y26" s="15">
        <f t="shared" si="31"/>
        <v>-1.2783018589293047E-2</v>
      </c>
      <c r="Z26" s="15" t="s">
        <v>19</v>
      </c>
      <c r="AA26" s="15">
        <v>9.5</v>
      </c>
      <c r="AB26" s="15">
        <v>9.5</v>
      </c>
      <c r="AC26" s="15">
        <f t="shared" si="32"/>
        <v>1.2666666666666666E-4</v>
      </c>
      <c r="AD26" s="15" t="s">
        <v>19</v>
      </c>
      <c r="AE26" s="15" t="s">
        <v>19</v>
      </c>
      <c r="AF26" s="15">
        <v>46.873333333333335</v>
      </c>
      <c r="AG26" s="15">
        <v>0.41333333333333333</v>
      </c>
      <c r="AH26" s="15">
        <f t="shared" si="34"/>
        <v>113.40322580645162</v>
      </c>
      <c r="AI26" s="17">
        <v>4.2742653606411439E-3</v>
      </c>
      <c r="AJ26" s="17">
        <v>6.7853962600177981E-2</v>
      </c>
      <c r="AK26" s="17">
        <v>0.92787177203918092</v>
      </c>
      <c r="AL26" s="15">
        <f t="shared" si="35"/>
        <v>380.29674799643851</v>
      </c>
      <c r="AM26" s="17">
        <f t="shared" si="36"/>
        <v>6037.2108744434454</v>
      </c>
      <c r="AN26" s="17">
        <f t="shared" si="37"/>
        <v>82556.085710893458</v>
      </c>
      <c r="AO26" s="15" t="s">
        <v>19</v>
      </c>
      <c r="AP26" s="17">
        <v>0.29485939091843794</v>
      </c>
      <c r="AQ26" s="17">
        <v>0.57499999999999996</v>
      </c>
      <c r="AR26" s="15" t="s">
        <v>19</v>
      </c>
      <c r="AS26" s="17">
        <f t="shared" si="7"/>
        <v>17.801283212845643</v>
      </c>
      <c r="AT26" s="17">
        <f t="shared" si="7"/>
        <v>474.69749283763736</v>
      </c>
      <c r="AU26" s="17">
        <f t="shared" si="8"/>
        <v>17.801283212845643</v>
      </c>
      <c r="AV26" s="17">
        <f t="shared" si="9"/>
        <v>26.666476071516538</v>
      </c>
      <c r="AW26" s="17">
        <f t="shared" si="38"/>
        <v>492.498776050483</v>
      </c>
      <c r="AX26" s="15">
        <f t="shared" si="39"/>
        <v>2.373504428379419E-4</v>
      </c>
      <c r="AY26" s="15">
        <f t="shared" si="40"/>
        <v>6.3292999045018311E-3</v>
      </c>
      <c r="AZ26" s="15">
        <v>2.1528684387339086E-3</v>
      </c>
      <c r="BA26" s="15">
        <v>1.9306264715010463E-3</v>
      </c>
      <c r="BB26" s="15">
        <v>7.984781637595949E-4</v>
      </c>
      <c r="BC26" s="15">
        <v>4.8819730739945496E-3</v>
      </c>
      <c r="BD26" s="15">
        <v>2.4786073369391338E-4</v>
      </c>
      <c r="BE26" s="15">
        <v>4.8674475470730143E-4</v>
      </c>
      <c r="BF26" s="15">
        <v>2.8714296814276626E-4</v>
      </c>
      <c r="BG26" s="15">
        <v>1.0217484565439811E-3</v>
      </c>
      <c r="BH26" s="15">
        <v>0.5014934937517731</v>
      </c>
      <c r="BI26" s="15">
        <v>21.465872999999998</v>
      </c>
      <c r="BJ26" s="15">
        <f t="shared" si="10"/>
        <v>0.10764995647201854</v>
      </c>
      <c r="BK26" s="15">
        <v>4.2925363524172391E-3</v>
      </c>
      <c r="BL26" s="15">
        <v>6.8144014594623492E-2</v>
      </c>
      <c r="BM26" s="15">
        <v>0.93183809983724164</v>
      </c>
      <c r="BN26" s="15" t="s">
        <v>19</v>
      </c>
      <c r="BO26" s="15">
        <v>0.29485939091843794</v>
      </c>
      <c r="BP26" s="15">
        <v>0.57499999999999996</v>
      </c>
      <c r="BQ26" s="15" t="s">
        <v>19</v>
      </c>
      <c r="BR26" s="15">
        <f t="shared" si="12"/>
        <v>4.3131169623098755E-3</v>
      </c>
      <c r="BS26" s="15">
        <f t="shared" si="13"/>
        <v>0.1150156302690884</v>
      </c>
      <c r="BT26" s="15">
        <f t="shared" si="14"/>
        <v>0.11932874723139827</v>
      </c>
      <c r="BU26" s="15">
        <f t="shared" si="15"/>
        <v>100.42746507842824</v>
      </c>
      <c r="BV26" s="15">
        <v>0.5014934937517731</v>
      </c>
      <c r="BW26" s="15">
        <v>21.37202380952381</v>
      </c>
      <c r="BX26" s="15">
        <f t="shared" si="16"/>
        <v>0.10717930888784175</v>
      </c>
      <c r="BY26" s="15">
        <v>1.367490199653459E-3</v>
      </c>
      <c r="BZ26" s="15">
        <v>5.7051691129546889E-2</v>
      </c>
      <c r="CA26" s="15">
        <v>0.96635974108852218</v>
      </c>
      <c r="CB26" s="15" t="s">
        <v>19</v>
      </c>
      <c r="CC26" s="15">
        <v>0.27100000000000002</v>
      </c>
      <c r="CD26" s="15">
        <v>0.44800000000000001</v>
      </c>
      <c r="CE26" s="15" t="s">
        <v>19</v>
      </c>
      <c r="CF26" s="15">
        <f t="shared" si="17"/>
        <v>3.3043303742364837E-3</v>
      </c>
      <c r="CG26" s="15">
        <f t="shared" si="18"/>
        <v>9.2525724010089044E-2</v>
      </c>
      <c r="CH26" s="15">
        <f t="shared" si="19"/>
        <v>9.5830054384325528E-2</v>
      </c>
      <c r="CI26" s="15">
        <f t="shared" si="20"/>
        <v>102.47789224177227</v>
      </c>
      <c r="CJ26" s="15" t="s">
        <v>19</v>
      </c>
      <c r="CK26" s="15" t="s">
        <v>19</v>
      </c>
      <c r="CL26" s="15">
        <v>637.4</v>
      </c>
      <c r="CM26" s="15">
        <f t="shared" si="21"/>
        <v>1.8067355706027573E-2</v>
      </c>
      <c r="CN26" s="15">
        <v>2344.2800000000002</v>
      </c>
      <c r="CO26" s="15">
        <f t="shared" si="22"/>
        <v>3.621921276912303E-2</v>
      </c>
      <c r="CP26" s="15" t="s">
        <v>19</v>
      </c>
      <c r="CQ26" s="15">
        <f t="shared" si="23"/>
        <v>7.3203510428225651E-3</v>
      </c>
      <c r="CR26" s="15">
        <f t="shared" si="24"/>
        <v>2.5859680082854695E-2</v>
      </c>
      <c r="CS26" s="15" t="s">
        <v>19</v>
      </c>
      <c r="CT26" s="15">
        <f t="shared" si="41"/>
        <v>2.418885830087232E-5</v>
      </c>
      <c r="CU26" s="15">
        <f t="shared" si="42"/>
        <v>2.3926856223354101E-3</v>
      </c>
      <c r="CV26" s="15" t="s">
        <v>19</v>
      </c>
      <c r="CW26" s="15">
        <f t="shared" si="43"/>
        <v>2.0138921239590641E-3</v>
      </c>
      <c r="CX26" s="15">
        <f t="shared" si="44"/>
        <v>0.19920786132173926</v>
      </c>
      <c r="CY26" s="15">
        <f t="shared" si="27"/>
        <v>-1.8724424493380525</v>
      </c>
      <c r="DB26" s="15"/>
      <c r="DC26" s="15"/>
    </row>
    <row r="27" spans="1:107" x14ac:dyDescent="0.2">
      <c r="A27" t="s">
        <v>68</v>
      </c>
      <c r="K27" t="s">
        <v>67</v>
      </c>
      <c r="N27" t="s">
        <v>67</v>
      </c>
      <c r="R27" t="s">
        <v>67</v>
      </c>
      <c r="S27" t="s">
        <v>67</v>
      </c>
      <c r="T27" t="s">
        <v>67</v>
      </c>
      <c r="U27" t="s">
        <v>67</v>
      </c>
      <c r="V27" t="s">
        <v>67</v>
      </c>
      <c r="W27" t="s">
        <v>67</v>
      </c>
      <c r="Z27" t="s">
        <v>67</v>
      </c>
      <c r="AA27" t="s">
        <v>67</v>
      </c>
      <c r="AB27" t="s">
        <v>67</v>
      </c>
      <c r="AD27" t="s">
        <v>67</v>
      </c>
      <c r="AE27" t="s">
        <v>67</v>
      </c>
      <c r="AF27" t="s">
        <v>67</v>
      </c>
      <c r="AG27" t="s">
        <v>67</v>
      </c>
      <c r="AI27" t="s">
        <v>67</v>
      </c>
      <c r="AJ27" t="s">
        <v>67</v>
      </c>
      <c r="AK27" t="s">
        <v>67</v>
      </c>
      <c r="AO27" t="s">
        <v>67</v>
      </c>
      <c r="AP27" t="s">
        <v>67</v>
      </c>
      <c r="AQ27" t="s">
        <v>67</v>
      </c>
      <c r="AZ27" t="s">
        <v>67</v>
      </c>
      <c r="BA27" t="s">
        <v>67</v>
      </c>
      <c r="BB27" t="s">
        <v>67</v>
      </c>
      <c r="BD27" t="s">
        <v>67</v>
      </c>
      <c r="BE27" t="s">
        <v>67</v>
      </c>
      <c r="BF27" t="s">
        <v>67</v>
      </c>
    </row>
    <row r="28" spans="1:107" x14ac:dyDescent="0.2">
      <c r="H28" t="s">
        <v>59</v>
      </c>
      <c r="I28" t="s">
        <v>59</v>
      </c>
      <c r="J28" t="s">
        <v>59</v>
      </c>
      <c r="K28" t="s">
        <v>59</v>
      </c>
      <c r="L28" t="s">
        <v>59</v>
      </c>
      <c r="M28" t="s">
        <v>59</v>
      </c>
      <c r="N28" t="s">
        <v>59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59</v>
      </c>
      <c r="U28" t="s">
        <v>59</v>
      </c>
      <c r="V28" t="s">
        <v>59</v>
      </c>
      <c r="W28" t="s">
        <v>59</v>
      </c>
      <c r="X28" t="s">
        <v>59</v>
      </c>
      <c r="Y28" t="s">
        <v>59</v>
      </c>
      <c r="Z28" t="s">
        <v>59</v>
      </c>
      <c r="AA28" t="s">
        <v>59</v>
      </c>
      <c r="AB28" t="s">
        <v>59</v>
      </c>
      <c r="AC28" t="s">
        <v>59</v>
      </c>
      <c r="AD28" t="s">
        <v>59</v>
      </c>
      <c r="AE28" t="s">
        <v>59</v>
      </c>
      <c r="AF28" t="s">
        <v>59</v>
      </c>
      <c r="AG28" t="s">
        <v>59</v>
      </c>
      <c r="AH28" t="s">
        <v>59</v>
      </c>
      <c r="AI28" t="s">
        <v>59</v>
      </c>
      <c r="AJ28" t="s">
        <v>59</v>
      </c>
      <c r="AK28" t="s">
        <v>59</v>
      </c>
      <c r="AL28" t="s">
        <v>59</v>
      </c>
      <c r="AM28" t="s">
        <v>59</v>
      </c>
      <c r="AN28" t="s">
        <v>59</v>
      </c>
      <c r="AO28" t="s">
        <v>59</v>
      </c>
      <c r="AP28" t="s">
        <v>59</v>
      </c>
      <c r="AQ28" t="s">
        <v>59</v>
      </c>
      <c r="AR28" t="s">
        <v>59</v>
      </c>
      <c r="AS28" t="s">
        <v>59</v>
      </c>
      <c r="AT28" t="s">
        <v>59</v>
      </c>
      <c r="AU28" t="s">
        <v>59</v>
      </c>
      <c r="AV28" t="s">
        <v>59</v>
      </c>
      <c r="AW28" t="s">
        <v>59</v>
      </c>
      <c r="AX28" t="s">
        <v>59</v>
      </c>
      <c r="AY28" t="s">
        <v>59</v>
      </c>
      <c r="AZ28" t="s">
        <v>59</v>
      </c>
      <c r="BA28" t="s">
        <v>59</v>
      </c>
      <c r="BB28" t="s">
        <v>59</v>
      </c>
      <c r="BC28" t="s">
        <v>59</v>
      </c>
      <c r="BD28" t="s">
        <v>59</v>
      </c>
      <c r="BE28" t="s">
        <v>59</v>
      </c>
      <c r="BF28" t="s">
        <v>59</v>
      </c>
      <c r="BG28" t="s">
        <v>59</v>
      </c>
      <c r="BH28" t="s">
        <v>59</v>
      </c>
      <c r="BI28" t="s">
        <v>59</v>
      </c>
      <c r="BJ28" t="s">
        <v>59</v>
      </c>
      <c r="BK28" t="s">
        <v>59</v>
      </c>
      <c r="BL28" t="s">
        <v>59</v>
      </c>
      <c r="BM28" t="s">
        <v>59</v>
      </c>
      <c r="BN28" t="s">
        <v>59</v>
      </c>
      <c r="BO28" t="s">
        <v>59</v>
      </c>
      <c r="BP28" t="s">
        <v>59</v>
      </c>
      <c r="BQ28" t="s">
        <v>59</v>
      </c>
      <c r="BR28" t="s">
        <v>59</v>
      </c>
      <c r="BS28" t="s">
        <v>59</v>
      </c>
      <c r="BT28" t="s">
        <v>59</v>
      </c>
      <c r="BU28" t="s">
        <v>59</v>
      </c>
      <c r="BV28" t="s">
        <v>59</v>
      </c>
      <c r="BW28" t="s">
        <v>59</v>
      </c>
      <c r="BX28" t="s">
        <v>59</v>
      </c>
      <c r="BY28" t="s">
        <v>59</v>
      </c>
      <c r="BZ28" t="s">
        <v>59</v>
      </c>
      <c r="CA28" t="s">
        <v>59</v>
      </c>
      <c r="CB28" t="s">
        <v>59</v>
      </c>
      <c r="CC28" t="s">
        <v>59</v>
      </c>
      <c r="CD28" t="s">
        <v>59</v>
      </c>
      <c r="CE28" t="s">
        <v>59</v>
      </c>
      <c r="CF28" t="s">
        <v>59</v>
      </c>
      <c r="CG28" t="s">
        <v>59</v>
      </c>
      <c r="CH28" t="s">
        <v>59</v>
      </c>
      <c r="CI28" t="s">
        <v>59</v>
      </c>
      <c r="CJ28" t="s">
        <v>59</v>
      </c>
      <c r="CK28" t="s">
        <v>59</v>
      </c>
      <c r="CL28" t="s">
        <v>59</v>
      </c>
      <c r="CM28" t="s">
        <v>59</v>
      </c>
      <c r="CN28" t="s">
        <v>59</v>
      </c>
      <c r="CO28" t="s">
        <v>59</v>
      </c>
      <c r="CP28" t="s">
        <v>59</v>
      </c>
      <c r="CQ28" t="s">
        <v>59</v>
      </c>
      <c r="CR28" t="s">
        <v>59</v>
      </c>
      <c r="CS28" t="s">
        <v>59</v>
      </c>
      <c r="CT28" t="s">
        <v>59</v>
      </c>
      <c r="CU28" t="s">
        <v>59</v>
      </c>
      <c r="CV28" t="s">
        <v>59</v>
      </c>
      <c r="CW28" t="s">
        <v>59</v>
      </c>
      <c r="CX28" t="s">
        <v>59</v>
      </c>
      <c r="CY28" t="s">
        <v>59</v>
      </c>
    </row>
    <row r="29" spans="1:107" x14ac:dyDescent="0.2">
      <c r="A29" s="2"/>
      <c r="B29" s="11" t="s">
        <v>48</v>
      </c>
      <c r="G29" s="1" t="s">
        <v>51</v>
      </c>
      <c r="H29">
        <f t="shared" ref="H29:J29" si="46">AVERAGE(H2:H6)</f>
        <v>0.2899741334</v>
      </c>
      <c r="I29">
        <f t="shared" si="46"/>
        <v>0.30015879200000001</v>
      </c>
      <c r="J29">
        <f t="shared" si="46"/>
        <v>1.8230858999999999E-2</v>
      </c>
      <c r="K29">
        <f>AVERAGE(K2:K6)</f>
        <v>3.8795955997902256</v>
      </c>
      <c r="L29">
        <f>AVERAGE(L2:L6)</f>
        <v>1443.7240534378282</v>
      </c>
      <c r="M29">
        <f t="shared" ref="M29:BG29" si="47">AVERAGE(M2:M6)</f>
        <v>3.2082756743062851E-2</v>
      </c>
      <c r="N29">
        <f t="shared" si="47"/>
        <v>0.32277837985094543</v>
      </c>
      <c r="O29">
        <f t="shared" si="47"/>
        <v>121.29422859354418</v>
      </c>
      <c r="P29">
        <f t="shared" si="47"/>
        <v>2.6954273020787594E-3</v>
      </c>
      <c r="Q29">
        <f t="shared" si="47"/>
        <v>11.986138154463045</v>
      </c>
      <c r="R29">
        <f t="shared" si="47"/>
        <v>3.6683914559136603</v>
      </c>
      <c r="S29">
        <f t="shared" si="47"/>
        <v>14.116567540043567</v>
      </c>
      <c r="T29">
        <f t="shared" si="47"/>
        <v>9.505260988605615</v>
      </c>
      <c r="U29">
        <f t="shared" si="47"/>
        <v>8.9123207740823513</v>
      </c>
      <c r="V29">
        <f t="shared" si="47"/>
        <v>10.448176084129909</v>
      </c>
      <c r="W29">
        <f t="shared" si="47"/>
        <v>9.8552358696066449</v>
      </c>
      <c r="X29">
        <f t="shared" si="47"/>
        <v>0.74629829172356499</v>
      </c>
      <c r="Y29">
        <f t="shared" si="47"/>
        <v>0.70394541925761744</v>
      </c>
      <c r="Z29">
        <f t="shared" si="47"/>
        <v>1212.8700000000001</v>
      </c>
      <c r="AA29">
        <f t="shared" si="47"/>
        <v>655.24799999999993</v>
      </c>
      <c r="AB29">
        <f t="shared" si="47"/>
        <v>114.6</v>
      </c>
      <c r="AC29">
        <f t="shared" si="47"/>
        <v>2.5466666666666667E-3</v>
      </c>
      <c r="AD29">
        <f t="shared" si="47"/>
        <v>540.64800000000002</v>
      </c>
      <c r="AE29">
        <f t="shared" si="47"/>
        <v>1.20144E-2</v>
      </c>
      <c r="AF29">
        <f t="shared" si="47"/>
        <v>45.635333333333328</v>
      </c>
      <c r="AG29">
        <f t="shared" si="47"/>
        <v>0.52266666666666661</v>
      </c>
      <c r="AH29">
        <f t="shared" si="47"/>
        <v>87.697340323809129</v>
      </c>
      <c r="AI29">
        <f t="shared" si="47"/>
        <v>1.9889453168092985E-2</v>
      </c>
      <c r="AJ29">
        <f t="shared" si="47"/>
        <v>0.10011101921354397</v>
      </c>
      <c r="AK29">
        <f t="shared" si="47"/>
        <v>0.87999952761836298</v>
      </c>
      <c r="AL29">
        <f t="shared" si="47"/>
        <v>820.97946315335594</v>
      </c>
      <c r="AM29">
        <f t="shared" si="47"/>
        <v>3746.7286749498721</v>
      </c>
      <c r="AN29">
        <f t="shared" si="47"/>
        <v>34364.605946965705</v>
      </c>
      <c r="AO29">
        <f t="shared" si="47"/>
        <v>27.595999999999997</v>
      </c>
      <c r="AP29">
        <f t="shared" si="47"/>
        <v>4.2067103591087491</v>
      </c>
      <c r="AQ29">
        <f t="shared" si="47"/>
        <v>2.6643999999999997</v>
      </c>
      <c r="AR29">
        <f t="shared" si="47"/>
        <v>217.3725035336567</v>
      </c>
      <c r="AS29">
        <f t="shared" si="47"/>
        <v>152.53957185266884</v>
      </c>
      <c r="AT29">
        <f t="shared" si="47"/>
        <v>845.71261164787063</v>
      </c>
      <c r="AU29">
        <f t="shared" si="47"/>
        <v>369.91207538632551</v>
      </c>
      <c r="AV29">
        <f t="shared" si="47"/>
        <v>2.4352127801616041</v>
      </c>
      <c r="AW29">
        <f t="shared" si="47"/>
        <v>1215.6246870341961</v>
      </c>
      <c r="AX29">
        <f t="shared" si="47"/>
        <v>8.2202683419183437E-3</v>
      </c>
      <c r="AY29">
        <f t="shared" si="47"/>
        <v>1.87936135921749E-2</v>
      </c>
      <c r="AZ29">
        <f t="shared" si="47"/>
        <v>2.4038629834526857E-3</v>
      </c>
      <c r="BA29">
        <f t="shared" si="47"/>
        <v>4.9884857297009125E-3</v>
      </c>
      <c r="BB29">
        <f t="shared" si="47"/>
        <v>3.7139132305036527E-3</v>
      </c>
      <c r="BC29">
        <f t="shared" si="47"/>
        <v>1.1106261943657252E-2</v>
      </c>
      <c r="BD29">
        <f t="shared" si="47"/>
        <v>1.7437671966484488E-3</v>
      </c>
      <c r="BE29">
        <f t="shared" si="47"/>
        <v>1.2823321810146843E-3</v>
      </c>
      <c r="BF29">
        <f t="shared" si="47"/>
        <v>6.9965725407488018E-4</v>
      </c>
      <c r="BG29">
        <f t="shared" si="47"/>
        <v>3.7257566317380128E-3</v>
      </c>
      <c r="BH29">
        <f t="shared" ref="BH29:CX29" si="48">AVERAGE(BH2:BH6)</f>
        <v>3.8795955997902256</v>
      </c>
      <c r="BI29">
        <f t="shared" si="48"/>
        <v>18.718814799999997</v>
      </c>
      <c r="BJ29">
        <f t="shared" si="48"/>
        <v>0.69831119709287648</v>
      </c>
      <c r="BK29">
        <f t="shared" si="48"/>
        <v>2.0259693580870822E-2</v>
      </c>
      <c r="BL29">
        <f t="shared" si="48"/>
        <v>0.10164087212772759</v>
      </c>
      <c r="BM29">
        <f t="shared" si="48"/>
        <v>0.8926843096157977</v>
      </c>
      <c r="BN29">
        <f t="shared" si="48"/>
        <v>27.595999999999997</v>
      </c>
      <c r="BO29">
        <f t="shared" si="48"/>
        <v>4.2067103591087491</v>
      </c>
      <c r="BP29">
        <f t="shared" si="48"/>
        <v>2.6643999999999997</v>
      </c>
      <c r="BQ29">
        <f t="shared" si="48"/>
        <v>0.10636312855656563</v>
      </c>
      <c r="BR29">
        <f t="shared" si="48"/>
        <v>7.5117761492755369E-2</v>
      </c>
      <c r="BS29">
        <f t="shared" si="48"/>
        <v>0.42478429542080043</v>
      </c>
      <c r="BT29">
        <f t="shared" si="48"/>
        <v>0.60626518547012131</v>
      </c>
      <c r="BU29">
        <f t="shared" si="48"/>
        <v>101.45848753243962</v>
      </c>
      <c r="BV29">
        <f t="shared" si="48"/>
        <v>3.8795955997902256</v>
      </c>
      <c r="BW29">
        <f t="shared" si="48"/>
        <v>18.5856905513992</v>
      </c>
      <c r="BX29">
        <f t="shared" si="48"/>
        <v>0.69307427616317785</v>
      </c>
      <c r="BY29">
        <f t="shared" si="48"/>
        <v>1.1433978150810225E-2</v>
      </c>
      <c r="BZ29">
        <f t="shared" si="48"/>
        <v>0.11421269349405923</v>
      </c>
      <c r="CA29">
        <f t="shared" si="48"/>
        <v>0.86327362128140361</v>
      </c>
      <c r="CB29">
        <f t="shared" si="48"/>
        <v>39.643999999999991</v>
      </c>
      <c r="CC29">
        <f t="shared" si="48"/>
        <v>5.1681999999999997</v>
      </c>
      <c r="CD29">
        <f t="shared" si="48"/>
        <v>2.3641999999999994</v>
      </c>
      <c r="CE29">
        <f t="shared" si="48"/>
        <v>7.5928286195074496E-2</v>
      </c>
      <c r="CF29">
        <f t="shared" si="48"/>
        <v>9.6998913482254243E-2</v>
      </c>
      <c r="CG29">
        <f t="shared" si="48"/>
        <v>0.35716864911314422</v>
      </c>
      <c r="CH29">
        <f t="shared" si="48"/>
        <v>0.530095848790473</v>
      </c>
      <c r="CI29">
        <f t="shared" si="48"/>
        <v>98.892029292627299</v>
      </c>
      <c r="CJ29">
        <f t="shared" si="48"/>
        <v>191.518</v>
      </c>
      <c r="CK29">
        <f t="shared" si="48"/>
        <v>1.3211175674434788E-2</v>
      </c>
      <c r="CL29">
        <f t="shared" si="48"/>
        <v>281.47199999999992</v>
      </c>
      <c r="CM29">
        <f t="shared" si="48"/>
        <v>1.4195033985291636E-2</v>
      </c>
      <c r="CN29">
        <f t="shared" si="48"/>
        <v>373.88800000000003</v>
      </c>
      <c r="CO29">
        <f t="shared" si="48"/>
        <v>1.5203723631955584E-2</v>
      </c>
      <c r="CP29">
        <f t="shared" si="48"/>
        <v>2.3605103405523326E-3</v>
      </c>
      <c r="CQ29">
        <f t="shared" si="48"/>
        <v>3.3653702229513166E-3</v>
      </c>
      <c r="CR29">
        <f t="shared" si="48"/>
        <v>4.3955914941840295E-3</v>
      </c>
      <c r="CS29">
        <f t="shared" si="48"/>
        <v>1.8283929282104781E-4</v>
      </c>
      <c r="CT29">
        <f t="shared" si="48"/>
        <v>3.2126526632140617E-4</v>
      </c>
      <c r="CU29">
        <f t="shared" si="48"/>
        <v>1.6350247418497488E-3</v>
      </c>
      <c r="CV29">
        <f t="shared" si="48"/>
        <v>1.5222653635921055E-2</v>
      </c>
      <c r="CW29">
        <f t="shared" si="48"/>
        <v>2.6747586905453851E-2</v>
      </c>
      <c r="CX29">
        <f t="shared" si="48"/>
        <v>0.13612727848220374</v>
      </c>
      <c r="CY29">
        <f t="shared" ref="CY29" si="49">AVERAGE(CY2:CY6)</f>
        <v>-5.6294768385360232</v>
      </c>
    </row>
    <row r="30" spans="1:107" x14ac:dyDescent="0.2">
      <c r="A30" s="20"/>
      <c r="B30" s="11" t="s">
        <v>64</v>
      </c>
      <c r="G30" s="1" t="s">
        <v>52</v>
      </c>
      <c r="H30">
        <f t="shared" ref="H30:J30" si="50">AVERAGE(H7:H11)</f>
        <v>0.1873978536</v>
      </c>
      <c r="I30">
        <f t="shared" si="50"/>
        <v>0.19093627860000001</v>
      </c>
      <c r="J30">
        <f t="shared" si="50"/>
        <v>1.3422842000000001E-2</v>
      </c>
      <c r="K30">
        <f>AVERAGE(K7:K11)</f>
        <v>2.792641675927249</v>
      </c>
      <c r="L30">
        <f>AVERAGE(L7:L11)</f>
        <v>1372.9320471426977</v>
      </c>
      <c r="M30">
        <f t="shared" ref="M30:BG30" si="51">AVERAGE(M7:M11)</f>
        <v>3.0509601047615503E-2</v>
      </c>
      <c r="N30">
        <f t="shared" si="51"/>
        <v>0.22500925055002535</v>
      </c>
      <c r="O30">
        <f t="shared" si="51"/>
        <v>110.34542257430238</v>
      </c>
      <c r="P30">
        <f t="shared" si="51"/>
        <v>2.4521205016511645E-3</v>
      </c>
      <c r="Q30">
        <f t="shared" si="51"/>
        <v>12.413182726255535</v>
      </c>
      <c r="R30">
        <f t="shared" si="51"/>
        <v>1.6607612235265035</v>
      </c>
      <c r="S30">
        <f t="shared" si="51"/>
        <v>5.0894241327556191</v>
      </c>
      <c r="T30">
        <f t="shared" si="51"/>
        <v>6.7868573764979931</v>
      </c>
      <c r="U30">
        <f t="shared" si="51"/>
        <v>6.2242369710527568</v>
      </c>
      <c r="V30">
        <f t="shared" si="51"/>
        <v>3.4286629092291157</v>
      </c>
      <c r="W30">
        <f t="shared" si="51"/>
        <v>2.8660425037838797</v>
      </c>
      <c r="X30">
        <f t="shared" si="51"/>
        <v>0.24490449351636542</v>
      </c>
      <c r="Y30">
        <f t="shared" si="51"/>
        <v>0.20471732169884854</v>
      </c>
      <c r="AA30">
        <f t="shared" si="51"/>
        <v>29.233999999999998</v>
      </c>
      <c r="AB30">
        <f t="shared" si="51"/>
        <v>29.233999999999998</v>
      </c>
      <c r="AC30">
        <f t="shared" si="51"/>
        <v>6.4964444444444436E-4</v>
      </c>
      <c r="AF30">
        <f t="shared" si="51"/>
        <v>45.660666666666664</v>
      </c>
      <c r="AG30">
        <f t="shared" si="51"/>
        <v>0.47266666666666668</v>
      </c>
      <c r="AH30">
        <f t="shared" si="51"/>
        <v>97.154220071684591</v>
      </c>
      <c r="AI30">
        <f t="shared" si="51"/>
        <v>8.8322034573540802E-3</v>
      </c>
      <c r="AJ30">
        <f t="shared" si="51"/>
        <v>9.4985331086163541E-2</v>
      </c>
      <c r="AK30">
        <f t="shared" si="51"/>
        <v>0.89618246545648239</v>
      </c>
      <c r="AL30">
        <f t="shared" si="51"/>
        <v>421.45144893704116</v>
      </c>
      <c r="AM30">
        <f t="shared" si="51"/>
        <v>4532.646751199034</v>
      </c>
      <c r="AN30">
        <f t="shared" si="51"/>
        <v>45218.870895613101</v>
      </c>
      <c r="AO30">
        <f t="shared" si="51"/>
        <v>21.004800000000003</v>
      </c>
      <c r="AP30">
        <f t="shared" si="51"/>
        <v>0.92815688261835594</v>
      </c>
      <c r="AQ30">
        <f t="shared" si="51"/>
        <v>2.5789999999999997</v>
      </c>
      <c r="AR30">
        <f t="shared" si="51"/>
        <v>81.936205052715948</v>
      </c>
      <c r="AS30">
        <f t="shared" si="51"/>
        <v>36.196009225083593</v>
      </c>
      <c r="AT30">
        <f t="shared" si="51"/>
        <v>1161.855803742593</v>
      </c>
      <c r="AU30">
        <f t="shared" si="51"/>
        <v>118.13221427779953</v>
      </c>
      <c r="AV30">
        <f t="shared" si="51"/>
        <v>9.7027226110565685</v>
      </c>
      <c r="AW30">
        <f t="shared" si="51"/>
        <v>1279.9880180203927</v>
      </c>
      <c r="AX30">
        <f t="shared" si="51"/>
        <v>2.625160317284434E-3</v>
      </c>
      <c r="AY30">
        <f t="shared" si="51"/>
        <v>2.5819017860946508E-2</v>
      </c>
      <c r="AZ30">
        <f t="shared" si="51"/>
        <v>1.0120109423219453E-3</v>
      </c>
      <c r="BA30">
        <f t="shared" si="51"/>
        <v>2.5185173483431764E-3</v>
      </c>
      <c r="BB30">
        <f t="shared" si="51"/>
        <v>1.0580636062730055E-3</v>
      </c>
      <c r="BC30">
        <f t="shared" si="51"/>
        <v>4.5885918969381274E-3</v>
      </c>
      <c r="BD30">
        <f t="shared" si="51"/>
        <v>6.0192740799473602E-4</v>
      </c>
      <c r="BE30">
        <f t="shared" si="51"/>
        <v>1.0185888218068261E-3</v>
      </c>
      <c r="BF30">
        <f t="shared" si="51"/>
        <v>5.5642098689953048E-4</v>
      </c>
      <c r="BG30">
        <f t="shared" si="51"/>
        <v>2.1769372167010927E-3</v>
      </c>
      <c r="BH30">
        <f t="shared" ref="BH30:CX30" si="52">AVERAGE(BH7:BH11)</f>
        <v>2.792641675927249</v>
      </c>
      <c r="BI30">
        <f t="shared" si="52"/>
        <v>18.961221200000001</v>
      </c>
      <c r="BJ30">
        <f t="shared" si="52"/>
        <v>0.51960369289549069</v>
      </c>
      <c r="BK30">
        <f t="shared" si="52"/>
        <v>8.7740731835894287E-3</v>
      </c>
      <c r="BL30">
        <f t="shared" si="52"/>
        <v>9.48285179081296E-2</v>
      </c>
      <c r="BM30">
        <f t="shared" si="52"/>
        <v>0.89357538980126316</v>
      </c>
      <c r="BN30">
        <f t="shared" si="52"/>
        <v>21.004800000000003</v>
      </c>
      <c r="BO30">
        <f t="shared" si="52"/>
        <v>0.92815688261835594</v>
      </c>
      <c r="BP30">
        <f t="shared" si="52"/>
        <v>2.5789999999999997</v>
      </c>
      <c r="BQ30">
        <f t="shared" si="52"/>
        <v>3.1503472012831858E-2</v>
      </c>
      <c r="BR30">
        <f t="shared" si="52"/>
        <v>1.3806533646453015E-2</v>
      </c>
      <c r="BS30">
        <f t="shared" si="52"/>
        <v>0.43737524814623469</v>
      </c>
      <c r="BT30">
        <f t="shared" si="52"/>
        <v>0.48268525380551963</v>
      </c>
      <c r="BU30">
        <f t="shared" si="52"/>
        <v>99.717798089298213</v>
      </c>
      <c r="BV30">
        <f t="shared" si="52"/>
        <v>2.792641675927249</v>
      </c>
      <c r="BW30">
        <f t="shared" si="52"/>
        <v>18.640212723841284</v>
      </c>
      <c r="BX30">
        <f t="shared" si="52"/>
        <v>0.51111495891250713</v>
      </c>
      <c r="BY30">
        <f>AVERAGE(BY7,BY8,BY9,BY11)</f>
        <v>2.5646275039115807E-3</v>
      </c>
      <c r="BZ30">
        <f t="shared" si="52"/>
        <v>9.2240636832813749E-2</v>
      </c>
      <c r="CA30">
        <f t="shared" si="52"/>
        <v>0.88992437717527062</v>
      </c>
      <c r="CC30">
        <f t="shared" si="52"/>
        <v>0.68840000000000001</v>
      </c>
      <c r="CD30">
        <f t="shared" si="52"/>
        <v>2.1748000000000003</v>
      </c>
      <c r="CF30">
        <f t="shared" si="52"/>
        <v>1.0329861398425929E-2</v>
      </c>
      <c r="CG30">
        <f t="shared" si="52"/>
        <v>0.37024741532161082</v>
      </c>
      <c r="CH30">
        <f t="shared" si="52"/>
        <v>0.38057727672003672</v>
      </c>
      <c r="CI30">
        <f t="shared" si="52"/>
        <v>98.40646501407295</v>
      </c>
      <c r="CL30">
        <f t="shared" si="52"/>
        <v>613.35400000000004</v>
      </c>
      <c r="CM30">
        <f t="shared" si="52"/>
        <v>1.7803928800653335E-2</v>
      </c>
      <c r="CN30">
        <f t="shared" si="52"/>
        <v>461.37799999999999</v>
      </c>
      <c r="CO30">
        <f t="shared" si="52"/>
        <v>1.6156195858634963E-2</v>
      </c>
      <c r="CQ30">
        <f t="shared" si="52"/>
        <v>7.0513009913730313E-3</v>
      </c>
      <c r="CR30">
        <f t="shared" si="52"/>
        <v>5.3683953208405319E-3</v>
      </c>
      <c r="CT30">
        <f t="shared" si="52"/>
        <v>6.9285634641656893E-5</v>
      </c>
      <c r="CU30">
        <f t="shared" si="52"/>
        <v>2.0014176767554149E-3</v>
      </c>
      <c r="CW30">
        <f t="shared" si="52"/>
        <v>5.7685150813135385E-3</v>
      </c>
      <c r="CX30">
        <f t="shared" si="52"/>
        <v>0.166632060340972</v>
      </c>
      <c r="CY30">
        <f t="shared" ref="CY30" si="53">AVERAGE(CY7:CY11)</f>
        <v>-5.588862944353</v>
      </c>
    </row>
    <row r="31" spans="1:107" x14ac:dyDescent="0.2">
      <c r="A31" s="10"/>
      <c r="B31" s="11" t="s">
        <v>47</v>
      </c>
      <c r="G31" s="1" t="s">
        <v>53</v>
      </c>
      <c r="H31">
        <f t="shared" ref="H31:J31" si="54">AVERAGE(H12:H16)</f>
        <v>0.13947905119999998</v>
      </c>
      <c r="I31">
        <f t="shared" si="54"/>
        <v>0.14260193800000001</v>
      </c>
      <c r="J31">
        <f t="shared" si="54"/>
        <v>1.28384998E-2</v>
      </c>
      <c r="K31">
        <f>AVERAGE(K12:K16)</f>
        <v>1.786801661238399</v>
      </c>
      <c r="L31">
        <f>AVERAGE(L12:L16)</f>
        <v>1076.4128911529253</v>
      </c>
      <c r="M31">
        <f t="shared" ref="M31:BG31" si="55">AVERAGE(M12:M16)</f>
        <v>1.7940214852548757E-2</v>
      </c>
      <c r="N31">
        <f t="shared" si="55"/>
        <v>0.14795792669286534</v>
      </c>
      <c r="O31">
        <f t="shared" si="55"/>
        <v>88.449724506751338</v>
      </c>
      <c r="P31">
        <f t="shared" si="55"/>
        <v>1.4741620751125225E-3</v>
      </c>
      <c r="Q31">
        <f t="shared" si="55"/>
        <v>12.074186686769687</v>
      </c>
      <c r="R31">
        <f t="shared" si="55"/>
        <v>1.6097522628191221</v>
      </c>
      <c r="S31">
        <f t="shared" si="55"/>
        <v>2.6576586787332879</v>
      </c>
      <c r="T31">
        <f t="shared" si="55"/>
        <v>6.1667758336971428</v>
      </c>
      <c r="U31">
        <f t="shared" si="55"/>
        <v>5.6769381832854995</v>
      </c>
      <c r="V31">
        <f t="shared" si="55"/>
        <v>1.0479064159141656</v>
      </c>
      <c r="W31">
        <f t="shared" si="55"/>
        <v>0.55806876550252205</v>
      </c>
      <c r="X31">
        <f t="shared" si="55"/>
        <v>7.4850458279583254E-2</v>
      </c>
      <c r="Y31">
        <f t="shared" si="55"/>
        <v>3.9862054678751584E-2</v>
      </c>
      <c r="AA31">
        <f t="shared" si="55"/>
        <v>14.66</v>
      </c>
      <c r="AB31">
        <f t="shared" si="55"/>
        <v>14.66</v>
      </c>
      <c r="AC31">
        <f t="shared" si="55"/>
        <v>2.4433333333333333E-4</v>
      </c>
      <c r="AF31">
        <f t="shared" si="55"/>
        <v>45.760666666666665</v>
      </c>
      <c r="AG31">
        <f t="shared" si="55"/>
        <v>0.46400000000000008</v>
      </c>
      <c r="AH31">
        <f t="shared" si="55"/>
        <v>98.865919704014033</v>
      </c>
      <c r="AI31">
        <f t="shared" si="55"/>
        <v>1.6649066637979486E-2</v>
      </c>
      <c r="AJ31">
        <f t="shared" si="55"/>
        <v>0.11655693270910095</v>
      </c>
      <c r="AK31">
        <f t="shared" si="55"/>
        <v>0.86679400065291967</v>
      </c>
      <c r="AL31">
        <f t="shared" si="55"/>
        <v>1156.608011896968</v>
      </c>
      <c r="AM31">
        <f t="shared" si="55"/>
        <v>7237.9399489804155</v>
      </c>
      <c r="AN31">
        <f t="shared" si="55"/>
        <v>51881.333848738068</v>
      </c>
      <c r="AO31">
        <f t="shared" si="55"/>
        <v>19.375</v>
      </c>
      <c r="AP31">
        <f t="shared" si="55"/>
        <v>0.32470983891559657</v>
      </c>
      <c r="AQ31">
        <f t="shared" si="55"/>
        <v>1.7716000000000001</v>
      </c>
      <c r="AR31">
        <f t="shared" si="55"/>
        <v>267.71841118243742</v>
      </c>
      <c r="AS31">
        <f t="shared" si="55"/>
        <v>20.354285503444004</v>
      </c>
      <c r="AT31">
        <f t="shared" si="55"/>
        <v>929.10876155869664</v>
      </c>
      <c r="AU31">
        <f t="shared" si="55"/>
        <v>234.52901444939394</v>
      </c>
      <c r="AV31">
        <f t="shared" si="55"/>
        <v>17.517761923542057</v>
      </c>
      <c r="AW31">
        <f t="shared" si="55"/>
        <v>1163.6377760080907</v>
      </c>
      <c r="AX31">
        <f t="shared" si="55"/>
        <v>3.9088169074898999E-3</v>
      </c>
      <c r="AY31">
        <f t="shared" si="55"/>
        <v>1.5485146025978277E-2</v>
      </c>
      <c r="AZ31">
        <f t="shared" si="55"/>
        <v>1.012098941979181E-3</v>
      </c>
      <c r="BA31">
        <f t="shared" si="55"/>
        <v>2.2340360789319157E-3</v>
      </c>
      <c r="BB31">
        <f t="shared" si="55"/>
        <v>7.2967179035598561E-4</v>
      </c>
      <c r="BC31">
        <f t="shared" si="55"/>
        <v>3.9758068112670814E-3</v>
      </c>
      <c r="BD31">
        <f t="shared" si="55"/>
        <v>4.1748834919215006E-4</v>
      </c>
      <c r="BE31">
        <f t="shared" si="55"/>
        <v>7.505831599903262E-4</v>
      </c>
      <c r="BF31">
        <f t="shared" si="55"/>
        <v>4.3416774159457688E-4</v>
      </c>
      <c r="BG31">
        <f t="shared" si="55"/>
        <v>1.6022392507770531E-3</v>
      </c>
      <c r="BH31">
        <f t="shared" ref="BH31:CX31" si="56">AVERAGE(BH12:BH16)</f>
        <v>1.786801661238399</v>
      </c>
      <c r="BI31">
        <f t="shared" si="56"/>
        <v>18.794871000000001</v>
      </c>
      <c r="BJ31">
        <f t="shared" si="56"/>
        <v>0.33597028617643809</v>
      </c>
      <c r="BK31">
        <f t="shared" si="56"/>
        <v>1.6025027424452314E-2</v>
      </c>
      <c r="BL31">
        <f t="shared" si="56"/>
        <v>0.11481473251140198</v>
      </c>
      <c r="BM31">
        <f t="shared" si="56"/>
        <v>0.86565524458262788</v>
      </c>
      <c r="BN31">
        <f t="shared" si="56"/>
        <v>19.375</v>
      </c>
      <c r="BO31">
        <f t="shared" si="56"/>
        <v>0.32470983891559657</v>
      </c>
      <c r="BP31">
        <f t="shared" si="56"/>
        <v>1.7716000000000001</v>
      </c>
      <c r="BQ31">
        <f t="shared" si="56"/>
        <v>6.6263068803226022E-2</v>
      </c>
      <c r="BR31">
        <f t="shared" si="56"/>
        <v>6.1136948881799118E-3</v>
      </c>
      <c r="BS31">
        <f t="shared" si="56"/>
        <v>0.28627910868312412</v>
      </c>
      <c r="BT31">
        <f t="shared" si="56"/>
        <v>0.34540325861388482</v>
      </c>
      <c r="BU31">
        <f t="shared" si="56"/>
        <v>99.649500451848212</v>
      </c>
      <c r="BV31">
        <f t="shared" si="56"/>
        <v>1.786801661238399</v>
      </c>
      <c r="BW31">
        <f t="shared" si="56"/>
        <v>18.682972040515033</v>
      </c>
      <c r="BX31">
        <f t="shared" si="56"/>
        <v>0.33497246247657003</v>
      </c>
      <c r="BY31">
        <f t="shared" si="56"/>
        <v>2.2684999991403273E-2</v>
      </c>
      <c r="BZ31">
        <f t="shared" si="56"/>
        <v>8.8583715518994244E-2</v>
      </c>
      <c r="CA31">
        <f t="shared" si="56"/>
        <v>0.89703524273158863</v>
      </c>
      <c r="CC31">
        <f t="shared" si="56"/>
        <v>0.42780000000000007</v>
      </c>
      <c r="CD31">
        <f t="shared" si="56"/>
        <v>1.5379999999999998</v>
      </c>
      <c r="CF31">
        <f t="shared" si="56"/>
        <v>6.1595054861689012E-3</v>
      </c>
      <c r="CG31">
        <f t="shared" si="56"/>
        <v>0.25718610419054116</v>
      </c>
      <c r="CH31">
        <f t="shared" si="56"/>
        <v>0.26334560967671006</v>
      </c>
      <c r="CI31">
        <f t="shared" si="56"/>
        <v>100.8303958241986</v>
      </c>
      <c r="CL31">
        <f t="shared" si="56"/>
        <v>716.33799999999997</v>
      </c>
      <c r="CM31">
        <f t="shared" si="56"/>
        <v>1.8917572168001957E-2</v>
      </c>
      <c r="CN31">
        <f t="shared" si="56"/>
        <v>743.62799999999993</v>
      </c>
      <c r="CO31">
        <f t="shared" si="56"/>
        <v>1.921478390416978E-2</v>
      </c>
      <c r="CQ31">
        <f t="shared" si="56"/>
        <v>8.1887163394974549E-3</v>
      </c>
      <c r="CR31">
        <f t="shared" si="56"/>
        <v>8.4922723972727827E-3</v>
      </c>
      <c r="CT31">
        <f t="shared" si="56"/>
        <v>5.1121480797090489E-5</v>
      </c>
      <c r="CU31">
        <f t="shared" si="56"/>
        <v>2.097346246443566E-3</v>
      </c>
      <c r="CW31">
        <f t="shared" si="56"/>
        <v>4.2562218630497455E-3</v>
      </c>
      <c r="CX31">
        <f t="shared" si="56"/>
        <v>0.17461878664920211</v>
      </c>
      <c r="CY31">
        <f t="shared" ref="CY31" si="57">AVERAGE(CY12:CY16)</f>
        <v>-2.4221966940790063</v>
      </c>
    </row>
    <row r="32" spans="1:107" x14ac:dyDescent="0.2">
      <c r="A32" s="12"/>
      <c r="B32" s="11" t="s">
        <v>49</v>
      </c>
      <c r="G32" s="1" t="s">
        <v>54</v>
      </c>
      <c r="H32">
        <f t="shared" ref="H32:J32" si="58">AVERAGE(H17:H21)</f>
        <v>8.6524922600000012E-2</v>
      </c>
      <c r="I32">
        <f t="shared" si="58"/>
        <v>9.4309395599999998E-2</v>
      </c>
      <c r="J32">
        <f t="shared" si="58"/>
        <v>3.7294545999999999E-3</v>
      </c>
      <c r="K32">
        <f>AVERAGE(K17:K21)</f>
        <v>0.87632092979337772</v>
      </c>
      <c r="L32">
        <f>AVERAGE(L17:L21)</f>
        <v>508.82178646258092</v>
      </c>
      <c r="M32">
        <f t="shared" ref="M32:BG32" si="59">AVERAGE(M17:M21)</f>
        <v>6.7842904861677459E-3</v>
      </c>
      <c r="N32">
        <f t="shared" si="59"/>
        <v>7.9574454914035558E-2</v>
      </c>
      <c r="O32">
        <f t="shared" si="59"/>
        <v>46.647982364641756</v>
      </c>
      <c r="P32">
        <f t="shared" si="59"/>
        <v>6.2197309819522349E-4</v>
      </c>
      <c r="Q32">
        <f t="shared" si="59"/>
        <v>10.946819898732207</v>
      </c>
      <c r="R32">
        <f t="shared" si="59"/>
        <v>1.4179752260480807</v>
      </c>
      <c r="S32">
        <f t="shared" si="59"/>
        <v>2.0750566898824094</v>
      </c>
      <c r="T32">
        <f t="shared" si="59"/>
        <v>6.2521347298463166</v>
      </c>
      <c r="U32">
        <f t="shared" si="59"/>
        <v>5.3208883052255462</v>
      </c>
      <c r="V32">
        <f t="shared" si="59"/>
        <v>0.65708146383432864</v>
      </c>
      <c r="W32">
        <f t="shared" si="59"/>
        <v>-0.27416496078644015</v>
      </c>
      <c r="X32">
        <f t="shared" si="59"/>
        <v>4.6934390273880619E-2</v>
      </c>
      <c r="Y32">
        <f t="shared" si="59"/>
        <v>-1.9583211484745722E-2</v>
      </c>
      <c r="AA32">
        <f t="shared" si="59"/>
        <v>13.064000000000002</v>
      </c>
      <c r="AB32">
        <f t="shared" si="59"/>
        <v>13.064000000000002</v>
      </c>
      <c r="AC32">
        <f t="shared" si="59"/>
        <v>1.741866666666667E-4</v>
      </c>
      <c r="AF32">
        <f t="shared" si="59"/>
        <v>45.534666666666666</v>
      </c>
      <c r="AG32">
        <f t="shared" si="59"/>
        <v>0.46666666666666667</v>
      </c>
      <c r="AH32">
        <f t="shared" si="59"/>
        <v>98.359816213820025</v>
      </c>
      <c r="AI32">
        <f t="shared" si="59"/>
        <v>4.5471825196412132E-3</v>
      </c>
      <c r="AJ32">
        <f t="shared" si="59"/>
        <v>7.2479144133892823E-2</v>
      </c>
      <c r="AK32">
        <f t="shared" si="59"/>
        <v>0.92297367334646607</v>
      </c>
      <c r="AL32">
        <f t="shared" si="59"/>
        <v>268.6750330454197</v>
      </c>
      <c r="AM32">
        <f t="shared" si="59"/>
        <v>4295.6175626029817</v>
      </c>
      <c r="AN32">
        <f t="shared" si="59"/>
        <v>56044.552757963582</v>
      </c>
      <c r="AP32">
        <f t="shared" si="59"/>
        <v>0.97931357454604429</v>
      </c>
      <c r="AQ32">
        <f t="shared" si="59"/>
        <v>1.1422000000000001</v>
      </c>
      <c r="AS32">
        <f t="shared" si="59"/>
        <v>47.632748227321947</v>
      </c>
      <c r="AT32">
        <f t="shared" si="59"/>
        <v>608.23522066779788</v>
      </c>
      <c r="AU32">
        <f t="shared" si="59"/>
        <v>47.632748227321947</v>
      </c>
      <c r="AV32">
        <f t="shared" si="59"/>
        <v>28.984956210090594</v>
      </c>
      <c r="AW32">
        <f t="shared" si="59"/>
        <v>655.86796889511993</v>
      </c>
      <c r="AX32">
        <f t="shared" si="59"/>
        <v>6.3510330969762598E-4</v>
      </c>
      <c r="AY32">
        <f t="shared" si="59"/>
        <v>8.1098029422373066E-3</v>
      </c>
      <c r="AZ32">
        <f t="shared" si="59"/>
        <v>9.7536365144988875E-4</v>
      </c>
      <c r="BA32">
        <f t="shared" si="59"/>
        <v>2.2296749073012117E-3</v>
      </c>
      <c r="BB32">
        <f t="shared" si="59"/>
        <v>8.2636948716167708E-4</v>
      </c>
      <c r="BC32">
        <f t="shared" si="59"/>
        <v>4.0314080459127773E-3</v>
      </c>
      <c r="BD32">
        <f t="shared" si="59"/>
        <v>3.0625182904468843E-4</v>
      </c>
      <c r="BE32">
        <f t="shared" si="59"/>
        <v>5.7230498116058164E-4</v>
      </c>
      <c r="BF32">
        <f t="shared" si="59"/>
        <v>4.5802533266012149E-4</v>
      </c>
      <c r="BG32">
        <f t="shared" si="59"/>
        <v>1.3365821428653916E-3</v>
      </c>
      <c r="BH32">
        <f t="shared" ref="BH32:CX32" si="60">AVERAGE(BH17:BH21)</f>
        <v>0.87632092979337772</v>
      </c>
      <c r="BI32">
        <f t="shared" si="60"/>
        <v>18.7596408</v>
      </c>
      <c r="BJ32">
        <f t="shared" si="60"/>
        <v>0.16478683588888071</v>
      </c>
      <c r="BK32">
        <f t="shared" si="60"/>
        <v>4.6880101573428968E-3</v>
      </c>
      <c r="BL32">
        <f t="shared" si="60"/>
        <v>7.5076842151515499E-2</v>
      </c>
      <c r="BM32">
        <f t="shared" si="60"/>
        <v>0.9636394407401575</v>
      </c>
      <c r="BO32">
        <f t="shared" si="60"/>
        <v>0.97931357454604429</v>
      </c>
      <c r="BP32">
        <f t="shared" si="60"/>
        <v>1.1422000000000001</v>
      </c>
      <c r="BR32">
        <f t="shared" si="60"/>
        <v>1.6898981456880666E-2</v>
      </c>
      <c r="BS32">
        <f t="shared" si="60"/>
        <v>0.20675696346564942</v>
      </c>
      <c r="BT32">
        <f t="shared" si="60"/>
        <v>0.2236559449225301</v>
      </c>
      <c r="BU32">
        <f t="shared" si="60"/>
        <v>104.34042930490159</v>
      </c>
      <c r="BV32">
        <f t="shared" si="60"/>
        <v>0.87632092979337772</v>
      </c>
      <c r="BW32">
        <f t="shared" si="60"/>
        <v>18.835747229069604</v>
      </c>
      <c r="BX32">
        <f t="shared" si="60"/>
        <v>0.16549861442940667</v>
      </c>
      <c r="BY32">
        <f t="shared" si="60"/>
        <v>1.0528813334712088E-3</v>
      </c>
      <c r="BZ32">
        <f t="shared" si="60"/>
        <v>6.0739032199819132E-2</v>
      </c>
      <c r="CA32">
        <f>AVERAGE(CA17,CA18:CA19,CA21)</f>
        <v>0.97349206601725236</v>
      </c>
      <c r="CC32">
        <f t="shared" si="60"/>
        <v>0.22939999999999999</v>
      </c>
      <c r="CD32">
        <f t="shared" si="60"/>
        <v>0.70760000000000001</v>
      </c>
      <c r="CF32">
        <f t="shared" si="60"/>
        <v>2.4502373560429283E-3</v>
      </c>
      <c r="CG32">
        <f t="shared" si="60"/>
        <v>0.13964727689464043</v>
      </c>
      <c r="CH32">
        <f t="shared" si="60"/>
        <v>0.14209751425068334</v>
      </c>
      <c r="CI32">
        <f t="shared" si="60"/>
        <v>114.71674287068436</v>
      </c>
      <c r="CL32">
        <f t="shared" si="60"/>
        <v>1028.866</v>
      </c>
      <c r="CM32">
        <f t="shared" si="60"/>
        <v>2.2279118045142449E-2</v>
      </c>
      <c r="CN32">
        <f t="shared" si="60"/>
        <v>1644.184</v>
      </c>
      <c r="CO32">
        <f t="shared" si="60"/>
        <v>2.8840365361712091E-2</v>
      </c>
      <c r="CQ32">
        <f t="shared" si="60"/>
        <v>1.1622018226067255E-2</v>
      </c>
      <c r="CR32">
        <f t="shared" si="60"/>
        <v>1.8323322808407809E-2</v>
      </c>
      <c r="CT32">
        <f t="shared" si="60"/>
        <v>3.0383368804409396E-5</v>
      </c>
      <c r="CU32">
        <f t="shared" si="60"/>
        <v>2.5016286779863464E-3</v>
      </c>
      <c r="CW32">
        <f t="shared" si="60"/>
        <v>2.5296285741744562E-3</v>
      </c>
      <c r="CX32">
        <f t="shared" si="60"/>
        <v>0.20827813487522659</v>
      </c>
      <c r="CY32" s="29">
        <f>AVERAGE(CY17:CY19)</f>
        <v>0.30697258926140175</v>
      </c>
    </row>
    <row r="33" spans="1:103" x14ac:dyDescent="0.2">
      <c r="A33" s="13"/>
      <c r="B33" s="11" t="s">
        <v>50</v>
      </c>
      <c r="G33" s="1" t="s">
        <v>55</v>
      </c>
      <c r="H33">
        <f t="shared" ref="H33:J33" si="61">AVERAGE(H22:H26)</f>
        <v>3.6274110599999999E-2</v>
      </c>
      <c r="I33">
        <f t="shared" si="61"/>
        <v>0.10282580500000001</v>
      </c>
      <c r="J33">
        <f t="shared" si="61"/>
        <v>1.2834488E-3</v>
      </c>
      <c r="K33">
        <f>AVERAGE(K22:K26)</f>
        <v>0.49121893390193516</v>
      </c>
      <c r="L33">
        <f>AVERAGE(L22:L26)</f>
        <v>368.61387515388958</v>
      </c>
      <c r="M33">
        <f t="shared" ref="M33:BG33" si="62">AVERAGE(M22:M26)</f>
        <v>4.9148516687185272E-3</v>
      </c>
      <c r="N33">
        <f t="shared" si="62"/>
        <v>5.0458173624347902E-2</v>
      </c>
      <c r="O33">
        <f t="shared" si="62"/>
        <v>37.463711816502567</v>
      </c>
      <c r="P33">
        <f t="shared" si="62"/>
        <v>4.9951615755336768E-4</v>
      </c>
      <c r="Q33">
        <f t="shared" si="62"/>
        <v>9.6861291350600656</v>
      </c>
      <c r="R33">
        <f t="shared" si="62"/>
        <v>1.2459695361943344</v>
      </c>
      <c r="S33">
        <f t="shared" si="62"/>
        <v>1.8594961523308453</v>
      </c>
      <c r="T33">
        <f t="shared" si="62"/>
        <v>5.5742244244332424</v>
      </c>
      <c r="U33">
        <f t="shared" si="62"/>
        <v>4.9878811412516102</v>
      </c>
      <c r="V33">
        <f t="shared" si="62"/>
        <v>0.61352661613651094</v>
      </c>
      <c r="W33">
        <f t="shared" si="62"/>
        <v>2.7183332954877494E-2</v>
      </c>
      <c r="X33">
        <f t="shared" si="62"/>
        <v>4.3823329724036506E-2</v>
      </c>
      <c r="Y33">
        <f t="shared" si="62"/>
        <v>1.9416666396341081E-3</v>
      </c>
      <c r="AA33">
        <f t="shared" si="62"/>
        <v>8.74</v>
      </c>
      <c r="AB33">
        <f t="shared" si="62"/>
        <v>8.74</v>
      </c>
      <c r="AC33">
        <f t="shared" si="62"/>
        <v>1.1653333333333334E-4</v>
      </c>
      <c r="AF33">
        <f t="shared" si="62"/>
        <v>45.719333333333338</v>
      </c>
      <c r="AG33">
        <f t="shared" si="62"/>
        <v>0.502</v>
      </c>
      <c r="AH33">
        <f t="shared" si="62"/>
        <v>93.112714597748052</v>
      </c>
      <c r="AI33">
        <f t="shared" si="62"/>
        <v>4.4491416617598572E-3</v>
      </c>
      <c r="AJ33">
        <f t="shared" si="62"/>
        <v>8.3196744393453675E-2</v>
      </c>
      <c r="AK33">
        <f t="shared" si="62"/>
        <v>0.91235411394478638</v>
      </c>
      <c r="AL33">
        <f t="shared" si="62"/>
        <v>315.92410570568052</v>
      </c>
      <c r="AM33">
        <f t="shared" si="62"/>
        <v>5805.174139508289</v>
      </c>
      <c r="AN33">
        <f t="shared" si="62"/>
        <v>66022.288409102373</v>
      </c>
      <c r="AP33">
        <f t="shared" si="62"/>
        <v>0.20914483272060985</v>
      </c>
      <c r="AQ33">
        <f t="shared" si="62"/>
        <v>0.49220000000000008</v>
      </c>
      <c r="AS33">
        <f t="shared" si="62"/>
        <v>10.72480498375764</v>
      </c>
      <c r="AT33">
        <f t="shared" si="62"/>
        <v>330.00312563076102</v>
      </c>
      <c r="AU33">
        <f t="shared" si="62"/>
        <v>10.72480498375764</v>
      </c>
      <c r="AV33">
        <f t="shared" si="62"/>
        <v>32.376716009693794</v>
      </c>
      <c r="AW33">
        <f t="shared" si="62"/>
        <v>340.72793061451864</v>
      </c>
      <c r="AX33">
        <f t="shared" si="62"/>
        <v>1.4299739978343516E-4</v>
      </c>
      <c r="AY33">
        <f t="shared" si="62"/>
        <v>4.4000416750768143E-3</v>
      </c>
      <c r="AZ33">
        <f t="shared" si="62"/>
        <v>1.4370293151692072E-3</v>
      </c>
      <c r="BA33">
        <f t="shared" si="62"/>
        <v>2.2975452575899808E-3</v>
      </c>
      <c r="BB33">
        <f t="shared" si="62"/>
        <v>6.9321145020034456E-4</v>
      </c>
      <c r="BC33">
        <f t="shared" si="62"/>
        <v>4.4277860229595314E-3</v>
      </c>
      <c r="BD33">
        <f t="shared" si="62"/>
        <v>2.6549861259100675E-4</v>
      </c>
      <c r="BE33">
        <f t="shared" si="62"/>
        <v>6.0505435407857034E-4</v>
      </c>
      <c r="BF33">
        <f t="shared" si="62"/>
        <v>5.2512867658399296E-4</v>
      </c>
      <c r="BG33">
        <f t="shared" si="62"/>
        <v>1.3956816432535702E-3</v>
      </c>
      <c r="BH33">
        <f t="shared" ref="BH33:CX33" si="63">AVERAGE(BH22:BH26)</f>
        <v>0.49121893390193516</v>
      </c>
      <c r="BI33">
        <f t="shared" si="63"/>
        <v>18.889941799999999</v>
      </c>
      <c r="BJ33">
        <f t="shared" si="63"/>
        <v>9.4850580222030204E-2</v>
      </c>
      <c r="BK33">
        <f t="shared" si="63"/>
        <v>4.685707494595787E-3</v>
      </c>
      <c r="BL33">
        <f t="shared" si="63"/>
        <v>8.7467258448038737E-2</v>
      </c>
      <c r="BM33">
        <f t="shared" si="63"/>
        <v>0.96148741092747514</v>
      </c>
      <c r="BO33">
        <f t="shared" si="63"/>
        <v>0.20914483272060985</v>
      </c>
      <c r="BP33">
        <f t="shared" si="63"/>
        <v>0.49220000000000008</v>
      </c>
      <c r="BR33">
        <f t="shared" si="63"/>
        <v>2.8443075728598901E-3</v>
      </c>
      <c r="BS33">
        <f t="shared" si="63"/>
        <v>8.9168640929859683E-2</v>
      </c>
      <c r="BT33">
        <f t="shared" si="63"/>
        <v>9.2012948502719599E-2</v>
      </c>
      <c r="BU33">
        <f t="shared" si="63"/>
        <v>105.36403768701098</v>
      </c>
      <c r="BV33">
        <f t="shared" si="63"/>
        <v>0.49121893390193516</v>
      </c>
      <c r="BW33">
        <f t="shared" si="63"/>
        <v>18.7428140382662</v>
      </c>
      <c r="BX33">
        <f t="shared" si="63"/>
        <v>9.3864996645401627E-2</v>
      </c>
      <c r="BY33">
        <f t="shared" si="63"/>
        <v>1.5154724975012545E-3</v>
      </c>
      <c r="BZ33">
        <f t="shared" si="63"/>
        <v>8.4020558932895908E-2</v>
      </c>
      <c r="CA33">
        <f t="shared" si="63"/>
        <v>0.93739982681834688</v>
      </c>
      <c r="CC33">
        <f t="shared" si="63"/>
        <v>0.20400000000000001</v>
      </c>
      <c r="CD33">
        <f t="shared" si="63"/>
        <v>0.44720000000000004</v>
      </c>
      <c r="CF33">
        <f t="shared" si="63"/>
        <v>2.6265347166835144E-3</v>
      </c>
      <c r="CG33">
        <f t="shared" si="63"/>
        <v>7.8374995328457792E-2</v>
      </c>
      <c r="CH33">
        <f t="shared" si="63"/>
        <v>8.1001530045141309E-2</v>
      </c>
      <c r="CI33">
        <f t="shared" si="63"/>
        <v>102.29358582487441</v>
      </c>
      <c r="CL33">
        <f t="shared" si="63"/>
        <v>889.7879999999999</v>
      </c>
      <c r="CM33">
        <f t="shared" si="63"/>
        <v>2.077893860551782E-2</v>
      </c>
      <c r="CN33">
        <f t="shared" si="63"/>
        <v>2521.1240000000003</v>
      </c>
      <c r="CO33">
        <f t="shared" si="63"/>
        <v>3.8015871739472754E-2</v>
      </c>
      <c r="CQ33">
        <f t="shared" si="63"/>
        <v>1.0089815754792994E-2</v>
      </c>
      <c r="CR33">
        <f t="shared" si="63"/>
        <v>2.7694690776705905E-2</v>
      </c>
      <c r="CT33">
        <f t="shared" si="63"/>
        <v>2.611545018905088E-5</v>
      </c>
      <c r="CU33">
        <f t="shared" si="63"/>
        <v>2.1791187787352411E-3</v>
      </c>
      <c r="CW33">
        <f t="shared" si="63"/>
        <v>2.1742944125427424E-3</v>
      </c>
      <c r="CX33">
        <f t="shared" si="63"/>
        <v>0.18142692354801773</v>
      </c>
      <c r="CY33">
        <f t="shared" ref="CY33" si="64">AVERAGE(CY22:CY26)</f>
        <v>-0.89864670730179785</v>
      </c>
    </row>
    <row r="34" spans="1:103" x14ac:dyDescent="0.2">
      <c r="A34" s="18"/>
      <c r="B34" s="11" t="s">
        <v>56</v>
      </c>
      <c r="H34" t="s">
        <v>60</v>
      </c>
      <c r="I34" t="s">
        <v>60</v>
      </c>
      <c r="J34" t="s">
        <v>60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60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  <c r="BE34" t="s">
        <v>60</v>
      </c>
      <c r="BF34" t="s">
        <v>60</v>
      </c>
      <c r="BG34" t="s">
        <v>60</v>
      </c>
      <c r="BH34" t="s">
        <v>60</v>
      </c>
      <c r="BI34" t="s">
        <v>60</v>
      </c>
      <c r="BJ34" t="s">
        <v>60</v>
      </c>
      <c r="BK34" t="s">
        <v>60</v>
      </c>
      <c r="BL34" t="s">
        <v>60</v>
      </c>
      <c r="BM34" t="s">
        <v>60</v>
      </c>
      <c r="BN34" t="s">
        <v>60</v>
      </c>
      <c r="BO34" t="s">
        <v>60</v>
      </c>
      <c r="BP34" t="s">
        <v>60</v>
      </c>
      <c r="BQ34" t="s">
        <v>60</v>
      </c>
      <c r="BR34" t="s">
        <v>60</v>
      </c>
      <c r="BS34" t="s">
        <v>60</v>
      </c>
      <c r="BT34" t="s">
        <v>60</v>
      </c>
      <c r="BU34" t="s">
        <v>60</v>
      </c>
      <c r="BV34" t="s">
        <v>60</v>
      </c>
      <c r="BW34" t="s">
        <v>60</v>
      </c>
      <c r="BX34" t="s">
        <v>60</v>
      </c>
      <c r="BY34" t="s">
        <v>60</v>
      </c>
      <c r="BZ34" t="s">
        <v>60</v>
      </c>
      <c r="CA34" t="s">
        <v>60</v>
      </c>
      <c r="CB34" t="s">
        <v>60</v>
      </c>
      <c r="CC34" t="s">
        <v>60</v>
      </c>
      <c r="CD34" t="s">
        <v>60</v>
      </c>
      <c r="CE34" t="s">
        <v>60</v>
      </c>
      <c r="CF34" t="s">
        <v>60</v>
      </c>
      <c r="CG34" t="s">
        <v>60</v>
      </c>
      <c r="CH34" t="s">
        <v>60</v>
      </c>
      <c r="CI34" t="s">
        <v>60</v>
      </c>
      <c r="CJ34" t="s">
        <v>60</v>
      </c>
      <c r="CK34" t="s">
        <v>60</v>
      </c>
      <c r="CL34" t="s">
        <v>60</v>
      </c>
      <c r="CM34" t="s">
        <v>60</v>
      </c>
      <c r="CN34" t="s">
        <v>60</v>
      </c>
      <c r="CO34" t="s">
        <v>60</v>
      </c>
      <c r="CP34" t="s">
        <v>60</v>
      </c>
      <c r="CQ34" t="s">
        <v>60</v>
      </c>
      <c r="CR34" t="s">
        <v>60</v>
      </c>
      <c r="CS34" t="s">
        <v>60</v>
      </c>
      <c r="CT34" t="s">
        <v>60</v>
      </c>
      <c r="CU34" t="s">
        <v>60</v>
      </c>
      <c r="CV34" t="s">
        <v>60</v>
      </c>
      <c r="CW34" t="s">
        <v>60</v>
      </c>
      <c r="CX34" t="s">
        <v>60</v>
      </c>
      <c r="CY34" t="s">
        <v>60</v>
      </c>
    </row>
    <row r="35" spans="1:103" x14ac:dyDescent="0.2">
      <c r="A35" s="22"/>
      <c r="B35" s="11" t="s">
        <v>121</v>
      </c>
      <c r="G35" s="1" t="s">
        <v>51</v>
      </c>
      <c r="H35">
        <f t="shared" ref="H35:J35" si="65">STDEV(H2:H6)/SQRT(5)</f>
        <v>0.10109489276443803</v>
      </c>
      <c r="I35">
        <f t="shared" si="65"/>
        <v>7.1726923444016571E-2</v>
      </c>
      <c r="J35">
        <f t="shared" si="65"/>
        <v>2.5766526330925736E-3</v>
      </c>
      <c r="K35">
        <f>STDEV(K2:K6)/SQRT(5)</f>
        <v>0.3347616058948637</v>
      </c>
      <c r="L35">
        <f>STDEV(L2:L6)/SQRT(5)</f>
        <v>181.2474909446268</v>
      </c>
      <c r="M35">
        <f t="shared" ref="M35:BG35" si="66">STDEV(M2:M6)/SQRT(5)</f>
        <v>4.0277220209916876E-3</v>
      </c>
      <c r="N35">
        <f t="shared" si="66"/>
        <v>2.1236521462091647E-2</v>
      </c>
      <c r="O35">
        <f t="shared" si="66"/>
        <v>16.262697124692654</v>
      </c>
      <c r="P35">
        <f t="shared" si="66"/>
        <v>3.6139326943761458E-4</v>
      </c>
      <c r="Q35">
        <f t="shared" si="66"/>
        <v>0.38711434481811019</v>
      </c>
      <c r="R35">
        <f t="shared" si="66"/>
        <v>1.8813452216950741</v>
      </c>
      <c r="S35">
        <f t="shared" si="66"/>
        <v>2.4133410782179689</v>
      </c>
      <c r="T35">
        <f t="shared" si="66"/>
        <v>0.43336294843910073</v>
      </c>
      <c r="U35">
        <f t="shared" si="66"/>
        <v>2.0162435601149125</v>
      </c>
      <c r="V35">
        <f t="shared" si="66"/>
        <v>1.3691831790206019</v>
      </c>
      <c r="W35">
        <f t="shared" si="66"/>
        <v>2.7830131617119984</v>
      </c>
      <c r="X35">
        <f t="shared" si="66"/>
        <v>9.7798798501471398E-2</v>
      </c>
      <c r="Y35">
        <f t="shared" si="66"/>
        <v>0.19878665440799986</v>
      </c>
      <c r="Z35">
        <f t="shared" si="66"/>
        <v>174.22343915214134</v>
      </c>
      <c r="AA35">
        <f t="shared" si="66"/>
        <v>94.156052986518219</v>
      </c>
      <c r="AB35">
        <f t="shared" si="66"/>
        <v>11.744681775169568</v>
      </c>
      <c r="AC35">
        <f t="shared" si="66"/>
        <v>2.6099292833710124E-4</v>
      </c>
      <c r="AD35">
        <f t="shared" si="66"/>
        <v>86.885782001429803</v>
      </c>
      <c r="AE35">
        <f t="shared" si="66"/>
        <v>1.9307951555873346E-3</v>
      </c>
      <c r="AF35">
        <f t="shared" si="66"/>
        <v>0.29341779087165165</v>
      </c>
      <c r="AG35">
        <f t="shared" si="66"/>
        <v>1.7236911298463851E-2</v>
      </c>
      <c r="AH35">
        <f t="shared" si="66"/>
        <v>2.9598452956245427</v>
      </c>
      <c r="AI35">
        <f t="shared" si="66"/>
        <v>3.3020523035084868E-3</v>
      </c>
      <c r="AJ35">
        <f t="shared" si="66"/>
        <v>1.1903932349196469E-2</v>
      </c>
      <c r="AK35">
        <f t="shared" si="66"/>
        <v>1.1560912807190101E-2</v>
      </c>
      <c r="AL35">
        <f t="shared" si="66"/>
        <v>221.34498656335907</v>
      </c>
      <c r="AM35">
        <f t="shared" si="66"/>
        <v>528.22174290378382</v>
      </c>
      <c r="AN35">
        <f t="shared" si="66"/>
        <v>5791.330969034253</v>
      </c>
      <c r="AO35">
        <f t="shared" si="66"/>
        <v>1.4433038488135608</v>
      </c>
      <c r="AP35">
        <f t="shared" si="66"/>
        <v>1.4006651310587601</v>
      </c>
      <c r="AQ35">
        <f t="shared" si="66"/>
        <v>0.49099720976803973</v>
      </c>
      <c r="AR35">
        <f t="shared" si="66"/>
        <v>50.779411678397693</v>
      </c>
      <c r="AS35">
        <f t="shared" si="66"/>
        <v>57.609129872535185</v>
      </c>
      <c r="AT35">
        <f t="shared" si="66"/>
        <v>182.66053032459709</v>
      </c>
      <c r="AU35">
        <f t="shared" si="66"/>
        <v>86.273409031897515</v>
      </c>
      <c r="AV35">
        <f t="shared" si="66"/>
        <v>0.41806497350429478</v>
      </c>
      <c r="AW35">
        <f t="shared" si="66"/>
        <v>252.2257710239877</v>
      </c>
      <c r="AX35">
        <f t="shared" si="66"/>
        <v>1.9171868673755021E-3</v>
      </c>
      <c r="AY35">
        <f t="shared" si="66"/>
        <v>4.059122896102157E-3</v>
      </c>
      <c r="AZ35">
        <f t="shared" si="66"/>
        <v>5.5628419251816069E-4</v>
      </c>
      <c r="BA35">
        <f t="shared" si="66"/>
        <v>1.5031742789818755E-3</v>
      </c>
      <c r="BB35">
        <f t="shared" si="66"/>
        <v>7.8679502099302803E-4</v>
      </c>
      <c r="BC35">
        <f t="shared" si="66"/>
        <v>2.8266849930692508E-3</v>
      </c>
      <c r="BD35">
        <f t="shared" si="66"/>
        <v>4.2890594336840828E-4</v>
      </c>
      <c r="BE35">
        <f t="shared" si="66"/>
        <v>3.8984645668568483E-4</v>
      </c>
      <c r="BF35">
        <f t="shared" si="66"/>
        <v>1.5842144407103548E-4</v>
      </c>
      <c r="BG35">
        <f t="shared" si="66"/>
        <v>7.8004992523028453E-4</v>
      </c>
      <c r="BH35">
        <f t="shared" ref="BH35:CX35" si="67">STDEV(BH2:BH6)/SQRT(5)</f>
        <v>0.3347616058948637</v>
      </c>
      <c r="BI35">
        <f t="shared" si="67"/>
        <v>2.2600828714252823</v>
      </c>
      <c r="BJ35">
        <f t="shared" si="67"/>
        <v>5.4754658118912808E-2</v>
      </c>
      <c r="BK35">
        <f t="shared" si="67"/>
        <v>3.454409390423541E-3</v>
      </c>
      <c r="BL35">
        <f t="shared" si="67"/>
        <v>1.2384423136650235E-2</v>
      </c>
      <c r="BM35">
        <f t="shared" si="67"/>
        <v>1.3539425724194747E-2</v>
      </c>
      <c r="BN35">
        <f t="shared" si="67"/>
        <v>1.4433038488135608</v>
      </c>
      <c r="BO35">
        <f t="shared" si="67"/>
        <v>1.4006651310587601</v>
      </c>
      <c r="BP35">
        <f t="shared" si="67"/>
        <v>0.49099720976803973</v>
      </c>
      <c r="BQ35">
        <f t="shared" si="67"/>
        <v>2.1233178742535035E-2</v>
      </c>
      <c r="BR35">
        <f t="shared" si="67"/>
        <v>2.5289661691298791E-2</v>
      </c>
      <c r="BS35">
        <f t="shared" si="67"/>
        <v>8.4837555866926762E-2</v>
      </c>
      <c r="BT35">
        <f t="shared" si="67"/>
        <v>0.11262761338829809</v>
      </c>
      <c r="BU35">
        <f t="shared" si="67"/>
        <v>1.180622144394192</v>
      </c>
      <c r="BV35">
        <f t="shared" si="67"/>
        <v>0.3347616058948637</v>
      </c>
      <c r="BW35">
        <f t="shared" si="67"/>
        <v>2.2455047967500517</v>
      </c>
      <c r="BX35">
        <f t="shared" si="67"/>
        <v>5.301164070264603E-2</v>
      </c>
      <c r="BY35">
        <f t="shared" si="67"/>
        <v>2.4168124048433537E-3</v>
      </c>
      <c r="BZ35">
        <f t="shared" si="67"/>
        <v>2.5367265839433245E-2</v>
      </c>
      <c r="CA35">
        <f t="shared" si="67"/>
        <v>2.7485474597926805E-2</v>
      </c>
      <c r="CB35">
        <f t="shared" si="67"/>
        <v>1.3957241847872373</v>
      </c>
      <c r="CC35">
        <f t="shared" si="67"/>
        <v>1.0368854999468358</v>
      </c>
      <c r="CD35">
        <f t="shared" si="67"/>
        <v>0.5023914211050986</v>
      </c>
      <c r="CE35">
        <f t="shared" si="67"/>
        <v>4.7293161343314703E-3</v>
      </c>
      <c r="CF35">
        <f t="shared" si="67"/>
        <v>1.7873138748376909E-2</v>
      </c>
      <c r="CG35">
        <f t="shared" si="67"/>
        <v>8.0348066812100327E-2</v>
      </c>
      <c r="CH35">
        <f t="shared" si="67"/>
        <v>9.0760489041265782E-2</v>
      </c>
      <c r="CI35">
        <f t="shared" si="67"/>
        <v>0.56561954453000407</v>
      </c>
      <c r="CJ35">
        <f t="shared" si="67"/>
        <v>50.648629142356832</v>
      </c>
      <c r="CK35">
        <f t="shared" si="67"/>
        <v>5.5418586124821891E-4</v>
      </c>
      <c r="CL35">
        <f t="shared" si="67"/>
        <v>38.089674243815871</v>
      </c>
      <c r="CM35">
        <f t="shared" si="67"/>
        <v>4.1613169407672657E-4</v>
      </c>
      <c r="CN35">
        <f t="shared" si="67"/>
        <v>20.4868165901878</v>
      </c>
      <c r="CO35">
        <f t="shared" si="67"/>
        <v>2.2323689993752834E-4</v>
      </c>
      <c r="CP35">
        <f t="shared" si="67"/>
        <v>5.6601558701687153E-4</v>
      </c>
      <c r="CQ35">
        <f t="shared" si="67"/>
        <v>4.2501449706539327E-4</v>
      </c>
      <c r="CR35">
        <f t="shared" si="67"/>
        <v>2.280021447630766E-4</v>
      </c>
      <c r="CS35">
        <f t="shared" si="67"/>
        <v>4.7404910125808968E-5</v>
      </c>
      <c r="CT35">
        <f t="shared" si="67"/>
        <v>6.7614963685456921E-5</v>
      </c>
      <c r="CU35">
        <f t="shared" si="67"/>
        <v>4.1336434770680789E-4</v>
      </c>
      <c r="CV35">
        <f t="shared" si="67"/>
        <v>3.946791285139372E-3</v>
      </c>
      <c r="CW35">
        <f t="shared" si="67"/>
        <v>5.6294200054497479E-3</v>
      </c>
      <c r="CX35">
        <f t="shared" si="67"/>
        <v>3.4415481450904006E-2</v>
      </c>
      <c r="CY35">
        <f t="shared" ref="CY35" si="68">STDEV(CY2:CY6)/SQRT(5)</f>
        <v>1.733859573253256</v>
      </c>
    </row>
    <row r="36" spans="1:103" x14ac:dyDescent="0.2">
      <c r="A36" s="25"/>
      <c r="B36" s="11" t="s">
        <v>120</v>
      </c>
      <c r="G36" s="1" t="s">
        <v>52</v>
      </c>
      <c r="H36">
        <f t="shared" ref="H36:J36" si="69">STDEV(H7:H11)/SQRT(5)</f>
        <v>3.7823637240426956E-2</v>
      </c>
      <c r="I36">
        <f t="shared" si="69"/>
        <v>5.8383537941489892E-2</v>
      </c>
      <c r="J36">
        <f t="shared" si="69"/>
        <v>3.9322132279261115E-3</v>
      </c>
      <c r="K36">
        <f>STDEV(K7:K11)/SQRT(5)</f>
        <v>0.14651153915129198</v>
      </c>
      <c r="L36">
        <f>STDEV(L7:L11)/SQRT(5)</f>
        <v>166.00684540841596</v>
      </c>
      <c r="M36">
        <f t="shared" ref="M36:BG36" si="70">STDEV(M7:M11)/SQRT(5)</f>
        <v>3.6890410090759016E-3</v>
      </c>
      <c r="N36">
        <f t="shared" si="70"/>
        <v>1.0599653746766946E-2</v>
      </c>
      <c r="O36">
        <f t="shared" si="70"/>
        <v>12.868482288280976</v>
      </c>
      <c r="P36">
        <f t="shared" si="70"/>
        <v>2.8596627307291001E-4</v>
      </c>
      <c r="Q36">
        <f t="shared" si="70"/>
        <v>0.27057758230642248</v>
      </c>
      <c r="R36">
        <f t="shared" si="70"/>
        <v>0.79583112095877773</v>
      </c>
      <c r="S36">
        <f t="shared" si="70"/>
        <v>1.4913920948761052</v>
      </c>
      <c r="T36">
        <f t="shared" si="70"/>
        <v>0.65658155092364689</v>
      </c>
      <c r="U36">
        <f t="shared" si="70"/>
        <v>0.86526750902456073</v>
      </c>
      <c r="V36">
        <f t="shared" si="70"/>
        <v>1.1499541799191917</v>
      </c>
      <c r="W36">
        <f t="shared" si="70"/>
        <v>1.4874926053471236</v>
      </c>
      <c r="X36">
        <f t="shared" si="70"/>
        <v>8.2139584279942265E-2</v>
      </c>
      <c r="Y36">
        <f t="shared" si="70"/>
        <v>0.10624947181050885</v>
      </c>
      <c r="AA36">
        <f t="shared" si="70"/>
        <v>5.5268097488515044</v>
      </c>
      <c r="AB36">
        <f t="shared" si="70"/>
        <v>5.5268097488515044</v>
      </c>
      <c r="AC36">
        <f t="shared" si="70"/>
        <v>1.2281799441892226E-4</v>
      </c>
      <c r="AF36">
        <f t="shared" si="70"/>
        <v>0.36685510309475949</v>
      </c>
      <c r="AG36">
        <f t="shared" si="70"/>
        <v>1.786990020490695E-2</v>
      </c>
      <c r="AH36">
        <f t="shared" si="70"/>
        <v>3.7068644022541672</v>
      </c>
      <c r="AI36">
        <f t="shared" si="70"/>
        <v>1.4862510386560173E-3</v>
      </c>
      <c r="AJ36">
        <f t="shared" si="70"/>
        <v>1.4787999625318479E-2</v>
      </c>
      <c r="AK36">
        <f t="shared" si="70"/>
        <v>1.4190440649969969E-2</v>
      </c>
      <c r="AL36">
        <f t="shared" si="70"/>
        <v>56.724802660213136</v>
      </c>
      <c r="AM36">
        <f t="shared" si="70"/>
        <v>562.32636675659478</v>
      </c>
      <c r="AN36">
        <f t="shared" si="70"/>
        <v>6888.8600939440494</v>
      </c>
      <c r="AO36">
        <f t="shared" si="70"/>
        <v>3.8298750684584966</v>
      </c>
      <c r="AP36">
        <f t="shared" si="70"/>
        <v>0.29237876605533492</v>
      </c>
      <c r="AQ36">
        <f t="shared" si="70"/>
        <v>7.2958207214815746E-2</v>
      </c>
      <c r="AR36">
        <f t="shared" si="70"/>
        <v>11.773992913782351</v>
      </c>
      <c r="AS36">
        <f t="shared" si="70"/>
        <v>4.5484328662718587</v>
      </c>
      <c r="AT36">
        <f t="shared" si="70"/>
        <v>176.61888560618416</v>
      </c>
      <c r="AU36">
        <f t="shared" si="70"/>
        <v>10.168821570415993</v>
      </c>
      <c r="AV36">
        <f t="shared" si="70"/>
        <v>1.080506565881924</v>
      </c>
      <c r="AW36">
        <f t="shared" si="70"/>
        <v>184.37507583062231</v>
      </c>
      <c r="AX36">
        <f t="shared" si="70"/>
        <v>2.2597381267591048E-4</v>
      </c>
      <c r="AY36">
        <f t="shared" si="70"/>
        <v>3.9248641245818736E-3</v>
      </c>
      <c r="AZ36">
        <f t="shared" si="70"/>
        <v>2.1309280467287755E-4</v>
      </c>
      <c r="BA36">
        <f t="shared" si="70"/>
        <v>7.1388812445472483E-4</v>
      </c>
      <c r="BB36">
        <f t="shared" si="70"/>
        <v>2.7496640881043046E-4</v>
      </c>
      <c r="BC36">
        <f t="shared" si="70"/>
        <v>1.1089080409841556E-3</v>
      </c>
      <c r="BD36">
        <f t="shared" si="70"/>
        <v>1.0085166307394505E-4</v>
      </c>
      <c r="BE36">
        <f t="shared" si="70"/>
        <v>4.0862543422484187E-4</v>
      </c>
      <c r="BF36">
        <f t="shared" si="70"/>
        <v>1.3444439693603434E-4</v>
      </c>
      <c r="BG36">
        <f t="shared" si="70"/>
        <v>5.4448827732163406E-4</v>
      </c>
      <c r="BH36">
        <f t="shared" ref="BH36:CX36" si="71">STDEV(BH7:BH11)/SQRT(5)</f>
        <v>0.14651153915129198</v>
      </c>
      <c r="BI36">
        <f t="shared" si="71"/>
        <v>1.9450084146231748</v>
      </c>
      <c r="BJ36">
        <f t="shared" si="71"/>
        <v>3.7884160466963017E-2</v>
      </c>
      <c r="BK36">
        <f t="shared" si="71"/>
        <v>1.4099256151108757E-3</v>
      </c>
      <c r="BL36">
        <f t="shared" si="71"/>
        <v>1.5516133259131648E-2</v>
      </c>
      <c r="BM36">
        <f t="shared" si="71"/>
        <v>2.5978477625536057E-2</v>
      </c>
      <c r="BN36">
        <f t="shared" si="71"/>
        <v>3.8298750684584966</v>
      </c>
      <c r="BO36">
        <f t="shared" si="71"/>
        <v>0.29237876605533492</v>
      </c>
      <c r="BP36">
        <f t="shared" si="71"/>
        <v>7.2958207214815746E-2</v>
      </c>
      <c r="BQ36">
        <f t="shared" si="71"/>
        <v>4.1087480993859948E-3</v>
      </c>
      <c r="BR36">
        <f t="shared" si="71"/>
        <v>1.4055911331857665E-3</v>
      </c>
      <c r="BS36">
        <f t="shared" si="71"/>
        <v>4.992794587528239E-2</v>
      </c>
      <c r="BT36">
        <f t="shared" si="71"/>
        <v>5.113614781438007E-2</v>
      </c>
      <c r="BU36">
        <f t="shared" si="71"/>
        <v>2.4716412775806358</v>
      </c>
      <c r="BV36">
        <f t="shared" si="71"/>
        <v>0.14651153915129198</v>
      </c>
      <c r="BW36">
        <f t="shared" si="71"/>
        <v>1.8796586237863278</v>
      </c>
      <c r="BX36">
        <f t="shared" si="71"/>
        <v>3.6688152372313237E-2</v>
      </c>
      <c r="BY36">
        <f>STDEV(BY7,BY8,BY9,BY11)/SQRT(4)</f>
        <v>1.9564229713626128E-4</v>
      </c>
      <c r="BZ36">
        <f t="shared" si="71"/>
        <v>1.2643031373214472E-2</v>
      </c>
      <c r="CA36">
        <f t="shared" si="71"/>
        <v>2.1389874247025369E-2</v>
      </c>
      <c r="CC36">
        <f t="shared" si="71"/>
        <v>0.18991513894368717</v>
      </c>
      <c r="CD36">
        <f t="shared" si="71"/>
        <v>0.1996092182240084</v>
      </c>
      <c r="CF36">
        <f t="shared" si="71"/>
        <v>1.7319083121936287E-3</v>
      </c>
      <c r="CG36">
        <f t="shared" si="71"/>
        <v>6.0714621903537436E-2</v>
      </c>
      <c r="CH36">
        <f t="shared" si="71"/>
        <v>6.0925324242140352E-2</v>
      </c>
      <c r="CI36">
        <f t="shared" si="71"/>
        <v>0.91292017884577537</v>
      </c>
      <c r="CL36">
        <f t="shared" si="71"/>
        <v>76.81973584958493</v>
      </c>
      <c r="CM36">
        <f t="shared" si="71"/>
        <v>8.3261744117656979E-4</v>
      </c>
      <c r="CN36">
        <f t="shared" si="71"/>
        <v>24.238572028896726</v>
      </c>
      <c r="CO36">
        <f t="shared" si="71"/>
        <v>2.6364197389575685E-4</v>
      </c>
      <c r="CQ36">
        <f t="shared" si="71"/>
        <v>8.5039060481725045E-4</v>
      </c>
      <c r="CR36">
        <f t="shared" si="71"/>
        <v>2.6926971085257557E-4</v>
      </c>
      <c r="CT36">
        <f t="shared" si="71"/>
        <v>1.0512013389024727E-5</v>
      </c>
      <c r="CU36">
        <f t="shared" si="71"/>
        <v>3.5370429661873379E-4</v>
      </c>
      <c r="CW36">
        <f t="shared" si="71"/>
        <v>8.7519885013943291E-4</v>
      </c>
      <c r="CX36">
        <f t="shared" si="71"/>
        <v>2.9448363718152879E-2</v>
      </c>
      <c r="CY36">
        <f t="shared" ref="CY36" si="72">STDEV(CY7:CY11)/SQRT(5)</f>
        <v>1.632990376237206</v>
      </c>
    </row>
    <row r="37" spans="1:103" x14ac:dyDescent="0.2">
      <c r="G37" s="1" t="s">
        <v>53</v>
      </c>
      <c r="H37">
        <f t="shared" ref="H37:J37" si="73">STDEV(H12:H16)/SQRT(5)</f>
        <v>3.3827068622164003E-2</v>
      </c>
      <c r="I37">
        <f t="shared" si="73"/>
        <v>2.2448862249124155E-2</v>
      </c>
      <c r="J37">
        <f t="shared" si="73"/>
        <v>4.4181834767196742E-3</v>
      </c>
      <c r="K37">
        <f>STDEV(K12:K16)/SQRT(5)</f>
        <v>0.13867868522749019</v>
      </c>
      <c r="L37">
        <f>STDEV(L12:L16)/SQRT(5)</f>
        <v>153.42444423967632</v>
      </c>
      <c r="M37">
        <f t="shared" ref="M37:BG37" si="74">STDEV(M12:M16)/SQRT(5)</f>
        <v>2.557074070661271E-3</v>
      </c>
      <c r="N37">
        <f t="shared" si="74"/>
        <v>1.1037873110593552E-2</v>
      </c>
      <c r="O37">
        <f t="shared" si="74"/>
        <v>11.546682907142614</v>
      </c>
      <c r="P37">
        <f t="shared" si="74"/>
        <v>1.9244471511904355E-4</v>
      </c>
      <c r="Q37">
        <f t="shared" si="74"/>
        <v>0.25095311460466213</v>
      </c>
      <c r="R37">
        <f t="shared" si="74"/>
        <v>0.53787246152952217</v>
      </c>
      <c r="S37">
        <f t="shared" si="74"/>
        <v>0.48106113027984232</v>
      </c>
      <c r="T37">
        <f t="shared" si="74"/>
        <v>0.80152109320402265</v>
      </c>
      <c r="U37">
        <f t="shared" si="74"/>
        <v>0.57612127590870432</v>
      </c>
      <c r="V37">
        <f t="shared" si="74"/>
        <v>0.69266855037748842</v>
      </c>
      <c r="W37">
        <f t="shared" si="74"/>
        <v>1.1865886797437735</v>
      </c>
      <c r="X37">
        <f t="shared" si="74"/>
        <v>4.9476325026963468E-2</v>
      </c>
      <c r="Y37">
        <f t="shared" si="74"/>
        <v>8.4756334267412387E-2</v>
      </c>
      <c r="AA37">
        <f t="shared" si="74"/>
        <v>3.8502973911114964</v>
      </c>
      <c r="AB37">
        <f t="shared" si="74"/>
        <v>3.8502973911114964</v>
      </c>
      <c r="AC37">
        <f t="shared" si="74"/>
        <v>6.4171623185191608E-5</v>
      </c>
      <c r="AF37">
        <f t="shared" si="74"/>
        <v>0.24339588237181661</v>
      </c>
      <c r="AG37">
        <f t="shared" si="74"/>
        <v>1.0873004286866716E-2</v>
      </c>
      <c r="AH37">
        <f t="shared" si="74"/>
        <v>2.6294358350179068</v>
      </c>
      <c r="AI37">
        <f t="shared" si="74"/>
        <v>7.5280670589517413E-3</v>
      </c>
      <c r="AJ37">
        <f t="shared" si="74"/>
        <v>2.2033559146894269E-2</v>
      </c>
      <c r="AK37">
        <f t="shared" si="74"/>
        <v>2.8320524973361724E-2</v>
      </c>
      <c r="AL37">
        <f t="shared" si="74"/>
        <v>659.31526180816672</v>
      </c>
      <c r="AM37">
        <f t="shared" si="74"/>
        <v>2296.5008445927001</v>
      </c>
      <c r="AN37">
        <f t="shared" si="74"/>
        <v>6595.7209327675091</v>
      </c>
      <c r="AO37">
        <f t="shared" si="74"/>
        <v>4.8618796090949585</v>
      </c>
      <c r="AP37">
        <f t="shared" si="74"/>
        <v>5.0613166765401139E-2</v>
      </c>
      <c r="AQ37">
        <f t="shared" si="74"/>
        <v>0.12142923865362903</v>
      </c>
      <c r="AR37">
        <f t="shared" si="74"/>
        <v>179.97444122313743</v>
      </c>
      <c r="AS37">
        <f t="shared" si="74"/>
        <v>3.55835877574544</v>
      </c>
      <c r="AT37">
        <f t="shared" si="74"/>
        <v>144.10334342098272</v>
      </c>
      <c r="AU37">
        <f t="shared" si="74"/>
        <v>167.8321610655891</v>
      </c>
      <c r="AV37">
        <f t="shared" si="74"/>
        <v>10.479897968890638</v>
      </c>
      <c r="AW37">
        <f t="shared" si="74"/>
        <v>289.94431553565465</v>
      </c>
      <c r="AX37">
        <f t="shared" si="74"/>
        <v>2.7972026844264855E-3</v>
      </c>
      <c r="AY37">
        <f t="shared" si="74"/>
        <v>2.4017223903497137E-3</v>
      </c>
      <c r="AZ37">
        <f t="shared" si="74"/>
        <v>1.6513396527021755E-4</v>
      </c>
      <c r="BA37">
        <f t="shared" si="74"/>
        <v>5.3608971885594537E-4</v>
      </c>
      <c r="BB37">
        <f t="shared" si="74"/>
        <v>2.636248486623721E-4</v>
      </c>
      <c r="BC37">
        <f t="shared" si="74"/>
        <v>8.3830885025105875E-4</v>
      </c>
      <c r="BD37">
        <f t="shared" si="74"/>
        <v>6.8989778139826066E-5</v>
      </c>
      <c r="BE37">
        <f t="shared" si="74"/>
        <v>2.1624418028834625E-4</v>
      </c>
      <c r="BF37">
        <f t="shared" si="74"/>
        <v>1.5186291689464764E-4</v>
      </c>
      <c r="BG37">
        <f t="shared" si="74"/>
        <v>3.7831518430834148E-4</v>
      </c>
      <c r="BH37">
        <f t="shared" ref="BH37:CX37" si="75">STDEV(BH12:BH16)/SQRT(5)</f>
        <v>0.13867868522749019</v>
      </c>
      <c r="BI37">
        <f t="shared" si="75"/>
        <v>1.8512052856628056</v>
      </c>
      <c r="BJ37">
        <f t="shared" si="75"/>
        <v>4.4069523668265595E-2</v>
      </c>
      <c r="BK37">
        <f t="shared" si="75"/>
        <v>6.9543664197779112E-3</v>
      </c>
      <c r="BL37">
        <f t="shared" si="75"/>
        <v>1.9794769034012807E-2</v>
      </c>
      <c r="BM37">
        <f t="shared" si="75"/>
        <v>4.2720839632963803E-2</v>
      </c>
      <c r="BN37">
        <f t="shared" si="75"/>
        <v>4.8618796090949585</v>
      </c>
      <c r="BO37">
        <f t="shared" si="75"/>
        <v>5.0613166765401139E-2</v>
      </c>
      <c r="BP37">
        <f t="shared" si="75"/>
        <v>0.12142923865362903</v>
      </c>
      <c r="BQ37">
        <f t="shared" si="75"/>
        <v>3.9291477099994657E-2</v>
      </c>
      <c r="BR37">
        <f t="shared" si="75"/>
        <v>4.2295451127864411E-4</v>
      </c>
      <c r="BS37">
        <f t="shared" si="75"/>
        <v>3.5057777492078133E-2</v>
      </c>
      <c r="BT37">
        <f t="shared" si="75"/>
        <v>5.3264507777498124E-2</v>
      </c>
      <c r="BU37">
        <f t="shared" si="75"/>
        <v>1.9914034048402423</v>
      </c>
      <c r="BV37">
        <f t="shared" si="75"/>
        <v>0.13867868522749019</v>
      </c>
      <c r="BW37">
        <f t="shared" si="75"/>
        <v>1.8935100862546379</v>
      </c>
      <c r="BX37">
        <f t="shared" si="75"/>
        <v>4.6475637345153489E-2</v>
      </c>
      <c r="BY37">
        <f t="shared" si="75"/>
        <v>2.1510126476327503E-2</v>
      </c>
      <c r="BZ37">
        <f t="shared" si="75"/>
        <v>1.5093765755276245E-2</v>
      </c>
      <c r="CA37">
        <f t="shared" si="75"/>
        <v>1.355701452084169E-2</v>
      </c>
      <c r="CC37">
        <f t="shared" si="75"/>
        <v>7.8538780229896604E-2</v>
      </c>
      <c r="CD37">
        <f t="shared" si="75"/>
        <v>0.12377600736814896</v>
      </c>
      <c r="CF37">
        <f t="shared" si="75"/>
        <v>6.2845321365355758E-4</v>
      </c>
      <c r="CG37">
        <f t="shared" si="75"/>
        <v>3.5527602711606487E-2</v>
      </c>
      <c r="CH37">
        <f t="shared" si="75"/>
        <v>3.5920524742270567E-2</v>
      </c>
      <c r="CI37">
        <f t="shared" si="75"/>
        <v>2.1886615086957599</v>
      </c>
      <c r="CL37">
        <f t="shared" si="75"/>
        <v>95.066629602610746</v>
      </c>
      <c r="CM37">
        <f t="shared" si="75"/>
        <v>1.0299592751673479E-3</v>
      </c>
      <c r="CN37">
        <f t="shared" si="75"/>
        <v>67.741479567544303</v>
      </c>
      <c r="CO37">
        <f t="shared" si="75"/>
        <v>7.3166883645367563E-4</v>
      </c>
      <c r="CQ37">
        <f t="shared" si="75"/>
        <v>1.0519449240806329E-3</v>
      </c>
      <c r="CR37">
        <f t="shared" si="75"/>
        <v>7.4728713763014579E-4</v>
      </c>
      <c r="CT37">
        <f t="shared" si="75"/>
        <v>9.2546351005760486E-6</v>
      </c>
      <c r="CU37">
        <f t="shared" si="75"/>
        <v>1.4239780578385449E-4</v>
      </c>
      <c r="CW37">
        <f t="shared" si="75"/>
        <v>7.7051328786745894E-4</v>
      </c>
      <c r="CX37">
        <f t="shared" si="75"/>
        <v>1.1855616167167835E-2</v>
      </c>
      <c r="CY37">
        <f t="shared" ref="CY37" si="76">STDEV(CY12:CY16)/SQRT(5)</f>
        <v>1.1936121756740052</v>
      </c>
    </row>
    <row r="38" spans="1:103" x14ac:dyDescent="0.2">
      <c r="G38" s="1" t="s">
        <v>54</v>
      </c>
      <c r="H38">
        <f t="shared" ref="H38:J38" si="77">STDEV(H17:H21)/SQRT(5)</f>
        <v>2.3139304419004733E-2</v>
      </c>
      <c r="I38">
        <f t="shared" si="77"/>
        <v>1.8255594863039938E-2</v>
      </c>
      <c r="J38">
        <f t="shared" si="77"/>
        <v>9.4455852705370273E-4</v>
      </c>
      <c r="K38">
        <f>STDEV(K17:K21)/SQRT(5)</f>
        <v>9.3241584970155847E-2</v>
      </c>
      <c r="L38">
        <f>STDEV(L17:L21)/SQRT(5)</f>
        <v>23.29049056060548</v>
      </c>
      <c r="M38">
        <f t="shared" ref="M38:BG38" si="78">STDEV(M17:M21)/SQRT(5)</f>
        <v>3.1053987414140632E-4</v>
      </c>
      <c r="N38">
        <f t="shared" si="78"/>
        <v>6.9906915901303572E-3</v>
      </c>
      <c r="O38">
        <f t="shared" si="78"/>
        <v>2.6837837866257739</v>
      </c>
      <c r="P38">
        <f t="shared" si="78"/>
        <v>3.5783783821676875E-5</v>
      </c>
      <c r="Q38">
        <f t="shared" si="78"/>
        <v>0.29262846015961597</v>
      </c>
      <c r="R38">
        <f t="shared" si="78"/>
        <v>0.48064300024648088</v>
      </c>
      <c r="S38">
        <f t="shared" si="78"/>
        <v>0.44713811207267773</v>
      </c>
      <c r="T38">
        <f t="shared" si="78"/>
        <v>1.1948939674686394</v>
      </c>
      <c r="U38">
        <f t="shared" si="78"/>
        <v>0.39781450941248359</v>
      </c>
      <c r="V38">
        <f t="shared" si="78"/>
        <v>0.57076838265814922</v>
      </c>
      <c r="W38">
        <f t="shared" si="78"/>
        <v>0.87319813959487924</v>
      </c>
      <c r="X38">
        <f t="shared" si="78"/>
        <v>4.0769170189867802E-2</v>
      </c>
      <c r="Y38">
        <f t="shared" si="78"/>
        <v>6.2371295685348507E-2</v>
      </c>
      <c r="AA38">
        <f t="shared" si="78"/>
        <v>2.6560451803386149</v>
      </c>
      <c r="AB38">
        <f t="shared" si="78"/>
        <v>2.6560451803386149</v>
      </c>
      <c r="AC38">
        <f t="shared" si="78"/>
        <v>3.5413935737848238E-5</v>
      </c>
      <c r="AF38">
        <f t="shared" si="78"/>
        <v>0.56977734442694705</v>
      </c>
      <c r="AG38">
        <f t="shared" si="78"/>
        <v>2.0110804171997811E-2</v>
      </c>
      <c r="AH38">
        <f t="shared" si="78"/>
        <v>4.7728918626777954</v>
      </c>
      <c r="AI38">
        <f t="shared" si="78"/>
        <v>6.5621482630945761E-4</v>
      </c>
      <c r="AJ38">
        <f t="shared" si="78"/>
        <v>1.3131868409916682E-2</v>
      </c>
      <c r="AK38">
        <f t="shared" si="78"/>
        <v>1.3275122584821107E-2</v>
      </c>
      <c r="AL38">
        <f t="shared" si="78"/>
        <v>36.6973960897609</v>
      </c>
      <c r="AM38">
        <f t="shared" si="78"/>
        <v>776.77005664592969</v>
      </c>
      <c r="AN38">
        <f t="shared" si="78"/>
        <v>7090.1831080837173</v>
      </c>
      <c r="AP38">
        <f t="shared" si="78"/>
        <v>0.63161466141571987</v>
      </c>
      <c r="AQ38">
        <f t="shared" si="78"/>
        <v>0.43327120836723043</v>
      </c>
      <c r="AS38">
        <f t="shared" si="78"/>
        <v>35.642692703925803</v>
      </c>
      <c r="AT38">
        <f t="shared" si="78"/>
        <v>219.56745429491025</v>
      </c>
      <c r="AU38">
        <f t="shared" si="78"/>
        <v>35.642692703925803</v>
      </c>
      <c r="AV38">
        <f t="shared" si="78"/>
        <v>6.615631404297269</v>
      </c>
      <c r="AW38">
        <f t="shared" si="78"/>
        <v>255.04707501367534</v>
      </c>
      <c r="AX38">
        <f t="shared" si="78"/>
        <v>4.7523590271901072E-4</v>
      </c>
      <c r="AY38">
        <f t="shared" si="78"/>
        <v>2.9275660572654688E-3</v>
      </c>
      <c r="AZ38">
        <f t="shared" si="78"/>
        <v>2.1657460461235444E-4</v>
      </c>
      <c r="BA38">
        <f t="shared" si="78"/>
        <v>1.499577557722111E-4</v>
      </c>
      <c r="BB38">
        <f t="shared" si="78"/>
        <v>2.2272746668379576E-4</v>
      </c>
      <c r="BC38">
        <f t="shared" si="78"/>
        <v>4.260949507174225E-4</v>
      </c>
      <c r="BD38">
        <f t="shared" si="78"/>
        <v>7.60015530510844E-5</v>
      </c>
      <c r="BE38">
        <f t="shared" si="78"/>
        <v>1.3038711118667452E-4</v>
      </c>
      <c r="BF38">
        <f t="shared" si="78"/>
        <v>1.7341105996397687E-4</v>
      </c>
      <c r="BG38">
        <f t="shared" si="78"/>
        <v>3.4949692417981766E-4</v>
      </c>
      <c r="BH38">
        <f t="shared" ref="BH38:CX38" si="79">STDEV(BH17:BH21)/SQRT(5)</f>
        <v>9.3241584970155847E-2</v>
      </c>
      <c r="BI38">
        <f t="shared" si="79"/>
        <v>1.8005081077146909</v>
      </c>
      <c r="BJ38">
        <f t="shared" si="79"/>
        <v>2.5673016164477664E-2</v>
      </c>
      <c r="BK38">
        <f t="shared" si="79"/>
        <v>5.6477657635441983E-4</v>
      </c>
      <c r="BL38">
        <f t="shared" si="79"/>
        <v>1.318649906318798E-2</v>
      </c>
      <c r="BM38">
        <f t="shared" si="79"/>
        <v>3.186144940544236E-2</v>
      </c>
      <c r="BO38">
        <f t="shared" si="79"/>
        <v>0.63161466141571987</v>
      </c>
      <c r="BP38">
        <f t="shared" si="79"/>
        <v>0.43327120836723043</v>
      </c>
      <c r="BR38">
        <f t="shared" si="79"/>
        <v>1.2734557916297431E-2</v>
      </c>
      <c r="BS38">
        <f t="shared" si="79"/>
        <v>8.1715932527116786E-2</v>
      </c>
      <c r="BT38">
        <f t="shared" si="79"/>
        <v>9.4382958422598001E-2</v>
      </c>
      <c r="BU38">
        <f t="shared" si="79"/>
        <v>2.5475367774405493</v>
      </c>
      <c r="BV38">
        <f t="shared" si="79"/>
        <v>9.3241584970155847E-2</v>
      </c>
      <c r="BW38">
        <f t="shared" si="79"/>
        <v>1.7838029964347795</v>
      </c>
      <c r="BX38">
        <f t="shared" si="79"/>
        <v>2.5768130652277874E-2</v>
      </c>
      <c r="BY38">
        <f t="shared" si="79"/>
        <v>1.9583501162264073E-4</v>
      </c>
      <c r="BZ38">
        <f t="shared" si="79"/>
        <v>1.2668912852029075E-2</v>
      </c>
      <c r="CA38">
        <f>STDEV(CA17,CA18:CA19,CA21)/SQRT(4)</f>
        <v>3.3590714987719289E-2</v>
      </c>
      <c r="CC38">
        <f t="shared" si="79"/>
        <v>3.2763699424820776E-2</v>
      </c>
      <c r="CD38">
        <f t="shared" si="79"/>
        <v>4.2816585571481693E-2</v>
      </c>
      <c r="CF38">
        <f t="shared" si="79"/>
        <v>3.8292245240218332E-4</v>
      </c>
      <c r="CG38">
        <f t="shared" si="79"/>
        <v>1.1414434526881349E-2</v>
      </c>
      <c r="CH38">
        <f t="shared" si="79"/>
        <v>1.1530257219613373E-2</v>
      </c>
      <c r="CI38">
        <f t="shared" si="79"/>
        <v>10.617011790760179</v>
      </c>
      <c r="CL38">
        <f t="shared" si="79"/>
        <v>155.80481040712451</v>
      </c>
      <c r="CM38">
        <f t="shared" si="79"/>
        <v>1.6732896472965407E-3</v>
      </c>
      <c r="CN38">
        <f t="shared" si="79"/>
        <v>183.01229973966224</v>
      </c>
      <c r="CO38">
        <f t="shared" si="79"/>
        <v>1.9351517729259784E-3</v>
      </c>
      <c r="CQ38">
        <f t="shared" si="79"/>
        <v>1.7090079126713706E-3</v>
      </c>
      <c r="CR38">
        <f t="shared" si="79"/>
        <v>1.9764597823776768E-3</v>
      </c>
      <c r="CT38">
        <f t="shared" si="79"/>
        <v>7.1248962104287865E-6</v>
      </c>
      <c r="CU38">
        <f t="shared" si="79"/>
        <v>2.0980372748991444E-4</v>
      </c>
      <c r="CW38">
        <f t="shared" si="79"/>
        <v>5.9319758641485196E-4</v>
      </c>
      <c r="CX38">
        <f t="shared" si="79"/>
        <v>1.7467631961528084E-2</v>
      </c>
      <c r="CY38">
        <f>STDEV(CY17:CY19)/SQRT(3)</f>
        <v>0.46256168711420836</v>
      </c>
    </row>
    <row r="39" spans="1:103" x14ac:dyDescent="0.2">
      <c r="A39" s="28" t="s">
        <v>129</v>
      </c>
      <c r="B39" s="11" t="s">
        <v>130</v>
      </c>
      <c r="G39" s="1" t="s">
        <v>55</v>
      </c>
      <c r="H39">
        <f t="shared" ref="H39:J39" si="80">STDEV(H22:H26)/SQRT(5)</f>
        <v>9.2068083972319179E-3</v>
      </c>
      <c r="I39">
        <f t="shared" si="80"/>
        <v>1.28501383882719E-2</v>
      </c>
      <c r="J39">
        <f t="shared" si="80"/>
        <v>2.7081407326843263E-4</v>
      </c>
      <c r="K39">
        <f>STDEV(K22:K26)/SQRT(5)</f>
        <v>4.8007500707280548E-2</v>
      </c>
      <c r="L39">
        <f>STDEV(L22:L26)/SQRT(5)</f>
        <v>78.790162644297453</v>
      </c>
      <c r="M39">
        <f t="shared" ref="M39:BG39" si="81">STDEV(M22:M26)/SQRT(5)</f>
        <v>1.050535501923967E-3</v>
      </c>
      <c r="N39">
        <f t="shared" si="81"/>
        <v>3.6629612221162817E-3</v>
      </c>
      <c r="O39">
        <f t="shared" si="81"/>
        <v>7.0659104977599183</v>
      </c>
      <c r="P39">
        <f t="shared" si="81"/>
        <v>9.4212139970132326E-5</v>
      </c>
      <c r="Q39">
        <f t="shared" si="81"/>
        <v>0.33997651872075424</v>
      </c>
      <c r="R39">
        <f t="shared" si="81"/>
        <v>0.34770382564707814</v>
      </c>
      <c r="S39">
        <f t="shared" si="81"/>
        <v>0.38227375049732604</v>
      </c>
      <c r="T39">
        <f t="shared" si="81"/>
        <v>1.2945455569827065</v>
      </c>
      <c r="U39">
        <f t="shared" si="81"/>
        <v>0.46565438551983646</v>
      </c>
      <c r="V39">
        <f t="shared" si="81"/>
        <v>0.46230283757866186</v>
      </c>
      <c r="W39">
        <f t="shared" si="81"/>
        <v>1.0285518052407419</v>
      </c>
      <c r="X39">
        <f t="shared" si="81"/>
        <v>3.3021631255618702E-2</v>
      </c>
      <c r="Y39">
        <f t="shared" si="81"/>
        <v>7.3467986088624426E-2</v>
      </c>
      <c r="AA39">
        <f t="shared" si="81"/>
        <v>0.68449981738492505</v>
      </c>
      <c r="AB39">
        <f t="shared" si="81"/>
        <v>0.68449981738492505</v>
      </c>
      <c r="AC39">
        <f t="shared" si="81"/>
        <v>9.1266642317990398E-6</v>
      </c>
      <c r="AF39">
        <f t="shared" si="81"/>
        <v>0.36956190279843454</v>
      </c>
      <c r="AG39">
        <f t="shared" si="81"/>
        <v>3.7469987990390752E-2</v>
      </c>
      <c r="AH39">
        <f t="shared" si="81"/>
        <v>6.9561744844088151</v>
      </c>
      <c r="AI39">
        <f t="shared" si="81"/>
        <v>2.3848063394071154E-4</v>
      </c>
      <c r="AJ39">
        <f t="shared" si="81"/>
        <v>2.2640436332696381E-2</v>
      </c>
      <c r="AK39">
        <f t="shared" si="81"/>
        <v>2.2844674564265022E-2</v>
      </c>
      <c r="AL39">
        <f t="shared" si="81"/>
        <v>27.824163080265674</v>
      </c>
      <c r="AM39">
        <f t="shared" si="81"/>
        <v>1370.7586028781006</v>
      </c>
      <c r="AN39">
        <f t="shared" si="81"/>
        <v>8344.994906672322</v>
      </c>
      <c r="AP39">
        <f t="shared" si="81"/>
        <v>4.2486160607770648E-2</v>
      </c>
      <c r="AQ39">
        <f t="shared" si="81"/>
        <v>3.0092191678240759E-2</v>
      </c>
      <c r="AS39">
        <f t="shared" si="81"/>
        <v>2.0205569293339094</v>
      </c>
      <c r="AT39">
        <f t="shared" si="81"/>
        <v>54.810451289991349</v>
      </c>
      <c r="AU39">
        <f t="shared" si="81"/>
        <v>2.0205569293339094</v>
      </c>
      <c r="AV39">
        <f t="shared" si="81"/>
        <v>4.1514123066774555</v>
      </c>
      <c r="AW39">
        <f t="shared" si="81"/>
        <v>56.37360325643165</v>
      </c>
      <c r="AX39">
        <f t="shared" si="81"/>
        <v>2.6940759057785505E-5</v>
      </c>
      <c r="AY39">
        <f t="shared" si="81"/>
        <v>7.3080601719988461E-4</v>
      </c>
      <c r="AZ39">
        <f t="shared" si="81"/>
        <v>2.3973903703974642E-4</v>
      </c>
      <c r="BA39">
        <f t="shared" si="81"/>
        <v>3.1654699522169831E-4</v>
      </c>
      <c r="BB39">
        <f t="shared" si="81"/>
        <v>1.3489799170920286E-4</v>
      </c>
      <c r="BC39">
        <f t="shared" si="81"/>
        <v>5.180011728720946E-4</v>
      </c>
      <c r="BD39">
        <f t="shared" si="81"/>
        <v>4.5250051765529345E-5</v>
      </c>
      <c r="BE39">
        <f t="shared" si="81"/>
        <v>9.9414753598537354E-5</v>
      </c>
      <c r="BF39">
        <f t="shared" si="81"/>
        <v>1.1176031289063398E-4</v>
      </c>
      <c r="BG39">
        <f t="shared" si="81"/>
        <v>2.2394571469015357E-4</v>
      </c>
      <c r="BH39">
        <f t="shared" ref="BH39:CX39" si="82">STDEV(BH22:BH26)/SQRT(5)</f>
        <v>4.8007500707280548E-2</v>
      </c>
      <c r="BI39">
        <f t="shared" si="82"/>
        <v>1.9387567441894653</v>
      </c>
      <c r="BJ39">
        <f t="shared" si="82"/>
        <v>1.692633446064367E-2</v>
      </c>
      <c r="BK39">
        <f t="shared" si="82"/>
        <v>2.4896422810590727E-4</v>
      </c>
      <c r="BL39">
        <f t="shared" si="82"/>
        <v>2.3684236979007369E-2</v>
      </c>
      <c r="BM39">
        <f t="shared" si="82"/>
        <v>2.8848986944480917E-2</v>
      </c>
      <c r="BO39">
        <f t="shared" si="82"/>
        <v>4.2486160607770648E-2</v>
      </c>
      <c r="BP39">
        <f t="shared" si="82"/>
        <v>3.0092191678240759E-2</v>
      </c>
      <c r="BR39">
        <f t="shared" si="82"/>
        <v>3.8411327903401833E-4</v>
      </c>
      <c r="BS39">
        <f t="shared" si="82"/>
        <v>1.1033404669631553E-2</v>
      </c>
      <c r="BT39">
        <f t="shared" si="82"/>
        <v>1.1250786632064072E-2</v>
      </c>
      <c r="BU39">
        <f t="shared" si="82"/>
        <v>1.3578315538364489</v>
      </c>
      <c r="BV39">
        <f t="shared" si="82"/>
        <v>4.8007500707280548E-2</v>
      </c>
      <c r="BW39">
        <f t="shared" si="82"/>
        <v>1.8264459550421119</v>
      </c>
      <c r="BX39">
        <f t="shared" si="82"/>
        <v>1.5971769951090699E-2</v>
      </c>
      <c r="BY39">
        <f t="shared" si="82"/>
        <v>6.6759781092831031E-4</v>
      </c>
      <c r="BZ39">
        <f t="shared" si="82"/>
        <v>2.5658347396646745E-2</v>
      </c>
      <c r="CA39">
        <f t="shared" si="82"/>
        <v>3.7156193205259369E-2</v>
      </c>
      <c r="CC39">
        <f t="shared" si="82"/>
        <v>3.2351197813991393E-2</v>
      </c>
      <c r="CD39">
        <f t="shared" si="82"/>
        <v>1.3055267136294065E-2</v>
      </c>
      <c r="CF39">
        <f t="shared" si="82"/>
        <v>2.5760253121819265E-4</v>
      </c>
      <c r="CG39">
        <f t="shared" si="82"/>
        <v>8.4950729383333375E-3</v>
      </c>
      <c r="CH39">
        <f t="shared" si="82"/>
        <v>8.6547752730891624E-3</v>
      </c>
      <c r="CI39">
        <f t="shared" si="82"/>
        <v>1.245491478416666</v>
      </c>
      <c r="CL39">
        <f t="shared" si="82"/>
        <v>180.19691624442424</v>
      </c>
      <c r="CM39">
        <f t="shared" si="82"/>
        <v>1.9417138219772051E-3</v>
      </c>
      <c r="CN39">
        <f t="shared" si="82"/>
        <v>318.10338194681242</v>
      </c>
      <c r="CO39">
        <f t="shared" si="82"/>
        <v>3.3226082165717288E-3</v>
      </c>
      <c r="CQ39">
        <f t="shared" si="82"/>
        <v>1.9831619058086046E-3</v>
      </c>
      <c r="CR39">
        <f t="shared" si="82"/>
        <v>3.3935330574729112E-3</v>
      </c>
      <c r="CT39">
        <f t="shared" si="82"/>
        <v>4.9083411388018641E-6</v>
      </c>
      <c r="CU39">
        <f t="shared" si="82"/>
        <v>3.3958186987316188E-4</v>
      </c>
      <c r="CW39">
        <f t="shared" si="82"/>
        <v>4.0865382889033927E-4</v>
      </c>
      <c r="CX39">
        <f t="shared" si="82"/>
        <v>2.8272572631184874E-2</v>
      </c>
      <c r="CY39">
        <f t="shared" ref="CY39" si="83">STDEV(CY22:CY26)/SQRT(5)</f>
        <v>0.28603815506413693</v>
      </c>
    </row>
    <row r="41" spans="1:103" x14ac:dyDescent="0.2">
      <c r="CR41" t="s">
        <v>125</v>
      </c>
      <c r="CX41" t="s">
        <v>124</v>
      </c>
      <c r="CY41" s="1" t="s">
        <v>128</v>
      </c>
    </row>
    <row r="43" spans="1:103" x14ac:dyDescent="0.2">
      <c r="CR43">
        <f>CR29*100</f>
        <v>0.43955914941840296</v>
      </c>
    </row>
    <row r="44" spans="1:103" x14ac:dyDescent="0.2">
      <c r="CR44">
        <f t="shared" ref="CR44:CR47" si="84">CR30*100</f>
        <v>0.53683953208405322</v>
      </c>
    </row>
    <row r="45" spans="1:103" x14ac:dyDescent="0.2">
      <c r="CR45">
        <f t="shared" si="84"/>
        <v>0.84922723972727832</v>
      </c>
    </row>
    <row r="46" spans="1:103" x14ac:dyDescent="0.2">
      <c r="CR46">
        <f t="shared" si="84"/>
        <v>1.8323322808407809</v>
      </c>
    </row>
    <row r="47" spans="1:103" x14ac:dyDescent="0.2">
      <c r="CR47">
        <f t="shared" si="84"/>
        <v>2.7694690776705904</v>
      </c>
    </row>
    <row r="49" spans="96:96" x14ac:dyDescent="0.2">
      <c r="CR49" t="s">
        <v>126</v>
      </c>
    </row>
  </sheetData>
  <phoneticPr fontId="8" type="noConversion"/>
  <pageMargins left="0.7" right="0.7" top="0.75" bottom="0.75" header="0.3" footer="0.3"/>
  <ignoredErrors>
    <ignoredError sqref="AV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Bender, Philip</dc:creator>
  <cp:lastModifiedBy>Bender, Philip</cp:lastModifiedBy>
  <dcterms:created xsi:type="dcterms:W3CDTF">2025-04-04T15:40:10Z</dcterms:created>
  <dcterms:modified xsi:type="dcterms:W3CDTF">2025-04-25T17:55:48Z</dcterms:modified>
</cp:coreProperties>
</file>